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Escritorio\aseguradora 2022\"/>
    </mc:Choice>
  </mc:AlternateContent>
  <xr:revisionPtr revIDLastSave="0" documentId="13_ncr:1_{83BB4DB1-69C0-4DF9-BE36-C01204AA02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.INMUEBLE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8" i="3" l="1"/>
  <c r="J202" i="3"/>
  <c r="J204" i="3"/>
  <c r="J209" i="3"/>
  <c r="J211" i="3"/>
  <c r="J218" i="3"/>
  <c r="J220" i="3"/>
  <c r="J285" i="3"/>
  <c r="J287" i="3"/>
  <c r="J294" i="3"/>
  <c r="J296" i="3"/>
  <c r="J299" i="3"/>
  <c r="J301" i="3"/>
  <c r="J306" i="3"/>
  <c r="J308" i="3"/>
  <c r="J316" i="3"/>
  <c r="J318" i="3"/>
  <c r="J333" i="3"/>
  <c r="J334" i="3"/>
  <c r="J336" i="3"/>
  <c r="J338" i="3"/>
  <c r="J342" i="3"/>
  <c r="J344" i="3"/>
  <c r="J346" i="3"/>
  <c r="J349" i="3"/>
  <c r="J351" i="3"/>
  <c r="J354" i="3"/>
  <c r="J356" i="3"/>
  <c r="J363" i="3"/>
  <c r="J376" i="3"/>
  <c r="J377" i="3"/>
  <c r="J380" i="3"/>
  <c r="J382" i="3"/>
  <c r="J383" i="3"/>
  <c r="J384" i="3"/>
  <c r="J385" i="3"/>
  <c r="J387" i="3"/>
  <c r="J389" i="3"/>
  <c r="J392" i="3"/>
  <c r="J393" i="3"/>
  <c r="J395" i="3"/>
  <c r="J427" i="3"/>
  <c r="J429" i="3"/>
  <c r="J431" i="3"/>
  <c r="J434" i="3"/>
  <c r="J435" i="3"/>
  <c r="J437" i="3"/>
  <c r="J440" i="3"/>
  <c r="J441" i="3"/>
  <c r="J442" i="3"/>
  <c r="J444" i="3"/>
  <c r="J449" i="3"/>
  <c r="J450" i="3"/>
  <c r="J451" i="3"/>
  <c r="J452" i="3"/>
  <c r="J454" i="3"/>
  <c r="E455" i="3" l="1"/>
  <c r="E447" i="3"/>
  <c r="E446" i="3"/>
  <c r="E445" i="3"/>
  <c r="E438" i="3"/>
  <c r="E432" i="3"/>
  <c r="E426" i="3"/>
  <c r="E425" i="3"/>
  <c r="E424" i="3"/>
  <c r="E423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397" i="3"/>
  <c r="E396" i="3"/>
  <c r="E390" i="3"/>
  <c r="E366" i="3"/>
  <c r="E367" i="3"/>
  <c r="E368" i="3"/>
  <c r="E369" i="3"/>
  <c r="E370" i="3"/>
  <c r="E371" i="3"/>
  <c r="E372" i="3"/>
  <c r="E373" i="3"/>
  <c r="E374" i="3"/>
  <c r="E375" i="3"/>
  <c r="E365" i="3"/>
  <c r="E362" i="3"/>
  <c r="E361" i="3"/>
  <c r="E360" i="3"/>
  <c r="E359" i="3"/>
  <c r="E358" i="3"/>
  <c r="E357" i="3"/>
  <c r="E352" i="3"/>
  <c r="E347" i="3"/>
  <c r="E340" i="3"/>
  <c r="E339" i="3"/>
  <c r="E332" i="3"/>
  <c r="E331" i="3"/>
  <c r="E321" i="3"/>
  <c r="E322" i="3"/>
  <c r="E323" i="3"/>
  <c r="E324" i="3"/>
  <c r="E325" i="3"/>
  <c r="E326" i="3"/>
  <c r="E327" i="3"/>
  <c r="E328" i="3"/>
  <c r="E329" i="3"/>
  <c r="E330" i="3"/>
  <c r="E320" i="3"/>
  <c r="E319" i="3"/>
  <c r="E311" i="3"/>
  <c r="E312" i="3"/>
  <c r="E313" i="3"/>
  <c r="E314" i="3"/>
  <c r="E310" i="3"/>
  <c r="E309" i="3"/>
  <c r="E304" i="3"/>
  <c r="E303" i="3"/>
  <c r="E302" i="3"/>
  <c r="E297" i="3"/>
  <c r="E290" i="3"/>
  <c r="E291" i="3"/>
  <c r="E292" i="3"/>
  <c r="E289" i="3"/>
  <c r="E288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22" i="3"/>
  <c r="E221" i="3"/>
  <c r="E216" i="3"/>
  <c r="E215" i="3"/>
  <c r="E214" i="3"/>
  <c r="E213" i="3"/>
  <c r="E212" i="3"/>
  <c r="E207" i="3"/>
  <c r="E206" i="3"/>
  <c r="E205" i="3"/>
  <c r="E200" i="3"/>
  <c r="E199" i="3"/>
  <c r="E195" i="3"/>
  <c r="E194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67" i="3"/>
  <c r="E166" i="3"/>
  <c r="D378" i="3" l="1"/>
  <c r="F362" i="3" l="1"/>
  <c r="G362" i="3"/>
  <c r="H362" i="3" l="1"/>
  <c r="J362" i="3" s="1"/>
  <c r="F426" i="3"/>
  <c r="F361" i="3"/>
  <c r="G361" i="3"/>
  <c r="G426" i="3"/>
  <c r="F360" i="3"/>
  <c r="G360" i="3"/>
  <c r="F215" i="3"/>
  <c r="G215" i="3"/>
  <c r="H426" i="3" l="1"/>
  <c r="J426" i="3" s="1"/>
  <c r="H215" i="3"/>
  <c r="J215" i="3" s="1"/>
  <c r="H361" i="3"/>
  <c r="J361" i="3" s="1"/>
  <c r="H360" i="3"/>
  <c r="J360" i="3" s="1"/>
  <c r="F214" i="3"/>
  <c r="F213" i="3"/>
  <c r="G213" i="3"/>
  <c r="G214" i="3"/>
  <c r="H213" i="3" l="1"/>
  <c r="J213" i="3" s="1"/>
  <c r="H214" i="3"/>
  <c r="J214" i="3" s="1"/>
  <c r="G438" i="3"/>
  <c r="D456" i="3" l="1"/>
  <c r="G455" i="3"/>
  <c r="F455" i="3"/>
  <c r="F456" i="3" s="1"/>
  <c r="D448" i="3"/>
  <c r="G447" i="3"/>
  <c r="F447" i="3"/>
  <c r="G446" i="3"/>
  <c r="F446" i="3"/>
  <c r="G445" i="3"/>
  <c r="F445" i="3"/>
  <c r="D439" i="3"/>
  <c r="F438" i="3"/>
  <c r="F439" i="3" s="1"/>
  <c r="D433" i="3"/>
  <c r="G432" i="3"/>
  <c r="F432" i="3"/>
  <c r="F433" i="3" s="1"/>
  <c r="D428" i="3"/>
  <c r="G425" i="3"/>
  <c r="F425" i="3"/>
  <c r="G424" i="3"/>
  <c r="F424" i="3"/>
  <c r="G423" i="3"/>
  <c r="F423" i="3"/>
  <c r="G422" i="3"/>
  <c r="F422" i="3"/>
  <c r="G421" i="3"/>
  <c r="F421" i="3"/>
  <c r="G420" i="3"/>
  <c r="F420" i="3"/>
  <c r="G419" i="3"/>
  <c r="F419" i="3"/>
  <c r="G418" i="3"/>
  <c r="F418" i="3"/>
  <c r="G417" i="3"/>
  <c r="F417" i="3"/>
  <c r="G416" i="3"/>
  <c r="F416" i="3"/>
  <c r="G415" i="3"/>
  <c r="F415" i="3"/>
  <c r="G414" i="3"/>
  <c r="F414" i="3"/>
  <c r="G413" i="3"/>
  <c r="F413" i="3"/>
  <c r="G412" i="3"/>
  <c r="F412" i="3"/>
  <c r="G411" i="3"/>
  <c r="F411" i="3"/>
  <c r="G410" i="3"/>
  <c r="F410" i="3"/>
  <c r="G409" i="3"/>
  <c r="F409" i="3"/>
  <c r="G408" i="3"/>
  <c r="F408" i="3"/>
  <c r="G407" i="3"/>
  <c r="F407" i="3"/>
  <c r="G406" i="3"/>
  <c r="F406" i="3"/>
  <c r="G405" i="3"/>
  <c r="F405" i="3"/>
  <c r="G404" i="3"/>
  <c r="F404" i="3"/>
  <c r="G403" i="3"/>
  <c r="F403" i="3"/>
  <c r="G402" i="3"/>
  <c r="F402" i="3"/>
  <c r="G401" i="3"/>
  <c r="F401" i="3"/>
  <c r="G400" i="3"/>
  <c r="F400" i="3"/>
  <c r="G399" i="3"/>
  <c r="F399" i="3"/>
  <c r="G398" i="3"/>
  <c r="F398" i="3"/>
  <c r="G397" i="3"/>
  <c r="F397" i="3"/>
  <c r="G396" i="3"/>
  <c r="F396" i="3"/>
  <c r="D391" i="3"/>
  <c r="G390" i="3"/>
  <c r="F390" i="3"/>
  <c r="F391" i="3" s="1"/>
  <c r="D386" i="3"/>
  <c r="J386" i="3" s="1"/>
  <c r="G374" i="3"/>
  <c r="F374" i="3"/>
  <c r="G373" i="3"/>
  <c r="F373" i="3"/>
  <c r="G372" i="3"/>
  <c r="F372" i="3"/>
  <c r="G371" i="3"/>
  <c r="F371" i="3"/>
  <c r="G370" i="3"/>
  <c r="F370" i="3"/>
  <c r="G369" i="3"/>
  <c r="F369" i="3"/>
  <c r="G368" i="3"/>
  <c r="F368" i="3"/>
  <c r="G367" i="3"/>
  <c r="F367" i="3"/>
  <c r="G366" i="3"/>
  <c r="F366" i="3"/>
  <c r="G359" i="3"/>
  <c r="F359" i="3"/>
  <c r="G365" i="3"/>
  <c r="F365" i="3"/>
  <c r="G358" i="3"/>
  <c r="F358" i="3"/>
  <c r="G375" i="3"/>
  <c r="F375" i="3"/>
  <c r="G357" i="3"/>
  <c r="G364" i="3" s="1"/>
  <c r="F357" i="3"/>
  <c r="D353" i="3"/>
  <c r="G352" i="3"/>
  <c r="F352" i="3"/>
  <c r="F353" i="3" s="1"/>
  <c r="D348" i="3"/>
  <c r="G347" i="3"/>
  <c r="G348" i="3" s="1"/>
  <c r="F347" i="3"/>
  <c r="F348" i="3" s="1"/>
  <c r="D341" i="3"/>
  <c r="G340" i="3"/>
  <c r="F340" i="3"/>
  <c r="G339" i="3"/>
  <c r="F339" i="3"/>
  <c r="D335" i="3"/>
  <c r="G332" i="3"/>
  <c r="F332" i="3"/>
  <c r="G331" i="3"/>
  <c r="F331" i="3"/>
  <c r="G330" i="3"/>
  <c r="F330" i="3"/>
  <c r="G329" i="3"/>
  <c r="F329" i="3"/>
  <c r="G328" i="3"/>
  <c r="F328" i="3"/>
  <c r="G327" i="3"/>
  <c r="F327" i="3"/>
  <c r="G326" i="3"/>
  <c r="F326" i="3"/>
  <c r="G325" i="3"/>
  <c r="F325" i="3"/>
  <c r="G324" i="3"/>
  <c r="F324" i="3"/>
  <c r="H324" i="3" s="1"/>
  <c r="J324" i="3" s="1"/>
  <c r="G323" i="3"/>
  <c r="F323" i="3"/>
  <c r="G322" i="3"/>
  <c r="F322" i="3"/>
  <c r="H322" i="3" s="1"/>
  <c r="J322" i="3" s="1"/>
  <c r="G321" i="3"/>
  <c r="F321" i="3"/>
  <c r="G320" i="3"/>
  <c r="F320" i="3"/>
  <c r="H320" i="3" s="1"/>
  <c r="J320" i="3" s="1"/>
  <c r="G319" i="3"/>
  <c r="F319" i="3"/>
  <c r="D315" i="3"/>
  <c r="G314" i="3"/>
  <c r="F314" i="3"/>
  <c r="G313" i="3"/>
  <c r="F313" i="3"/>
  <c r="G312" i="3"/>
  <c r="F312" i="3"/>
  <c r="G311" i="3"/>
  <c r="F311" i="3"/>
  <c r="G310" i="3"/>
  <c r="F310" i="3"/>
  <c r="G309" i="3"/>
  <c r="F309" i="3"/>
  <c r="D305" i="3"/>
  <c r="G304" i="3"/>
  <c r="F304" i="3"/>
  <c r="G303" i="3"/>
  <c r="F303" i="3"/>
  <c r="H303" i="3" s="1"/>
  <c r="J303" i="3" s="1"/>
  <c r="G302" i="3"/>
  <c r="F302" i="3"/>
  <c r="D298" i="3"/>
  <c r="G297" i="3"/>
  <c r="G298" i="3" s="1"/>
  <c r="F297" i="3"/>
  <c r="D293" i="3"/>
  <c r="G292" i="3"/>
  <c r="F292" i="3"/>
  <c r="H292" i="3" s="1"/>
  <c r="J292" i="3" s="1"/>
  <c r="G291" i="3"/>
  <c r="F291" i="3"/>
  <c r="G290" i="3"/>
  <c r="F290" i="3"/>
  <c r="H290" i="3" s="1"/>
  <c r="J290" i="3" s="1"/>
  <c r="G289" i="3"/>
  <c r="F289" i="3"/>
  <c r="G288" i="3"/>
  <c r="F288" i="3"/>
  <c r="D284" i="3"/>
  <c r="G283" i="3"/>
  <c r="F283" i="3"/>
  <c r="G282" i="3"/>
  <c r="F282" i="3"/>
  <c r="G281" i="3"/>
  <c r="F281" i="3"/>
  <c r="G280" i="3"/>
  <c r="F280" i="3"/>
  <c r="G279" i="3"/>
  <c r="F279" i="3"/>
  <c r="G278" i="3"/>
  <c r="F278" i="3"/>
  <c r="G277" i="3"/>
  <c r="F277" i="3"/>
  <c r="G276" i="3"/>
  <c r="F276" i="3"/>
  <c r="G275" i="3"/>
  <c r="F275" i="3"/>
  <c r="G274" i="3"/>
  <c r="F274" i="3"/>
  <c r="G273" i="3"/>
  <c r="F273" i="3"/>
  <c r="G272" i="3"/>
  <c r="F272" i="3"/>
  <c r="G271" i="3"/>
  <c r="F271" i="3"/>
  <c r="G270" i="3"/>
  <c r="F270" i="3"/>
  <c r="G269" i="3"/>
  <c r="F269" i="3"/>
  <c r="G268" i="3"/>
  <c r="F268" i="3"/>
  <c r="G267" i="3"/>
  <c r="F267" i="3"/>
  <c r="G266" i="3"/>
  <c r="F266" i="3"/>
  <c r="G265" i="3"/>
  <c r="F265" i="3"/>
  <c r="G264" i="3"/>
  <c r="F264" i="3"/>
  <c r="G263" i="3"/>
  <c r="F263" i="3"/>
  <c r="G262" i="3"/>
  <c r="F262" i="3"/>
  <c r="G261" i="3"/>
  <c r="F261" i="3"/>
  <c r="G260" i="3"/>
  <c r="F260" i="3"/>
  <c r="G259" i="3"/>
  <c r="F259" i="3"/>
  <c r="G258" i="3"/>
  <c r="F258" i="3"/>
  <c r="G257" i="3"/>
  <c r="F257" i="3"/>
  <c r="G256" i="3"/>
  <c r="F256" i="3"/>
  <c r="G255" i="3"/>
  <c r="F255" i="3"/>
  <c r="G254" i="3"/>
  <c r="F254" i="3"/>
  <c r="G253" i="3"/>
  <c r="F253" i="3"/>
  <c r="G252" i="3"/>
  <c r="F252" i="3"/>
  <c r="G251" i="3"/>
  <c r="F251" i="3"/>
  <c r="G250" i="3"/>
  <c r="F250" i="3"/>
  <c r="G249" i="3"/>
  <c r="F249" i="3"/>
  <c r="G248" i="3"/>
  <c r="F248" i="3"/>
  <c r="G247" i="3"/>
  <c r="F247" i="3"/>
  <c r="G246" i="3"/>
  <c r="F246" i="3"/>
  <c r="G245" i="3"/>
  <c r="F245" i="3"/>
  <c r="G244" i="3"/>
  <c r="F244" i="3"/>
  <c r="G243" i="3"/>
  <c r="F243" i="3"/>
  <c r="G242" i="3"/>
  <c r="F242" i="3"/>
  <c r="G241" i="3"/>
  <c r="F241" i="3"/>
  <c r="G240" i="3"/>
  <c r="F240" i="3"/>
  <c r="G239" i="3"/>
  <c r="F239" i="3"/>
  <c r="G238" i="3"/>
  <c r="F238" i="3"/>
  <c r="G237" i="3"/>
  <c r="F237" i="3"/>
  <c r="G236" i="3"/>
  <c r="F236" i="3"/>
  <c r="G235" i="3"/>
  <c r="F235" i="3"/>
  <c r="G234" i="3"/>
  <c r="F234" i="3"/>
  <c r="G233" i="3"/>
  <c r="F233" i="3"/>
  <c r="G232" i="3"/>
  <c r="F232" i="3"/>
  <c r="G231" i="3"/>
  <c r="F231" i="3"/>
  <c r="G230" i="3"/>
  <c r="F230" i="3"/>
  <c r="G229" i="3"/>
  <c r="F229" i="3"/>
  <c r="G228" i="3"/>
  <c r="F228" i="3"/>
  <c r="G227" i="3"/>
  <c r="F227" i="3"/>
  <c r="G226" i="3"/>
  <c r="F226" i="3"/>
  <c r="G225" i="3"/>
  <c r="F225" i="3"/>
  <c r="G224" i="3"/>
  <c r="F224" i="3"/>
  <c r="G223" i="3"/>
  <c r="F223" i="3"/>
  <c r="G222" i="3"/>
  <c r="F222" i="3"/>
  <c r="G221" i="3"/>
  <c r="F221" i="3"/>
  <c r="D217" i="3"/>
  <c r="G216" i="3"/>
  <c r="F216" i="3"/>
  <c r="G212" i="3"/>
  <c r="F212" i="3"/>
  <c r="D208" i="3"/>
  <c r="G207" i="3"/>
  <c r="F207" i="3"/>
  <c r="G206" i="3"/>
  <c r="F206" i="3"/>
  <c r="G205" i="3"/>
  <c r="F205" i="3"/>
  <c r="D201" i="3"/>
  <c r="G200" i="3"/>
  <c r="F200" i="3"/>
  <c r="H200" i="3" s="1"/>
  <c r="J200" i="3" s="1"/>
  <c r="G199" i="3"/>
  <c r="F199" i="3"/>
  <c r="D196" i="3"/>
  <c r="G195" i="3"/>
  <c r="F195" i="3"/>
  <c r="G194" i="3"/>
  <c r="F194" i="3"/>
  <c r="G193" i="3"/>
  <c r="F193" i="3"/>
  <c r="G192" i="3"/>
  <c r="F192" i="3"/>
  <c r="G191" i="3"/>
  <c r="F191" i="3"/>
  <c r="G190" i="3"/>
  <c r="F190" i="3"/>
  <c r="G189" i="3"/>
  <c r="F189" i="3"/>
  <c r="G188" i="3"/>
  <c r="F188" i="3"/>
  <c r="G187" i="3"/>
  <c r="F187" i="3"/>
  <c r="G186" i="3"/>
  <c r="F186" i="3"/>
  <c r="G185" i="3"/>
  <c r="F185" i="3"/>
  <c r="G184" i="3"/>
  <c r="F184" i="3"/>
  <c r="G183" i="3"/>
  <c r="F183" i="3"/>
  <c r="G182" i="3"/>
  <c r="F182" i="3"/>
  <c r="G181" i="3"/>
  <c r="F181" i="3"/>
  <c r="G180" i="3"/>
  <c r="F180" i="3"/>
  <c r="G179" i="3"/>
  <c r="F179" i="3"/>
  <c r="G178" i="3"/>
  <c r="F178" i="3"/>
  <c r="G177" i="3"/>
  <c r="F177" i="3"/>
  <c r="G176" i="3"/>
  <c r="F176" i="3"/>
  <c r="G175" i="3"/>
  <c r="F175" i="3"/>
  <c r="G174" i="3"/>
  <c r="F174" i="3"/>
  <c r="G173" i="3"/>
  <c r="F173" i="3"/>
  <c r="G172" i="3"/>
  <c r="F172" i="3"/>
  <c r="G171" i="3"/>
  <c r="F171" i="3"/>
  <c r="G170" i="3"/>
  <c r="F170" i="3"/>
  <c r="G169" i="3"/>
  <c r="F169" i="3"/>
  <c r="G168" i="3"/>
  <c r="F168" i="3"/>
  <c r="G167" i="3"/>
  <c r="F167" i="3"/>
  <c r="G166" i="3"/>
  <c r="F166" i="3"/>
  <c r="D157" i="3"/>
  <c r="D127" i="3"/>
  <c r="D119" i="3"/>
  <c r="D41" i="3"/>
  <c r="H167" i="3" l="1"/>
  <c r="J167" i="3" s="1"/>
  <c r="H216" i="3"/>
  <c r="J216" i="3" s="1"/>
  <c r="G379" i="3"/>
  <c r="H326" i="3"/>
  <c r="J326" i="3" s="1"/>
  <c r="G378" i="3"/>
  <c r="F364" i="3"/>
  <c r="F378" i="3"/>
  <c r="G341" i="3"/>
  <c r="H352" i="3"/>
  <c r="D129" i="3"/>
  <c r="H166" i="3"/>
  <c r="J166" i="3" s="1"/>
  <c r="H168" i="3"/>
  <c r="J168" i="3" s="1"/>
  <c r="G201" i="3"/>
  <c r="G217" i="3"/>
  <c r="H340" i="3"/>
  <c r="J340" i="3" s="1"/>
  <c r="H328" i="3"/>
  <c r="J328" i="3" s="1"/>
  <c r="H330" i="3"/>
  <c r="J330" i="3" s="1"/>
  <c r="H332" i="3"/>
  <c r="J332" i="3" s="1"/>
  <c r="H223" i="3"/>
  <c r="J223" i="3" s="1"/>
  <c r="H225" i="3"/>
  <c r="J225" i="3" s="1"/>
  <c r="H227" i="3"/>
  <c r="J227" i="3" s="1"/>
  <c r="H229" i="3"/>
  <c r="J229" i="3" s="1"/>
  <c r="H231" i="3"/>
  <c r="J231" i="3" s="1"/>
  <c r="H233" i="3"/>
  <c r="J233" i="3" s="1"/>
  <c r="H235" i="3"/>
  <c r="J235" i="3" s="1"/>
  <c r="H237" i="3"/>
  <c r="J237" i="3" s="1"/>
  <c r="H239" i="3"/>
  <c r="J239" i="3" s="1"/>
  <c r="H241" i="3"/>
  <c r="J241" i="3" s="1"/>
  <c r="H243" i="3"/>
  <c r="J243" i="3" s="1"/>
  <c r="H245" i="3"/>
  <c r="J245" i="3" s="1"/>
  <c r="H247" i="3"/>
  <c r="J247" i="3" s="1"/>
  <c r="H249" i="3"/>
  <c r="J249" i="3" s="1"/>
  <c r="H251" i="3"/>
  <c r="J251" i="3" s="1"/>
  <c r="H170" i="3"/>
  <c r="J170" i="3" s="1"/>
  <c r="H172" i="3"/>
  <c r="J172" i="3" s="1"/>
  <c r="H174" i="3"/>
  <c r="J174" i="3" s="1"/>
  <c r="H176" i="3"/>
  <c r="J176" i="3" s="1"/>
  <c r="H178" i="3"/>
  <c r="J178" i="3" s="1"/>
  <c r="H181" i="3"/>
  <c r="J181" i="3" s="1"/>
  <c r="H183" i="3"/>
  <c r="J183" i="3" s="1"/>
  <c r="H185" i="3"/>
  <c r="J185" i="3" s="1"/>
  <c r="H187" i="3"/>
  <c r="J187" i="3" s="1"/>
  <c r="H189" i="3"/>
  <c r="J189" i="3" s="1"/>
  <c r="H191" i="3"/>
  <c r="J191" i="3" s="1"/>
  <c r="H193" i="3"/>
  <c r="J193" i="3" s="1"/>
  <c r="H195" i="3"/>
  <c r="J195" i="3" s="1"/>
  <c r="H207" i="3"/>
  <c r="J207" i="3" s="1"/>
  <c r="H169" i="3"/>
  <c r="J169" i="3" s="1"/>
  <c r="H171" i="3"/>
  <c r="J171" i="3" s="1"/>
  <c r="H173" i="3"/>
  <c r="J173" i="3" s="1"/>
  <c r="H175" i="3"/>
  <c r="J175" i="3" s="1"/>
  <c r="H177" i="3"/>
  <c r="J177" i="3" s="1"/>
  <c r="H179" i="3"/>
  <c r="J179" i="3" s="1"/>
  <c r="H180" i="3"/>
  <c r="J180" i="3" s="1"/>
  <c r="H182" i="3"/>
  <c r="J182" i="3" s="1"/>
  <c r="H184" i="3"/>
  <c r="J184" i="3" s="1"/>
  <c r="H186" i="3"/>
  <c r="J186" i="3" s="1"/>
  <c r="H188" i="3"/>
  <c r="J188" i="3" s="1"/>
  <c r="H190" i="3"/>
  <c r="J190" i="3" s="1"/>
  <c r="H192" i="3"/>
  <c r="J192" i="3" s="1"/>
  <c r="H194" i="3"/>
  <c r="J194" i="3" s="1"/>
  <c r="H206" i="3"/>
  <c r="J206" i="3" s="1"/>
  <c r="H222" i="3"/>
  <c r="J222" i="3" s="1"/>
  <c r="H224" i="3"/>
  <c r="J224" i="3" s="1"/>
  <c r="H226" i="3"/>
  <c r="J226" i="3" s="1"/>
  <c r="H228" i="3"/>
  <c r="J228" i="3" s="1"/>
  <c r="H230" i="3"/>
  <c r="J230" i="3" s="1"/>
  <c r="H232" i="3"/>
  <c r="J232" i="3" s="1"/>
  <c r="H234" i="3"/>
  <c r="J234" i="3" s="1"/>
  <c r="H236" i="3"/>
  <c r="J236" i="3" s="1"/>
  <c r="H238" i="3"/>
  <c r="J238" i="3" s="1"/>
  <c r="H240" i="3"/>
  <c r="J240" i="3" s="1"/>
  <c r="H242" i="3"/>
  <c r="J242" i="3" s="1"/>
  <c r="H244" i="3"/>
  <c r="J244" i="3" s="1"/>
  <c r="H246" i="3"/>
  <c r="J246" i="3" s="1"/>
  <c r="H248" i="3"/>
  <c r="J248" i="3" s="1"/>
  <c r="H250" i="3"/>
  <c r="J250" i="3" s="1"/>
  <c r="H252" i="3"/>
  <c r="J252" i="3" s="1"/>
  <c r="H254" i="3"/>
  <c r="J254" i="3" s="1"/>
  <c r="H258" i="3"/>
  <c r="J258" i="3" s="1"/>
  <c r="H260" i="3"/>
  <c r="J260" i="3" s="1"/>
  <c r="H262" i="3"/>
  <c r="J262" i="3" s="1"/>
  <c r="H264" i="3"/>
  <c r="J264" i="3" s="1"/>
  <c r="H266" i="3"/>
  <c r="J266" i="3" s="1"/>
  <c r="H268" i="3"/>
  <c r="J268" i="3" s="1"/>
  <c r="H270" i="3"/>
  <c r="J270" i="3" s="1"/>
  <c r="H272" i="3"/>
  <c r="J272" i="3" s="1"/>
  <c r="H274" i="3"/>
  <c r="J274" i="3" s="1"/>
  <c r="H276" i="3"/>
  <c r="J276" i="3" s="1"/>
  <c r="H278" i="3"/>
  <c r="J278" i="3" s="1"/>
  <c r="H280" i="3"/>
  <c r="J280" i="3" s="1"/>
  <c r="H282" i="3"/>
  <c r="J282" i="3" s="1"/>
  <c r="G305" i="3"/>
  <c r="H310" i="3"/>
  <c r="J310" i="3" s="1"/>
  <c r="H312" i="3"/>
  <c r="J312" i="3" s="1"/>
  <c r="H314" i="3"/>
  <c r="J314" i="3" s="1"/>
  <c r="G335" i="3"/>
  <c r="H256" i="3"/>
  <c r="J256" i="3" s="1"/>
  <c r="H253" i="3"/>
  <c r="J253" i="3" s="1"/>
  <c r="H255" i="3"/>
  <c r="J255" i="3" s="1"/>
  <c r="H257" i="3"/>
  <c r="J257" i="3" s="1"/>
  <c r="H259" i="3"/>
  <c r="J259" i="3" s="1"/>
  <c r="H261" i="3"/>
  <c r="J261" i="3" s="1"/>
  <c r="H263" i="3"/>
  <c r="J263" i="3" s="1"/>
  <c r="H265" i="3"/>
  <c r="J265" i="3" s="1"/>
  <c r="H267" i="3"/>
  <c r="J267" i="3" s="1"/>
  <c r="H269" i="3"/>
  <c r="J269" i="3" s="1"/>
  <c r="H271" i="3"/>
  <c r="J271" i="3" s="1"/>
  <c r="H273" i="3"/>
  <c r="J273" i="3" s="1"/>
  <c r="H275" i="3"/>
  <c r="J275" i="3" s="1"/>
  <c r="H277" i="3"/>
  <c r="J277" i="3" s="1"/>
  <c r="H279" i="3"/>
  <c r="J279" i="3" s="1"/>
  <c r="H281" i="3"/>
  <c r="J281" i="3" s="1"/>
  <c r="H283" i="3"/>
  <c r="J283" i="3" s="1"/>
  <c r="G293" i="3"/>
  <c r="H311" i="3"/>
  <c r="J311" i="3" s="1"/>
  <c r="H313" i="3"/>
  <c r="J313" i="3" s="1"/>
  <c r="G196" i="3"/>
  <c r="G208" i="3"/>
  <c r="G284" i="3"/>
  <c r="H289" i="3"/>
  <c r="J289" i="3" s="1"/>
  <c r="H291" i="3"/>
  <c r="J291" i="3" s="1"/>
  <c r="H304" i="3"/>
  <c r="J304" i="3" s="1"/>
  <c r="G315" i="3"/>
  <c r="H321" i="3"/>
  <c r="J321" i="3" s="1"/>
  <c r="H323" i="3"/>
  <c r="J323" i="3" s="1"/>
  <c r="H325" i="3"/>
  <c r="J325" i="3" s="1"/>
  <c r="H327" i="3"/>
  <c r="J327" i="3" s="1"/>
  <c r="H329" i="3"/>
  <c r="J329" i="3" s="1"/>
  <c r="H331" i="3"/>
  <c r="J331" i="3" s="1"/>
  <c r="H438" i="3"/>
  <c r="H398" i="3"/>
  <c r="J398" i="3" s="1"/>
  <c r="H400" i="3"/>
  <c r="J400" i="3" s="1"/>
  <c r="H402" i="3"/>
  <c r="J402" i="3" s="1"/>
  <c r="H404" i="3"/>
  <c r="J404" i="3" s="1"/>
  <c r="H406" i="3"/>
  <c r="J406" i="3" s="1"/>
  <c r="H408" i="3"/>
  <c r="J408" i="3" s="1"/>
  <c r="H410" i="3"/>
  <c r="J410" i="3" s="1"/>
  <c r="H412" i="3"/>
  <c r="J412" i="3" s="1"/>
  <c r="H414" i="3"/>
  <c r="J414" i="3" s="1"/>
  <c r="H416" i="3"/>
  <c r="J416" i="3" s="1"/>
  <c r="H418" i="3"/>
  <c r="J418" i="3" s="1"/>
  <c r="H420" i="3"/>
  <c r="J420" i="3" s="1"/>
  <c r="H422" i="3"/>
  <c r="J422" i="3" s="1"/>
  <c r="H424" i="3"/>
  <c r="J424" i="3" s="1"/>
  <c r="F201" i="3"/>
  <c r="H396" i="3"/>
  <c r="J396" i="3" s="1"/>
  <c r="F335" i="3"/>
  <c r="F293" i="3"/>
  <c r="H199" i="3"/>
  <c r="H358" i="3"/>
  <c r="J358" i="3" s="1"/>
  <c r="H359" i="3"/>
  <c r="J359" i="3" s="1"/>
  <c r="H367" i="3"/>
  <c r="J367" i="3" s="1"/>
  <c r="H369" i="3"/>
  <c r="J369" i="3" s="1"/>
  <c r="H371" i="3"/>
  <c r="J371" i="3" s="1"/>
  <c r="H373" i="3"/>
  <c r="J373" i="3" s="1"/>
  <c r="H445" i="3"/>
  <c r="J445" i="3" s="1"/>
  <c r="H447" i="3"/>
  <c r="J447" i="3" s="1"/>
  <c r="F217" i="3"/>
  <c r="H212" i="3"/>
  <c r="F305" i="3"/>
  <c r="H302" i="3"/>
  <c r="J302" i="3" s="1"/>
  <c r="F298" i="3"/>
  <c r="H297" i="3"/>
  <c r="F341" i="3"/>
  <c r="H339" i="3"/>
  <c r="J339" i="3" s="1"/>
  <c r="F284" i="3"/>
  <c r="H288" i="3"/>
  <c r="J288" i="3" s="1"/>
  <c r="F315" i="3"/>
  <c r="F196" i="3"/>
  <c r="F208" i="3"/>
  <c r="H205" i="3"/>
  <c r="J205" i="3" s="1"/>
  <c r="H221" i="3"/>
  <c r="J221" i="3" s="1"/>
  <c r="H309" i="3"/>
  <c r="J309" i="3" s="1"/>
  <c r="H319" i="3"/>
  <c r="J319" i="3" s="1"/>
  <c r="H375" i="3"/>
  <c r="J375" i="3" s="1"/>
  <c r="H365" i="3"/>
  <c r="J365" i="3" s="1"/>
  <c r="H366" i="3"/>
  <c r="J366" i="3" s="1"/>
  <c r="H368" i="3"/>
  <c r="J368" i="3" s="1"/>
  <c r="H370" i="3"/>
  <c r="J370" i="3" s="1"/>
  <c r="H372" i="3"/>
  <c r="J372" i="3" s="1"/>
  <c r="H374" i="3"/>
  <c r="J374" i="3" s="1"/>
  <c r="H390" i="3"/>
  <c r="H432" i="3"/>
  <c r="H446" i="3"/>
  <c r="J446" i="3" s="1"/>
  <c r="H397" i="3"/>
  <c r="J397" i="3" s="1"/>
  <c r="H399" i="3"/>
  <c r="J399" i="3" s="1"/>
  <c r="H401" i="3"/>
  <c r="J401" i="3" s="1"/>
  <c r="H403" i="3"/>
  <c r="J403" i="3" s="1"/>
  <c r="H405" i="3"/>
  <c r="J405" i="3" s="1"/>
  <c r="H407" i="3"/>
  <c r="J407" i="3" s="1"/>
  <c r="H409" i="3"/>
  <c r="J409" i="3" s="1"/>
  <c r="H411" i="3"/>
  <c r="J411" i="3" s="1"/>
  <c r="H413" i="3"/>
  <c r="J413" i="3" s="1"/>
  <c r="H415" i="3"/>
  <c r="J415" i="3" s="1"/>
  <c r="H417" i="3"/>
  <c r="J417" i="3" s="1"/>
  <c r="H419" i="3"/>
  <c r="J419" i="3" s="1"/>
  <c r="H421" i="3"/>
  <c r="J421" i="3" s="1"/>
  <c r="H423" i="3"/>
  <c r="J423" i="3" s="1"/>
  <c r="H425" i="3"/>
  <c r="J425" i="3" s="1"/>
  <c r="F448" i="3"/>
  <c r="H455" i="3"/>
  <c r="F428" i="3"/>
  <c r="G353" i="3"/>
  <c r="H347" i="3"/>
  <c r="H357" i="3"/>
  <c r="J357" i="3" s="1"/>
  <c r="G391" i="3"/>
  <c r="G428" i="3"/>
  <c r="G433" i="3"/>
  <c r="G439" i="3"/>
  <c r="G448" i="3"/>
  <c r="G456" i="3"/>
  <c r="H456" i="3" l="1"/>
  <c r="J456" i="3" s="1"/>
  <c r="J455" i="3"/>
  <c r="H201" i="3"/>
  <c r="J201" i="3" s="1"/>
  <c r="J199" i="3"/>
  <c r="H348" i="3"/>
  <c r="J348" i="3" s="1"/>
  <c r="J347" i="3"/>
  <c r="H353" i="3"/>
  <c r="J353" i="3" s="1"/>
  <c r="J352" i="3"/>
  <c r="H433" i="3"/>
  <c r="J433" i="3" s="1"/>
  <c r="J432" i="3"/>
  <c r="H298" i="3"/>
  <c r="J298" i="3" s="1"/>
  <c r="J297" i="3"/>
  <c r="H217" i="3"/>
  <c r="J217" i="3" s="1"/>
  <c r="J212" i="3"/>
  <c r="H391" i="3"/>
  <c r="J391" i="3" s="1"/>
  <c r="J390" i="3"/>
  <c r="H439" i="3"/>
  <c r="J439" i="3" s="1"/>
  <c r="J438" i="3"/>
  <c r="F379" i="3"/>
  <c r="H378" i="3"/>
  <c r="J378" i="3" s="1"/>
  <c r="H364" i="3"/>
  <c r="H341" i="3"/>
  <c r="J341" i="3" s="1"/>
  <c r="H208" i="3"/>
  <c r="J208" i="3" s="1"/>
  <c r="H196" i="3"/>
  <c r="J196" i="3" s="1"/>
  <c r="H335" i="3"/>
  <c r="J335" i="3" s="1"/>
  <c r="H293" i="3"/>
  <c r="J293" i="3" s="1"/>
  <c r="H305" i="3"/>
  <c r="J305" i="3" s="1"/>
  <c r="H315" i="3"/>
  <c r="J315" i="3" s="1"/>
  <c r="H284" i="3"/>
  <c r="J284" i="3" s="1"/>
  <c r="H448" i="3"/>
  <c r="J448" i="3" s="1"/>
  <c r="H428" i="3"/>
  <c r="J428" i="3" s="1"/>
  <c r="H379" i="3" l="1"/>
  <c r="H381" i="3" s="1"/>
  <c r="J381" i="3" s="1"/>
  <c r="H343" i="3"/>
  <c r="J343" i="3" s="1"/>
  <c r="D364" i="3" l="1"/>
  <c r="D379" i="3" l="1"/>
  <c r="J364" i="3"/>
  <c r="B460" i="3" l="1"/>
  <c r="J379" i="3"/>
</calcChain>
</file>

<file path=xl/sharedStrings.xml><?xml version="1.0" encoding="utf-8"?>
<sst xmlns="http://schemas.openxmlformats.org/spreadsheetml/2006/main" count="850" uniqueCount="459">
  <si>
    <r>
      <rPr>
        <b/>
        <sz val="11"/>
        <color rgb="FF000000"/>
        <rFont val="Calibri"/>
        <family val="2"/>
      </rPr>
      <t>C</t>
    </r>
    <r>
      <rPr>
        <b/>
        <sz val="11"/>
        <color rgb="FF000000"/>
        <rFont val="Calibri"/>
        <family val="2"/>
      </rPr>
      <t>ON</t>
    </r>
    <r>
      <rPr>
        <b/>
        <sz val="11"/>
        <color rgb="FF000000"/>
        <rFont val="Calibri"/>
        <family val="2"/>
      </rPr>
      <t>T</t>
    </r>
    <r>
      <rPr>
        <b/>
        <sz val="11"/>
        <color rgb="FF000000"/>
        <rFont val="Calibri"/>
        <family val="2"/>
      </rPr>
      <t>A</t>
    </r>
    <r>
      <rPr>
        <b/>
        <sz val="11"/>
        <color rgb="FF000000"/>
        <rFont val="Calibri"/>
        <family val="2"/>
      </rPr>
      <t>B</t>
    </r>
    <r>
      <rPr>
        <b/>
        <sz val="11"/>
        <color rgb="FF000000"/>
        <rFont val="Calibri"/>
        <family val="2"/>
      </rPr>
      <t>I</t>
    </r>
    <r>
      <rPr>
        <b/>
        <sz val="11"/>
        <color rgb="FF000000"/>
        <rFont val="Calibri"/>
        <family val="2"/>
      </rPr>
      <t>L</t>
    </r>
    <r>
      <rPr>
        <b/>
        <sz val="11"/>
        <color rgb="FF000000"/>
        <rFont val="Calibri"/>
        <family val="2"/>
      </rPr>
      <t>I</t>
    </r>
    <r>
      <rPr>
        <b/>
        <sz val="11"/>
        <color rgb="FF000000"/>
        <rFont val="Calibri"/>
        <family val="2"/>
      </rPr>
      <t>DAD</t>
    </r>
  </si>
  <si>
    <t>ACOPIO LECHERO</t>
  </si>
  <si>
    <t>AV30 N24-322</t>
  </si>
  <si>
    <t>31/12/2017</t>
  </si>
  <si>
    <t>ACOPIO PANELERO</t>
  </si>
  <si>
    <t>AV 30 N 22-174 INT 1</t>
  </si>
  <si>
    <t>ACOPIO QUESERO</t>
  </si>
  <si>
    <t>AV 30 N 24-309/315</t>
  </si>
  <si>
    <t>ACUEDUCTO VEREDA EL RETIRO</t>
  </si>
  <si>
    <t>AUDITORIO</t>
  </si>
  <si>
    <t>AV 30 N 28-39/47</t>
  </si>
  <si>
    <t>BODEGA LA PLAYITA</t>
  </si>
  <si>
    <t>CL 32 N 35-16</t>
  </si>
  <si>
    <t>BODEGA PLACITA 104</t>
  </si>
  <si>
    <t>CL 31 N30-026 IN 10</t>
  </si>
  <si>
    <t>BODEGA PLACITA 110</t>
  </si>
  <si>
    <t>CL 31 N30-24 AP 110</t>
  </si>
  <si>
    <t>BODEGA PLACITA 111</t>
  </si>
  <si>
    <t>CL 31 N 30-30 IN 111</t>
  </si>
  <si>
    <t>CARCEL</t>
  </si>
  <si>
    <t>KR 31 N 29-18/22 CA</t>
  </si>
  <si>
    <t>CASA DE LA CULTURA</t>
  </si>
  <si>
    <t>CL 30 N 30-05/09/15</t>
  </si>
  <si>
    <t>CASA DE LA JUSTICIA</t>
  </si>
  <si>
    <t>CL 30 N 30-30</t>
  </si>
  <si>
    <t>CASA DEL DESPLAZADO</t>
  </si>
  <si>
    <t>AV 31 N 33-39/45</t>
  </si>
  <si>
    <t>CASA DEL DISCAPACITADO</t>
  </si>
  <si>
    <t>CL 33 N 28-20 AP 101</t>
  </si>
  <si>
    <t>CASA RESIDENCIAL ALTO DE LA CR</t>
  </si>
  <si>
    <t>KR 28 N 33-50</t>
  </si>
  <si>
    <t>CENTRO DIA</t>
  </si>
  <si>
    <t>CL33 N 28-28 Y KR 29</t>
  </si>
  <si>
    <t>COLISEO CUBIERTO</t>
  </si>
  <si>
    <t>AV30 N 24-385 COLIS</t>
  </si>
  <si>
    <t>HOSPITAL VIEJO</t>
  </si>
  <si>
    <t>KR 28 N 25-143 Y TV</t>
  </si>
  <si>
    <t>I.E.ANORI</t>
  </si>
  <si>
    <t>AV 30 N 23-36 IEA</t>
  </si>
  <si>
    <t>PALACIO MUNICIPAL</t>
  </si>
  <si>
    <t>KR 30 N 30-09</t>
  </si>
  <si>
    <t>PARQUE LOS ANGELES</t>
  </si>
  <si>
    <t>AV 30 N 23-66</t>
  </si>
  <si>
    <t>SENDERO PEATONAL 101-47-62</t>
  </si>
  <si>
    <t>SENDERO PEATONAL</t>
  </si>
  <si>
    <t>SENDERO PEATONAL 101-59-97</t>
  </si>
  <si>
    <t>PARQUE PRINCIPAL</t>
  </si>
  <si>
    <t>CL30 N 29-20 PARQU</t>
  </si>
  <si>
    <t>HOGAR AGRUPADO ARENAL</t>
  </si>
  <si>
    <t>CL 37 N 29-68</t>
  </si>
  <si>
    <t>ASOCIACION GANADEROS</t>
  </si>
  <si>
    <t>HOGAR AGRUPADO ARENAL 2</t>
  </si>
  <si>
    <t>CL 38 N 29-50 X AV 3</t>
  </si>
  <si>
    <t>GRANJA COLEGIO</t>
  </si>
  <si>
    <t>PLACA DEPORTIVA ARENAL</t>
  </si>
  <si>
    <t>KR 29 N 36-65 PLACA</t>
  </si>
  <si>
    <t>PLAYITA</t>
  </si>
  <si>
    <t>DG 35 N 34-02</t>
  </si>
  <si>
    <t>SERVIDUMBRE 101-2-69</t>
  </si>
  <si>
    <t>AV 30 N 24-351 SERV</t>
  </si>
  <si>
    <t>SOTANO LOS TORRES</t>
  </si>
  <si>
    <t>AV 30 N 32A-76 901</t>
  </si>
  <si>
    <t>PREDIO ARENAL 101-42-14</t>
  </si>
  <si>
    <t>CL 36 N 28-14</t>
  </si>
  <si>
    <t>PREDIO ARENAL 101-45-5</t>
  </si>
  <si>
    <t>CL 38 N 29-47</t>
  </si>
  <si>
    <t>POLIDEPORTIVO</t>
  </si>
  <si>
    <t>KR 30 N 31-01/03/13</t>
  </si>
  <si>
    <t>TOTAL</t>
  </si>
  <si>
    <t>TERRENOS URBANOS</t>
  </si>
  <si>
    <t>ACOPIO PANELERO LA MESETA (LA</t>
  </si>
  <si>
    <t>LA MICAELA</t>
  </si>
  <si>
    <t>ACOPIO MEDERERO CRUCES</t>
  </si>
  <si>
    <t>CANCHA VEREDA LAS ÁNIMAS</t>
  </si>
  <si>
    <t>CANCHA VEREDA MONTEBELLO</t>
  </si>
  <si>
    <t>CANCHA BRISAS DEL NECHI</t>
  </si>
  <si>
    <t>GRANJA COLEGIO 2</t>
  </si>
  <si>
    <t>INSPECCIÓN SANTO DOMINGO</t>
  </si>
  <si>
    <t>C.D.I EL CARMIN</t>
  </si>
  <si>
    <t>CR 30 N 30 -9</t>
  </si>
  <si>
    <t>C.E.R BRISAS DEL NECHI</t>
  </si>
  <si>
    <t>C.E.R BRISAS DEL NEC</t>
  </si>
  <si>
    <t>ANTENA REPETIDORA</t>
  </si>
  <si>
    <t>DG 35 N 34-80</t>
  </si>
  <si>
    <t>AGUAS LINDAS</t>
  </si>
  <si>
    <t>C.E.R CHAGUALO ABAJO</t>
  </si>
  <si>
    <t>C.E.R CHAGUALO ABA</t>
  </si>
  <si>
    <t>C.E.R CONCHA ABAJO</t>
  </si>
  <si>
    <t>LM EDUCATIVO RURA</t>
  </si>
  <si>
    <t>C.E.R CONCHA MEDIA</t>
  </si>
  <si>
    <t>C.E.R LA AGUADA PORCE</t>
  </si>
  <si>
    <t>C.E.R.LA AGUADA PO</t>
  </si>
  <si>
    <t>C.E.R LA CASITA</t>
  </si>
  <si>
    <t>C.E.R LA CLEMENCIA</t>
  </si>
  <si>
    <t>C.E.R LA CONCHA ARRIBA</t>
  </si>
  <si>
    <t>C.E.R LA DESCUBIERTA</t>
  </si>
  <si>
    <t>C.E.R LA DESCUBIERT</t>
  </si>
  <si>
    <t>C.E.R LA GUAYANA</t>
  </si>
  <si>
    <t>C.E.R. LA GUAYANA</t>
  </si>
  <si>
    <t>C.E.R LA PRIMAVERA</t>
  </si>
  <si>
    <t>C.E.R</t>
  </si>
  <si>
    <t>C.E.R LA TERESITA</t>
  </si>
  <si>
    <t>C.E.R LA TRINIDAD</t>
  </si>
  <si>
    <t>C.E.R LOS TROZOS</t>
  </si>
  <si>
    <t>C.E.R MARIANO OSPINA PEREZ</t>
  </si>
  <si>
    <t>C.E.R MARIANO OSPI</t>
  </si>
  <si>
    <t>C.E.R MONTEBELLO</t>
  </si>
  <si>
    <t>C.E.R OCTAVIO BARRIENTOS</t>
  </si>
  <si>
    <t>LM EDUCATIVO RUR</t>
  </si>
  <si>
    <t>C.E.R SANTO DOMINGO</t>
  </si>
  <si>
    <t>C.E.R SANTO DOMIN</t>
  </si>
  <si>
    <t>C.E.R SOLANO</t>
  </si>
  <si>
    <t>C.E.R TENCHE SAN LINO</t>
  </si>
  <si>
    <t>LM EDUCATIVO TENC</t>
  </si>
  <si>
    <t>C.E.R TONA</t>
  </si>
  <si>
    <t>C.E.R TRAVESIAS</t>
  </si>
  <si>
    <t>C.E.R VILLA FATIMA</t>
  </si>
  <si>
    <t>C.E.R VILLA FACTIMA</t>
  </si>
  <si>
    <t>C.E.R. LA LOMA</t>
  </si>
  <si>
    <t>DG 36 N 32-383</t>
  </si>
  <si>
    <t>C.E.R. MERCEDES YEPES LA MESET</t>
  </si>
  <si>
    <t>C.E.R. MERCEDES YEP</t>
  </si>
  <si>
    <t>C.E.R LA ESPERANZA</t>
  </si>
  <si>
    <t>C.E.R.SAN LORENCITO</t>
  </si>
  <si>
    <t>C.E.R  SAN LORENCIT</t>
  </si>
  <si>
    <t>CANCHA CALLE ARRIBA</t>
  </si>
  <si>
    <t>KR 28 N 24-179</t>
  </si>
  <si>
    <t>CANCHA DE FUTBOL</t>
  </si>
  <si>
    <t>AV 30 N 22-174</t>
  </si>
  <si>
    <t>CANCHA LA LOMA</t>
  </si>
  <si>
    <t>DG 36 N 35-436/442</t>
  </si>
  <si>
    <t>CANCHA LA SOLEDAD</t>
  </si>
  <si>
    <t>S.D</t>
  </si>
  <si>
    <t>CENTRO COMUNITARIO EL LIMON</t>
  </si>
  <si>
    <t>CENTRO DE SALUD LIBERIA</t>
  </si>
  <si>
    <t>KR 22 N 18-40 LM DE</t>
  </si>
  <si>
    <t>HOGAR AGRUPADO LA LOMA</t>
  </si>
  <si>
    <t>DG 37 N 38-278</t>
  </si>
  <si>
    <t>I.E AMANDA POSADA LIBERIA</t>
  </si>
  <si>
    <t>CL 19 N 21-46 INST E</t>
  </si>
  <si>
    <t>INSPECION DE POLICIA SANTO D…</t>
  </si>
  <si>
    <t>INSPECION DE POLICI</t>
  </si>
  <si>
    <t>INSPECION DE POLICIA LIBERIA</t>
  </si>
  <si>
    <t>SERVIDUMBRE 101-48-47</t>
  </si>
  <si>
    <t>CL 23B X AV 38</t>
  </si>
  <si>
    <t>SERVIDUMBRE 101-48-48</t>
  </si>
  <si>
    <t>CL 23 B N 38-22</t>
  </si>
  <si>
    <t>SERVIDUMBRE PUBLICA 101-49-47</t>
  </si>
  <si>
    <t>DG 37 N 32-107</t>
  </si>
  <si>
    <t>INSPECION LAS NIEVES</t>
  </si>
  <si>
    <t>INSPECION VILLA FACTIMA</t>
  </si>
  <si>
    <t>INSPECION VILLA FA</t>
  </si>
  <si>
    <t>LA RINCONADA</t>
  </si>
  <si>
    <t>LM COMUNITARIO EL ROBLE</t>
  </si>
  <si>
    <t>LM COMUNITARIO ""</t>
  </si>
  <si>
    <t>PAJISAL 201-01-67</t>
  </si>
  <si>
    <t>PAJIZAL</t>
  </si>
  <si>
    <t>PLANTA DE AGUA</t>
  </si>
  <si>
    <t>AV 31 N 29-143</t>
  </si>
  <si>
    <t>PLANTA DE TRATAMIENTO</t>
  </si>
  <si>
    <t>AV 31 N 29-57 IN 101</t>
  </si>
  <si>
    <t>PREDIO 201-38-37</t>
  </si>
  <si>
    <t>ANORI</t>
  </si>
  <si>
    <t>PREDIO 201-38-78</t>
  </si>
  <si>
    <t>PREDIO EL LIMON</t>
  </si>
  <si>
    <t>PREDIO EL RETIRO 201-8-86</t>
  </si>
  <si>
    <t>PREDIO LA GRUTA 101-40-42</t>
  </si>
  <si>
    <t>KR 28 N 23-36</t>
  </si>
  <si>
    <t>PREDIO LIBERIA  102-19-8</t>
  </si>
  <si>
    <t>KR 20 N 20-78</t>
  </si>
  <si>
    <t>BUENOS AIRES 2</t>
  </si>
  <si>
    <t>BUENOS AIRES</t>
  </si>
  <si>
    <t>PREDIO LIBERIA 102-08-11</t>
  </si>
  <si>
    <t>KR 23 N 17-85</t>
  </si>
  <si>
    <t>PREDIO LIBERIA 102-13-7</t>
  </si>
  <si>
    <t>KR 24 N 20-76</t>
  </si>
  <si>
    <t>PREDIO LIBERIA 102-14-39</t>
  </si>
  <si>
    <t>KR 20 N 20-81</t>
  </si>
  <si>
    <t>LOMA HERMOSA</t>
  </si>
  <si>
    <t>PREDIO LIBERIA 102-14-42</t>
  </si>
  <si>
    <t>CL 20 N 20-08</t>
  </si>
  <si>
    <t>PREDIO LIBERIA 102-21-23</t>
  </si>
  <si>
    <t>CL 19 A N 21A-18</t>
  </si>
  <si>
    <t>PREDIO LIBERIA 102-5-14</t>
  </si>
  <si>
    <t>KR 19 N 19-56</t>
  </si>
  <si>
    <t>PREDIO NO COSTRUIBLE 101-24-40</t>
  </si>
  <si>
    <t>KR 28 N 25-371 IN 10</t>
  </si>
  <si>
    <t>PUESTO DE SALUD MADRESECA</t>
  </si>
  <si>
    <t>PU DE SALUD</t>
  </si>
  <si>
    <t>CUENTA 160503</t>
  </si>
  <si>
    <t>TRONERAS</t>
  </si>
  <si>
    <t>MICRO CUENCA LA SERRANA</t>
  </si>
  <si>
    <t>MICROCUENCA ""LA</t>
  </si>
  <si>
    <t>SAN BERNARDO</t>
  </si>
  <si>
    <t>TERRENOS RURALES</t>
  </si>
  <si>
    <r>
      <rPr>
        <sz val="11"/>
        <color rgb="FF000000"/>
        <rFont val="Calibri"/>
        <family val="2"/>
      </rPr>
      <t>I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SPECCIÓN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D</t>
    </r>
    <r>
      <rPr>
        <sz val="11"/>
        <color rgb="FF000000"/>
        <rFont val="Calibri"/>
        <family val="2"/>
      </rPr>
      <t>E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P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IC</t>
    </r>
    <r>
      <rPr>
        <sz val="11"/>
        <color rgb="FF000000"/>
        <rFont val="Calibri"/>
        <family val="2"/>
      </rPr>
      <t>I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V</t>
    </r>
    <r>
      <rPr>
        <sz val="11"/>
        <color rgb="FF000000"/>
        <rFont val="Calibri"/>
        <family val="2"/>
      </rPr>
      <t>I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F</t>
    </r>
    <r>
      <rPr>
        <sz val="11"/>
        <color rgb="FF000000"/>
        <rFont val="Calibri"/>
        <family val="2"/>
      </rPr>
      <t>ATIMA</t>
    </r>
    <r>
      <rPr>
        <sz val="11"/>
        <color rgb="FF000000"/>
        <rFont val="Calibri"/>
        <family val="2"/>
      </rPr>
      <t xml:space="preserve">                 </t>
    </r>
  </si>
  <si>
    <t>31/12/207</t>
  </si>
  <si>
    <t xml:space="preserve">TOTAL                                                                                        </t>
  </si>
  <si>
    <t xml:space="preserve"> 31/12/2017</t>
  </si>
  <si>
    <t>FECHA DE ADQUIS</t>
  </si>
  <si>
    <t xml:space="preserve">TOTAL                                                                                       </t>
  </si>
  <si>
    <t>CL 30 N 28-09/11</t>
  </si>
  <si>
    <t>CENTRO COMUNITARIO EL ROBLE</t>
  </si>
  <si>
    <t>INSPECCIÓN DE POLICIA MADRESE</t>
  </si>
  <si>
    <t>INSPECCION DE POLICIA SANTO D…</t>
  </si>
  <si>
    <t>INSPECCION LAS NIEVES</t>
  </si>
  <si>
    <t>INSPECCION LIBERIA</t>
  </si>
  <si>
    <t>E.R.I. LA HONDONA</t>
  </si>
  <si>
    <t>ACOPIO MADERERO CRUCES</t>
  </si>
  <si>
    <t>C.I.C LA PLAYITA</t>
  </si>
  <si>
    <t>EDIFICIOS Y CASAS</t>
  </si>
  <si>
    <t>C.I.C LA PLAYITA (MONSEÑOR)</t>
  </si>
  <si>
    <t>OFICINAS</t>
  </si>
  <si>
    <t>LOCALES</t>
  </si>
  <si>
    <t>LOCAL COMERCIAL LIBERIA 102-14-12</t>
  </si>
  <si>
    <t>CL 20 21-22/24</t>
  </si>
  <si>
    <t>CL 20 20-08</t>
  </si>
  <si>
    <t>MATADEROS</t>
  </si>
  <si>
    <t>FERIA DE GANADO</t>
  </si>
  <si>
    <t>COLEGIOS Y ESCUELAS</t>
  </si>
  <si>
    <t>C.E.R  ROBLE ARRIBA</t>
  </si>
  <si>
    <t>C.E.R  ROSAURA ORTEGA</t>
  </si>
  <si>
    <t>C.E.R ANTONIO ROLDAN BETANCU</t>
  </si>
  <si>
    <t>C.E.R ARTURO MARTINEZ</t>
  </si>
  <si>
    <t>C.E.R BOLIVAR</t>
  </si>
  <si>
    <t>E.R.I. SANTA INÉS</t>
  </si>
  <si>
    <t>C.E.R EL BANCO</t>
  </si>
  <si>
    <t>C.E.R EL CAMPOALEGRE</t>
  </si>
  <si>
    <t>C.E.R EL CARMIN</t>
  </si>
  <si>
    <t>C.E.R EL CHAGUALITO</t>
  </si>
  <si>
    <t>C.E.R EL RETIRO</t>
  </si>
  <si>
    <t>C.E.R EL ZAFIRO</t>
  </si>
  <si>
    <t>C.E.R FIDEL CANO</t>
  </si>
  <si>
    <t>C.E.R JAIME RAMIREZ  ARIAS</t>
  </si>
  <si>
    <t>C.E.R LA ARAUCANA</t>
  </si>
  <si>
    <t>C.E.R CONCHA ARRIBA</t>
  </si>
  <si>
    <t>C.E.R LA HERMOSA</t>
  </si>
  <si>
    <t>C.E.R LAS ANIMAS (LAS LAGUNAS)</t>
  </si>
  <si>
    <t>C.E.R LEON ZAFIR( EL CARMEN)</t>
  </si>
  <si>
    <t>C.E.R MADRESECA</t>
  </si>
  <si>
    <t>C.E.R MEDIAS FALDAS</t>
  </si>
  <si>
    <t>C.E.R MIRAFLORES</t>
  </si>
  <si>
    <t>C.E.R MOISES ESTRADA</t>
  </si>
  <si>
    <t>C.E.R MONTEFRIO</t>
  </si>
  <si>
    <t>C.E.R PAEZ</t>
  </si>
  <si>
    <t>C.E.R PAJONAL</t>
  </si>
  <si>
    <t>C.E.R PROVIDENCIA</t>
  </si>
  <si>
    <t>C.E.R SAN ISIDRO</t>
  </si>
  <si>
    <t>C.E.R SAN JOSE</t>
  </si>
  <si>
    <t>C.E.R SAN JUAN</t>
  </si>
  <si>
    <t>C.E.R TACAMOCHO</t>
  </si>
  <si>
    <t>C.E.R TENCHE ABAJO</t>
  </si>
  <si>
    <t>C.E.R USURA</t>
  </si>
  <si>
    <t>C.E.R. CHAGUALO ARRIBA</t>
  </si>
  <si>
    <t>C.E.R. LA SOLEDAD</t>
  </si>
  <si>
    <t>C.E.R. MERCEDES YEPES. LA MESE</t>
  </si>
  <si>
    <t>C.E.R ROBLE ARRIBA</t>
  </si>
  <si>
    <t>C.E.R ROSAURA ORTE</t>
  </si>
  <si>
    <t>EL RETIRO</t>
  </si>
  <si>
    <t>C.E.R JAIME RAMIREZ</t>
  </si>
  <si>
    <t>C.E.R LEON ZAFIR-EL</t>
  </si>
  <si>
    <t>C.E.R MOISES ESTRAD</t>
  </si>
  <si>
    <t>CLINICAS Y HOSPITALES</t>
  </si>
  <si>
    <t>LM DE SALUD LA CRISTALINA</t>
  </si>
  <si>
    <t>LM DE SALUD PAJONAL</t>
  </si>
  <si>
    <t>LM SALUD SANTO DOMINGO</t>
  </si>
  <si>
    <t>CENTRO DE SALUD MADRESECA</t>
  </si>
  <si>
    <t>LM DE SALUD LA CRI</t>
  </si>
  <si>
    <t>LM DE SALUD PAJON</t>
  </si>
  <si>
    <t>LM SALUD</t>
  </si>
  <si>
    <t>INVERNADEROS</t>
  </si>
  <si>
    <t>VIVERO MUNICIPAL</t>
  </si>
  <si>
    <t>CASETAS Y CAMPAMENTOS</t>
  </si>
  <si>
    <t>CAMPAMENTO LIBERIA</t>
  </si>
  <si>
    <t>CASETA SANTA GERTRUDIS</t>
  </si>
  <si>
    <t>DG 35 34-80</t>
  </si>
  <si>
    <t>BODEGAS Y ANGARES</t>
  </si>
  <si>
    <t>INSTALACIONES DEP Y RECREATIVAS</t>
  </si>
  <si>
    <t>CANCHA VEREDA LAS ANIMAS</t>
  </si>
  <si>
    <t>PLACA POLIDEPORTIVA CALLE ARRIBA</t>
  </si>
  <si>
    <t>COLISEO MONSEÑOR</t>
  </si>
  <si>
    <t>PLACA POLID  VEREDA EL PAJONAL</t>
  </si>
  <si>
    <t>OTRAS EDIFICACIONES</t>
  </si>
  <si>
    <t>PLANTAS DE GENERACION</t>
  </si>
  <si>
    <t>MICROCENTRAL CONCHA ABAJO</t>
  </si>
  <si>
    <t>PLANTAS DE TRATAMIENTO</t>
  </si>
  <si>
    <t>AV 31 29-143</t>
  </si>
  <si>
    <t>ACUEDUCTOS Y CANALIZACIONES</t>
  </si>
  <si>
    <t>ACUEDUCTO EL ARENAL</t>
  </si>
  <si>
    <t>ACUEDUCTO CONCHA ARRIBA</t>
  </si>
  <si>
    <t>ACUEDUCTO ENTRADA PRINCIPAL</t>
  </si>
  <si>
    <t>ACUEDUCTO LAS NIEVES</t>
  </si>
  <si>
    <t>ACUEDUCTO LA LOMA</t>
  </si>
  <si>
    <t>ACUEDUCTO MULTIVEDERAL EL RETIRO</t>
  </si>
  <si>
    <t>ACUEDUCTO VEREDA EL LIMON</t>
  </si>
  <si>
    <t>ACUEDUCTO PROVIDENCIA</t>
  </si>
  <si>
    <t>ACUEDUCTO SANTA INES</t>
  </si>
  <si>
    <t>ACUEDUCTO SOLANO</t>
  </si>
  <si>
    <t>ACUEDUCTO TACAMOCHO</t>
  </si>
  <si>
    <t>ACUEDUCTO TENCHE</t>
  </si>
  <si>
    <t>ACUEDUCTO USURA</t>
  </si>
  <si>
    <t>ALCANTARILLADO BARRIO EL ZACATIN</t>
  </si>
  <si>
    <t>ACUMULADO A DIC 31 DE 2019</t>
  </si>
  <si>
    <t>ACUMULADO A DICIEM 31 DE 2019</t>
  </si>
  <si>
    <t>PROPIEDADES EN CONCESION</t>
  </si>
  <si>
    <t>RELLENO SANITARIO</t>
  </si>
  <si>
    <t>CTA 168302 EDIFICACIONES</t>
  </si>
  <si>
    <t>53.60.16</t>
  </si>
  <si>
    <t>CTA 16.85.16</t>
  </si>
  <si>
    <t>BIENES DE BENEFICIO Y USO PUBLICO</t>
  </si>
  <si>
    <t>VIAS</t>
  </si>
  <si>
    <t>SENDERO PEATONAL PIEDRAS BLANCAS</t>
  </si>
  <si>
    <t>SENDERO PEATONAL LA LOMA LA CUCHILLA</t>
  </si>
  <si>
    <t>SENDERO PEATONAL LA LOMA EL CASCAJERO</t>
  </si>
  <si>
    <t>SENDERO PEATONAL ALTO DE LA CRUZ</t>
  </si>
  <si>
    <t>INVASION CORREGIMIENTO DE LIBERIA</t>
  </si>
  <si>
    <t>PLACA HUELLA ANORI LA PLANCHA</t>
  </si>
  <si>
    <t>PAVIMENTACION VIA PRINCIPAL VIA 30</t>
  </si>
  <si>
    <t>PLACA HUELLA BARRIO LAS CASITAS</t>
  </si>
  <si>
    <t>PAVIMENTACION VIA ZACATIN</t>
  </si>
  <si>
    <t>PAVIMENTACION LA LOMA</t>
  </si>
  <si>
    <t>PAVIMENTACION LA GUACAMAYA</t>
  </si>
  <si>
    <t>PAVIMENTACION EL HOYO</t>
  </si>
  <si>
    <t>PAVIMENTACION EL ARENAL</t>
  </si>
  <si>
    <t>PAVIMENTACIN FRENTE COLISEO</t>
  </si>
  <si>
    <t>PAVIMENTACION BARRIO LA RONDA</t>
  </si>
  <si>
    <t>Construccion puente Vereda San Lorencito</t>
  </si>
  <si>
    <r>
      <rPr>
        <sz val="11"/>
        <color rgb="FF000000"/>
        <rFont val="Calibri"/>
        <family val="2"/>
      </rPr>
      <t>P</t>
    </r>
    <r>
      <rPr>
        <sz val="11"/>
        <color rgb="FF000000"/>
        <rFont val="Calibri"/>
        <family val="2"/>
      </rPr>
      <t>u</t>
    </r>
    <r>
      <rPr>
        <sz val="11"/>
        <color rgb="FF000000"/>
        <rFont val="Calibri"/>
        <family val="2"/>
      </rPr>
      <t>ente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C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g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te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P</t>
    </r>
    <r>
      <rPr>
        <sz val="11"/>
        <color rgb="FF000000"/>
        <rFont val="Calibri"/>
        <family val="2"/>
      </rPr>
      <t>ea</t>
    </r>
    <r>
      <rPr>
        <sz val="11"/>
        <color rgb="FF000000"/>
        <rFont val="Calibri"/>
        <family val="2"/>
      </rPr>
      <t>t</t>
    </r>
    <r>
      <rPr>
        <sz val="11"/>
        <color rgb="FF000000"/>
        <rFont val="Calibri"/>
        <family val="2"/>
      </rPr>
      <t>o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al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 xml:space="preserve">Vereda
</t>
    </r>
    <r>
      <rPr>
        <sz val="11"/>
        <color rgb="FF000000"/>
        <rFont val="Calibri"/>
        <family val="2"/>
      </rPr>
      <t>L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Gu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>y</t>
    </r>
    <r>
      <rPr>
        <sz val="11"/>
        <color rgb="FF000000"/>
        <rFont val="Calibri"/>
        <family val="2"/>
      </rPr>
      <t>a</t>
    </r>
    <r>
      <rPr>
        <sz val="11"/>
        <color rgb="FF000000"/>
        <rFont val="Calibri"/>
        <family val="2"/>
      </rPr>
      <t>n</t>
    </r>
    <r>
      <rPr>
        <sz val="11"/>
        <color rgb="FF000000"/>
        <rFont val="Calibri"/>
        <family val="2"/>
      </rPr>
      <t>a</t>
    </r>
  </si>
  <si>
    <t>PUENTE CRUCES</t>
  </si>
  <si>
    <t>PUENTE EL BANCO</t>
  </si>
  <si>
    <t>PUENTE EL CARMEN</t>
  </si>
  <si>
    <t>PUENTE EL CARMIN</t>
  </si>
  <si>
    <t>PUENTE EL INDIO</t>
  </si>
  <si>
    <t>PUENTE PEATONAL COLGANTE  CONCHA MEDIA</t>
  </si>
  <si>
    <t>PUENTE PEATONAL RESERVA LA FORSOZA</t>
  </si>
  <si>
    <t>PUENTE TAMARA</t>
  </si>
  <si>
    <t>PUENTE VEREDA LA GUAYANA</t>
  </si>
  <si>
    <t>PUENTE SANTA INÉS</t>
  </si>
  <si>
    <t>PUENTE SOBRE LA QUEBRADA CHINCA</t>
  </si>
  <si>
    <t>PTE Colg Peatonal San 
Antonio Vereda el Carmín</t>
  </si>
  <si>
    <t>CTA 17.85.01</t>
  </si>
  <si>
    <t>53.64.01</t>
  </si>
  <si>
    <t>PLAZAS PUBLICAS</t>
  </si>
  <si>
    <t>CL 30 29-20</t>
  </si>
  <si>
    <t xml:space="preserve">CTA 17.10.04     </t>
  </si>
  <si>
    <t>CTA 17.85.04</t>
  </si>
  <si>
    <t>53.64.02</t>
  </si>
  <si>
    <t>BIBLIOTECAS</t>
  </si>
  <si>
    <t>CTA 17.10.10</t>
  </si>
  <si>
    <t>PARQUE EDUC.PEDRO NEL GOMEZ</t>
  </si>
  <si>
    <t>AV 30 28-81</t>
  </si>
  <si>
    <t>CTA 17.85.10</t>
  </si>
  <si>
    <t>EDIFICACIONES</t>
  </si>
  <si>
    <t>ZONA VERDE 101 12-6</t>
  </si>
  <si>
    <t>ZONA VERDE 101 59-94</t>
  </si>
  <si>
    <t>CL 29 31-01</t>
  </si>
  <si>
    <t>CL 30 30-05/09/15</t>
  </si>
  <si>
    <t>ZONA VERDE</t>
  </si>
  <si>
    <t>CTA 17.85.12</t>
  </si>
  <si>
    <t>53.64.10</t>
  </si>
  <si>
    <t xml:space="preserve">TERRENOS </t>
  </si>
  <si>
    <t>ZONA VERDE 101-12-6</t>
  </si>
  <si>
    <t>ZONA VERDE 101-31-63</t>
  </si>
  <si>
    <t>ZONA VERDE 101-31-64</t>
  </si>
  <si>
    <t>ZONA VERDE 101-31-65</t>
  </si>
  <si>
    <t>ZONA VERDE 101-35-48</t>
  </si>
  <si>
    <t>ZONA VERDE 101-35-49</t>
  </si>
  <si>
    <t>ZONA VERDE 101-37-44</t>
  </si>
  <si>
    <t>ZONA VERDE 101-42-24</t>
  </si>
  <si>
    <t>ZONA VERDE 101-42-25</t>
  </si>
  <si>
    <t>ZONA VERDE 101-44-14</t>
  </si>
  <si>
    <t>ZONA VERDE 101-47-69</t>
  </si>
  <si>
    <t>ZONA VERDE 101-47-70</t>
  </si>
  <si>
    <t>ZONA VERDE 101-49-77</t>
  </si>
  <si>
    <t>ZONA VERDE 101-51-60</t>
  </si>
  <si>
    <t>ZONA VERDE 101-51-61</t>
  </si>
  <si>
    <t>ZONA VERDE 101-51-62</t>
  </si>
  <si>
    <t>ZONA VERDE 101-51-63</t>
  </si>
  <si>
    <t>ZONA VERDE 101-51-64</t>
  </si>
  <si>
    <t>ZONA VERDE 101-52-176</t>
  </si>
  <si>
    <t>ZONA VERDE 101-52-177</t>
  </si>
  <si>
    <t>ZONA VERDE 101-57-1</t>
  </si>
  <si>
    <t>ZONA VERDE 101-59-94</t>
  </si>
  <si>
    <t>ZONA VERDE 101-59-95</t>
  </si>
  <si>
    <t>ZONA VERDE 101-59-96</t>
  </si>
  <si>
    <t>CL 29 N 31-01</t>
  </si>
  <si>
    <t>KR 28 N 33-221 IN 10</t>
  </si>
  <si>
    <t>KR 29 N 34-120</t>
  </si>
  <si>
    <t>CL 35A</t>
  </si>
  <si>
    <t>CL 35A N 29-60</t>
  </si>
  <si>
    <t>KR 28 N 29-54 AP</t>
  </si>
  <si>
    <t>CL 37 N 28-07</t>
  </si>
  <si>
    <t>KR 29 N 36-54</t>
  </si>
  <si>
    <t>CL 37 N 28A-30</t>
  </si>
  <si>
    <t>DG 37 N 38-35 AP</t>
  </si>
  <si>
    <t>CL 32 N 35-187</t>
  </si>
  <si>
    <t>CL 32 N 35-197 IN 10</t>
  </si>
  <si>
    <t>CL 32 N 35-197</t>
  </si>
  <si>
    <t>DG 36 X KR 37</t>
  </si>
  <si>
    <t>ZN VERDE</t>
  </si>
  <si>
    <t>AV 31 N 39-20 AP</t>
  </si>
  <si>
    <t>ZN VERDE 2</t>
  </si>
  <si>
    <t>ZN VERDE 3</t>
  </si>
  <si>
    <t>CTA 19.51.02</t>
  </si>
  <si>
    <t>KIOSKO</t>
  </si>
  <si>
    <t>CTA 19.52.01</t>
  </si>
  <si>
    <t>53.62.01</t>
  </si>
  <si>
    <t>CTA 16.05.01</t>
  </si>
  <si>
    <t>CTA 16.05.02</t>
  </si>
  <si>
    <t>CTA 17.10.14</t>
  </si>
  <si>
    <t>CTA 16.40.01</t>
  </si>
  <si>
    <t>CTA 16.40.02</t>
  </si>
  <si>
    <t>CTA 16.40.04</t>
  </si>
  <si>
    <t>CTA 16.40.06</t>
  </si>
  <si>
    <t>CTA 16.40.09</t>
  </si>
  <si>
    <t>CTA 16.40.10</t>
  </si>
  <si>
    <t>CTA 16.40.14</t>
  </si>
  <si>
    <t>CTA 16.40.15</t>
  </si>
  <si>
    <t>CTA 16.40.18</t>
  </si>
  <si>
    <t>CTA 16.40.19</t>
  </si>
  <si>
    <t>CTA 16.40.90</t>
  </si>
  <si>
    <t>CTA 16.45.01</t>
  </si>
  <si>
    <t>CTA 16.45.13</t>
  </si>
  <si>
    <t>CTA 16.83.01 TERRENO</t>
  </si>
  <si>
    <t>CTA 17.10.01</t>
  </si>
  <si>
    <t>53.60.02</t>
  </si>
  <si>
    <t>CTA 16.85.02</t>
  </si>
  <si>
    <t>CTA 16.85.01</t>
  </si>
  <si>
    <t>53.60.01</t>
  </si>
  <si>
    <t>MUNICIPIO DE ANORI</t>
  </si>
  <si>
    <t>NIT 890982489</t>
  </si>
  <si>
    <t>TOTAL GENERAL</t>
  </si>
  <si>
    <t>CAFETERIAS Y CASINO</t>
  </si>
  <si>
    <t>RELACION DE BIENES INMUEBLES, BIENES DE BENEFICIO Y USO PUBLICO CON DEPRECIACIONES</t>
  </si>
  <si>
    <t>PLACA HUELLA (CI006-2019) TACAMOCHO, SAN ISIDRO</t>
  </si>
  <si>
    <t>HOGAR AGRUPADO CDI M.LAURA</t>
  </si>
  <si>
    <t>53.64.03</t>
  </si>
  <si>
    <t>CTA 16.45.02 se reclasifica a la cuenta 16,83,03</t>
  </si>
  <si>
    <t>SUBTOTAL ESTE VALOR QUEDA EN LA CTA 16,45,13</t>
  </si>
  <si>
    <t>SE TRALADA A LA CUENTA 160504 EL SEGUIENTE VALOR RESTANDOLO DE $1,709,534,855</t>
  </si>
  <si>
    <t>CTA 17.15.01</t>
  </si>
  <si>
    <t>Momumentos</t>
  </si>
  <si>
    <t xml:space="preserve">LA RINCONADA </t>
  </si>
  <si>
    <t>PLANTA DE BENEFICO ETAPA 2</t>
  </si>
  <si>
    <t>PLANTA DE BENEFICO ETAPA 1</t>
  </si>
  <si>
    <t>COSO MUNICIPAL</t>
  </si>
  <si>
    <t>LA PLAYITA</t>
  </si>
  <si>
    <t>PLACA HUELLA (COP004-2019)</t>
  </si>
  <si>
    <t>ACU Y ALCANTARILLADO LOMAS REPETIDORA Y CHUCHILLA</t>
  </si>
  <si>
    <t>ACU Y ALCANTARILLADO LOMA EL CASCAJERO</t>
  </si>
  <si>
    <t>ALCANTARILLADO ESTACION ACEVEDO</t>
  </si>
  <si>
    <t>PROPIEDADES DE INVERSION</t>
  </si>
  <si>
    <t>SUBTOTAL   ESTE VALOR SE TRASLADA A CUENTA 16,83,03</t>
  </si>
  <si>
    <t>Y/O AVALUO</t>
  </si>
  <si>
    <t>DEPREC ACUM NOVIEMRE/21</t>
  </si>
  <si>
    <t>DEPRECIACION DIC 2021</t>
  </si>
  <si>
    <t>DEPREC ACUM A DIC/2021</t>
  </si>
  <si>
    <t>VALOR DE ADQUICISION Y/O AVALUO</t>
  </si>
  <si>
    <t>VALOR EN LIBROS CON DEPRECIACION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</si>
</sst>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#,##0_ ;\-#,##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42" fontId="4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42" fontId="0" fillId="0" borderId="0" xfId="2" applyFont="1"/>
    <xf numFmtId="42" fontId="1" fillId="0" borderId="0" xfId="2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2" fontId="0" fillId="0" borderId="0" xfId="0" applyNumberFormat="1"/>
    <xf numFmtId="42" fontId="1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/>
    <xf numFmtId="0" fontId="7" fillId="0" borderId="0" xfId="0" applyFont="1"/>
    <xf numFmtId="42" fontId="0" fillId="0" borderId="0" xfId="2" applyFont="1" applyBorder="1"/>
    <xf numFmtId="42" fontId="1" fillId="0" borderId="0" xfId="2" applyFont="1" applyBorder="1"/>
    <xf numFmtId="0" fontId="8" fillId="0" borderId="0" xfId="0" applyFont="1"/>
    <xf numFmtId="42" fontId="0" fillId="0" borderId="0" xfId="2" applyFont="1" applyFill="1" applyBorder="1"/>
    <xf numFmtId="164" fontId="0" fillId="0" borderId="0" xfId="2" applyNumberFormat="1" applyFont="1"/>
    <xf numFmtId="6" fontId="1" fillId="0" borderId="0" xfId="0" applyNumberFormat="1" applyFont="1"/>
    <xf numFmtId="0" fontId="9" fillId="0" borderId="0" xfId="0" applyFont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3">
    <cellStyle name="Moneda [0]" xfId="2" builtinId="7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43</xdr:row>
      <xdr:rowOff>0</xdr:rowOff>
    </xdr:from>
    <xdr:ext cx="13462" cy="4809236"/>
    <xdr:grpSp>
      <xdr:nvGrpSpPr>
        <xdr:cNvPr id="2" name="Group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8658225"/>
          <a:ext cx="13462" cy="4809236"/>
          <a:chOff x="0" y="10734103"/>
          <a:chExt cx="13462" cy="4809236"/>
        </a:xfrm>
      </xdr:grpSpPr>
      <xdr:sp macro="" textlink="">
        <xdr:nvSpPr>
          <xdr:cNvPr id="3" name="Shape 7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1397" y="10741596"/>
            <a:ext cx="0" cy="4794250"/>
          </a:xfrm>
          <a:custGeom>
            <a:avLst/>
            <a:gdLst/>
            <a:ahLst/>
            <a:cxnLst/>
            <a:rect l="0" t="0" r="0" b="0"/>
            <a:pathLst>
              <a:path h="4794250">
                <a:moveTo>
                  <a:pt x="0" y="0"/>
                </a:moveTo>
                <a:lnTo>
                  <a:pt x="0" y="479425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" name="Shape 8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731" y="10740834"/>
            <a:ext cx="0" cy="4795774"/>
          </a:xfrm>
          <a:custGeom>
            <a:avLst/>
            <a:gdLst/>
            <a:ahLst/>
            <a:cxnLst/>
            <a:rect l="0" t="0" r="0" b="0"/>
            <a:pathLst>
              <a:path h="4795774">
                <a:moveTo>
                  <a:pt x="0" y="0"/>
                </a:moveTo>
                <a:lnTo>
                  <a:pt x="0" y="4795774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247</xdr:row>
      <xdr:rowOff>0</xdr:rowOff>
    </xdr:from>
    <xdr:ext cx="13462" cy="4993640"/>
    <xdr:grpSp>
      <xdr:nvGrpSpPr>
        <xdr:cNvPr id="5" name="Group 2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0" y="47558325"/>
          <a:ext cx="13462" cy="4993640"/>
          <a:chOff x="0" y="53785865"/>
          <a:chExt cx="13462" cy="4993640"/>
        </a:xfrm>
      </xdr:grpSpPr>
      <xdr:sp macro="" textlink="">
        <xdr:nvSpPr>
          <xdr:cNvPr id="6" name="Shape 24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1397" y="53793358"/>
            <a:ext cx="0" cy="4978654"/>
          </a:xfrm>
          <a:custGeom>
            <a:avLst/>
            <a:gdLst/>
            <a:ahLst/>
            <a:cxnLst/>
            <a:rect l="0" t="0" r="0" b="0"/>
            <a:pathLst>
              <a:path h="4978654">
                <a:moveTo>
                  <a:pt x="0" y="0"/>
                </a:moveTo>
                <a:lnTo>
                  <a:pt x="0" y="4978654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7" name="Shape 25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731" y="53792596"/>
            <a:ext cx="0" cy="4980178"/>
          </a:xfrm>
          <a:custGeom>
            <a:avLst/>
            <a:gdLst/>
            <a:ahLst/>
            <a:cxnLst/>
            <a:rect l="0" t="0" r="0" b="0"/>
            <a:pathLst>
              <a:path h="4980178">
                <a:moveTo>
                  <a:pt x="0" y="0"/>
                </a:moveTo>
                <a:lnTo>
                  <a:pt x="0" y="4980178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247</xdr:row>
      <xdr:rowOff>0</xdr:rowOff>
    </xdr:from>
    <xdr:ext cx="13462" cy="6488938"/>
    <xdr:grpSp>
      <xdr:nvGrpSpPr>
        <xdr:cNvPr id="8" name="Group 2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0" y="47558325"/>
          <a:ext cx="13462" cy="6488938"/>
          <a:chOff x="0" y="58779505"/>
          <a:chExt cx="13462" cy="6488938"/>
        </a:xfrm>
      </xdr:grpSpPr>
      <xdr:sp macro="" textlink="">
        <xdr:nvSpPr>
          <xdr:cNvPr id="9" name="Shape 27"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SpPr/>
        </xdr:nvSpPr>
        <xdr:spPr>
          <a:xfrm>
            <a:off x="1397" y="58786998"/>
            <a:ext cx="0" cy="6473952"/>
          </a:xfrm>
          <a:custGeom>
            <a:avLst/>
            <a:gdLst/>
            <a:ahLst/>
            <a:cxnLst/>
            <a:rect l="0" t="0" r="0" b="0"/>
            <a:pathLst>
              <a:path h="6473952">
                <a:moveTo>
                  <a:pt x="0" y="0"/>
                </a:moveTo>
                <a:lnTo>
                  <a:pt x="0" y="6473952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0" name="Shape 28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6731" y="58786236"/>
            <a:ext cx="0" cy="6475476"/>
          </a:xfrm>
          <a:custGeom>
            <a:avLst/>
            <a:gdLst/>
            <a:ahLst/>
            <a:cxnLst/>
            <a:rect l="0" t="0" r="0" b="0"/>
            <a:pathLst>
              <a:path h="6475476">
                <a:moveTo>
                  <a:pt x="0" y="0"/>
                </a:moveTo>
                <a:lnTo>
                  <a:pt x="0" y="6475476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43</xdr:row>
      <xdr:rowOff>0</xdr:rowOff>
    </xdr:from>
    <xdr:ext cx="13462" cy="4809236"/>
    <xdr:grpSp>
      <xdr:nvGrpSpPr>
        <xdr:cNvPr id="11" name="Group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0" y="8658225"/>
          <a:ext cx="13462" cy="4809236"/>
          <a:chOff x="0" y="10734103"/>
          <a:chExt cx="13462" cy="4809236"/>
        </a:xfrm>
      </xdr:grpSpPr>
      <xdr:sp macro="" textlink="">
        <xdr:nvSpPr>
          <xdr:cNvPr id="12" name="Shape 7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1397" y="10741596"/>
            <a:ext cx="0" cy="4794250"/>
          </a:xfrm>
          <a:custGeom>
            <a:avLst/>
            <a:gdLst/>
            <a:ahLst/>
            <a:cxnLst/>
            <a:rect l="0" t="0" r="0" b="0"/>
            <a:pathLst>
              <a:path h="4794250">
                <a:moveTo>
                  <a:pt x="0" y="0"/>
                </a:moveTo>
                <a:lnTo>
                  <a:pt x="0" y="479425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3" name="Shape 8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6731" y="10740834"/>
            <a:ext cx="0" cy="4795774"/>
          </a:xfrm>
          <a:custGeom>
            <a:avLst/>
            <a:gdLst/>
            <a:ahLst/>
            <a:cxnLst/>
            <a:rect l="0" t="0" r="0" b="0"/>
            <a:pathLst>
              <a:path h="4795774">
                <a:moveTo>
                  <a:pt x="0" y="0"/>
                </a:moveTo>
                <a:lnTo>
                  <a:pt x="0" y="4795774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247</xdr:row>
      <xdr:rowOff>0</xdr:rowOff>
    </xdr:from>
    <xdr:ext cx="13462" cy="4993640"/>
    <xdr:grpSp>
      <xdr:nvGrpSpPr>
        <xdr:cNvPr id="14" name="Group 2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pSpPr/>
      </xdr:nvGrpSpPr>
      <xdr:grpSpPr>
        <a:xfrm>
          <a:off x="0" y="47558325"/>
          <a:ext cx="13462" cy="4993640"/>
          <a:chOff x="0" y="53785865"/>
          <a:chExt cx="13462" cy="4993640"/>
        </a:xfrm>
      </xdr:grpSpPr>
      <xdr:sp macro="" textlink="">
        <xdr:nvSpPr>
          <xdr:cNvPr id="15" name="Shape 2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1397" y="53793358"/>
            <a:ext cx="0" cy="4978654"/>
          </a:xfrm>
          <a:custGeom>
            <a:avLst/>
            <a:gdLst/>
            <a:ahLst/>
            <a:cxnLst/>
            <a:rect l="0" t="0" r="0" b="0"/>
            <a:pathLst>
              <a:path h="4978654">
                <a:moveTo>
                  <a:pt x="0" y="0"/>
                </a:moveTo>
                <a:lnTo>
                  <a:pt x="0" y="4978654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6" name="Shape 25">
            <a:extLst>
              <a:ext uri="{FF2B5EF4-FFF2-40B4-BE49-F238E27FC236}">
                <a16:creationId xmlns:a16="http://schemas.microsoft.com/office/drawing/2014/main" id="{00000000-0008-0000-0200-000010000000}"/>
              </a:ext>
            </a:extLst>
          </xdr:cNvPr>
          <xdr:cNvSpPr/>
        </xdr:nvSpPr>
        <xdr:spPr>
          <a:xfrm>
            <a:off x="6731" y="53792596"/>
            <a:ext cx="0" cy="4980178"/>
          </a:xfrm>
          <a:custGeom>
            <a:avLst/>
            <a:gdLst/>
            <a:ahLst/>
            <a:cxnLst/>
            <a:rect l="0" t="0" r="0" b="0"/>
            <a:pathLst>
              <a:path h="4980178">
                <a:moveTo>
                  <a:pt x="0" y="0"/>
                </a:moveTo>
                <a:lnTo>
                  <a:pt x="0" y="4980178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247</xdr:row>
      <xdr:rowOff>0</xdr:rowOff>
    </xdr:from>
    <xdr:ext cx="13462" cy="6488938"/>
    <xdr:grpSp>
      <xdr:nvGrpSpPr>
        <xdr:cNvPr id="17" name="Group 2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pSpPr/>
      </xdr:nvGrpSpPr>
      <xdr:grpSpPr>
        <a:xfrm>
          <a:off x="0" y="47558325"/>
          <a:ext cx="13462" cy="6488938"/>
          <a:chOff x="0" y="58779505"/>
          <a:chExt cx="13462" cy="6488938"/>
        </a:xfrm>
      </xdr:grpSpPr>
      <xdr:sp macro="" textlink="">
        <xdr:nvSpPr>
          <xdr:cNvPr id="18" name="Shape 2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/>
        </xdr:nvSpPr>
        <xdr:spPr>
          <a:xfrm>
            <a:off x="1397" y="58786998"/>
            <a:ext cx="0" cy="6473952"/>
          </a:xfrm>
          <a:custGeom>
            <a:avLst/>
            <a:gdLst/>
            <a:ahLst/>
            <a:cxnLst/>
            <a:rect l="0" t="0" r="0" b="0"/>
            <a:pathLst>
              <a:path h="6473952">
                <a:moveTo>
                  <a:pt x="0" y="0"/>
                </a:moveTo>
                <a:lnTo>
                  <a:pt x="0" y="6473952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9" name="Shape 2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/>
        </xdr:nvSpPr>
        <xdr:spPr>
          <a:xfrm>
            <a:off x="6731" y="58786236"/>
            <a:ext cx="0" cy="6475476"/>
          </a:xfrm>
          <a:custGeom>
            <a:avLst/>
            <a:gdLst/>
            <a:ahLst/>
            <a:cxnLst/>
            <a:rect l="0" t="0" r="0" b="0"/>
            <a:pathLst>
              <a:path h="6475476">
                <a:moveTo>
                  <a:pt x="0" y="0"/>
                </a:moveTo>
                <a:lnTo>
                  <a:pt x="0" y="6475476"/>
                </a:lnTo>
              </a:path>
            </a:pathLst>
          </a:custGeom>
          <a:ln w="13462">
            <a:solidFill>
              <a:srgbClr val="000000"/>
            </a:solidFill>
            <a:prstDash val="solid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63"/>
  <sheetViews>
    <sheetView tabSelected="1" workbookViewId="0">
      <selection activeCell="H62" sqref="H62"/>
    </sheetView>
  </sheetViews>
  <sheetFormatPr baseColWidth="10" defaultRowHeight="15" x14ac:dyDescent="0.25"/>
  <cols>
    <col min="1" max="1" width="35.5703125" customWidth="1"/>
    <col min="2" max="2" width="19.85546875" customWidth="1"/>
    <col min="3" max="3" width="12.5703125" customWidth="1"/>
    <col min="4" max="4" width="30.140625" bestFit="1" customWidth="1"/>
    <col min="5" max="5" width="7.140625" hidden="1" customWidth="1"/>
    <col min="6" max="6" width="15.5703125" hidden="1" customWidth="1"/>
    <col min="7" max="7" width="14.28515625" hidden="1" customWidth="1"/>
    <col min="8" max="8" width="23.85546875" bestFit="1" customWidth="1"/>
    <col min="9" max="9" width="6" customWidth="1"/>
    <col min="10" max="10" width="30.42578125" bestFit="1" customWidth="1"/>
    <col min="11" max="11" width="12.28515625" customWidth="1"/>
  </cols>
  <sheetData>
    <row r="1" spans="1:8" ht="21" x14ac:dyDescent="0.35">
      <c r="A1" s="23" t="s">
        <v>429</v>
      </c>
      <c r="B1" s="23"/>
      <c r="C1" s="23"/>
      <c r="D1" s="23"/>
      <c r="E1" s="23"/>
      <c r="F1" s="23"/>
      <c r="G1" s="23"/>
      <c r="H1" s="23"/>
    </row>
    <row r="2" spans="1:8" ht="21" x14ac:dyDescent="0.35">
      <c r="A2" s="23" t="s">
        <v>430</v>
      </c>
      <c r="B2" s="23"/>
      <c r="C2" s="23"/>
      <c r="D2" s="23"/>
      <c r="E2" s="23"/>
      <c r="F2" s="23"/>
      <c r="G2" s="23"/>
      <c r="H2" s="23"/>
    </row>
    <row r="3" spans="1:8" ht="18.75" customHeight="1" x14ac:dyDescent="0.35">
      <c r="A3" s="23" t="s">
        <v>433</v>
      </c>
      <c r="B3" s="23"/>
      <c r="C3" s="23"/>
      <c r="D3" s="23"/>
      <c r="E3" s="23"/>
      <c r="F3" s="23"/>
      <c r="G3" s="23"/>
      <c r="H3" s="23"/>
    </row>
    <row r="4" spans="1:8" ht="21" customHeight="1" x14ac:dyDescent="0.25">
      <c r="A4" s="2" t="s">
        <v>69</v>
      </c>
      <c r="C4" t="s">
        <v>199</v>
      </c>
    </row>
    <row r="5" spans="1:8" ht="30" customHeight="1" x14ac:dyDescent="0.25">
      <c r="A5" s="14" t="s">
        <v>407</v>
      </c>
      <c r="C5" t="s">
        <v>453</v>
      </c>
      <c r="D5" s="3" t="s">
        <v>0</v>
      </c>
      <c r="E5" s="3"/>
    </row>
    <row r="6" spans="1:8" x14ac:dyDescent="0.25">
      <c r="A6" t="s">
        <v>1</v>
      </c>
      <c r="B6" t="s">
        <v>2</v>
      </c>
      <c r="C6" s="8" t="s">
        <v>3</v>
      </c>
      <c r="D6" s="5">
        <v>53684713</v>
      </c>
      <c r="E6" s="5"/>
    </row>
    <row r="7" spans="1:8" x14ac:dyDescent="0.25">
      <c r="A7" t="s">
        <v>4</v>
      </c>
      <c r="B7" t="s">
        <v>5</v>
      </c>
      <c r="C7" s="8" t="s">
        <v>3</v>
      </c>
      <c r="D7" s="5">
        <v>6938800</v>
      </c>
      <c r="E7" s="5"/>
    </row>
    <row r="8" spans="1:8" x14ac:dyDescent="0.25">
      <c r="A8" t="s">
        <v>6</v>
      </c>
      <c r="B8" t="s">
        <v>7</v>
      </c>
      <c r="C8" s="8" t="s">
        <v>3</v>
      </c>
      <c r="D8" s="5">
        <v>3093517</v>
      </c>
      <c r="E8" s="5"/>
    </row>
    <row r="9" spans="1:8" x14ac:dyDescent="0.25">
      <c r="A9" t="s">
        <v>8</v>
      </c>
      <c r="C9" s="8" t="s">
        <v>3</v>
      </c>
      <c r="D9" s="5">
        <v>350300</v>
      </c>
      <c r="E9" s="5"/>
    </row>
    <row r="10" spans="1:8" x14ac:dyDescent="0.25">
      <c r="A10" t="s">
        <v>9</v>
      </c>
      <c r="B10" t="s">
        <v>10</v>
      </c>
      <c r="C10" s="8" t="s">
        <v>3</v>
      </c>
      <c r="D10" s="5">
        <v>48140291</v>
      </c>
      <c r="E10" s="5"/>
    </row>
    <row r="11" spans="1:8" x14ac:dyDescent="0.25">
      <c r="A11" t="s">
        <v>11</v>
      </c>
      <c r="B11" t="s">
        <v>12</v>
      </c>
      <c r="C11" s="8" t="s">
        <v>3</v>
      </c>
      <c r="D11" s="5">
        <v>11544286</v>
      </c>
      <c r="E11" s="5"/>
    </row>
    <row r="12" spans="1:8" x14ac:dyDescent="0.25">
      <c r="A12" t="s">
        <v>13</v>
      </c>
      <c r="B12" t="s">
        <v>14</v>
      </c>
      <c r="C12" s="8" t="s">
        <v>196</v>
      </c>
      <c r="D12" s="5">
        <v>579613</v>
      </c>
      <c r="E12" s="5"/>
    </row>
    <row r="13" spans="1:8" x14ac:dyDescent="0.25">
      <c r="A13" t="s">
        <v>15</v>
      </c>
      <c r="B13" t="s">
        <v>16</v>
      </c>
      <c r="C13" s="8" t="s">
        <v>3</v>
      </c>
      <c r="D13" s="5">
        <v>371026</v>
      </c>
      <c r="E13" s="5"/>
    </row>
    <row r="14" spans="1:8" x14ac:dyDescent="0.25">
      <c r="A14" t="s">
        <v>17</v>
      </c>
      <c r="B14" t="s">
        <v>18</v>
      </c>
      <c r="C14" s="8" t="s">
        <v>3</v>
      </c>
      <c r="D14" s="5">
        <v>371026</v>
      </c>
      <c r="E14" s="5"/>
    </row>
    <row r="15" spans="1:8" x14ac:dyDescent="0.25">
      <c r="A15" t="s">
        <v>19</v>
      </c>
      <c r="B15" t="s">
        <v>20</v>
      </c>
      <c r="C15" s="8" t="s">
        <v>3</v>
      </c>
      <c r="D15" s="5">
        <v>116809000</v>
      </c>
      <c r="E15" s="5"/>
    </row>
    <row r="16" spans="1:8" x14ac:dyDescent="0.25">
      <c r="A16" t="s">
        <v>21</v>
      </c>
      <c r="B16" t="s">
        <v>22</v>
      </c>
      <c r="C16" s="8" t="s">
        <v>3</v>
      </c>
      <c r="D16" s="5">
        <v>195237900</v>
      </c>
      <c r="E16" s="5"/>
    </row>
    <row r="17" spans="1:5" x14ac:dyDescent="0.25">
      <c r="A17" t="s">
        <v>23</v>
      </c>
      <c r="B17" t="s">
        <v>24</v>
      </c>
      <c r="C17" s="8" t="s">
        <v>3</v>
      </c>
      <c r="D17" s="5">
        <v>55257652</v>
      </c>
      <c r="E17" s="5"/>
    </row>
    <row r="18" spans="1:5" x14ac:dyDescent="0.25">
      <c r="A18" t="s">
        <v>25</v>
      </c>
      <c r="B18" t="s">
        <v>26</v>
      </c>
      <c r="C18" s="8" t="s">
        <v>3</v>
      </c>
      <c r="D18" s="5">
        <v>25291039</v>
      </c>
      <c r="E18" s="5"/>
    </row>
    <row r="19" spans="1:5" x14ac:dyDescent="0.25">
      <c r="A19" t="s">
        <v>27</v>
      </c>
      <c r="B19" t="s">
        <v>28</v>
      </c>
      <c r="C19" s="8" t="s">
        <v>3</v>
      </c>
      <c r="D19" s="5">
        <v>23495476</v>
      </c>
      <c r="E19" s="5"/>
    </row>
    <row r="20" spans="1:5" x14ac:dyDescent="0.25">
      <c r="A20" t="s">
        <v>29</v>
      </c>
      <c r="B20" t="s">
        <v>30</v>
      </c>
      <c r="C20" s="8" t="s">
        <v>3</v>
      </c>
      <c r="D20" s="5">
        <v>12625829</v>
      </c>
      <c r="E20" s="5"/>
    </row>
    <row r="21" spans="1:5" x14ac:dyDescent="0.25">
      <c r="A21" t="s">
        <v>31</v>
      </c>
      <c r="B21" t="s">
        <v>32</v>
      </c>
      <c r="C21" s="8" t="s">
        <v>3</v>
      </c>
      <c r="D21" s="5">
        <v>34605919</v>
      </c>
      <c r="E21" s="5"/>
    </row>
    <row r="22" spans="1:5" x14ac:dyDescent="0.25">
      <c r="A22" t="s">
        <v>33</v>
      </c>
      <c r="B22" t="s">
        <v>34</v>
      </c>
      <c r="C22" s="8" t="s">
        <v>3</v>
      </c>
      <c r="D22" s="5">
        <v>131546175</v>
      </c>
      <c r="E22" s="5"/>
    </row>
    <row r="23" spans="1:5" x14ac:dyDescent="0.25">
      <c r="A23" t="s">
        <v>35</v>
      </c>
      <c r="B23" t="s">
        <v>36</v>
      </c>
      <c r="C23" s="8" t="s">
        <v>3</v>
      </c>
      <c r="D23" s="5">
        <v>152693663</v>
      </c>
      <c r="E23" s="5"/>
    </row>
    <row r="24" spans="1:5" x14ac:dyDescent="0.25">
      <c r="A24" t="s">
        <v>37</v>
      </c>
      <c r="B24" t="s">
        <v>38</v>
      </c>
      <c r="C24" s="8" t="s">
        <v>3</v>
      </c>
      <c r="D24" s="5">
        <v>588358067</v>
      </c>
      <c r="E24" s="5"/>
    </row>
    <row r="25" spans="1:5" x14ac:dyDescent="0.25">
      <c r="A25" t="s">
        <v>39</v>
      </c>
      <c r="B25" t="s">
        <v>40</v>
      </c>
      <c r="C25" s="8" t="s">
        <v>3</v>
      </c>
      <c r="D25" s="5">
        <v>201912700</v>
      </c>
      <c r="E25" s="5"/>
    </row>
    <row r="26" spans="1:5" x14ac:dyDescent="0.25">
      <c r="A26" t="s">
        <v>41</v>
      </c>
      <c r="B26" t="s">
        <v>42</v>
      </c>
      <c r="C26" s="8" t="s">
        <v>3</v>
      </c>
      <c r="D26" s="5">
        <v>17410080</v>
      </c>
      <c r="E26" s="5"/>
    </row>
    <row r="27" spans="1:5" x14ac:dyDescent="0.25">
      <c r="A27" t="s">
        <v>43</v>
      </c>
      <c r="B27" t="s">
        <v>44</v>
      </c>
      <c r="C27" s="8" t="s">
        <v>3</v>
      </c>
      <c r="D27" s="5">
        <v>14011900</v>
      </c>
      <c r="E27" s="5"/>
    </row>
    <row r="28" spans="1:5" x14ac:dyDescent="0.25">
      <c r="A28" t="s">
        <v>45</v>
      </c>
      <c r="B28" t="s">
        <v>44</v>
      </c>
      <c r="C28" s="8" t="s">
        <v>3</v>
      </c>
      <c r="D28" s="5">
        <v>3120574</v>
      </c>
      <c r="E28" s="5"/>
    </row>
    <row r="29" spans="1:5" x14ac:dyDescent="0.25">
      <c r="A29" t="s">
        <v>46</v>
      </c>
      <c r="B29" t="s">
        <v>47</v>
      </c>
      <c r="C29" s="8" t="s">
        <v>3</v>
      </c>
      <c r="D29" s="5">
        <v>313298425</v>
      </c>
      <c r="E29" s="5"/>
    </row>
    <row r="30" spans="1:5" x14ac:dyDescent="0.25">
      <c r="A30" t="s">
        <v>48</v>
      </c>
      <c r="B30" t="s">
        <v>49</v>
      </c>
      <c r="C30" s="8" t="s">
        <v>3</v>
      </c>
      <c r="D30" s="5">
        <v>7985255</v>
      </c>
      <c r="E30" s="5"/>
    </row>
    <row r="31" spans="1:5" x14ac:dyDescent="0.25">
      <c r="A31" t="s">
        <v>50</v>
      </c>
      <c r="C31" s="8" t="s">
        <v>3</v>
      </c>
      <c r="D31" s="5">
        <v>12602508</v>
      </c>
      <c r="E31" s="5"/>
    </row>
    <row r="32" spans="1:5" x14ac:dyDescent="0.25">
      <c r="A32" t="s">
        <v>51</v>
      </c>
      <c r="B32" t="s">
        <v>52</v>
      </c>
      <c r="C32" s="8" t="s">
        <v>3</v>
      </c>
      <c r="D32" s="5">
        <v>6017539</v>
      </c>
      <c r="E32" s="5"/>
    </row>
    <row r="33" spans="1:5" x14ac:dyDescent="0.25">
      <c r="A33" t="s">
        <v>53</v>
      </c>
      <c r="B33" t="s">
        <v>5</v>
      </c>
      <c r="C33" s="8" t="s">
        <v>3</v>
      </c>
      <c r="D33" s="5">
        <v>108856312</v>
      </c>
      <c r="E33" s="5"/>
    </row>
    <row r="34" spans="1:5" x14ac:dyDescent="0.25">
      <c r="A34" t="s">
        <v>54</v>
      </c>
      <c r="B34" t="s">
        <v>55</v>
      </c>
      <c r="C34" s="8" t="s">
        <v>3</v>
      </c>
      <c r="D34" s="5">
        <v>7539884</v>
      </c>
      <c r="E34" s="5"/>
    </row>
    <row r="35" spans="1:5" x14ac:dyDescent="0.25">
      <c r="A35" t="s">
        <v>56</v>
      </c>
      <c r="B35" t="s">
        <v>57</v>
      </c>
      <c r="C35" s="8" t="s">
        <v>3</v>
      </c>
      <c r="D35" s="5">
        <v>687787960</v>
      </c>
      <c r="E35" s="5"/>
    </row>
    <row r="36" spans="1:5" x14ac:dyDescent="0.25">
      <c r="A36" t="s">
        <v>58</v>
      </c>
      <c r="B36" t="s">
        <v>59</v>
      </c>
      <c r="C36" s="8" t="s">
        <v>3</v>
      </c>
      <c r="D36" s="5">
        <v>7214475</v>
      </c>
      <c r="E36" s="5"/>
    </row>
    <row r="37" spans="1:5" x14ac:dyDescent="0.25">
      <c r="A37" t="s">
        <v>60</v>
      </c>
      <c r="B37" t="s">
        <v>61</v>
      </c>
      <c r="C37" s="8" t="s">
        <v>3</v>
      </c>
      <c r="D37" s="5">
        <v>7167653</v>
      </c>
      <c r="E37" s="5"/>
    </row>
    <row r="38" spans="1:5" x14ac:dyDescent="0.25">
      <c r="A38" t="s">
        <v>62</v>
      </c>
      <c r="B38" t="s">
        <v>63</v>
      </c>
      <c r="C38" s="8" t="s">
        <v>3</v>
      </c>
      <c r="D38" s="5">
        <v>3589528</v>
      </c>
      <c r="E38" s="5"/>
    </row>
    <row r="39" spans="1:5" x14ac:dyDescent="0.25">
      <c r="A39" t="s">
        <v>64</v>
      </c>
      <c r="B39" t="s">
        <v>65</v>
      </c>
      <c r="C39" s="8" t="s">
        <v>3</v>
      </c>
      <c r="D39" s="5">
        <v>2697000</v>
      </c>
      <c r="E39" s="5"/>
    </row>
    <row r="40" spans="1:5" x14ac:dyDescent="0.25">
      <c r="A40" t="s">
        <v>66</v>
      </c>
      <c r="B40" t="s">
        <v>67</v>
      </c>
      <c r="C40" s="8" t="s">
        <v>3</v>
      </c>
      <c r="D40" s="5">
        <v>292856850</v>
      </c>
      <c r="E40" s="5"/>
    </row>
    <row r="41" spans="1:5" x14ac:dyDescent="0.25">
      <c r="A41" s="2" t="s">
        <v>68</v>
      </c>
      <c r="B41" s="2"/>
      <c r="C41" s="9"/>
      <c r="D41" s="6">
        <f>SUM(D6:D40)</f>
        <v>3155062935</v>
      </c>
      <c r="E41" s="6"/>
    </row>
    <row r="42" spans="1:5" x14ac:dyDescent="0.25">
      <c r="C42" s="8"/>
      <c r="D42" s="5"/>
      <c r="E42" s="5"/>
    </row>
    <row r="43" spans="1:5" x14ac:dyDescent="0.25">
      <c r="A43" s="2" t="s">
        <v>194</v>
      </c>
      <c r="C43" s="8"/>
      <c r="D43" s="5"/>
      <c r="E43" s="5"/>
    </row>
    <row r="44" spans="1:5" x14ac:dyDescent="0.25">
      <c r="A44" s="2" t="s">
        <v>408</v>
      </c>
      <c r="C44" s="8"/>
      <c r="D44" s="16"/>
      <c r="E44" s="16"/>
    </row>
    <row r="45" spans="1:5" x14ac:dyDescent="0.25">
      <c r="A45" t="s">
        <v>70</v>
      </c>
      <c r="B45" t="s">
        <v>71</v>
      </c>
      <c r="C45" s="8" t="s">
        <v>3</v>
      </c>
      <c r="D45" s="16">
        <v>17261014</v>
      </c>
      <c r="E45" s="16"/>
    </row>
    <row r="46" spans="1:5" x14ac:dyDescent="0.25">
      <c r="A46" t="s">
        <v>72</v>
      </c>
      <c r="C46" s="8" t="s">
        <v>3</v>
      </c>
      <c r="D46" s="16">
        <v>4414753</v>
      </c>
      <c r="E46" s="16"/>
    </row>
    <row r="47" spans="1:5" x14ac:dyDescent="0.25">
      <c r="A47" t="s">
        <v>73</v>
      </c>
      <c r="C47" s="8" t="s">
        <v>3</v>
      </c>
      <c r="D47" s="16">
        <v>2626764</v>
      </c>
      <c r="E47" s="16"/>
    </row>
    <row r="48" spans="1:5" x14ac:dyDescent="0.25">
      <c r="A48" t="s">
        <v>74</v>
      </c>
      <c r="C48" s="8" t="s">
        <v>3</v>
      </c>
      <c r="D48" s="16">
        <v>5989306</v>
      </c>
      <c r="E48" s="16"/>
    </row>
    <row r="49" spans="1:5" x14ac:dyDescent="0.25">
      <c r="A49" t="s">
        <v>75</v>
      </c>
      <c r="C49" s="8" t="s">
        <v>3</v>
      </c>
      <c r="D49" s="16">
        <v>1223660</v>
      </c>
      <c r="E49" s="16"/>
    </row>
    <row r="50" spans="1:5" x14ac:dyDescent="0.25">
      <c r="A50" t="s">
        <v>76</v>
      </c>
      <c r="B50" t="s">
        <v>5</v>
      </c>
      <c r="C50" s="8" t="s">
        <v>3</v>
      </c>
      <c r="D50" s="16">
        <v>47665124</v>
      </c>
      <c r="E50" s="16"/>
    </row>
    <row r="51" spans="1:5" x14ac:dyDescent="0.25">
      <c r="A51" t="s">
        <v>77</v>
      </c>
      <c r="C51" s="8" t="s">
        <v>3</v>
      </c>
      <c r="D51" s="16">
        <v>660201</v>
      </c>
      <c r="E51" s="16"/>
    </row>
    <row r="52" spans="1:5" x14ac:dyDescent="0.25">
      <c r="A52" s="15" t="s">
        <v>195</v>
      </c>
      <c r="C52" s="7">
        <v>43100</v>
      </c>
      <c r="D52" s="16">
        <v>853955</v>
      </c>
      <c r="E52" s="16"/>
    </row>
    <row r="53" spans="1:5" x14ac:dyDescent="0.25">
      <c r="A53" t="s">
        <v>78</v>
      </c>
      <c r="B53" t="s">
        <v>79</v>
      </c>
      <c r="C53" s="8" t="s">
        <v>3</v>
      </c>
      <c r="D53" s="16">
        <v>720088</v>
      </c>
      <c r="E53" s="16"/>
    </row>
    <row r="54" spans="1:5" x14ac:dyDescent="0.25">
      <c r="A54" t="s">
        <v>80</v>
      </c>
      <c r="B54" t="s">
        <v>81</v>
      </c>
      <c r="C54" s="8" t="s">
        <v>3</v>
      </c>
      <c r="D54" s="16">
        <v>756942</v>
      </c>
      <c r="E54" s="16"/>
    </row>
    <row r="55" spans="1:5" x14ac:dyDescent="0.25">
      <c r="A55" t="s">
        <v>82</v>
      </c>
      <c r="B55" t="s">
        <v>83</v>
      </c>
      <c r="C55" s="8" t="s">
        <v>3</v>
      </c>
      <c r="D55" s="16">
        <v>532121</v>
      </c>
      <c r="E55" s="16"/>
    </row>
    <row r="56" spans="1:5" x14ac:dyDescent="0.25">
      <c r="A56" t="s">
        <v>84</v>
      </c>
      <c r="B56" t="s">
        <v>84</v>
      </c>
      <c r="C56" s="8" t="s">
        <v>3</v>
      </c>
      <c r="D56" s="16">
        <v>43267704</v>
      </c>
      <c r="E56" s="16"/>
    </row>
    <row r="57" spans="1:5" x14ac:dyDescent="0.25">
      <c r="A57" t="s">
        <v>85</v>
      </c>
      <c r="B57" t="s">
        <v>86</v>
      </c>
      <c r="C57" s="8" t="s">
        <v>3</v>
      </c>
      <c r="D57" s="16">
        <v>564474</v>
      </c>
      <c r="E57" s="16"/>
    </row>
    <row r="58" spans="1:5" x14ac:dyDescent="0.25">
      <c r="A58" t="s">
        <v>87</v>
      </c>
      <c r="B58" t="s">
        <v>88</v>
      </c>
      <c r="C58" s="8" t="s">
        <v>3</v>
      </c>
      <c r="D58" s="16">
        <v>232178</v>
      </c>
      <c r="E58" s="16"/>
    </row>
    <row r="59" spans="1:5" x14ac:dyDescent="0.25">
      <c r="A59" t="s">
        <v>89</v>
      </c>
      <c r="C59" s="8" t="s">
        <v>3</v>
      </c>
      <c r="D59" s="16">
        <v>135093</v>
      </c>
      <c r="E59" s="16"/>
    </row>
    <row r="60" spans="1:5" x14ac:dyDescent="0.25">
      <c r="A60" t="s">
        <v>90</v>
      </c>
      <c r="B60" t="s">
        <v>91</v>
      </c>
      <c r="C60" s="8" t="s">
        <v>3</v>
      </c>
      <c r="D60" s="16">
        <v>1072225</v>
      </c>
      <c r="E60" s="16"/>
    </row>
    <row r="61" spans="1:5" x14ac:dyDescent="0.25">
      <c r="A61" t="s">
        <v>92</v>
      </c>
      <c r="B61" t="s">
        <v>92</v>
      </c>
      <c r="C61" s="8" t="s">
        <v>3</v>
      </c>
      <c r="D61" s="16">
        <v>1002523</v>
      </c>
      <c r="E61" s="16"/>
    </row>
    <row r="62" spans="1:5" x14ac:dyDescent="0.25">
      <c r="A62" t="s">
        <v>93</v>
      </c>
      <c r="B62" t="s">
        <v>93</v>
      </c>
      <c r="C62" s="8" t="s">
        <v>3</v>
      </c>
      <c r="D62" s="16">
        <v>4675821</v>
      </c>
      <c r="E62" s="16"/>
    </row>
    <row r="63" spans="1:5" x14ac:dyDescent="0.25">
      <c r="A63" t="s">
        <v>94</v>
      </c>
      <c r="B63" t="s">
        <v>88</v>
      </c>
      <c r="C63" s="8" t="s">
        <v>3</v>
      </c>
      <c r="D63" s="16">
        <v>425182</v>
      </c>
      <c r="E63" s="16"/>
    </row>
    <row r="64" spans="1:5" x14ac:dyDescent="0.25">
      <c r="A64" t="s">
        <v>95</v>
      </c>
      <c r="B64" t="s">
        <v>96</v>
      </c>
      <c r="C64" s="8" t="s">
        <v>3</v>
      </c>
      <c r="D64" s="16">
        <v>901190</v>
      </c>
      <c r="E64" s="16"/>
    </row>
    <row r="65" spans="1:5" x14ac:dyDescent="0.25">
      <c r="A65" t="s">
        <v>97</v>
      </c>
      <c r="B65" t="s">
        <v>98</v>
      </c>
      <c r="C65" s="8" t="s">
        <v>3</v>
      </c>
      <c r="D65" s="16">
        <v>3501107</v>
      </c>
      <c r="E65" s="16"/>
    </row>
    <row r="66" spans="1:5" x14ac:dyDescent="0.25">
      <c r="A66" t="s">
        <v>99</v>
      </c>
      <c r="B66" t="s">
        <v>100</v>
      </c>
      <c r="C66" s="8" t="s">
        <v>3</v>
      </c>
      <c r="D66" s="16">
        <v>648684</v>
      </c>
      <c r="E66" s="16"/>
    </row>
    <row r="67" spans="1:5" x14ac:dyDescent="0.25">
      <c r="A67" t="s">
        <v>101</v>
      </c>
      <c r="B67" t="s">
        <v>100</v>
      </c>
      <c r="C67" s="8" t="s">
        <v>3</v>
      </c>
      <c r="D67" s="16">
        <v>368672</v>
      </c>
      <c r="E67" s="16"/>
    </row>
    <row r="68" spans="1:5" x14ac:dyDescent="0.25">
      <c r="A68" t="s">
        <v>102</v>
      </c>
      <c r="B68" t="s">
        <v>102</v>
      </c>
      <c r="C68" s="8" t="s">
        <v>3</v>
      </c>
      <c r="D68" s="16">
        <v>977488</v>
      </c>
      <c r="E68" s="16"/>
    </row>
    <row r="69" spans="1:5" x14ac:dyDescent="0.25">
      <c r="A69" t="s">
        <v>103</v>
      </c>
      <c r="B69" t="s">
        <v>88</v>
      </c>
      <c r="C69" s="8" t="s">
        <v>3</v>
      </c>
      <c r="D69" s="16">
        <v>135520</v>
      </c>
      <c r="E69" s="16"/>
    </row>
    <row r="70" spans="1:5" x14ac:dyDescent="0.25">
      <c r="A70" t="s">
        <v>104</v>
      </c>
      <c r="B70" t="s">
        <v>105</v>
      </c>
      <c r="C70" s="8" t="s">
        <v>3</v>
      </c>
      <c r="D70" s="5">
        <v>1254467</v>
      </c>
      <c r="E70" s="5"/>
    </row>
    <row r="71" spans="1:5" x14ac:dyDescent="0.25">
      <c r="A71" t="s">
        <v>106</v>
      </c>
      <c r="B71" t="s">
        <v>106</v>
      </c>
      <c r="C71" s="8" t="s">
        <v>3</v>
      </c>
      <c r="D71" s="5">
        <v>1091875</v>
      </c>
      <c r="E71" s="5"/>
    </row>
    <row r="72" spans="1:5" x14ac:dyDescent="0.25">
      <c r="A72" t="s">
        <v>107</v>
      </c>
      <c r="B72" t="s">
        <v>108</v>
      </c>
      <c r="C72" s="8" t="s">
        <v>198</v>
      </c>
      <c r="D72" s="5">
        <v>117625</v>
      </c>
      <c r="E72" s="5"/>
    </row>
    <row r="73" spans="1:5" x14ac:dyDescent="0.25">
      <c r="A73" t="s">
        <v>109</v>
      </c>
      <c r="B73" t="s">
        <v>110</v>
      </c>
      <c r="C73" s="8" t="s">
        <v>3</v>
      </c>
      <c r="D73" s="5">
        <v>886320</v>
      </c>
      <c r="E73" s="5"/>
    </row>
    <row r="74" spans="1:5" x14ac:dyDescent="0.25">
      <c r="A74" t="s">
        <v>111</v>
      </c>
      <c r="B74" t="s">
        <v>108</v>
      </c>
      <c r="C74" s="7">
        <v>43100</v>
      </c>
      <c r="D74" s="5">
        <v>849600</v>
      </c>
      <c r="E74" s="5"/>
    </row>
    <row r="75" spans="1:5" x14ac:dyDescent="0.25">
      <c r="A75" t="s">
        <v>112</v>
      </c>
      <c r="B75" t="s">
        <v>113</v>
      </c>
      <c r="C75" s="8" t="s">
        <v>3</v>
      </c>
      <c r="D75" s="5">
        <v>85370869</v>
      </c>
      <c r="E75" s="5"/>
    </row>
    <row r="76" spans="1:5" x14ac:dyDescent="0.25">
      <c r="A76" t="s">
        <v>114</v>
      </c>
      <c r="B76" t="s">
        <v>108</v>
      </c>
      <c r="C76" s="7">
        <v>43100</v>
      </c>
      <c r="D76" s="5">
        <v>77057</v>
      </c>
      <c r="E76" s="5"/>
    </row>
    <row r="77" spans="1:5" x14ac:dyDescent="0.25">
      <c r="A77" t="s">
        <v>115</v>
      </c>
      <c r="B77" t="s">
        <v>115</v>
      </c>
      <c r="C77" s="8" t="s">
        <v>3</v>
      </c>
      <c r="D77" s="5">
        <v>708601</v>
      </c>
      <c r="E77" s="5"/>
    </row>
    <row r="78" spans="1:5" x14ac:dyDescent="0.25">
      <c r="A78" t="s">
        <v>116</v>
      </c>
      <c r="B78" t="s">
        <v>117</v>
      </c>
      <c r="C78" s="8" t="s">
        <v>3</v>
      </c>
      <c r="D78" s="5">
        <v>3101040</v>
      </c>
      <c r="E78" s="5"/>
    </row>
    <row r="79" spans="1:5" x14ac:dyDescent="0.25">
      <c r="A79" t="s">
        <v>118</v>
      </c>
      <c r="B79" t="s">
        <v>119</v>
      </c>
      <c r="C79" s="8" t="s">
        <v>3</v>
      </c>
      <c r="D79" s="5">
        <v>2777852</v>
      </c>
      <c r="E79" s="5"/>
    </row>
    <row r="80" spans="1:5" x14ac:dyDescent="0.25">
      <c r="A80" t="s">
        <v>120</v>
      </c>
      <c r="B80" t="s">
        <v>121</v>
      </c>
      <c r="C80" s="8" t="s">
        <v>3</v>
      </c>
      <c r="D80" s="5">
        <v>447428</v>
      </c>
      <c r="E80" s="5"/>
    </row>
    <row r="81" spans="1:5" x14ac:dyDescent="0.25">
      <c r="A81" t="s">
        <v>122</v>
      </c>
      <c r="C81" s="8" t="s">
        <v>3</v>
      </c>
      <c r="D81" s="5">
        <v>529764</v>
      </c>
      <c r="E81" s="5"/>
    </row>
    <row r="82" spans="1:5" x14ac:dyDescent="0.25">
      <c r="A82" t="s">
        <v>123</v>
      </c>
      <c r="B82" t="s">
        <v>124</v>
      </c>
      <c r="C82" s="8" t="s">
        <v>3</v>
      </c>
      <c r="D82" s="5">
        <v>752560</v>
      </c>
      <c r="E82" s="5"/>
    </row>
    <row r="83" spans="1:5" x14ac:dyDescent="0.25">
      <c r="A83" t="s">
        <v>125</v>
      </c>
      <c r="B83" t="s">
        <v>126</v>
      </c>
      <c r="C83" s="8" t="s">
        <v>3</v>
      </c>
      <c r="D83" s="5">
        <v>35489230</v>
      </c>
      <c r="E83" s="5"/>
    </row>
    <row r="84" spans="1:5" x14ac:dyDescent="0.25">
      <c r="A84" t="s">
        <v>127</v>
      </c>
      <c r="B84" t="s">
        <v>128</v>
      </c>
      <c r="C84" s="8" t="s">
        <v>3</v>
      </c>
      <c r="D84" s="5">
        <v>66477236</v>
      </c>
      <c r="E84" s="5"/>
    </row>
    <row r="85" spans="1:5" x14ac:dyDescent="0.25">
      <c r="A85" t="s">
        <v>129</v>
      </c>
      <c r="B85" t="s">
        <v>130</v>
      </c>
      <c r="C85" s="8" t="s">
        <v>3</v>
      </c>
      <c r="D85" s="5">
        <v>11084351</v>
      </c>
      <c r="E85" s="5"/>
    </row>
    <row r="86" spans="1:5" x14ac:dyDescent="0.25">
      <c r="A86" t="s">
        <v>131</v>
      </c>
      <c r="B86" t="s">
        <v>132</v>
      </c>
      <c r="C86" s="8" t="s">
        <v>3</v>
      </c>
      <c r="D86" s="5">
        <v>3126428</v>
      </c>
      <c r="E86" s="5"/>
    </row>
    <row r="87" spans="1:5" x14ac:dyDescent="0.25">
      <c r="A87" t="s">
        <v>133</v>
      </c>
      <c r="C87" s="8" t="s">
        <v>3</v>
      </c>
      <c r="D87" s="5">
        <v>309790203</v>
      </c>
      <c r="E87" s="5"/>
    </row>
    <row r="88" spans="1:5" x14ac:dyDescent="0.25">
      <c r="A88" t="s">
        <v>134</v>
      </c>
      <c r="B88" t="s">
        <v>135</v>
      </c>
      <c r="C88" s="8" t="s">
        <v>3</v>
      </c>
      <c r="D88" s="5">
        <v>4472456</v>
      </c>
      <c r="E88" s="5"/>
    </row>
    <row r="89" spans="1:5" x14ac:dyDescent="0.25">
      <c r="A89" t="s">
        <v>136</v>
      </c>
      <c r="B89" t="s">
        <v>137</v>
      </c>
      <c r="C89" s="8" t="s">
        <v>3</v>
      </c>
      <c r="D89" s="5">
        <v>9352703</v>
      </c>
      <c r="E89" s="5"/>
    </row>
    <row r="90" spans="1:5" x14ac:dyDescent="0.25">
      <c r="A90" t="s">
        <v>138</v>
      </c>
      <c r="B90" t="s">
        <v>139</v>
      </c>
      <c r="C90" s="8" t="s">
        <v>3</v>
      </c>
      <c r="D90" s="5">
        <v>61818240</v>
      </c>
      <c r="E90" s="5"/>
    </row>
    <row r="91" spans="1:5" x14ac:dyDescent="0.25">
      <c r="A91" t="s">
        <v>140</v>
      </c>
      <c r="B91" t="s">
        <v>141</v>
      </c>
      <c r="C91" s="8" t="s">
        <v>3</v>
      </c>
      <c r="D91" s="5">
        <v>660201</v>
      </c>
      <c r="E91" s="5"/>
    </row>
    <row r="92" spans="1:5" x14ac:dyDescent="0.25">
      <c r="A92" t="s">
        <v>142</v>
      </c>
      <c r="C92" s="8" t="s">
        <v>3</v>
      </c>
      <c r="D92" s="5">
        <v>16590358</v>
      </c>
      <c r="E92" s="5"/>
    </row>
    <row r="93" spans="1:5" x14ac:dyDescent="0.25">
      <c r="A93" t="s">
        <v>143</v>
      </c>
      <c r="B93" t="s">
        <v>144</v>
      </c>
      <c r="C93" s="8" t="s">
        <v>3</v>
      </c>
      <c r="D93" s="5">
        <v>3158917</v>
      </c>
      <c r="E93" s="5"/>
    </row>
    <row r="94" spans="1:5" x14ac:dyDescent="0.25">
      <c r="A94" t="s">
        <v>145</v>
      </c>
      <c r="B94" t="s">
        <v>146</v>
      </c>
      <c r="C94" s="8" t="s">
        <v>3</v>
      </c>
      <c r="D94" s="5">
        <v>1794394</v>
      </c>
      <c r="E94" s="5"/>
    </row>
    <row r="95" spans="1:5" x14ac:dyDescent="0.25">
      <c r="A95" t="s">
        <v>147</v>
      </c>
      <c r="B95" t="s">
        <v>148</v>
      </c>
      <c r="C95" s="8" t="s">
        <v>3</v>
      </c>
      <c r="D95" s="5">
        <v>2025835</v>
      </c>
      <c r="E95" s="5"/>
    </row>
    <row r="96" spans="1:5" x14ac:dyDescent="0.25">
      <c r="A96" t="s">
        <v>149</v>
      </c>
      <c r="B96" t="s">
        <v>141</v>
      </c>
      <c r="C96" s="8" t="s">
        <v>3</v>
      </c>
      <c r="D96" s="5">
        <v>868079</v>
      </c>
      <c r="E96" s="5"/>
    </row>
    <row r="97" spans="1:5" x14ac:dyDescent="0.25">
      <c r="A97" t="s">
        <v>150</v>
      </c>
      <c r="B97" t="s">
        <v>151</v>
      </c>
      <c r="C97" s="8" t="s">
        <v>3</v>
      </c>
      <c r="D97" s="5">
        <v>853955</v>
      </c>
      <c r="E97" s="5"/>
    </row>
    <row r="98" spans="1:5" x14ac:dyDescent="0.25">
      <c r="A98" t="s">
        <v>152</v>
      </c>
      <c r="B98" t="s">
        <v>152</v>
      </c>
      <c r="C98" s="8" t="s">
        <v>3</v>
      </c>
      <c r="D98" s="5">
        <v>338478361</v>
      </c>
      <c r="E98" s="5"/>
    </row>
    <row r="99" spans="1:5" x14ac:dyDescent="0.25">
      <c r="A99" t="s">
        <v>153</v>
      </c>
      <c r="B99" t="s">
        <v>154</v>
      </c>
      <c r="C99" s="8" t="s">
        <v>3</v>
      </c>
      <c r="D99" s="5">
        <v>59044773</v>
      </c>
      <c r="E99" s="5"/>
    </row>
    <row r="100" spans="1:5" x14ac:dyDescent="0.25">
      <c r="A100" t="s">
        <v>155</v>
      </c>
      <c r="B100" t="s">
        <v>156</v>
      </c>
      <c r="C100" s="8" t="s">
        <v>3</v>
      </c>
      <c r="D100" s="5">
        <v>7511334</v>
      </c>
      <c r="E100" s="5"/>
    </row>
    <row r="101" spans="1:5" x14ac:dyDescent="0.25">
      <c r="A101" t="s">
        <v>157</v>
      </c>
      <c r="B101" t="s">
        <v>158</v>
      </c>
      <c r="C101" s="8" t="s">
        <v>3</v>
      </c>
      <c r="D101" s="5">
        <v>17088491</v>
      </c>
      <c r="E101" s="5"/>
    </row>
    <row r="102" spans="1:5" x14ac:dyDescent="0.25">
      <c r="A102" t="s">
        <v>159</v>
      </c>
      <c r="B102" t="s">
        <v>160</v>
      </c>
      <c r="C102" s="8" t="s">
        <v>3</v>
      </c>
      <c r="D102" s="5">
        <v>16740523</v>
      </c>
      <c r="E102" s="5"/>
    </row>
    <row r="103" spans="1:5" x14ac:dyDescent="0.25">
      <c r="A103" t="s">
        <v>161</v>
      </c>
      <c r="B103" t="s">
        <v>162</v>
      </c>
      <c r="C103" s="8" t="s">
        <v>3</v>
      </c>
      <c r="D103" s="5">
        <v>26930985</v>
      </c>
      <c r="E103" s="5"/>
    </row>
    <row r="104" spans="1:5" x14ac:dyDescent="0.25">
      <c r="A104" t="s">
        <v>163</v>
      </c>
      <c r="B104" t="s">
        <v>132</v>
      </c>
      <c r="C104" s="8" t="s">
        <v>3</v>
      </c>
      <c r="D104" s="5">
        <v>193737166</v>
      </c>
      <c r="E104" s="5"/>
    </row>
    <row r="105" spans="1:5" x14ac:dyDescent="0.25">
      <c r="A105" t="s">
        <v>164</v>
      </c>
      <c r="B105" t="s">
        <v>132</v>
      </c>
      <c r="C105" s="8" t="s">
        <v>3</v>
      </c>
      <c r="D105" s="5">
        <v>136617</v>
      </c>
      <c r="E105" s="5"/>
    </row>
    <row r="106" spans="1:5" x14ac:dyDescent="0.25">
      <c r="A106" t="s">
        <v>165</v>
      </c>
      <c r="B106" t="s">
        <v>132</v>
      </c>
      <c r="C106" s="8" t="s">
        <v>3</v>
      </c>
      <c r="D106" s="5">
        <v>103539266</v>
      </c>
      <c r="E106" s="5"/>
    </row>
    <row r="107" spans="1:5" x14ac:dyDescent="0.25">
      <c r="A107" t="s">
        <v>166</v>
      </c>
      <c r="B107" t="s">
        <v>167</v>
      </c>
      <c r="C107" s="8" t="s">
        <v>3</v>
      </c>
      <c r="D107" s="5">
        <v>25936573</v>
      </c>
      <c r="E107" s="5"/>
    </row>
    <row r="108" spans="1:5" x14ac:dyDescent="0.25">
      <c r="A108" t="s">
        <v>168</v>
      </c>
      <c r="B108" t="s">
        <v>169</v>
      </c>
      <c r="C108" s="8" t="s">
        <v>3</v>
      </c>
      <c r="D108" s="5">
        <v>7155421</v>
      </c>
      <c r="E108" s="5"/>
    </row>
    <row r="109" spans="1:5" x14ac:dyDescent="0.25">
      <c r="A109" t="s">
        <v>170</v>
      </c>
      <c r="B109" t="s">
        <v>171</v>
      </c>
      <c r="C109" s="8" t="s">
        <v>3</v>
      </c>
      <c r="D109" s="5">
        <v>57246569</v>
      </c>
      <c r="E109" s="5"/>
    </row>
    <row r="110" spans="1:5" x14ac:dyDescent="0.25">
      <c r="A110" t="s">
        <v>172</v>
      </c>
      <c r="B110" t="s">
        <v>173</v>
      </c>
      <c r="C110" s="8" t="s">
        <v>3</v>
      </c>
      <c r="D110" s="5">
        <v>1451792</v>
      </c>
      <c r="E110" s="5"/>
    </row>
    <row r="111" spans="1:5" x14ac:dyDescent="0.25">
      <c r="A111" t="s">
        <v>174</v>
      </c>
      <c r="B111" t="s">
        <v>175</v>
      </c>
      <c r="C111" s="8" t="s">
        <v>3</v>
      </c>
      <c r="D111" s="5">
        <v>1311296</v>
      </c>
      <c r="E111" s="5"/>
    </row>
    <row r="112" spans="1:5" x14ac:dyDescent="0.25">
      <c r="A112" t="s">
        <v>176</v>
      </c>
      <c r="B112" t="s">
        <v>177</v>
      </c>
      <c r="C112" s="8" t="s">
        <v>3</v>
      </c>
      <c r="D112" s="5">
        <v>11588439</v>
      </c>
      <c r="E112" s="5"/>
    </row>
    <row r="113" spans="1:6" x14ac:dyDescent="0.25">
      <c r="A113" t="s">
        <v>178</v>
      </c>
      <c r="B113" t="s">
        <v>178</v>
      </c>
      <c r="C113" s="8" t="s">
        <v>3</v>
      </c>
      <c r="D113" s="5">
        <v>23904474</v>
      </c>
      <c r="E113" s="5"/>
    </row>
    <row r="114" spans="1:6" x14ac:dyDescent="0.25">
      <c r="A114" t="s">
        <v>179</v>
      </c>
      <c r="B114" t="s">
        <v>180</v>
      </c>
      <c r="C114" s="8" t="s">
        <v>3</v>
      </c>
      <c r="D114" s="5">
        <v>9508160</v>
      </c>
      <c r="E114" s="5"/>
    </row>
    <row r="115" spans="1:6" x14ac:dyDescent="0.25">
      <c r="A115" t="s">
        <v>181</v>
      </c>
      <c r="B115" t="s">
        <v>182</v>
      </c>
      <c r="C115" s="8" t="s">
        <v>3</v>
      </c>
      <c r="D115" s="5">
        <v>772728</v>
      </c>
      <c r="E115" s="5"/>
    </row>
    <row r="116" spans="1:6" x14ac:dyDescent="0.25">
      <c r="A116" t="s">
        <v>183</v>
      </c>
      <c r="B116" t="s">
        <v>184</v>
      </c>
      <c r="C116" s="8" t="s">
        <v>3</v>
      </c>
      <c r="D116" s="5">
        <v>6767224</v>
      </c>
      <c r="E116" s="5"/>
    </row>
    <row r="117" spans="1:6" x14ac:dyDescent="0.25">
      <c r="A117" t="s">
        <v>185</v>
      </c>
      <c r="B117" t="s">
        <v>186</v>
      </c>
      <c r="C117" s="8" t="s">
        <v>3</v>
      </c>
      <c r="D117" s="5">
        <v>34527493</v>
      </c>
      <c r="E117" s="5"/>
    </row>
    <row r="118" spans="1:6" x14ac:dyDescent="0.25">
      <c r="A118" t="s">
        <v>187</v>
      </c>
      <c r="B118" t="s">
        <v>188</v>
      </c>
      <c r="C118" s="8" t="s">
        <v>3</v>
      </c>
      <c r="D118" s="5">
        <v>17736</v>
      </c>
      <c r="E118" s="5"/>
    </row>
    <row r="119" spans="1:6" x14ac:dyDescent="0.25">
      <c r="A119" s="2" t="s">
        <v>197</v>
      </c>
      <c r="B119" s="2"/>
      <c r="C119" s="9"/>
      <c r="D119" s="6">
        <f>SUM(D45:D118)</f>
        <v>1709534854</v>
      </c>
      <c r="E119" s="6"/>
    </row>
    <row r="120" spans="1:6" x14ac:dyDescent="0.25">
      <c r="A120" s="2" t="s">
        <v>439</v>
      </c>
      <c r="B120" s="2"/>
      <c r="C120" s="9"/>
      <c r="D120" s="6"/>
      <c r="E120" s="6"/>
    </row>
    <row r="121" spans="1:6" x14ac:dyDescent="0.25">
      <c r="B121" s="2"/>
      <c r="C121" s="9"/>
      <c r="D121" s="6">
        <v>180810390</v>
      </c>
      <c r="E121" s="6"/>
      <c r="F121" s="10"/>
    </row>
    <row r="122" spans="1:6" x14ac:dyDescent="0.25">
      <c r="A122" s="2" t="s">
        <v>189</v>
      </c>
      <c r="C122" s="8"/>
      <c r="D122" s="5"/>
      <c r="E122" s="5"/>
    </row>
    <row r="123" spans="1:6" x14ac:dyDescent="0.25">
      <c r="A123" t="s">
        <v>190</v>
      </c>
      <c r="B123" t="s">
        <v>190</v>
      </c>
      <c r="C123" s="8" t="s">
        <v>3</v>
      </c>
      <c r="D123" s="5">
        <v>114817296</v>
      </c>
      <c r="E123" s="5"/>
    </row>
    <row r="124" spans="1:6" x14ac:dyDescent="0.25">
      <c r="A124" t="s">
        <v>191</v>
      </c>
      <c r="B124" t="s">
        <v>192</v>
      </c>
      <c r="C124" s="8" t="s">
        <v>3</v>
      </c>
      <c r="D124" s="5">
        <v>2246659830</v>
      </c>
      <c r="E124" s="5"/>
    </row>
    <row r="125" spans="1:6" x14ac:dyDescent="0.25">
      <c r="A125" t="s">
        <v>171</v>
      </c>
      <c r="B125" t="s">
        <v>171</v>
      </c>
      <c r="C125" s="8" t="s">
        <v>3</v>
      </c>
      <c r="D125" s="5">
        <v>182251122</v>
      </c>
      <c r="E125" s="5"/>
    </row>
    <row r="126" spans="1:6" x14ac:dyDescent="0.25">
      <c r="A126" t="s">
        <v>193</v>
      </c>
      <c r="B126" t="s">
        <v>193</v>
      </c>
      <c r="C126" s="8" t="s">
        <v>3</v>
      </c>
      <c r="D126" s="5">
        <v>260399719</v>
      </c>
      <c r="E126" s="5"/>
    </row>
    <row r="127" spans="1:6" ht="15.75" x14ac:dyDescent="0.25">
      <c r="A127" s="14" t="s">
        <v>200</v>
      </c>
      <c r="B127" s="2"/>
      <c r="C127" s="2"/>
      <c r="D127" s="6">
        <f>SUM(D123:D126)</f>
        <v>2804127967</v>
      </c>
      <c r="E127" s="6"/>
    </row>
    <row r="128" spans="1:6" ht="15.75" x14ac:dyDescent="0.25">
      <c r="A128" s="14"/>
      <c r="B128" s="2"/>
      <c r="C128" s="2"/>
      <c r="D128" s="6"/>
      <c r="E128" s="6"/>
    </row>
    <row r="129" spans="1:5" ht="15.75" x14ac:dyDescent="0.25">
      <c r="A129" s="14" t="s">
        <v>431</v>
      </c>
      <c r="B129" s="2"/>
      <c r="C129" s="2"/>
      <c r="D129" s="6">
        <f>+D127+D119+D41</f>
        <v>7668725756</v>
      </c>
      <c r="E129" s="6"/>
    </row>
    <row r="130" spans="1:5" ht="15.75" x14ac:dyDescent="0.25">
      <c r="A130" s="14"/>
      <c r="B130" s="2"/>
      <c r="C130" s="2"/>
      <c r="D130" s="6"/>
      <c r="E130" s="6"/>
    </row>
    <row r="131" spans="1:5" x14ac:dyDescent="0.25">
      <c r="A131" s="2" t="s">
        <v>360</v>
      </c>
    </row>
    <row r="132" spans="1:5" x14ac:dyDescent="0.25">
      <c r="A132" s="2" t="s">
        <v>409</v>
      </c>
    </row>
    <row r="133" spans="1:5" x14ac:dyDescent="0.25">
      <c r="A133" t="s">
        <v>361</v>
      </c>
      <c r="B133" t="s">
        <v>385</v>
      </c>
      <c r="C133" s="1">
        <v>43100</v>
      </c>
      <c r="D133" s="5">
        <v>1104126</v>
      </c>
      <c r="E133" s="5"/>
    </row>
    <row r="134" spans="1:5" x14ac:dyDescent="0.25">
      <c r="A134" t="s">
        <v>362</v>
      </c>
      <c r="B134" t="s">
        <v>386</v>
      </c>
      <c r="C134" s="1">
        <v>43100</v>
      </c>
      <c r="D134" s="5">
        <v>1753050</v>
      </c>
      <c r="E134" s="5"/>
    </row>
    <row r="135" spans="1:5" x14ac:dyDescent="0.25">
      <c r="A135" t="s">
        <v>363</v>
      </c>
      <c r="B135" t="s">
        <v>386</v>
      </c>
      <c r="C135" s="1">
        <v>43100</v>
      </c>
      <c r="D135" s="5">
        <v>3034125</v>
      </c>
      <c r="E135" s="5"/>
    </row>
    <row r="136" spans="1:5" x14ac:dyDescent="0.25">
      <c r="A136" t="s">
        <v>364</v>
      </c>
      <c r="B136" t="s">
        <v>387</v>
      </c>
      <c r="C136" s="1">
        <v>43100</v>
      </c>
      <c r="D136" s="5">
        <v>2427300</v>
      </c>
      <c r="E136" s="5"/>
    </row>
    <row r="137" spans="1:5" x14ac:dyDescent="0.25">
      <c r="A137" t="s">
        <v>365</v>
      </c>
      <c r="B137" t="s">
        <v>388</v>
      </c>
      <c r="C137" s="1">
        <v>43100</v>
      </c>
      <c r="D137" s="5">
        <v>9403378</v>
      </c>
      <c r="E137" s="5"/>
    </row>
    <row r="138" spans="1:5" x14ac:dyDescent="0.25">
      <c r="A138" t="s">
        <v>366</v>
      </c>
      <c r="B138" t="s">
        <v>389</v>
      </c>
      <c r="C138" s="1">
        <v>43100</v>
      </c>
      <c r="D138" s="5">
        <v>414874</v>
      </c>
      <c r="E138" s="5"/>
    </row>
    <row r="139" spans="1:5" x14ac:dyDescent="0.25">
      <c r="A139" t="s">
        <v>367</v>
      </c>
      <c r="B139" t="s">
        <v>390</v>
      </c>
      <c r="C139" s="1">
        <v>43100</v>
      </c>
      <c r="D139" s="5">
        <v>14295360</v>
      </c>
      <c r="E139" s="5"/>
    </row>
    <row r="140" spans="1:5" x14ac:dyDescent="0.25">
      <c r="A140" t="s">
        <v>368</v>
      </c>
      <c r="B140" t="s">
        <v>391</v>
      </c>
      <c r="C140" s="1">
        <v>43100</v>
      </c>
      <c r="D140" s="5">
        <v>1213650</v>
      </c>
      <c r="E140" s="5"/>
    </row>
    <row r="141" spans="1:5" x14ac:dyDescent="0.25">
      <c r="A141" t="s">
        <v>369</v>
      </c>
      <c r="B141" t="s">
        <v>392</v>
      </c>
      <c r="C141" s="1">
        <v>43100</v>
      </c>
      <c r="D141" s="5">
        <v>315665</v>
      </c>
      <c r="E141" s="5"/>
    </row>
    <row r="142" spans="1:5" x14ac:dyDescent="0.25">
      <c r="A142" t="s">
        <v>370</v>
      </c>
      <c r="B142" t="s">
        <v>393</v>
      </c>
      <c r="C142" s="1">
        <v>43100</v>
      </c>
      <c r="D142" s="5">
        <v>11462650</v>
      </c>
      <c r="E142" s="5"/>
    </row>
    <row r="143" spans="1:5" x14ac:dyDescent="0.25">
      <c r="A143" t="s">
        <v>371</v>
      </c>
      <c r="B143" t="s">
        <v>5</v>
      </c>
      <c r="C143" s="1">
        <v>43100</v>
      </c>
      <c r="D143" s="5">
        <v>27894368</v>
      </c>
      <c r="E143" s="5"/>
    </row>
    <row r="144" spans="1:5" x14ac:dyDescent="0.25">
      <c r="A144" t="s">
        <v>372</v>
      </c>
      <c r="B144" t="s">
        <v>5</v>
      </c>
      <c r="C144" s="1">
        <v>43100</v>
      </c>
      <c r="D144" s="5">
        <v>6194617</v>
      </c>
      <c r="E144" s="5"/>
    </row>
    <row r="145" spans="1:5" x14ac:dyDescent="0.25">
      <c r="A145" t="s">
        <v>373</v>
      </c>
      <c r="B145" t="s">
        <v>394</v>
      </c>
      <c r="C145" s="1">
        <v>43100</v>
      </c>
      <c r="D145" s="5">
        <v>456708</v>
      </c>
      <c r="E145" s="5"/>
    </row>
    <row r="146" spans="1:5" x14ac:dyDescent="0.25">
      <c r="A146" t="s">
        <v>374</v>
      </c>
      <c r="B146" t="s">
        <v>395</v>
      </c>
      <c r="C146" s="1">
        <v>43100</v>
      </c>
      <c r="D146" s="5">
        <v>560011</v>
      </c>
      <c r="E146" s="5"/>
    </row>
    <row r="147" spans="1:5" x14ac:dyDescent="0.25">
      <c r="A147" t="s">
        <v>375</v>
      </c>
      <c r="B147" t="s">
        <v>396</v>
      </c>
      <c r="C147" s="1">
        <v>43100</v>
      </c>
      <c r="D147" s="5">
        <v>733995</v>
      </c>
      <c r="E147" s="5"/>
    </row>
    <row r="148" spans="1:5" x14ac:dyDescent="0.25">
      <c r="A148" t="s">
        <v>376</v>
      </c>
      <c r="B148" t="s">
        <v>396</v>
      </c>
      <c r="C148" s="1">
        <v>43100</v>
      </c>
      <c r="D148" s="5">
        <v>271850</v>
      </c>
      <c r="E148" s="5"/>
    </row>
    <row r="149" spans="1:5" x14ac:dyDescent="0.25">
      <c r="A149" t="s">
        <v>377</v>
      </c>
      <c r="B149" t="s">
        <v>396</v>
      </c>
      <c r="C149" s="1">
        <v>43100</v>
      </c>
      <c r="D149" s="5">
        <v>701373</v>
      </c>
      <c r="E149" s="5"/>
    </row>
    <row r="150" spans="1:5" x14ac:dyDescent="0.25">
      <c r="A150" t="s">
        <v>378</v>
      </c>
      <c r="B150" t="s">
        <v>397</v>
      </c>
      <c r="C150" s="1">
        <v>43100</v>
      </c>
      <c r="D150" s="5">
        <v>886231</v>
      </c>
      <c r="E150" s="5"/>
    </row>
    <row r="151" spans="1:5" x14ac:dyDescent="0.25">
      <c r="A151" t="s">
        <v>379</v>
      </c>
      <c r="B151" t="s">
        <v>398</v>
      </c>
      <c r="C151" s="1">
        <v>43100</v>
      </c>
      <c r="D151" s="5">
        <v>608944</v>
      </c>
      <c r="E151" s="5"/>
    </row>
    <row r="152" spans="1:5" x14ac:dyDescent="0.25">
      <c r="A152" t="s">
        <v>380</v>
      </c>
      <c r="B152" t="s">
        <v>399</v>
      </c>
      <c r="C152" s="1">
        <v>43100</v>
      </c>
      <c r="D152" s="5">
        <v>989534</v>
      </c>
      <c r="E152" s="5"/>
    </row>
    <row r="153" spans="1:5" x14ac:dyDescent="0.25">
      <c r="A153" t="s">
        <v>381</v>
      </c>
      <c r="B153" t="s">
        <v>400</v>
      </c>
      <c r="C153" s="1">
        <v>43100</v>
      </c>
      <c r="D153" s="5">
        <v>7485770</v>
      </c>
      <c r="E153" s="5"/>
    </row>
    <row r="154" spans="1:5" x14ac:dyDescent="0.25">
      <c r="A154" t="s">
        <v>382</v>
      </c>
      <c r="B154" t="s">
        <v>399</v>
      </c>
      <c r="C154" s="1">
        <v>43100</v>
      </c>
      <c r="D154" s="5">
        <v>13312044</v>
      </c>
      <c r="E154" s="5"/>
    </row>
    <row r="155" spans="1:5" x14ac:dyDescent="0.25">
      <c r="A155" t="s">
        <v>383</v>
      </c>
      <c r="B155" t="s">
        <v>401</v>
      </c>
      <c r="C155" s="1">
        <v>43100</v>
      </c>
      <c r="D155" s="5">
        <v>2561396</v>
      </c>
      <c r="E155" s="5"/>
    </row>
    <row r="156" spans="1:5" x14ac:dyDescent="0.25">
      <c r="A156" t="s">
        <v>384</v>
      </c>
      <c r="B156" t="s">
        <v>402</v>
      </c>
      <c r="C156" s="1">
        <v>43100</v>
      </c>
      <c r="D156" s="5">
        <v>2525920</v>
      </c>
      <c r="E156" s="5"/>
    </row>
    <row r="157" spans="1:5" x14ac:dyDescent="0.25">
      <c r="A157" s="2" t="s">
        <v>68</v>
      </c>
      <c r="B157" s="2"/>
      <c r="C157" s="2"/>
      <c r="D157" s="6">
        <f>SUM(D133:D156)</f>
        <v>110606939</v>
      </c>
      <c r="E157" s="6"/>
    </row>
    <row r="158" spans="1:5" x14ac:dyDescent="0.25">
      <c r="A158" s="2"/>
      <c r="B158" s="2"/>
      <c r="C158" s="2"/>
      <c r="D158" s="6"/>
      <c r="E158" s="6"/>
    </row>
    <row r="159" spans="1:5" x14ac:dyDescent="0.25">
      <c r="A159" s="2"/>
      <c r="B159" s="2"/>
      <c r="C159" s="2"/>
      <c r="D159" s="6"/>
      <c r="E159" s="6"/>
    </row>
    <row r="160" spans="1:5" x14ac:dyDescent="0.25">
      <c r="A160" s="2"/>
      <c r="B160" s="2"/>
      <c r="C160" s="2"/>
      <c r="D160" s="6"/>
      <c r="E160" s="6"/>
    </row>
    <row r="161" spans="1:18" x14ac:dyDescent="0.25">
      <c r="A161" s="2"/>
      <c r="B161" s="2"/>
      <c r="C161" s="2"/>
      <c r="D161" s="6"/>
      <c r="E161" s="6"/>
    </row>
    <row r="162" spans="1:18" x14ac:dyDescent="0.25">
      <c r="A162" s="2"/>
      <c r="B162" s="2"/>
      <c r="C162" s="2"/>
      <c r="D162" s="6"/>
      <c r="E162" s="6"/>
    </row>
    <row r="163" spans="1:18" x14ac:dyDescent="0.25">
      <c r="D163" s="5"/>
      <c r="E163" s="5"/>
      <c r="F163" s="1">
        <v>44530</v>
      </c>
    </row>
    <row r="164" spans="1:18" x14ac:dyDescent="0.25">
      <c r="A164" s="2" t="s">
        <v>210</v>
      </c>
      <c r="F164" s="24" t="s">
        <v>454</v>
      </c>
      <c r="G164" s="26" t="s">
        <v>455</v>
      </c>
      <c r="H164" s="28" t="s">
        <v>456</v>
      </c>
    </row>
    <row r="165" spans="1:18" x14ac:dyDescent="0.25">
      <c r="A165" s="2" t="s">
        <v>410</v>
      </c>
      <c r="D165" s="2" t="s">
        <v>457</v>
      </c>
      <c r="F165" s="25"/>
      <c r="G165" s="27"/>
      <c r="H165" s="29"/>
      <c r="J165" s="2" t="s">
        <v>458</v>
      </c>
      <c r="Q165" s="4"/>
      <c r="R165" s="4"/>
    </row>
    <row r="166" spans="1:18" x14ac:dyDescent="0.25">
      <c r="A166" s="16" t="s">
        <v>50</v>
      </c>
      <c r="B166" t="s">
        <v>201</v>
      </c>
      <c r="C166" s="1">
        <v>43100</v>
      </c>
      <c r="D166" s="5">
        <v>27606692</v>
      </c>
      <c r="E166" s="20">
        <f>+($F$163-C166)-20</f>
        <v>1410</v>
      </c>
      <c r="F166" s="5">
        <f>+D166/21600*E166</f>
        <v>1802103.5055555555</v>
      </c>
      <c r="G166" s="5">
        <f>+D166/21600*30</f>
        <v>38342.627777777772</v>
      </c>
      <c r="H166" s="10">
        <f>+G166+F166</f>
        <v>1840446.1333333333</v>
      </c>
      <c r="I166" s="10"/>
      <c r="J166" s="10">
        <f>+D166-H166</f>
        <v>25766245.866666667</v>
      </c>
    </row>
    <row r="167" spans="1:18" x14ac:dyDescent="0.25">
      <c r="A167" s="16" t="s">
        <v>19</v>
      </c>
      <c r="B167" t="s">
        <v>20</v>
      </c>
      <c r="C167" s="1">
        <v>43100</v>
      </c>
      <c r="D167" s="5">
        <v>113064717</v>
      </c>
      <c r="E167" s="20">
        <f>+($F$163-C167)-20</f>
        <v>1410</v>
      </c>
      <c r="F167" s="5">
        <f t="shared" ref="F167:F195" si="0">+D167/21600*E167</f>
        <v>7380613.4708333332</v>
      </c>
      <c r="G167" s="5">
        <f>+D167/21600*30</f>
        <v>157034.32916666666</v>
      </c>
      <c r="H167" s="10">
        <f t="shared" ref="H167:H195" si="1">+G167+F167</f>
        <v>7537647.7999999998</v>
      </c>
      <c r="J167" s="10">
        <f t="shared" ref="J167:J228" si="2">+D167-H167</f>
        <v>105527069.2</v>
      </c>
    </row>
    <row r="168" spans="1:18" x14ac:dyDescent="0.25">
      <c r="A168" s="16" t="s">
        <v>23</v>
      </c>
      <c r="B168" t="s">
        <v>24</v>
      </c>
      <c r="C168" s="1">
        <v>43100</v>
      </c>
      <c r="D168" s="5">
        <v>359819003</v>
      </c>
      <c r="E168" s="20">
        <f>+($F$163-C168)-20</f>
        <v>1410</v>
      </c>
      <c r="F168" s="5">
        <f t="shared" si="0"/>
        <v>23488184.918055553</v>
      </c>
      <c r="G168" s="5">
        <f>+D168/21600*30</f>
        <v>499748.61527777778</v>
      </c>
      <c r="H168" s="10">
        <f t="shared" si="1"/>
        <v>23987933.533333331</v>
      </c>
      <c r="J168" s="10">
        <f t="shared" si="2"/>
        <v>335831069.4666667</v>
      </c>
    </row>
    <row r="169" spans="1:18" x14ac:dyDescent="0.25">
      <c r="A169" t="s">
        <v>25</v>
      </c>
      <c r="B169" t="s">
        <v>26</v>
      </c>
      <c r="C169" s="1">
        <v>43100</v>
      </c>
      <c r="D169" s="5">
        <v>34217215</v>
      </c>
      <c r="E169" s="20">
        <f>+($F$163-C169)-20</f>
        <v>1410</v>
      </c>
      <c r="F169" s="5">
        <f t="shared" si="0"/>
        <v>2233623.7569444445</v>
      </c>
      <c r="G169" s="5">
        <f t="shared" ref="G169:G195" si="3">+D169/21600*30</f>
        <v>47523.909722222219</v>
      </c>
      <c r="H169" s="10">
        <f t="shared" si="1"/>
        <v>2281147.6666666665</v>
      </c>
      <c r="J169" s="10">
        <f t="shared" si="2"/>
        <v>31936067.333333332</v>
      </c>
    </row>
    <row r="170" spans="1:18" x14ac:dyDescent="0.25">
      <c r="A170" t="s">
        <v>27</v>
      </c>
      <c r="B170" t="s">
        <v>28</v>
      </c>
      <c r="C170" s="1">
        <v>43100</v>
      </c>
      <c r="D170" s="5">
        <v>334981878</v>
      </c>
      <c r="E170" s="20">
        <f>+($F$163-C170)-20</f>
        <v>1410</v>
      </c>
      <c r="F170" s="5">
        <f t="shared" si="0"/>
        <v>21866872.591666665</v>
      </c>
      <c r="G170" s="5">
        <f t="shared" si="3"/>
        <v>465252.60833333334</v>
      </c>
      <c r="H170" s="10">
        <f t="shared" si="1"/>
        <v>22332125.199999999</v>
      </c>
      <c r="J170" s="10">
        <f t="shared" si="2"/>
        <v>312649752.80000001</v>
      </c>
    </row>
    <row r="171" spans="1:18" x14ac:dyDescent="0.25">
      <c r="A171" s="16" t="s">
        <v>29</v>
      </c>
      <c r="B171" t="s">
        <v>30</v>
      </c>
      <c r="C171" s="1">
        <v>43100</v>
      </c>
      <c r="D171" s="5">
        <v>24205200</v>
      </c>
      <c r="E171" s="20">
        <f>+($F$163-C171)-20</f>
        <v>1410</v>
      </c>
      <c r="F171" s="5">
        <f t="shared" si="0"/>
        <v>1580061.6666666667</v>
      </c>
      <c r="G171" s="5">
        <f t="shared" si="3"/>
        <v>33618.333333333336</v>
      </c>
      <c r="H171" s="10">
        <f t="shared" si="1"/>
        <v>1613680</v>
      </c>
      <c r="J171" s="10">
        <f t="shared" si="2"/>
        <v>22591520</v>
      </c>
    </row>
    <row r="172" spans="1:18" x14ac:dyDescent="0.25">
      <c r="A172" s="16" t="s">
        <v>133</v>
      </c>
      <c r="C172" s="1">
        <v>43100</v>
      </c>
      <c r="D172" s="5">
        <v>734568127</v>
      </c>
      <c r="E172" s="20">
        <f>+($F$163-C172)-20</f>
        <v>1410</v>
      </c>
      <c r="F172" s="5">
        <f t="shared" si="0"/>
        <v>47950974.956944451</v>
      </c>
      <c r="G172" s="5">
        <f t="shared" si="3"/>
        <v>1020233.5097222223</v>
      </c>
      <c r="H172" s="10">
        <f t="shared" si="1"/>
        <v>48971208.466666676</v>
      </c>
      <c r="J172" s="10">
        <f t="shared" si="2"/>
        <v>685596918.5333333</v>
      </c>
    </row>
    <row r="173" spans="1:18" x14ac:dyDescent="0.25">
      <c r="A173" s="16" t="s">
        <v>202</v>
      </c>
      <c r="C173" s="1">
        <v>43100</v>
      </c>
      <c r="D173" s="5">
        <v>1685329338</v>
      </c>
      <c r="E173" s="20">
        <f>+($F$163-C173)-20</f>
        <v>1410</v>
      </c>
      <c r="F173" s="5">
        <f t="shared" si="0"/>
        <v>110014554.00833333</v>
      </c>
      <c r="G173" s="5">
        <f t="shared" si="3"/>
        <v>2340735.1916666664</v>
      </c>
      <c r="H173" s="10">
        <f t="shared" si="1"/>
        <v>112355289.19999999</v>
      </c>
      <c r="J173" s="10">
        <f t="shared" si="2"/>
        <v>1572974048.8</v>
      </c>
    </row>
    <row r="174" spans="1:18" x14ac:dyDescent="0.25">
      <c r="A174" t="s">
        <v>203</v>
      </c>
      <c r="B174" t="s">
        <v>141</v>
      </c>
      <c r="C174" s="1">
        <v>43100</v>
      </c>
      <c r="D174" s="5">
        <v>11614930</v>
      </c>
      <c r="E174" s="20">
        <f>+($F$163-C174)-20</f>
        <v>1410</v>
      </c>
      <c r="F174" s="5">
        <f t="shared" si="0"/>
        <v>758196.81944444438</v>
      </c>
      <c r="G174" s="5">
        <f t="shared" si="3"/>
        <v>16131.847222222221</v>
      </c>
      <c r="H174" s="10">
        <f t="shared" si="1"/>
        <v>774328.66666666663</v>
      </c>
      <c r="J174" s="10">
        <f t="shared" si="2"/>
        <v>10840601.333333334</v>
      </c>
    </row>
    <row r="175" spans="1:18" x14ac:dyDescent="0.25">
      <c r="A175" t="s">
        <v>204</v>
      </c>
      <c r="B175" t="s">
        <v>141</v>
      </c>
      <c r="C175" s="1">
        <v>43100</v>
      </c>
      <c r="D175" s="5">
        <v>13219841</v>
      </c>
      <c r="E175" s="20">
        <f>+($F$163-C175)-20</f>
        <v>1410</v>
      </c>
      <c r="F175" s="5">
        <f t="shared" si="0"/>
        <v>862961.8430555556</v>
      </c>
      <c r="G175" s="5">
        <f t="shared" si="3"/>
        <v>18360.89027777778</v>
      </c>
      <c r="H175" s="10">
        <f t="shared" si="1"/>
        <v>881322.7333333334</v>
      </c>
      <c r="J175" s="10">
        <f t="shared" si="2"/>
        <v>12338518.266666666</v>
      </c>
    </row>
    <row r="176" spans="1:18" x14ac:dyDescent="0.25">
      <c r="A176" s="16" t="s">
        <v>205</v>
      </c>
      <c r="B176" t="s">
        <v>141</v>
      </c>
      <c r="C176" s="1">
        <v>43100</v>
      </c>
      <c r="D176" s="5">
        <v>16367146</v>
      </c>
      <c r="E176" s="20">
        <f>+($F$163-C176)-20</f>
        <v>1410</v>
      </c>
      <c r="F176" s="5">
        <f t="shared" si="0"/>
        <v>1068410.9194444444</v>
      </c>
      <c r="G176" s="5">
        <f t="shared" si="3"/>
        <v>22732.147222222222</v>
      </c>
      <c r="H176" s="10">
        <f t="shared" si="1"/>
        <v>1091143.0666666667</v>
      </c>
      <c r="J176" s="10">
        <f t="shared" si="2"/>
        <v>15276002.933333334</v>
      </c>
    </row>
    <row r="177" spans="1:10" x14ac:dyDescent="0.25">
      <c r="A177" s="16" t="s">
        <v>206</v>
      </c>
      <c r="C177" s="1">
        <v>43100</v>
      </c>
      <c r="D177" s="5">
        <v>23997602</v>
      </c>
      <c r="E177" s="20">
        <f>+($F$163-C177)-20</f>
        <v>1410</v>
      </c>
      <c r="F177" s="5">
        <f t="shared" si="0"/>
        <v>1566510.1305555557</v>
      </c>
      <c r="G177" s="5">
        <f t="shared" si="3"/>
        <v>33330.00277777778</v>
      </c>
      <c r="H177" s="10">
        <f t="shared" si="1"/>
        <v>1599840.1333333335</v>
      </c>
      <c r="J177" s="10">
        <f t="shared" si="2"/>
        <v>22397761.866666667</v>
      </c>
    </row>
    <row r="178" spans="1:10" x14ac:dyDescent="0.25">
      <c r="A178" s="16" t="s">
        <v>207</v>
      </c>
      <c r="B178" t="s">
        <v>154</v>
      </c>
      <c r="C178" s="1">
        <v>43100</v>
      </c>
      <c r="D178" s="5">
        <v>275136835</v>
      </c>
      <c r="E178" s="20">
        <f>+($F$163-C178)-20</f>
        <v>1410</v>
      </c>
      <c r="F178" s="5">
        <f t="shared" si="0"/>
        <v>17960321.173611112</v>
      </c>
      <c r="G178" s="5">
        <f t="shared" si="3"/>
        <v>382134.49305555556</v>
      </c>
      <c r="H178" s="10">
        <f t="shared" si="1"/>
        <v>18342455.666666668</v>
      </c>
      <c r="J178" s="10">
        <f t="shared" si="2"/>
        <v>256794379.33333334</v>
      </c>
    </row>
    <row r="179" spans="1:10" x14ac:dyDescent="0.25">
      <c r="A179" t="s">
        <v>31</v>
      </c>
      <c r="B179" t="s">
        <v>32</v>
      </c>
      <c r="C179" s="1">
        <v>43100</v>
      </c>
      <c r="D179" s="5">
        <v>883936463</v>
      </c>
      <c r="E179" s="20">
        <f>+($F$163-C179)-20</f>
        <v>1410</v>
      </c>
      <c r="F179" s="5">
        <f t="shared" si="0"/>
        <v>57701408.001388885</v>
      </c>
      <c r="G179" s="5">
        <f t="shared" si="3"/>
        <v>1227689.5319444444</v>
      </c>
      <c r="H179" s="10">
        <f t="shared" si="1"/>
        <v>58929097.533333331</v>
      </c>
      <c r="J179" s="10">
        <f t="shared" si="2"/>
        <v>825007365.4666667</v>
      </c>
    </row>
    <row r="180" spans="1:10" x14ac:dyDescent="0.25">
      <c r="A180" s="16" t="s">
        <v>48</v>
      </c>
      <c r="B180" t="s">
        <v>49</v>
      </c>
      <c r="C180" s="1">
        <v>43100</v>
      </c>
      <c r="D180" s="5">
        <v>19382132</v>
      </c>
      <c r="E180" s="20">
        <f>+($F$163-C180)-20</f>
        <v>1410</v>
      </c>
      <c r="F180" s="5">
        <f t="shared" si="0"/>
        <v>1265222.5055555557</v>
      </c>
      <c r="G180" s="5">
        <f t="shared" si="3"/>
        <v>26919.62777777778</v>
      </c>
      <c r="H180" s="10">
        <f t="shared" si="1"/>
        <v>1292142.1333333335</v>
      </c>
      <c r="J180" s="10">
        <f t="shared" si="2"/>
        <v>18089989.866666667</v>
      </c>
    </row>
    <row r="181" spans="1:10" x14ac:dyDescent="0.25">
      <c r="A181" s="16" t="s">
        <v>51</v>
      </c>
      <c r="C181" s="1">
        <v>43100</v>
      </c>
      <c r="D181" s="5">
        <v>6017539</v>
      </c>
      <c r="E181" s="20">
        <f>+($F$163-C181)-20</f>
        <v>1410</v>
      </c>
      <c r="F181" s="5">
        <f t="shared" si="0"/>
        <v>392811.57361111109</v>
      </c>
      <c r="G181" s="5">
        <f t="shared" si="3"/>
        <v>8357.6930555555555</v>
      </c>
      <c r="H181" s="10">
        <f t="shared" si="1"/>
        <v>401169.26666666666</v>
      </c>
      <c r="J181" s="10">
        <f t="shared" si="2"/>
        <v>5616369.7333333334</v>
      </c>
    </row>
    <row r="182" spans="1:10" x14ac:dyDescent="0.25">
      <c r="A182" s="16" t="s">
        <v>136</v>
      </c>
      <c r="B182" t="s">
        <v>137</v>
      </c>
      <c r="C182" s="1">
        <v>43100</v>
      </c>
      <c r="D182" s="5">
        <v>251892122</v>
      </c>
      <c r="E182" s="20">
        <f>+($F$163-C182)-20</f>
        <v>1410</v>
      </c>
      <c r="F182" s="5">
        <f t="shared" si="0"/>
        <v>16442957.963888887</v>
      </c>
      <c r="G182" s="5">
        <f t="shared" si="3"/>
        <v>349850.16944444441</v>
      </c>
      <c r="H182" s="10">
        <f t="shared" si="1"/>
        <v>16792808.133333333</v>
      </c>
      <c r="J182" s="10">
        <f t="shared" si="2"/>
        <v>235099313.86666667</v>
      </c>
    </row>
    <row r="183" spans="1:10" x14ac:dyDescent="0.25">
      <c r="A183" t="s">
        <v>39</v>
      </c>
      <c r="B183" t="s">
        <v>40</v>
      </c>
      <c r="C183" s="1">
        <v>43100</v>
      </c>
      <c r="D183" s="5">
        <v>455723677</v>
      </c>
      <c r="E183" s="20">
        <f>+($F$163-C183)-20</f>
        <v>1410</v>
      </c>
      <c r="F183" s="5">
        <f t="shared" si="0"/>
        <v>29748628.915277775</v>
      </c>
      <c r="G183" s="5">
        <f t="shared" si="3"/>
        <v>632949.55138888885</v>
      </c>
      <c r="H183" s="10">
        <f t="shared" si="1"/>
        <v>30381578.466666665</v>
      </c>
      <c r="J183" s="10">
        <f t="shared" si="2"/>
        <v>425342098.53333336</v>
      </c>
    </row>
    <row r="184" spans="1:10" x14ac:dyDescent="0.25">
      <c r="A184" t="s">
        <v>9</v>
      </c>
      <c r="B184" t="s">
        <v>10</v>
      </c>
      <c r="C184" s="1">
        <v>43100</v>
      </c>
      <c r="D184" s="5">
        <v>246203970</v>
      </c>
      <c r="E184" s="20">
        <f>+($F$163-C184)-20</f>
        <v>1410</v>
      </c>
      <c r="F184" s="5">
        <f t="shared" si="0"/>
        <v>16071648.041666666</v>
      </c>
      <c r="G184" s="5">
        <f t="shared" si="3"/>
        <v>341949.95833333331</v>
      </c>
      <c r="H184" s="10">
        <f t="shared" si="1"/>
        <v>16413598</v>
      </c>
      <c r="J184" s="10">
        <f t="shared" si="2"/>
        <v>229790372</v>
      </c>
    </row>
    <row r="185" spans="1:10" x14ac:dyDescent="0.25">
      <c r="A185" s="16" t="s">
        <v>1</v>
      </c>
      <c r="B185" t="s">
        <v>2</v>
      </c>
      <c r="C185" s="1">
        <v>43100</v>
      </c>
      <c r="D185" s="5">
        <v>92549683</v>
      </c>
      <c r="E185" s="20">
        <f>+($F$163-C185)-20</f>
        <v>1410</v>
      </c>
      <c r="F185" s="5">
        <f t="shared" si="0"/>
        <v>6041437.6402777787</v>
      </c>
      <c r="G185" s="5">
        <f t="shared" si="3"/>
        <v>128541.2263888889</v>
      </c>
      <c r="H185" s="10">
        <f t="shared" si="1"/>
        <v>6169978.8666666672</v>
      </c>
      <c r="J185" s="10">
        <f t="shared" si="2"/>
        <v>86379704.133333325</v>
      </c>
    </row>
    <row r="186" spans="1:10" x14ac:dyDescent="0.25">
      <c r="A186" s="16" t="s">
        <v>208</v>
      </c>
      <c r="C186" s="1">
        <v>43100</v>
      </c>
      <c r="D186" s="5">
        <v>99864778</v>
      </c>
      <c r="E186" s="20">
        <f>+($F$163-C186)-20</f>
        <v>1410</v>
      </c>
      <c r="F186" s="5">
        <f t="shared" si="0"/>
        <v>6518950.7861111118</v>
      </c>
      <c r="G186" s="5">
        <f t="shared" si="3"/>
        <v>138701.08055555556</v>
      </c>
      <c r="H186" s="10">
        <f t="shared" si="1"/>
        <v>6657651.8666666672</v>
      </c>
      <c r="J186" s="10">
        <f t="shared" si="2"/>
        <v>93207126.133333325</v>
      </c>
    </row>
    <row r="187" spans="1:10" x14ac:dyDescent="0.25">
      <c r="A187" s="16" t="s">
        <v>4</v>
      </c>
      <c r="B187" t="s">
        <v>5</v>
      </c>
      <c r="C187" s="1">
        <v>43100</v>
      </c>
      <c r="D187" s="5">
        <v>30690439</v>
      </c>
      <c r="E187" s="20">
        <f>+($F$163-C187)-20</f>
        <v>1410</v>
      </c>
      <c r="F187" s="5">
        <f t="shared" si="0"/>
        <v>2003403.6569444444</v>
      </c>
      <c r="G187" s="5">
        <f t="shared" si="3"/>
        <v>42625.609722222223</v>
      </c>
      <c r="H187" s="10">
        <f t="shared" si="1"/>
        <v>2046029.2666666666</v>
      </c>
      <c r="J187" s="10">
        <f t="shared" si="2"/>
        <v>28644409.733333334</v>
      </c>
    </row>
    <row r="188" spans="1:10" x14ac:dyDescent="0.25">
      <c r="A188" t="s">
        <v>6</v>
      </c>
      <c r="B188" t="s">
        <v>7</v>
      </c>
      <c r="C188" s="1">
        <v>43100</v>
      </c>
      <c r="D188" s="5">
        <v>197406079</v>
      </c>
      <c r="E188" s="20">
        <f>+($F$163-C188)-20</f>
        <v>1410</v>
      </c>
      <c r="F188" s="5">
        <f t="shared" si="0"/>
        <v>12886230.156944444</v>
      </c>
      <c r="G188" s="5">
        <f t="shared" si="3"/>
        <v>274175.1097222222</v>
      </c>
      <c r="H188" s="10">
        <f t="shared" si="1"/>
        <v>13160405.266666666</v>
      </c>
      <c r="J188" s="10">
        <f t="shared" si="2"/>
        <v>184245673.73333335</v>
      </c>
    </row>
    <row r="189" spans="1:10" x14ac:dyDescent="0.25">
      <c r="A189" t="s">
        <v>166</v>
      </c>
      <c r="B189" t="s">
        <v>167</v>
      </c>
      <c r="C189" s="1">
        <v>43100</v>
      </c>
      <c r="D189" s="5">
        <v>4423667</v>
      </c>
      <c r="E189" s="20">
        <f>+($F$163-C189)-20</f>
        <v>1410</v>
      </c>
      <c r="F189" s="5">
        <f t="shared" si="0"/>
        <v>288767.15138888889</v>
      </c>
      <c r="G189" s="5">
        <f t="shared" si="3"/>
        <v>6143.9819444444447</v>
      </c>
      <c r="H189" s="10">
        <f t="shared" si="1"/>
        <v>294911.13333333336</v>
      </c>
      <c r="J189" s="10">
        <f t="shared" si="2"/>
        <v>4128755.8666666667</v>
      </c>
    </row>
    <row r="190" spans="1:10" x14ac:dyDescent="0.25">
      <c r="A190" s="16" t="s">
        <v>172</v>
      </c>
      <c r="B190" t="s">
        <v>173</v>
      </c>
      <c r="C190" s="1">
        <v>43100</v>
      </c>
      <c r="D190" s="5">
        <v>4010549</v>
      </c>
      <c r="E190" s="20">
        <f>+($F$163-C190)-20</f>
        <v>1410</v>
      </c>
      <c r="F190" s="5">
        <f t="shared" si="0"/>
        <v>261799.7263888889</v>
      </c>
      <c r="G190" s="5">
        <f t="shared" si="3"/>
        <v>5570.2069444444451</v>
      </c>
      <c r="H190" s="10">
        <f t="shared" si="1"/>
        <v>267369.93333333335</v>
      </c>
      <c r="J190" s="10">
        <f t="shared" si="2"/>
        <v>3743179.0666666664</v>
      </c>
    </row>
    <row r="191" spans="1:10" x14ac:dyDescent="0.25">
      <c r="A191" s="16" t="s">
        <v>176</v>
      </c>
      <c r="B191" t="s">
        <v>177</v>
      </c>
      <c r="C191" s="1">
        <v>43100</v>
      </c>
      <c r="D191" s="5">
        <v>33750221</v>
      </c>
      <c r="E191" s="20">
        <f>+($F$163-C191)-20</f>
        <v>1410</v>
      </c>
      <c r="F191" s="5">
        <f t="shared" si="0"/>
        <v>2203139.4263888891</v>
      </c>
      <c r="G191" s="5">
        <f t="shared" si="3"/>
        <v>46875.306944444441</v>
      </c>
      <c r="H191" s="10">
        <f t="shared" si="1"/>
        <v>2250014.7333333334</v>
      </c>
      <c r="J191" s="10">
        <f t="shared" si="2"/>
        <v>31500206.266666666</v>
      </c>
    </row>
    <row r="192" spans="1:10" x14ac:dyDescent="0.25">
      <c r="A192" s="16" t="s">
        <v>181</v>
      </c>
      <c r="B192" t="s">
        <v>182</v>
      </c>
      <c r="C192" s="1">
        <v>43100</v>
      </c>
      <c r="D192" s="5">
        <v>7879379</v>
      </c>
      <c r="E192" s="20">
        <f>+($F$163-C192)-20</f>
        <v>1410</v>
      </c>
      <c r="F192" s="5">
        <f t="shared" si="0"/>
        <v>514348.3513888889</v>
      </c>
      <c r="G192" s="5">
        <f t="shared" si="3"/>
        <v>10943.581944444446</v>
      </c>
      <c r="H192" s="10">
        <f t="shared" si="1"/>
        <v>525291.93333333335</v>
      </c>
      <c r="J192" s="10">
        <f t="shared" si="2"/>
        <v>7354087.0666666664</v>
      </c>
    </row>
    <row r="193" spans="1:10" x14ac:dyDescent="0.25">
      <c r="A193" t="s">
        <v>183</v>
      </c>
      <c r="B193" t="s">
        <v>184</v>
      </c>
      <c r="C193" s="1">
        <v>43100</v>
      </c>
      <c r="D193" s="5">
        <v>17245181</v>
      </c>
      <c r="E193" s="20">
        <f>+($F$163-C193)-20</f>
        <v>1410</v>
      </c>
      <c r="F193" s="5">
        <f t="shared" si="0"/>
        <v>1125727.0930555556</v>
      </c>
      <c r="G193" s="5">
        <f t="shared" si="3"/>
        <v>23951.640277777777</v>
      </c>
      <c r="H193" s="10">
        <f t="shared" si="1"/>
        <v>1149678.7333333334</v>
      </c>
      <c r="J193" s="10">
        <f t="shared" si="2"/>
        <v>16095502.266666666</v>
      </c>
    </row>
    <row r="194" spans="1:10" x14ac:dyDescent="0.25">
      <c r="A194" t="s">
        <v>211</v>
      </c>
      <c r="C194" s="7">
        <v>43799</v>
      </c>
      <c r="D194" s="5">
        <v>1676101830</v>
      </c>
      <c r="E194" s="20">
        <f>+($F$163-C194)-12.24</f>
        <v>718.76</v>
      </c>
      <c r="F194" s="5">
        <f t="shared" si="0"/>
        <v>55773840.339388885</v>
      </c>
      <c r="G194" s="5">
        <f t="shared" si="3"/>
        <v>2327919.208333333</v>
      </c>
      <c r="H194" s="10">
        <f t="shared" si="1"/>
        <v>58101759.54772222</v>
      </c>
      <c r="J194" s="10">
        <f t="shared" si="2"/>
        <v>1618000070.4522777</v>
      </c>
    </row>
    <row r="195" spans="1:10" x14ac:dyDescent="0.25">
      <c r="A195" s="19" t="s">
        <v>435</v>
      </c>
      <c r="C195" s="7">
        <v>43829</v>
      </c>
      <c r="D195" s="5">
        <v>1381995129</v>
      </c>
      <c r="E195" s="20">
        <f>+($F$163-C195)-12.24</f>
        <v>688.76</v>
      </c>
      <c r="F195" s="5">
        <f t="shared" si="0"/>
        <v>44067729.863427773</v>
      </c>
      <c r="G195" s="5">
        <f t="shared" si="3"/>
        <v>1919437.6791666667</v>
      </c>
      <c r="H195" s="10">
        <f t="shared" si="1"/>
        <v>45987167.54259444</v>
      </c>
      <c r="J195" s="10">
        <f t="shared" si="2"/>
        <v>1336007961.4574056</v>
      </c>
    </row>
    <row r="196" spans="1:10" x14ac:dyDescent="0.25">
      <c r="A196" s="17" t="s">
        <v>68</v>
      </c>
      <c r="B196" s="2"/>
      <c r="C196" s="2"/>
      <c r="D196" s="6">
        <f>SUM(D166:D195)</f>
        <v>9063201362</v>
      </c>
      <c r="E196" s="6"/>
      <c r="F196" s="6">
        <f>SUM(F166:F195)</f>
        <v>491841440.95420557</v>
      </c>
      <c r="G196" s="6">
        <f>SUM(G166:G195)</f>
        <v>12587779.669444444</v>
      </c>
      <c r="H196" s="6">
        <f>SUM(H166:H195)</f>
        <v>504429220.6236499</v>
      </c>
      <c r="J196" s="10">
        <f t="shared" si="2"/>
        <v>8558772141.3763504</v>
      </c>
    </row>
    <row r="197" spans="1:10" ht="15" customHeight="1" x14ac:dyDescent="0.25">
      <c r="A197" s="2" t="s">
        <v>212</v>
      </c>
      <c r="F197" s="24" t="s">
        <v>454</v>
      </c>
      <c r="G197" s="26" t="s">
        <v>455</v>
      </c>
      <c r="H197" s="28" t="s">
        <v>456</v>
      </c>
      <c r="J197" s="10"/>
    </row>
    <row r="198" spans="1:10" x14ac:dyDescent="0.25">
      <c r="A198" s="2" t="s">
        <v>411</v>
      </c>
      <c r="F198" s="25"/>
      <c r="G198" s="27"/>
      <c r="H198" s="29"/>
      <c r="J198" s="10">
        <f t="shared" si="2"/>
        <v>0</v>
      </c>
    </row>
    <row r="199" spans="1:10" x14ac:dyDescent="0.25">
      <c r="A199" t="s">
        <v>163</v>
      </c>
      <c r="B199" t="s">
        <v>132</v>
      </c>
      <c r="C199" s="1">
        <v>43100</v>
      </c>
      <c r="D199" s="5">
        <v>4050892</v>
      </c>
      <c r="E199" s="20">
        <f>+($F$163-C199)-19</f>
        <v>1411</v>
      </c>
      <c r="F199" s="5">
        <f t="shared" ref="F199:F200" si="4">+D199/21600*E199</f>
        <v>264620.76907407411</v>
      </c>
      <c r="G199" s="5">
        <f>+D199/21600*30</f>
        <v>5626.2388888888891</v>
      </c>
      <c r="H199" s="10">
        <f t="shared" ref="H199:H200" si="5">+G199+F199</f>
        <v>270247.00796296302</v>
      </c>
      <c r="J199" s="10">
        <f t="shared" si="2"/>
        <v>3780644.9920370369</v>
      </c>
    </row>
    <row r="200" spans="1:10" x14ac:dyDescent="0.25">
      <c r="A200" t="s">
        <v>164</v>
      </c>
      <c r="B200" t="s">
        <v>132</v>
      </c>
      <c r="C200" s="1">
        <v>43100</v>
      </c>
      <c r="D200" s="5">
        <v>8872676</v>
      </c>
      <c r="E200" s="20">
        <f>+($F$163-C200)-19</f>
        <v>1411</v>
      </c>
      <c r="F200" s="5">
        <f t="shared" si="4"/>
        <v>579599.34425925929</v>
      </c>
      <c r="G200" s="5">
        <f>+D200/21600*30</f>
        <v>12323.161111111111</v>
      </c>
      <c r="H200" s="10">
        <f t="shared" si="5"/>
        <v>591922.50537037035</v>
      </c>
      <c r="J200" s="10">
        <f t="shared" si="2"/>
        <v>8280753.4946296299</v>
      </c>
    </row>
    <row r="201" spans="1:10" x14ac:dyDescent="0.25">
      <c r="A201" s="2" t="s">
        <v>68</v>
      </c>
      <c r="B201" s="2"/>
      <c r="C201" s="2"/>
      <c r="D201" s="11">
        <f>SUM(D199:D200)</f>
        <v>12923568</v>
      </c>
      <c r="E201" s="11"/>
      <c r="F201" s="11">
        <f>SUM(F199:F200)</f>
        <v>844220.1133333334</v>
      </c>
      <c r="G201" s="11">
        <f>SUM(G199:G200)</f>
        <v>17949.400000000001</v>
      </c>
      <c r="H201" s="11">
        <f>SUM(H199:H200)</f>
        <v>862169.51333333342</v>
      </c>
      <c r="J201" s="10">
        <f t="shared" si="2"/>
        <v>12061398.486666666</v>
      </c>
    </row>
    <row r="202" spans="1:10" x14ac:dyDescent="0.25">
      <c r="J202" s="10">
        <f t="shared" si="2"/>
        <v>0</v>
      </c>
    </row>
    <row r="203" spans="1:10" ht="15" customHeight="1" x14ac:dyDescent="0.25">
      <c r="A203" s="2" t="s">
        <v>213</v>
      </c>
      <c r="F203" s="24" t="s">
        <v>454</v>
      </c>
      <c r="G203" s="26" t="s">
        <v>455</v>
      </c>
      <c r="H203" s="28" t="s">
        <v>456</v>
      </c>
      <c r="J203" s="10"/>
    </row>
    <row r="204" spans="1:10" x14ac:dyDescent="0.25">
      <c r="A204" s="2" t="s">
        <v>412</v>
      </c>
      <c r="F204" s="25"/>
      <c r="G204" s="27"/>
      <c r="H204" s="29"/>
      <c r="J204" s="10">
        <f t="shared" si="2"/>
        <v>0</v>
      </c>
    </row>
    <row r="205" spans="1:10" x14ac:dyDescent="0.25">
      <c r="A205" t="s">
        <v>214</v>
      </c>
      <c r="B205" t="s">
        <v>215</v>
      </c>
      <c r="C205" s="1">
        <v>43100</v>
      </c>
      <c r="D205" s="5">
        <v>23977602</v>
      </c>
      <c r="E205" s="20">
        <f>+($F$163-C205)-20</f>
        <v>1410</v>
      </c>
      <c r="F205" s="5">
        <f t="shared" ref="F205:F207" si="6">+D205/21600*E205</f>
        <v>1565204.5750000002</v>
      </c>
      <c r="G205" s="5">
        <f>+D205/21600*30</f>
        <v>33302.225000000006</v>
      </c>
      <c r="H205" s="10">
        <f t="shared" ref="H205:H207" si="7">+G205+F205</f>
        <v>1598506.8000000003</v>
      </c>
      <c r="J205" s="10">
        <f t="shared" si="2"/>
        <v>22379095.199999999</v>
      </c>
    </row>
    <row r="206" spans="1:10" x14ac:dyDescent="0.25">
      <c r="A206" t="s">
        <v>84</v>
      </c>
      <c r="B206" t="s">
        <v>84</v>
      </c>
      <c r="C206" s="1">
        <v>43100</v>
      </c>
      <c r="D206" s="5">
        <v>30756976</v>
      </c>
      <c r="E206" s="20">
        <f>+($F$163-C206)-20</f>
        <v>1410</v>
      </c>
      <c r="F206" s="5">
        <f t="shared" si="6"/>
        <v>2007747.0444444444</v>
      </c>
      <c r="G206" s="5">
        <f t="shared" ref="G206:G207" si="8">+D206/21600*30</f>
        <v>42718.022222222222</v>
      </c>
      <c r="H206" s="10">
        <f t="shared" si="7"/>
        <v>2050465.0666666667</v>
      </c>
      <c r="J206" s="10">
        <f t="shared" si="2"/>
        <v>28706510.933333334</v>
      </c>
    </row>
    <row r="207" spans="1:10" x14ac:dyDescent="0.25">
      <c r="A207" t="s">
        <v>179</v>
      </c>
      <c r="B207" t="s">
        <v>216</v>
      </c>
      <c r="C207" s="1">
        <v>43100</v>
      </c>
      <c r="D207" s="5">
        <v>43509254</v>
      </c>
      <c r="E207" s="20">
        <f>+($F$163-C207)-20</f>
        <v>1410</v>
      </c>
      <c r="F207" s="5">
        <f t="shared" si="6"/>
        <v>2840187.4138888889</v>
      </c>
      <c r="G207" s="5">
        <f t="shared" si="8"/>
        <v>60429.519444444442</v>
      </c>
      <c r="H207" s="10">
        <f t="shared" si="7"/>
        <v>2900616.9333333331</v>
      </c>
      <c r="J207" s="10">
        <f t="shared" si="2"/>
        <v>40608637.06666667</v>
      </c>
    </row>
    <row r="208" spans="1:10" x14ac:dyDescent="0.25">
      <c r="A208" s="2" t="s">
        <v>68</v>
      </c>
      <c r="B208" s="2"/>
      <c r="C208" s="2"/>
      <c r="D208" s="11">
        <f>SUM(D205:D207)</f>
        <v>98243832</v>
      </c>
      <c r="E208" s="11"/>
      <c r="F208" s="11">
        <f t="shared" ref="F208:H208" si="9">SUM(F205:F207)</f>
        <v>6413139.0333333332</v>
      </c>
      <c r="G208" s="11">
        <f t="shared" si="9"/>
        <v>136449.76666666666</v>
      </c>
      <c r="H208" s="11">
        <f t="shared" si="9"/>
        <v>6549588.8000000007</v>
      </c>
      <c r="J208" s="10">
        <f t="shared" si="2"/>
        <v>91694243.200000003</v>
      </c>
    </row>
    <row r="209" spans="1:10" x14ac:dyDescent="0.25">
      <c r="J209" s="10">
        <f t="shared" si="2"/>
        <v>0</v>
      </c>
    </row>
    <row r="210" spans="1:10" ht="15" customHeight="1" x14ac:dyDescent="0.25">
      <c r="A210" s="2" t="s">
        <v>217</v>
      </c>
      <c r="F210" s="24" t="s">
        <v>454</v>
      </c>
      <c r="G210" s="26" t="s">
        <v>455</v>
      </c>
      <c r="H210" s="28" t="s">
        <v>456</v>
      </c>
      <c r="J210" s="10"/>
    </row>
    <row r="211" spans="1:10" x14ac:dyDescent="0.25">
      <c r="A211" s="2" t="s">
        <v>413</v>
      </c>
      <c r="F211" s="25"/>
      <c r="G211" s="27"/>
      <c r="H211" s="29"/>
      <c r="J211" s="10">
        <f t="shared" si="2"/>
        <v>0</v>
      </c>
    </row>
    <row r="212" spans="1:10" x14ac:dyDescent="0.25">
      <c r="A212" t="s">
        <v>442</v>
      </c>
      <c r="B212" t="s">
        <v>152</v>
      </c>
      <c r="C212" s="1">
        <v>43100</v>
      </c>
      <c r="D212" s="5">
        <v>714308542</v>
      </c>
      <c r="E212" s="20">
        <f>+($F$163-C212)-13</f>
        <v>1417</v>
      </c>
      <c r="F212" s="5">
        <f t="shared" ref="F212:F216" si="10">+D212/21600*E212</f>
        <v>46859963.14879629</v>
      </c>
      <c r="G212" s="5">
        <f>+D212/21600*30</f>
        <v>992095.19722222211</v>
      </c>
      <c r="H212" s="10">
        <f t="shared" ref="H212:H216" si="11">+G212+F212</f>
        <v>47852058.346018516</v>
      </c>
      <c r="J212" s="10">
        <f t="shared" si="2"/>
        <v>666456483.65398145</v>
      </c>
    </row>
    <row r="213" spans="1:10" x14ac:dyDescent="0.25">
      <c r="A213" t="s">
        <v>444</v>
      </c>
      <c r="B213" t="s">
        <v>152</v>
      </c>
      <c r="C213" s="1">
        <v>43215</v>
      </c>
      <c r="D213" s="5">
        <v>931819246</v>
      </c>
      <c r="E213" s="20">
        <f>+($F$163-C213)-13</f>
        <v>1302</v>
      </c>
      <c r="F213" s="5">
        <f t="shared" si="10"/>
        <v>56167993.439444445</v>
      </c>
      <c r="G213" s="5">
        <f>+D213/21600*30</f>
        <v>1294193.3972222223</v>
      </c>
      <c r="H213" s="10">
        <f t="shared" si="11"/>
        <v>57462186.836666666</v>
      </c>
      <c r="J213" s="10">
        <f t="shared" si="2"/>
        <v>874357059.1633333</v>
      </c>
    </row>
    <row r="214" spans="1:10" x14ac:dyDescent="0.25">
      <c r="A214" t="s">
        <v>443</v>
      </c>
      <c r="B214" t="s">
        <v>152</v>
      </c>
      <c r="C214" s="1">
        <v>43798</v>
      </c>
      <c r="D214" s="5">
        <v>670979365</v>
      </c>
      <c r="E214" s="20">
        <f>+($F$163-C214)-13</f>
        <v>719</v>
      </c>
      <c r="F214" s="5">
        <f t="shared" si="10"/>
        <v>22334914.973842595</v>
      </c>
      <c r="G214" s="5">
        <f>+D214/21600*30</f>
        <v>931915.78472222225</v>
      </c>
      <c r="H214" s="10">
        <f t="shared" si="11"/>
        <v>23266830.758564819</v>
      </c>
      <c r="J214" s="10">
        <f t="shared" si="2"/>
        <v>647712534.24143517</v>
      </c>
    </row>
    <row r="215" spans="1:10" x14ac:dyDescent="0.25">
      <c r="A215" t="s">
        <v>445</v>
      </c>
      <c r="B215" t="s">
        <v>446</v>
      </c>
      <c r="C215" s="1">
        <v>43825</v>
      </c>
      <c r="D215" s="5">
        <v>16369595</v>
      </c>
      <c r="E215" s="20">
        <f>+($F$163-C215)-13</f>
        <v>692</v>
      </c>
      <c r="F215" s="5">
        <f t="shared" si="10"/>
        <v>524433.32129629632</v>
      </c>
      <c r="G215" s="5">
        <f>+D215/21600*30</f>
        <v>22735.548611111109</v>
      </c>
      <c r="H215" s="10">
        <f t="shared" si="11"/>
        <v>547168.86990740744</v>
      </c>
      <c r="J215" s="10">
        <f t="shared" si="2"/>
        <v>15822426.130092593</v>
      </c>
    </row>
    <row r="216" spans="1:10" x14ac:dyDescent="0.25">
      <c r="A216" t="s">
        <v>218</v>
      </c>
      <c r="B216" t="s">
        <v>152</v>
      </c>
      <c r="C216" s="1">
        <v>43100</v>
      </c>
      <c r="D216" s="5">
        <v>1287729339</v>
      </c>
      <c r="E216" s="20">
        <f>+($F$163-C216)-13.5</f>
        <v>1416.5</v>
      </c>
      <c r="F216" s="5">
        <f t="shared" si="10"/>
        <v>84447620.77284722</v>
      </c>
      <c r="G216" s="5">
        <f>+D216/21600*30</f>
        <v>1788512.9708333332</v>
      </c>
      <c r="H216" s="10">
        <f t="shared" si="11"/>
        <v>86236133.743680552</v>
      </c>
      <c r="J216" s="10">
        <f t="shared" si="2"/>
        <v>1201493205.2563195</v>
      </c>
    </row>
    <row r="217" spans="1:10" x14ac:dyDescent="0.25">
      <c r="A217" s="2" t="s">
        <v>68</v>
      </c>
      <c r="B217" s="2"/>
      <c r="C217" s="2"/>
      <c r="D217" s="6">
        <f>SUM(D212:D216)</f>
        <v>3621206087</v>
      </c>
      <c r="E217" s="6"/>
      <c r="F217" s="6">
        <f t="shared" ref="F217:H217" si="12">SUM(F212:F216)</f>
        <v>210334925.65622684</v>
      </c>
      <c r="G217" s="6">
        <f t="shared" si="12"/>
        <v>5029452.8986111106</v>
      </c>
      <c r="H217" s="6">
        <f t="shared" si="12"/>
        <v>215364378.55483794</v>
      </c>
      <c r="J217" s="10">
        <f t="shared" si="2"/>
        <v>3405841708.4451618</v>
      </c>
    </row>
    <row r="218" spans="1:10" x14ac:dyDescent="0.25">
      <c r="D218" s="10"/>
      <c r="J218" s="10">
        <f t="shared" si="2"/>
        <v>0</v>
      </c>
    </row>
    <row r="219" spans="1:10" ht="15" customHeight="1" x14ac:dyDescent="0.25">
      <c r="A219" s="2" t="s">
        <v>219</v>
      </c>
      <c r="F219" s="24" t="s">
        <v>454</v>
      </c>
      <c r="G219" s="26" t="s">
        <v>455</v>
      </c>
      <c r="H219" s="28" t="s">
        <v>456</v>
      </c>
      <c r="J219" s="10"/>
    </row>
    <row r="220" spans="1:10" x14ac:dyDescent="0.25">
      <c r="A220" s="2" t="s">
        <v>414</v>
      </c>
      <c r="F220" s="25"/>
      <c r="G220" s="27"/>
      <c r="H220" s="29"/>
      <c r="J220" s="10">
        <f t="shared" si="2"/>
        <v>0</v>
      </c>
    </row>
    <row r="221" spans="1:10" x14ac:dyDescent="0.25">
      <c r="A221" t="s">
        <v>220</v>
      </c>
      <c r="B221" t="s">
        <v>256</v>
      </c>
      <c r="C221" s="1">
        <v>43100</v>
      </c>
      <c r="D221" s="5">
        <v>39100681</v>
      </c>
      <c r="E221" s="20">
        <f>+($F$163-C221)-20</f>
        <v>1410</v>
      </c>
      <c r="F221" s="5">
        <f t="shared" ref="F221:F283" si="13">+D221/21600*E221</f>
        <v>2552405.5652777776</v>
      </c>
      <c r="G221" s="5">
        <f>+D221/21600*30</f>
        <v>54306.501388888886</v>
      </c>
      <c r="H221" s="10">
        <f t="shared" ref="H221:H283" si="14">+G221+F221</f>
        <v>2606712.0666666664</v>
      </c>
      <c r="J221" s="10">
        <f t="shared" si="2"/>
        <v>36493968.933333337</v>
      </c>
    </row>
    <row r="222" spans="1:10" x14ac:dyDescent="0.25">
      <c r="A222" t="s">
        <v>221</v>
      </c>
      <c r="B222" t="s">
        <v>257</v>
      </c>
      <c r="C222" s="1">
        <v>43100</v>
      </c>
      <c r="D222" s="5">
        <v>41036587</v>
      </c>
      <c r="E222" s="20">
        <f>+($F$163-C222)-20</f>
        <v>1410</v>
      </c>
      <c r="F222" s="5">
        <f t="shared" si="13"/>
        <v>2678777.2069444447</v>
      </c>
      <c r="G222" s="5">
        <f t="shared" ref="G222:G283" si="15">+D222/21600*30</f>
        <v>56995.259722222225</v>
      </c>
      <c r="H222" s="10">
        <f t="shared" si="14"/>
        <v>2735772.4666666668</v>
      </c>
      <c r="J222" s="10">
        <f t="shared" si="2"/>
        <v>38300814.533333331</v>
      </c>
    </row>
    <row r="223" spans="1:10" x14ac:dyDescent="0.25">
      <c r="A223" t="s">
        <v>222</v>
      </c>
      <c r="B223" t="s">
        <v>88</v>
      </c>
      <c r="C223" s="1">
        <v>43100</v>
      </c>
      <c r="D223" s="5">
        <v>23374421</v>
      </c>
      <c r="E223" s="20">
        <f t="shared" ref="E223:E283" si="16">+($F$163-C223)-20</f>
        <v>1410</v>
      </c>
      <c r="F223" s="5">
        <f t="shared" si="13"/>
        <v>1525830.2597222223</v>
      </c>
      <c r="G223" s="5">
        <f t="shared" si="15"/>
        <v>32464.473611111112</v>
      </c>
      <c r="H223" s="10">
        <f t="shared" si="14"/>
        <v>1558294.7333333334</v>
      </c>
      <c r="J223" s="10">
        <f t="shared" si="2"/>
        <v>21816126.266666666</v>
      </c>
    </row>
    <row r="224" spans="1:10" x14ac:dyDescent="0.25">
      <c r="A224" t="s">
        <v>223</v>
      </c>
      <c r="B224" t="s">
        <v>88</v>
      </c>
      <c r="C224" s="1">
        <v>43100</v>
      </c>
      <c r="D224" s="5">
        <v>82745489</v>
      </c>
      <c r="E224" s="20">
        <f t="shared" si="16"/>
        <v>1410</v>
      </c>
      <c r="F224" s="5">
        <f t="shared" si="13"/>
        <v>5401441.6430555554</v>
      </c>
      <c r="G224" s="5">
        <f t="shared" si="15"/>
        <v>114924.29027777778</v>
      </c>
      <c r="H224" s="10">
        <f t="shared" si="14"/>
        <v>5516365.9333333336</v>
      </c>
      <c r="J224" s="10">
        <f t="shared" si="2"/>
        <v>77229123.066666663</v>
      </c>
    </row>
    <row r="225" spans="1:10" x14ac:dyDescent="0.25">
      <c r="A225" t="s">
        <v>224</v>
      </c>
      <c r="B225" t="s">
        <v>224</v>
      </c>
      <c r="C225" s="1">
        <v>43100</v>
      </c>
      <c r="D225" s="5">
        <v>20405865</v>
      </c>
      <c r="E225" s="20">
        <f t="shared" si="16"/>
        <v>1410</v>
      </c>
      <c r="F225" s="5">
        <f t="shared" si="13"/>
        <v>1332049.5208333335</v>
      </c>
      <c r="G225" s="5">
        <f t="shared" si="15"/>
        <v>28341.479166666668</v>
      </c>
      <c r="H225" s="10">
        <f t="shared" si="14"/>
        <v>1360391.0000000002</v>
      </c>
      <c r="J225" s="10">
        <f t="shared" si="2"/>
        <v>19045474</v>
      </c>
    </row>
    <row r="226" spans="1:10" x14ac:dyDescent="0.25">
      <c r="A226" t="s">
        <v>80</v>
      </c>
      <c r="B226" t="s">
        <v>81</v>
      </c>
      <c r="C226" s="1">
        <v>43100</v>
      </c>
      <c r="D226" s="5">
        <v>47640261</v>
      </c>
      <c r="E226" s="20">
        <f t="shared" si="16"/>
        <v>1410</v>
      </c>
      <c r="F226" s="5">
        <f t="shared" si="13"/>
        <v>3109850.3708333331</v>
      </c>
      <c r="G226" s="5">
        <f t="shared" si="15"/>
        <v>66167.02916666666</v>
      </c>
      <c r="H226" s="10">
        <f t="shared" si="14"/>
        <v>3176017.4</v>
      </c>
      <c r="J226" s="10">
        <f t="shared" si="2"/>
        <v>44464243.600000001</v>
      </c>
    </row>
    <row r="227" spans="1:10" x14ac:dyDescent="0.25">
      <c r="A227" t="s">
        <v>85</v>
      </c>
      <c r="B227" t="s">
        <v>86</v>
      </c>
      <c r="C227" s="1">
        <v>43100</v>
      </c>
      <c r="D227" s="5">
        <v>37302418</v>
      </c>
      <c r="E227" s="20">
        <f t="shared" si="16"/>
        <v>1410</v>
      </c>
      <c r="F227" s="5">
        <f t="shared" si="13"/>
        <v>2435018.9527777778</v>
      </c>
      <c r="G227" s="5">
        <f t="shared" si="15"/>
        <v>51808.913888888892</v>
      </c>
      <c r="H227" s="10">
        <f t="shared" si="14"/>
        <v>2486827.8666666667</v>
      </c>
      <c r="J227" s="10">
        <f t="shared" si="2"/>
        <v>34815590.133333333</v>
      </c>
    </row>
    <row r="228" spans="1:10" x14ac:dyDescent="0.25">
      <c r="A228" t="s">
        <v>225</v>
      </c>
      <c r="C228" s="1">
        <v>43100</v>
      </c>
      <c r="D228" s="5">
        <v>23676311</v>
      </c>
      <c r="E228" s="20">
        <f t="shared" si="16"/>
        <v>1410</v>
      </c>
      <c r="F228" s="5">
        <f t="shared" si="13"/>
        <v>1545536.9680555554</v>
      </c>
      <c r="G228" s="5">
        <f t="shared" si="15"/>
        <v>32883.765277777777</v>
      </c>
      <c r="H228" s="10">
        <f t="shared" si="14"/>
        <v>1578420.7333333332</v>
      </c>
      <c r="J228" s="10">
        <f t="shared" si="2"/>
        <v>22097890.266666666</v>
      </c>
    </row>
    <row r="229" spans="1:10" x14ac:dyDescent="0.25">
      <c r="A229" t="s">
        <v>87</v>
      </c>
      <c r="B229" t="s">
        <v>88</v>
      </c>
      <c r="C229" s="1">
        <v>43100</v>
      </c>
      <c r="D229" s="5">
        <v>29917819</v>
      </c>
      <c r="E229" s="20">
        <f t="shared" si="16"/>
        <v>1410</v>
      </c>
      <c r="F229" s="5">
        <f t="shared" si="13"/>
        <v>1952968.7402777779</v>
      </c>
      <c r="G229" s="5">
        <f t="shared" si="15"/>
        <v>41552.526388888888</v>
      </c>
      <c r="H229" s="10">
        <f t="shared" si="14"/>
        <v>1994521.2666666668</v>
      </c>
      <c r="J229" s="10">
        <f t="shared" ref="J229:J292" si="17">+D229-H229</f>
        <v>27923297.733333334</v>
      </c>
    </row>
    <row r="230" spans="1:10" x14ac:dyDescent="0.25">
      <c r="A230" t="s">
        <v>89</v>
      </c>
      <c r="B230" t="s">
        <v>88</v>
      </c>
      <c r="C230" s="1">
        <v>43100</v>
      </c>
      <c r="D230" s="5">
        <v>43080424</v>
      </c>
      <c r="E230" s="20">
        <f t="shared" si="16"/>
        <v>1410</v>
      </c>
      <c r="F230" s="5">
        <f t="shared" si="13"/>
        <v>2812194.3444444444</v>
      </c>
      <c r="G230" s="5">
        <f t="shared" si="15"/>
        <v>59833.922222222223</v>
      </c>
      <c r="H230" s="10">
        <f t="shared" si="14"/>
        <v>2872028.2666666666</v>
      </c>
      <c r="J230" s="10">
        <f t="shared" si="17"/>
        <v>40208395.733333334</v>
      </c>
    </row>
    <row r="231" spans="1:10" x14ac:dyDescent="0.25">
      <c r="A231" t="s">
        <v>226</v>
      </c>
      <c r="B231" t="s">
        <v>226</v>
      </c>
      <c r="C231" s="1">
        <v>43100</v>
      </c>
      <c r="D231" s="5">
        <v>42216953</v>
      </c>
      <c r="E231" s="20">
        <f t="shared" si="16"/>
        <v>1410</v>
      </c>
      <c r="F231" s="5">
        <f t="shared" si="13"/>
        <v>2755828.8763888888</v>
      </c>
      <c r="G231" s="5">
        <f t="shared" si="15"/>
        <v>58634.656944444439</v>
      </c>
      <c r="H231" s="10">
        <f t="shared" si="14"/>
        <v>2814463.5333333332</v>
      </c>
      <c r="J231" s="10">
        <f t="shared" si="17"/>
        <v>39402489.466666669</v>
      </c>
    </row>
    <row r="232" spans="1:10" x14ac:dyDescent="0.25">
      <c r="A232" t="s">
        <v>227</v>
      </c>
      <c r="C232" s="1">
        <v>43100</v>
      </c>
      <c r="D232" s="5">
        <v>60037814</v>
      </c>
      <c r="E232" s="20">
        <f t="shared" si="16"/>
        <v>1410</v>
      </c>
      <c r="F232" s="5">
        <f t="shared" si="13"/>
        <v>3919135.0805555559</v>
      </c>
      <c r="G232" s="5">
        <f t="shared" si="15"/>
        <v>83385.852777777778</v>
      </c>
      <c r="H232" s="10">
        <f t="shared" si="14"/>
        <v>4002520.9333333336</v>
      </c>
      <c r="J232" s="10">
        <f t="shared" si="17"/>
        <v>56035293.066666663</v>
      </c>
    </row>
    <row r="233" spans="1:10" x14ac:dyDescent="0.25">
      <c r="A233" t="s">
        <v>228</v>
      </c>
      <c r="B233" t="s">
        <v>132</v>
      </c>
      <c r="C233" s="1">
        <v>43100</v>
      </c>
      <c r="D233" s="5">
        <v>83690616</v>
      </c>
      <c r="E233" s="20">
        <f t="shared" si="16"/>
        <v>1410</v>
      </c>
      <c r="F233" s="5">
        <f t="shared" si="13"/>
        <v>5463137.4333333336</v>
      </c>
      <c r="G233" s="5">
        <f t="shared" si="15"/>
        <v>116236.96666666666</v>
      </c>
      <c r="H233" s="10">
        <f t="shared" si="14"/>
        <v>5579374.4000000004</v>
      </c>
      <c r="J233" s="10">
        <f t="shared" si="17"/>
        <v>78111241.599999994</v>
      </c>
    </row>
    <row r="234" spans="1:10" x14ac:dyDescent="0.25">
      <c r="A234" t="s">
        <v>229</v>
      </c>
      <c r="C234" s="1">
        <v>43100</v>
      </c>
      <c r="D234" s="5">
        <v>55975930</v>
      </c>
      <c r="E234" s="20">
        <f t="shared" si="16"/>
        <v>1410</v>
      </c>
      <c r="F234" s="5">
        <f t="shared" si="13"/>
        <v>3653984.319444444</v>
      </c>
      <c r="G234" s="5">
        <f t="shared" si="15"/>
        <v>77744.347222222219</v>
      </c>
      <c r="H234" s="10">
        <f t="shared" si="14"/>
        <v>3731728.666666666</v>
      </c>
      <c r="J234" s="10">
        <f t="shared" si="17"/>
        <v>52244201.333333336</v>
      </c>
    </row>
    <row r="235" spans="1:10" x14ac:dyDescent="0.25">
      <c r="A235" t="s">
        <v>230</v>
      </c>
      <c r="B235" t="s">
        <v>258</v>
      </c>
      <c r="C235" s="1">
        <v>43100</v>
      </c>
      <c r="D235" s="5">
        <v>57142476</v>
      </c>
      <c r="E235" s="20">
        <f t="shared" si="16"/>
        <v>1410</v>
      </c>
      <c r="F235" s="5">
        <f t="shared" si="13"/>
        <v>3730133.85</v>
      </c>
      <c r="G235" s="5">
        <f t="shared" si="15"/>
        <v>79364.55</v>
      </c>
      <c r="H235" s="10">
        <f t="shared" si="14"/>
        <v>3809498.4</v>
      </c>
      <c r="J235" s="10">
        <f t="shared" si="17"/>
        <v>53332977.600000001</v>
      </c>
    </row>
    <row r="236" spans="1:10" x14ac:dyDescent="0.25">
      <c r="A236" t="s">
        <v>231</v>
      </c>
      <c r="B236" t="s">
        <v>231</v>
      </c>
      <c r="C236" s="1">
        <v>43100</v>
      </c>
      <c r="D236" s="5">
        <v>26832420</v>
      </c>
      <c r="E236" s="20">
        <f t="shared" si="16"/>
        <v>1410</v>
      </c>
      <c r="F236" s="5">
        <f t="shared" si="13"/>
        <v>1751560.7499999998</v>
      </c>
      <c r="G236" s="5">
        <f t="shared" si="15"/>
        <v>37267.25</v>
      </c>
      <c r="H236" s="10">
        <f t="shared" si="14"/>
        <v>1788827.9999999998</v>
      </c>
      <c r="J236" s="10">
        <f t="shared" si="17"/>
        <v>25043592</v>
      </c>
    </row>
    <row r="237" spans="1:10" x14ac:dyDescent="0.25">
      <c r="A237" t="s">
        <v>232</v>
      </c>
      <c r="B237" t="s">
        <v>232</v>
      </c>
      <c r="C237" s="1">
        <v>43100</v>
      </c>
      <c r="D237" s="5">
        <v>29156152</v>
      </c>
      <c r="E237" s="20">
        <f t="shared" si="16"/>
        <v>1410</v>
      </c>
      <c r="F237" s="5">
        <f t="shared" si="13"/>
        <v>1903248.811111111</v>
      </c>
      <c r="G237" s="5">
        <f t="shared" si="15"/>
        <v>40494.655555555553</v>
      </c>
      <c r="H237" s="10">
        <f t="shared" si="14"/>
        <v>1943743.4666666666</v>
      </c>
      <c r="J237" s="10">
        <f t="shared" si="17"/>
        <v>27212408.533333335</v>
      </c>
    </row>
    <row r="238" spans="1:10" x14ac:dyDescent="0.25">
      <c r="A238" t="s">
        <v>233</v>
      </c>
      <c r="B238" t="s">
        <v>259</v>
      </c>
      <c r="C238" s="1">
        <v>43100</v>
      </c>
      <c r="D238" s="5">
        <v>27110298</v>
      </c>
      <c r="E238" s="20">
        <f t="shared" si="16"/>
        <v>1410</v>
      </c>
      <c r="F238" s="5">
        <f t="shared" si="13"/>
        <v>1769700.0083333333</v>
      </c>
      <c r="G238" s="5">
        <f t="shared" si="15"/>
        <v>37653.191666666666</v>
      </c>
      <c r="H238" s="10">
        <f t="shared" si="14"/>
        <v>1807353.2</v>
      </c>
      <c r="J238" s="10">
        <f t="shared" si="17"/>
        <v>25302944.800000001</v>
      </c>
    </row>
    <row r="239" spans="1:10" x14ac:dyDescent="0.25">
      <c r="A239" t="s">
        <v>90</v>
      </c>
      <c r="B239" t="s">
        <v>91</v>
      </c>
      <c r="C239" s="1">
        <v>43100</v>
      </c>
      <c r="D239" s="5">
        <v>43032623</v>
      </c>
      <c r="E239" s="20">
        <f t="shared" si="16"/>
        <v>1410</v>
      </c>
      <c r="F239" s="5">
        <f t="shared" si="13"/>
        <v>2809074.0013888888</v>
      </c>
      <c r="G239" s="5">
        <f t="shared" si="15"/>
        <v>59767.531944444439</v>
      </c>
      <c r="H239" s="10">
        <f t="shared" si="14"/>
        <v>2868841.5333333332</v>
      </c>
      <c r="J239" s="10">
        <f t="shared" si="17"/>
        <v>40163781.466666669</v>
      </c>
    </row>
    <row r="240" spans="1:10" x14ac:dyDescent="0.25">
      <c r="A240" t="s">
        <v>234</v>
      </c>
      <c r="B240" t="s">
        <v>234</v>
      </c>
      <c r="C240" s="1">
        <v>43100</v>
      </c>
      <c r="D240" s="5">
        <v>95559020</v>
      </c>
      <c r="E240" s="20">
        <f t="shared" si="16"/>
        <v>1410</v>
      </c>
      <c r="F240" s="5">
        <f t="shared" si="13"/>
        <v>6237880.472222222</v>
      </c>
      <c r="G240" s="5">
        <f t="shared" si="15"/>
        <v>132720.86111111109</v>
      </c>
      <c r="H240" s="10">
        <f t="shared" si="14"/>
        <v>6370601.333333333</v>
      </c>
      <c r="J240" s="10">
        <f t="shared" si="17"/>
        <v>89188418.666666672</v>
      </c>
    </row>
    <row r="241" spans="1:10" x14ac:dyDescent="0.25">
      <c r="A241" t="s">
        <v>92</v>
      </c>
      <c r="B241" t="s">
        <v>92</v>
      </c>
      <c r="C241" s="1">
        <v>43100</v>
      </c>
      <c r="D241" s="5">
        <v>290889309</v>
      </c>
      <c r="E241" s="20">
        <f t="shared" si="16"/>
        <v>1410</v>
      </c>
      <c r="F241" s="5">
        <f t="shared" si="13"/>
        <v>18988607.670833334</v>
      </c>
      <c r="G241" s="5">
        <f t="shared" si="15"/>
        <v>404012.92916666664</v>
      </c>
      <c r="H241" s="10">
        <f t="shared" si="14"/>
        <v>19392620.600000001</v>
      </c>
      <c r="J241" s="10">
        <f t="shared" si="17"/>
        <v>271496688.39999998</v>
      </c>
    </row>
    <row r="242" spans="1:10" x14ac:dyDescent="0.25">
      <c r="A242" t="s">
        <v>93</v>
      </c>
      <c r="B242" t="s">
        <v>93</v>
      </c>
      <c r="C242" s="1">
        <v>43100</v>
      </c>
      <c r="D242" s="5">
        <v>53174634</v>
      </c>
      <c r="E242" s="20">
        <f t="shared" si="16"/>
        <v>1410</v>
      </c>
      <c r="F242" s="5">
        <f t="shared" si="13"/>
        <v>3471121.9416666664</v>
      </c>
      <c r="G242" s="5">
        <f t="shared" si="15"/>
        <v>73853.658333333326</v>
      </c>
      <c r="H242" s="10">
        <f t="shared" si="14"/>
        <v>3544975.5999999996</v>
      </c>
      <c r="J242" s="10">
        <f t="shared" si="17"/>
        <v>49629658.399999999</v>
      </c>
    </row>
    <row r="243" spans="1:10" x14ac:dyDescent="0.25">
      <c r="A243" t="s">
        <v>235</v>
      </c>
      <c r="B243" t="s">
        <v>88</v>
      </c>
      <c r="C243" s="1">
        <v>43100</v>
      </c>
      <c r="D243" s="5">
        <v>43875625</v>
      </c>
      <c r="E243" s="20">
        <f t="shared" si="16"/>
        <v>1410</v>
      </c>
      <c r="F243" s="5">
        <f t="shared" si="13"/>
        <v>2864103.298611111</v>
      </c>
      <c r="G243" s="5">
        <f t="shared" si="15"/>
        <v>60938.368055555555</v>
      </c>
      <c r="H243" s="10">
        <f t="shared" si="14"/>
        <v>2925041.6666666665</v>
      </c>
      <c r="J243" s="10">
        <f t="shared" si="17"/>
        <v>40950583.333333336</v>
      </c>
    </row>
    <row r="244" spans="1:10" x14ac:dyDescent="0.25">
      <c r="A244" t="s">
        <v>95</v>
      </c>
      <c r="B244" t="s">
        <v>96</v>
      </c>
      <c r="C244" s="1">
        <v>43100</v>
      </c>
      <c r="D244" s="5">
        <v>19599655</v>
      </c>
      <c r="E244" s="20">
        <f t="shared" si="16"/>
        <v>1410</v>
      </c>
      <c r="F244" s="5">
        <f t="shared" si="13"/>
        <v>1279421.923611111</v>
      </c>
      <c r="G244" s="5">
        <f t="shared" si="15"/>
        <v>27221.743055555555</v>
      </c>
      <c r="H244" s="10">
        <f t="shared" si="14"/>
        <v>1306643.6666666665</v>
      </c>
      <c r="J244" s="10">
        <f t="shared" si="17"/>
        <v>18293011.333333332</v>
      </c>
    </row>
    <row r="245" spans="1:10" x14ac:dyDescent="0.25">
      <c r="A245" t="s">
        <v>122</v>
      </c>
      <c r="B245" t="s">
        <v>88</v>
      </c>
      <c r="C245" s="1">
        <v>43100</v>
      </c>
      <c r="D245" s="5">
        <v>40132698</v>
      </c>
      <c r="E245" s="20">
        <f t="shared" si="16"/>
        <v>1410</v>
      </c>
      <c r="F245" s="5">
        <f t="shared" si="13"/>
        <v>2619773.3416666668</v>
      </c>
      <c r="G245" s="5">
        <f t="shared" si="15"/>
        <v>55739.858333333337</v>
      </c>
      <c r="H245" s="10">
        <f t="shared" si="14"/>
        <v>2675513.2000000002</v>
      </c>
      <c r="J245" s="10">
        <f t="shared" si="17"/>
        <v>37457184.799999997</v>
      </c>
    </row>
    <row r="246" spans="1:10" x14ac:dyDescent="0.25">
      <c r="A246" t="s">
        <v>97</v>
      </c>
      <c r="B246" t="s">
        <v>98</v>
      </c>
      <c r="C246" s="1">
        <v>43100</v>
      </c>
      <c r="D246" s="5">
        <v>40483631</v>
      </c>
      <c r="E246" s="20">
        <f t="shared" si="16"/>
        <v>1410</v>
      </c>
      <c r="F246" s="5">
        <f t="shared" si="13"/>
        <v>2642681.4680555556</v>
      </c>
      <c r="G246" s="5">
        <f t="shared" si="15"/>
        <v>56227.265277777777</v>
      </c>
      <c r="H246" s="10">
        <f t="shared" si="14"/>
        <v>2698908.7333333334</v>
      </c>
      <c r="J246" s="10">
        <f t="shared" si="17"/>
        <v>37784722.266666666</v>
      </c>
    </row>
    <row r="247" spans="1:10" x14ac:dyDescent="0.25">
      <c r="A247" t="s">
        <v>236</v>
      </c>
      <c r="B247" t="s">
        <v>236</v>
      </c>
      <c r="C247" s="1">
        <v>43100</v>
      </c>
      <c r="D247" s="5">
        <v>40279829</v>
      </c>
      <c r="E247" s="20">
        <f t="shared" si="16"/>
        <v>1410</v>
      </c>
      <c r="F247" s="5">
        <f t="shared" si="13"/>
        <v>2629377.7263888889</v>
      </c>
      <c r="G247" s="5">
        <f t="shared" si="15"/>
        <v>55944.206944444442</v>
      </c>
      <c r="H247" s="10">
        <f t="shared" si="14"/>
        <v>2685321.9333333331</v>
      </c>
      <c r="J247" s="10">
        <f t="shared" si="17"/>
        <v>37594507.06666667</v>
      </c>
    </row>
    <row r="248" spans="1:10" x14ac:dyDescent="0.25">
      <c r="A248" t="s">
        <v>99</v>
      </c>
      <c r="B248" t="s">
        <v>100</v>
      </c>
      <c r="C248" s="1">
        <v>43100</v>
      </c>
      <c r="D248" s="5">
        <v>43075290</v>
      </c>
      <c r="E248" s="20">
        <f t="shared" si="16"/>
        <v>1410</v>
      </c>
      <c r="F248" s="5">
        <f t="shared" si="13"/>
        <v>2811859.208333333</v>
      </c>
      <c r="G248" s="5">
        <f t="shared" si="15"/>
        <v>59826.791666666664</v>
      </c>
      <c r="H248" s="10">
        <f t="shared" si="14"/>
        <v>2871685.9999999995</v>
      </c>
      <c r="J248" s="10">
        <f t="shared" si="17"/>
        <v>40203604</v>
      </c>
    </row>
    <row r="249" spans="1:10" x14ac:dyDescent="0.25">
      <c r="A249" t="s">
        <v>101</v>
      </c>
      <c r="B249" t="s">
        <v>100</v>
      </c>
      <c r="C249" s="1">
        <v>43100</v>
      </c>
      <c r="D249" s="5">
        <v>45652420</v>
      </c>
      <c r="E249" s="20">
        <f t="shared" si="16"/>
        <v>1410</v>
      </c>
      <c r="F249" s="5">
        <f t="shared" si="13"/>
        <v>2980088.5277777775</v>
      </c>
      <c r="G249" s="5">
        <f t="shared" si="15"/>
        <v>63406.138888888883</v>
      </c>
      <c r="H249" s="10">
        <f t="shared" si="14"/>
        <v>3043494.6666666665</v>
      </c>
      <c r="J249" s="10">
        <f t="shared" si="17"/>
        <v>42608925.333333336</v>
      </c>
    </row>
    <row r="250" spans="1:10" x14ac:dyDescent="0.25">
      <c r="A250" t="s">
        <v>102</v>
      </c>
      <c r="B250" t="s">
        <v>102</v>
      </c>
      <c r="C250" s="1">
        <v>43100</v>
      </c>
      <c r="D250" s="5">
        <v>38796647</v>
      </c>
      <c r="E250" s="20">
        <f t="shared" si="16"/>
        <v>1410</v>
      </c>
      <c r="F250" s="5">
        <f t="shared" si="13"/>
        <v>2532558.9013888887</v>
      </c>
      <c r="G250" s="5">
        <f t="shared" si="15"/>
        <v>53884.231944444444</v>
      </c>
      <c r="H250" s="10">
        <f t="shared" si="14"/>
        <v>2586443.1333333333</v>
      </c>
      <c r="J250" s="10">
        <f t="shared" si="17"/>
        <v>36210203.866666667</v>
      </c>
    </row>
    <row r="251" spans="1:10" x14ac:dyDescent="0.25">
      <c r="A251" t="s">
        <v>237</v>
      </c>
      <c r="B251" t="s">
        <v>88</v>
      </c>
      <c r="C251" s="1">
        <v>43100</v>
      </c>
      <c r="D251" s="5">
        <v>30114027</v>
      </c>
      <c r="E251" s="20">
        <f t="shared" si="16"/>
        <v>1410</v>
      </c>
      <c r="F251" s="5">
        <f t="shared" si="13"/>
        <v>1965776.7625000002</v>
      </c>
      <c r="G251" s="5">
        <f t="shared" si="15"/>
        <v>41825.037500000006</v>
      </c>
      <c r="H251" s="10">
        <f t="shared" si="14"/>
        <v>2007601.8000000003</v>
      </c>
      <c r="J251" s="10">
        <f t="shared" si="17"/>
        <v>28106425.199999999</v>
      </c>
    </row>
    <row r="252" spans="1:10" x14ac:dyDescent="0.25">
      <c r="A252" t="s">
        <v>238</v>
      </c>
      <c r="B252" t="s">
        <v>260</v>
      </c>
      <c r="C252" s="1">
        <v>43100</v>
      </c>
      <c r="D252" s="5">
        <v>49480664</v>
      </c>
      <c r="E252" s="20">
        <f t="shared" si="16"/>
        <v>1410</v>
      </c>
      <c r="F252" s="5">
        <f t="shared" si="13"/>
        <v>3229987.7888888884</v>
      </c>
      <c r="G252" s="5">
        <f t="shared" si="15"/>
        <v>68723.144444444435</v>
      </c>
      <c r="H252" s="10">
        <f t="shared" si="14"/>
        <v>3298710.9333333327</v>
      </c>
      <c r="J252" s="10">
        <f t="shared" si="17"/>
        <v>46181953.06666667</v>
      </c>
    </row>
    <row r="253" spans="1:10" x14ac:dyDescent="0.25">
      <c r="A253" t="s">
        <v>103</v>
      </c>
      <c r="B253" t="s">
        <v>88</v>
      </c>
      <c r="C253" s="1">
        <v>43100</v>
      </c>
      <c r="D253" s="5">
        <v>48584962</v>
      </c>
      <c r="E253" s="20">
        <f t="shared" si="16"/>
        <v>1410</v>
      </c>
      <c r="F253" s="5">
        <f t="shared" si="13"/>
        <v>3171518.3527777777</v>
      </c>
      <c r="G253" s="5">
        <f t="shared" si="15"/>
        <v>67479.113888888882</v>
      </c>
      <c r="H253" s="10">
        <f t="shared" si="14"/>
        <v>3238997.4666666668</v>
      </c>
      <c r="J253" s="10">
        <f t="shared" si="17"/>
        <v>45345964.533333331</v>
      </c>
    </row>
    <row r="254" spans="1:10" x14ac:dyDescent="0.25">
      <c r="A254" t="s">
        <v>239</v>
      </c>
      <c r="B254" t="s">
        <v>88</v>
      </c>
      <c r="C254" s="1">
        <v>43100</v>
      </c>
      <c r="D254" s="5">
        <v>60031450</v>
      </c>
      <c r="E254" s="20">
        <f t="shared" si="16"/>
        <v>1410</v>
      </c>
      <c r="F254" s="5">
        <f t="shared" si="13"/>
        <v>3918719.6527777775</v>
      </c>
      <c r="G254" s="5">
        <f t="shared" si="15"/>
        <v>83377.013888888876</v>
      </c>
      <c r="H254" s="10">
        <f t="shared" si="14"/>
        <v>4002096.6666666665</v>
      </c>
      <c r="J254" s="10">
        <f t="shared" si="17"/>
        <v>56029353.333333336</v>
      </c>
    </row>
    <row r="255" spans="1:10" x14ac:dyDescent="0.25">
      <c r="A255" t="s">
        <v>104</v>
      </c>
      <c r="B255" t="s">
        <v>105</v>
      </c>
      <c r="C255" s="1">
        <v>43100</v>
      </c>
      <c r="D255" s="5">
        <v>59504598</v>
      </c>
      <c r="E255" s="20">
        <f t="shared" si="16"/>
        <v>1410</v>
      </c>
      <c r="F255" s="5">
        <f t="shared" si="13"/>
        <v>3884327.9250000003</v>
      </c>
      <c r="G255" s="5">
        <f t="shared" si="15"/>
        <v>82645.275000000009</v>
      </c>
      <c r="H255" s="10">
        <f t="shared" si="14"/>
        <v>3966973.2</v>
      </c>
      <c r="J255" s="10">
        <f t="shared" si="17"/>
        <v>55537624.799999997</v>
      </c>
    </row>
    <row r="256" spans="1:10" x14ac:dyDescent="0.25">
      <c r="A256" t="s">
        <v>240</v>
      </c>
      <c r="C256" s="1">
        <v>43100</v>
      </c>
      <c r="D256" s="5">
        <v>298002290</v>
      </c>
      <c r="E256" s="20">
        <f t="shared" si="16"/>
        <v>1410</v>
      </c>
      <c r="F256" s="5">
        <f t="shared" si="13"/>
        <v>19452927.263888888</v>
      </c>
      <c r="G256" s="5">
        <f t="shared" si="15"/>
        <v>413892.06944444444</v>
      </c>
      <c r="H256" s="10">
        <f t="shared" si="14"/>
        <v>19866819.333333332</v>
      </c>
      <c r="J256" s="10">
        <f t="shared" si="17"/>
        <v>278135470.66666669</v>
      </c>
    </row>
    <row r="257" spans="1:10" x14ac:dyDescent="0.25">
      <c r="A257" t="s">
        <v>241</v>
      </c>
      <c r="B257" t="s">
        <v>241</v>
      </c>
      <c r="C257" s="1">
        <v>43100</v>
      </c>
      <c r="D257" s="5">
        <v>30268340</v>
      </c>
      <c r="E257" s="20">
        <f t="shared" si="16"/>
        <v>1410</v>
      </c>
      <c r="F257" s="5">
        <f t="shared" si="13"/>
        <v>1975849.9722222222</v>
      </c>
      <c r="G257" s="5">
        <f t="shared" si="15"/>
        <v>42039.361111111109</v>
      </c>
      <c r="H257" s="10">
        <f t="shared" si="14"/>
        <v>2017889.3333333333</v>
      </c>
      <c r="J257" s="10">
        <f t="shared" si="17"/>
        <v>28250450.666666668</v>
      </c>
    </row>
    <row r="258" spans="1:10" x14ac:dyDescent="0.25">
      <c r="A258" t="s">
        <v>242</v>
      </c>
      <c r="B258" t="s">
        <v>261</v>
      </c>
      <c r="C258" s="1">
        <v>43100</v>
      </c>
      <c r="D258" s="5">
        <v>92181388</v>
      </c>
      <c r="E258" s="20">
        <f t="shared" si="16"/>
        <v>1410</v>
      </c>
      <c r="F258" s="5">
        <f t="shared" si="13"/>
        <v>6017396.1611111108</v>
      </c>
      <c r="G258" s="5">
        <f t="shared" si="15"/>
        <v>128029.70555555554</v>
      </c>
      <c r="H258" s="10">
        <f t="shared" si="14"/>
        <v>6145425.8666666662</v>
      </c>
      <c r="J258" s="10">
        <f t="shared" si="17"/>
        <v>86035962.13333334</v>
      </c>
    </row>
    <row r="259" spans="1:10" x14ac:dyDescent="0.25">
      <c r="A259" t="s">
        <v>106</v>
      </c>
      <c r="B259" t="s">
        <v>106</v>
      </c>
      <c r="C259" s="1">
        <v>43100</v>
      </c>
      <c r="D259" s="5">
        <v>181892384</v>
      </c>
      <c r="E259" s="20">
        <f t="shared" si="16"/>
        <v>1410</v>
      </c>
      <c r="F259" s="5">
        <f t="shared" si="13"/>
        <v>11873530.622222222</v>
      </c>
      <c r="G259" s="5">
        <f t="shared" si="15"/>
        <v>252628.31111111114</v>
      </c>
      <c r="H259" s="10">
        <f t="shared" si="14"/>
        <v>12126158.933333334</v>
      </c>
      <c r="J259" s="10">
        <f t="shared" si="17"/>
        <v>169766225.06666666</v>
      </c>
    </row>
    <row r="260" spans="1:10" x14ac:dyDescent="0.25">
      <c r="A260" t="s">
        <v>243</v>
      </c>
      <c r="B260" t="s">
        <v>243</v>
      </c>
      <c r="C260" s="1">
        <v>43100</v>
      </c>
      <c r="D260" s="5">
        <v>89799991</v>
      </c>
      <c r="E260" s="20">
        <f t="shared" si="16"/>
        <v>1410</v>
      </c>
      <c r="F260" s="5">
        <f t="shared" si="13"/>
        <v>5861943.8569444446</v>
      </c>
      <c r="G260" s="5">
        <f t="shared" si="15"/>
        <v>124722.20972222224</v>
      </c>
      <c r="H260" s="10">
        <f t="shared" si="14"/>
        <v>5986666.0666666664</v>
      </c>
      <c r="J260" s="10">
        <f t="shared" si="17"/>
        <v>83813324.933333337</v>
      </c>
    </row>
    <row r="261" spans="1:10" x14ac:dyDescent="0.25">
      <c r="A261" t="s">
        <v>107</v>
      </c>
      <c r="B261" t="s">
        <v>88</v>
      </c>
      <c r="C261" s="1">
        <v>43100</v>
      </c>
      <c r="D261" s="5">
        <v>28552611</v>
      </c>
      <c r="E261" s="20">
        <f t="shared" si="16"/>
        <v>1410</v>
      </c>
      <c r="F261" s="5">
        <f t="shared" si="13"/>
        <v>1863850.9958333333</v>
      </c>
      <c r="G261" s="5">
        <f t="shared" si="15"/>
        <v>39656.404166666667</v>
      </c>
      <c r="H261" s="10">
        <f t="shared" si="14"/>
        <v>1903507.4</v>
      </c>
      <c r="J261" s="10">
        <f t="shared" si="17"/>
        <v>26649103.600000001</v>
      </c>
    </row>
    <row r="262" spans="1:10" x14ac:dyDescent="0.25">
      <c r="A262" t="s">
        <v>244</v>
      </c>
      <c r="B262" t="s">
        <v>88</v>
      </c>
      <c r="C262" s="1">
        <v>43100</v>
      </c>
      <c r="D262" s="5">
        <v>43319315</v>
      </c>
      <c r="E262" s="20">
        <f t="shared" si="16"/>
        <v>1410</v>
      </c>
      <c r="F262" s="5">
        <f t="shared" si="13"/>
        <v>2827788.6180555555</v>
      </c>
      <c r="G262" s="5">
        <f t="shared" si="15"/>
        <v>60165.715277777781</v>
      </c>
      <c r="H262" s="10">
        <f t="shared" si="14"/>
        <v>2887954.3333333335</v>
      </c>
      <c r="J262" s="10">
        <f t="shared" si="17"/>
        <v>40431360.666666664</v>
      </c>
    </row>
    <row r="263" spans="1:10" x14ac:dyDescent="0.25">
      <c r="A263" t="s">
        <v>245</v>
      </c>
      <c r="B263" t="s">
        <v>245</v>
      </c>
      <c r="C263" s="1">
        <v>43100</v>
      </c>
      <c r="D263" s="5">
        <v>70097905</v>
      </c>
      <c r="E263" s="20">
        <f t="shared" si="16"/>
        <v>1410</v>
      </c>
      <c r="F263" s="5">
        <f t="shared" si="13"/>
        <v>4575835.465277778</v>
      </c>
      <c r="G263" s="5">
        <f t="shared" si="15"/>
        <v>97358.201388888891</v>
      </c>
      <c r="H263" s="10">
        <f t="shared" si="14"/>
        <v>4673193.666666667</v>
      </c>
      <c r="J263" s="10">
        <f t="shared" si="17"/>
        <v>65424711.333333336</v>
      </c>
    </row>
    <row r="264" spans="1:10" x14ac:dyDescent="0.25">
      <c r="A264" t="s">
        <v>246</v>
      </c>
      <c r="B264" t="s">
        <v>88</v>
      </c>
      <c r="C264" s="1">
        <v>43100</v>
      </c>
      <c r="D264" s="5">
        <v>45264730</v>
      </c>
      <c r="E264" s="20">
        <f t="shared" si="16"/>
        <v>1410</v>
      </c>
      <c r="F264" s="5">
        <f t="shared" si="13"/>
        <v>2954780.986111111</v>
      </c>
      <c r="G264" s="5">
        <f t="shared" si="15"/>
        <v>62867.680555555555</v>
      </c>
      <c r="H264" s="10">
        <f t="shared" si="14"/>
        <v>3017648.6666666665</v>
      </c>
      <c r="J264" s="10">
        <f t="shared" si="17"/>
        <v>42247081.333333336</v>
      </c>
    </row>
    <row r="265" spans="1:10" x14ac:dyDescent="0.25">
      <c r="A265" t="s">
        <v>247</v>
      </c>
      <c r="B265" t="s">
        <v>247</v>
      </c>
      <c r="C265" s="1">
        <v>43100</v>
      </c>
      <c r="D265" s="5">
        <v>95013777</v>
      </c>
      <c r="E265" s="20">
        <f t="shared" si="16"/>
        <v>1410</v>
      </c>
      <c r="F265" s="5">
        <f t="shared" si="13"/>
        <v>6202288.2208333332</v>
      </c>
      <c r="G265" s="5">
        <f t="shared" si="15"/>
        <v>131963.57916666666</v>
      </c>
      <c r="H265" s="10">
        <f t="shared" si="14"/>
        <v>6334251.7999999998</v>
      </c>
      <c r="J265" s="10">
        <f t="shared" si="17"/>
        <v>88679525.200000003</v>
      </c>
    </row>
    <row r="266" spans="1:10" x14ac:dyDescent="0.25">
      <c r="A266" t="s">
        <v>248</v>
      </c>
      <c r="B266" t="s">
        <v>248</v>
      </c>
      <c r="C266" s="1">
        <v>43100</v>
      </c>
      <c r="D266" s="5">
        <v>91035753</v>
      </c>
      <c r="E266" s="20">
        <f t="shared" si="16"/>
        <v>1410</v>
      </c>
      <c r="F266" s="5">
        <f t="shared" si="13"/>
        <v>5942611.6541666668</v>
      </c>
      <c r="G266" s="5">
        <f t="shared" si="15"/>
        <v>126438.54583333332</v>
      </c>
      <c r="H266" s="10">
        <f t="shared" si="14"/>
        <v>6069050.2000000002</v>
      </c>
      <c r="J266" s="10">
        <f t="shared" si="17"/>
        <v>84966702.799999997</v>
      </c>
    </row>
    <row r="267" spans="1:10" x14ac:dyDescent="0.25">
      <c r="A267" t="s">
        <v>249</v>
      </c>
      <c r="B267" t="s">
        <v>100</v>
      </c>
      <c r="C267" s="1">
        <v>43100</v>
      </c>
      <c r="D267" s="5">
        <v>16073521</v>
      </c>
      <c r="E267" s="20">
        <f t="shared" si="16"/>
        <v>1410</v>
      </c>
      <c r="F267" s="5">
        <f t="shared" si="13"/>
        <v>1049243.7319444444</v>
      </c>
      <c r="G267" s="5">
        <f t="shared" si="15"/>
        <v>22324.334722222222</v>
      </c>
      <c r="H267" s="10">
        <f t="shared" si="14"/>
        <v>1071568.0666666667</v>
      </c>
      <c r="J267" s="10">
        <f t="shared" si="17"/>
        <v>15001952.933333334</v>
      </c>
    </row>
    <row r="268" spans="1:10" x14ac:dyDescent="0.25">
      <c r="A268" t="s">
        <v>109</v>
      </c>
      <c r="B268" t="s">
        <v>110</v>
      </c>
      <c r="C268" s="1">
        <v>43100</v>
      </c>
      <c r="D268" s="5">
        <v>62600378</v>
      </c>
      <c r="E268" s="20">
        <f t="shared" si="16"/>
        <v>1410</v>
      </c>
      <c r="F268" s="5">
        <f t="shared" si="13"/>
        <v>4086413.5638888888</v>
      </c>
      <c r="G268" s="5">
        <f t="shared" si="15"/>
        <v>86944.969444444447</v>
      </c>
      <c r="H268" s="10">
        <f t="shared" si="14"/>
        <v>4173358.5333333332</v>
      </c>
      <c r="J268" s="10">
        <f t="shared" si="17"/>
        <v>58427019.466666669</v>
      </c>
    </row>
    <row r="269" spans="1:10" x14ac:dyDescent="0.25">
      <c r="A269" t="s">
        <v>111</v>
      </c>
      <c r="B269" t="s">
        <v>88</v>
      </c>
      <c r="C269" s="1">
        <v>43100</v>
      </c>
      <c r="D269" s="5">
        <v>103153558</v>
      </c>
      <c r="E269" s="20">
        <f t="shared" si="16"/>
        <v>1410</v>
      </c>
      <c r="F269" s="5">
        <f t="shared" si="13"/>
        <v>6733635.0361111118</v>
      </c>
      <c r="G269" s="5">
        <f t="shared" si="15"/>
        <v>143268.83055555556</v>
      </c>
      <c r="H269" s="10">
        <f t="shared" si="14"/>
        <v>6876903.8666666672</v>
      </c>
      <c r="J269" s="10">
        <f t="shared" si="17"/>
        <v>96276654.133333325</v>
      </c>
    </row>
    <row r="270" spans="1:10" x14ac:dyDescent="0.25">
      <c r="A270" t="s">
        <v>250</v>
      </c>
      <c r="B270" t="s">
        <v>88</v>
      </c>
      <c r="C270" s="1">
        <v>43100</v>
      </c>
      <c r="D270" s="5">
        <v>29735628</v>
      </c>
      <c r="E270" s="20">
        <f t="shared" si="16"/>
        <v>1410</v>
      </c>
      <c r="F270" s="5">
        <f t="shared" si="13"/>
        <v>1941075.7166666668</v>
      </c>
      <c r="G270" s="5">
        <f t="shared" si="15"/>
        <v>41299.483333333337</v>
      </c>
      <c r="H270" s="10">
        <f t="shared" si="14"/>
        <v>1982375.2000000002</v>
      </c>
      <c r="J270" s="10">
        <f t="shared" si="17"/>
        <v>27753252.800000001</v>
      </c>
    </row>
    <row r="271" spans="1:10" x14ac:dyDescent="0.25">
      <c r="A271" t="s">
        <v>251</v>
      </c>
      <c r="B271" t="s">
        <v>88</v>
      </c>
      <c r="C271" s="1">
        <v>43100</v>
      </c>
      <c r="D271" s="5">
        <v>19189920</v>
      </c>
      <c r="E271" s="20">
        <f t="shared" si="16"/>
        <v>1410</v>
      </c>
      <c r="F271" s="5">
        <f t="shared" si="13"/>
        <v>1252675.3333333333</v>
      </c>
      <c r="G271" s="5">
        <f t="shared" si="15"/>
        <v>26652.666666666668</v>
      </c>
      <c r="H271" s="10">
        <f t="shared" si="14"/>
        <v>1279328</v>
      </c>
      <c r="J271" s="10">
        <f t="shared" si="17"/>
        <v>17910592</v>
      </c>
    </row>
    <row r="272" spans="1:10" x14ac:dyDescent="0.25">
      <c r="A272" t="s">
        <v>112</v>
      </c>
      <c r="B272" t="s">
        <v>113</v>
      </c>
      <c r="C272" s="1">
        <v>43100</v>
      </c>
      <c r="D272" s="5">
        <v>117011226</v>
      </c>
      <c r="E272" s="20">
        <f t="shared" si="16"/>
        <v>1410</v>
      </c>
      <c r="F272" s="5">
        <f t="shared" si="13"/>
        <v>7638232.8083333336</v>
      </c>
      <c r="G272" s="5">
        <f t="shared" si="15"/>
        <v>162515.59166666667</v>
      </c>
      <c r="H272" s="10">
        <f t="shared" si="14"/>
        <v>7800748.4000000004</v>
      </c>
      <c r="J272" s="10">
        <f t="shared" si="17"/>
        <v>109210477.59999999</v>
      </c>
    </row>
    <row r="273" spans="1:10" x14ac:dyDescent="0.25">
      <c r="A273" t="s">
        <v>114</v>
      </c>
      <c r="B273" t="s">
        <v>88</v>
      </c>
      <c r="C273" s="1">
        <v>43100</v>
      </c>
      <c r="D273" s="5">
        <v>25569725</v>
      </c>
      <c r="E273" s="20">
        <f t="shared" si="16"/>
        <v>1410</v>
      </c>
      <c r="F273" s="5">
        <f t="shared" si="13"/>
        <v>1669134.8263888888</v>
      </c>
      <c r="G273" s="5">
        <f t="shared" si="15"/>
        <v>35513.506944444445</v>
      </c>
      <c r="H273" s="10">
        <f t="shared" si="14"/>
        <v>1704648.3333333333</v>
      </c>
      <c r="J273" s="10">
        <f t="shared" si="17"/>
        <v>23865076.666666668</v>
      </c>
    </row>
    <row r="274" spans="1:10" x14ac:dyDescent="0.25">
      <c r="A274" t="s">
        <v>115</v>
      </c>
      <c r="B274" t="s">
        <v>115</v>
      </c>
      <c r="C274" s="1">
        <v>43100</v>
      </c>
      <c r="D274" s="5">
        <v>20320603</v>
      </c>
      <c r="E274" s="20">
        <f t="shared" si="16"/>
        <v>1410</v>
      </c>
      <c r="F274" s="5">
        <f t="shared" si="13"/>
        <v>1326483.8069444445</v>
      </c>
      <c r="G274" s="5">
        <f t="shared" si="15"/>
        <v>28223.059722222224</v>
      </c>
      <c r="H274" s="10">
        <f t="shared" si="14"/>
        <v>1354706.8666666667</v>
      </c>
      <c r="J274" s="10">
        <f t="shared" si="17"/>
        <v>18965896.133333333</v>
      </c>
    </row>
    <row r="275" spans="1:10" x14ac:dyDescent="0.25">
      <c r="A275" t="s">
        <v>252</v>
      </c>
      <c r="B275" t="s">
        <v>88</v>
      </c>
      <c r="C275" s="1">
        <v>43100</v>
      </c>
      <c r="D275" s="5">
        <v>13002546</v>
      </c>
      <c r="E275" s="20">
        <f t="shared" si="16"/>
        <v>1410</v>
      </c>
      <c r="F275" s="5">
        <f t="shared" si="13"/>
        <v>848777.30833333335</v>
      </c>
      <c r="G275" s="5">
        <f t="shared" si="15"/>
        <v>18059.091666666667</v>
      </c>
      <c r="H275" s="10">
        <f t="shared" si="14"/>
        <v>866836.4</v>
      </c>
      <c r="J275" s="10">
        <f t="shared" si="17"/>
        <v>12135709.6</v>
      </c>
    </row>
    <row r="276" spans="1:10" x14ac:dyDescent="0.25">
      <c r="A276" t="s">
        <v>116</v>
      </c>
      <c r="B276" t="s">
        <v>117</v>
      </c>
      <c r="C276" s="1">
        <v>43100</v>
      </c>
      <c r="D276" s="5">
        <v>227915561</v>
      </c>
      <c r="E276" s="20">
        <f t="shared" si="16"/>
        <v>1410</v>
      </c>
      <c r="F276" s="5">
        <f t="shared" si="13"/>
        <v>14877821.343055556</v>
      </c>
      <c r="G276" s="5">
        <f t="shared" si="15"/>
        <v>316549.39027777774</v>
      </c>
      <c r="H276" s="10">
        <f t="shared" si="14"/>
        <v>15194370.733333332</v>
      </c>
      <c r="J276" s="10">
        <f t="shared" si="17"/>
        <v>212721190.26666668</v>
      </c>
    </row>
    <row r="277" spans="1:10" x14ac:dyDescent="0.25">
      <c r="A277" t="s">
        <v>253</v>
      </c>
      <c r="B277" t="s">
        <v>100</v>
      </c>
      <c r="C277" s="1">
        <v>43100</v>
      </c>
      <c r="D277" s="5">
        <v>42844060</v>
      </c>
      <c r="E277" s="20">
        <f t="shared" si="16"/>
        <v>1410</v>
      </c>
      <c r="F277" s="5">
        <f t="shared" si="13"/>
        <v>2796765.0277777775</v>
      </c>
      <c r="G277" s="5">
        <f t="shared" si="15"/>
        <v>59505.638888888883</v>
      </c>
      <c r="H277" s="10">
        <f t="shared" si="14"/>
        <v>2856270.6666666665</v>
      </c>
      <c r="J277" s="10">
        <f t="shared" si="17"/>
        <v>39987789.333333336</v>
      </c>
    </row>
    <row r="278" spans="1:10" x14ac:dyDescent="0.25">
      <c r="A278" t="s">
        <v>118</v>
      </c>
      <c r="B278" t="s">
        <v>119</v>
      </c>
      <c r="C278" s="1">
        <v>43100</v>
      </c>
      <c r="D278" s="5">
        <v>70566144</v>
      </c>
      <c r="E278" s="20">
        <f t="shared" si="16"/>
        <v>1410</v>
      </c>
      <c r="F278" s="5">
        <f t="shared" si="13"/>
        <v>4606401.0666666664</v>
      </c>
      <c r="G278" s="5">
        <f t="shared" si="15"/>
        <v>98008.533333333326</v>
      </c>
      <c r="H278" s="10">
        <f t="shared" si="14"/>
        <v>4704409.5999999996</v>
      </c>
      <c r="J278" s="10">
        <f t="shared" si="17"/>
        <v>65861734.399999999</v>
      </c>
    </row>
    <row r="279" spans="1:10" x14ac:dyDescent="0.25">
      <c r="A279" t="s">
        <v>254</v>
      </c>
      <c r="B279" t="s">
        <v>254</v>
      </c>
      <c r="C279" s="1">
        <v>43100</v>
      </c>
      <c r="D279" s="5">
        <v>39573068</v>
      </c>
      <c r="E279" s="20">
        <f t="shared" si="16"/>
        <v>1410</v>
      </c>
      <c r="F279" s="5">
        <f t="shared" si="13"/>
        <v>2583241.9388888888</v>
      </c>
      <c r="G279" s="5">
        <f t="shared" si="15"/>
        <v>54962.594444444447</v>
      </c>
      <c r="H279" s="10">
        <f t="shared" si="14"/>
        <v>2638204.5333333332</v>
      </c>
      <c r="J279" s="10">
        <f t="shared" si="17"/>
        <v>36934863.466666669</v>
      </c>
    </row>
    <row r="280" spans="1:10" x14ac:dyDescent="0.25">
      <c r="A280" t="s">
        <v>255</v>
      </c>
      <c r="B280" t="s">
        <v>121</v>
      </c>
      <c r="C280" s="1">
        <v>43100</v>
      </c>
      <c r="D280" s="5">
        <v>84403452</v>
      </c>
      <c r="E280" s="20">
        <f t="shared" si="16"/>
        <v>1410</v>
      </c>
      <c r="F280" s="5">
        <f t="shared" si="13"/>
        <v>5509669.7833333332</v>
      </c>
      <c r="G280" s="5">
        <f t="shared" si="15"/>
        <v>117227.01666666668</v>
      </c>
      <c r="H280" s="10">
        <f t="shared" si="14"/>
        <v>5626896.7999999998</v>
      </c>
      <c r="J280" s="10">
        <f t="shared" si="17"/>
        <v>78776555.200000003</v>
      </c>
    </row>
    <row r="281" spans="1:10" x14ac:dyDescent="0.25">
      <c r="A281" t="s">
        <v>123</v>
      </c>
      <c r="B281" t="s">
        <v>124</v>
      </c>
      <c r="C281" s="1">
        <v>43100</v>
      </c>
      <c r="D281" s="5">
        <v>25068558</v>
      </c>
      <c r="E281" s="20">
        <f t="shared" si="16"/>
        <v>1410</v>
      </c>
      <c r="F281" s="5">
        <f t="shared" si="13"/>
        <v>1636419.7583333333</v>
      </c>
      <c r="G281" s="5">
        <f t="shared" si="15"/>
        <v>34817.441666666666</v>
      </c>
      <c r="H281" s="10">
        <f t="shared" si="14"/>
        <v>1671237.2</v>
      </c>
      <c r="J281" s="10">
        <f t="shared" si="17"/>
        <v>23397320.800000001</v>
      </c>
    </row>
    <row r="282" spans="1:10" x14ac:dyDescent="0.25">
      <c r="A282" t="s">
        <v>138</v>
      </c>
      <c r="B282" t="s">
        <v>139</v>
      </c>
      <c r="C282" s="1">
        <v>43100</v>
      </c>
      <c r="D282" s="5">
        <v>207233699</v>
      </c>
      <c r="E282" s="20">
        <f t="shared" si="16"/>
        <v>1410</v>
      </c>
      <c r="F282" s="5">
        <f t="shared" si="13"/>
        <v>13527755.351388888</v>
      </c>
      <c r="G282" s="5">
        <f t="shared" si="15"/>
        <v>287824.58194444445</v>
      </c>
      <c r="H282" s="10">
        <f t="shared" si="14"/>
        <v>13815579.933333334</v>
      </c>
      <c r="J282" s="10">
        <f t="shared" si="17"/>
        <v>193418119.06666666</v>
      </c>
    </row>
    <row r="283" spans="1:10" x14ac:dyDescent="0.25">
      <c r="A283" t="s">
        <v>37</v>
      </c>
      <c r="B283" t="s">
        <v>38</v>
      </c>
      <c r="C283" s="1">
        <v>43100</v>
      </c>
      <c r="D283" s="5">
        <v>2117668883</v>
      </c>
      <c r="E283" s="20">
        <f t="shared" si="16"/>
        <v>1410</v>
      </c>
      <c r="F283" s="5">
        <f t="shared" si="13"/>
        <v>138236718.75138888</v>
      </c>
      <c r="G283" s="5">
        <f t="shared" si="15"/>
        <v>2941206.7819444444</v>
      </c>
      <c r="H283" s="10">
        <f t="shared" si="14"/>
        <v>141177925.53333333</v>
      </c>
      <c r="J283" s="10">
        <f t="shared" si="17"/>
        <v>1976490957.4666667</v>
      </c>
    </row>
    <row r="284" spans="1:10" x14ac:dyDescent="0.25">
      <c r="A284" s="2" t="s">
        <v>68</v>
      </c>
      <c r="B284" s="2"/>
      <c r="C284" s="2"/>
      <c r="D284" s="6">
        <f>SUM(D221:D283)</f>
        <v>6100069031</v>
      </c>
      <c r="E284" s="6"/>
      <c r="F284" s="6">
        <f t="shared" ref="F284:H284" si="18">SUM(F221:F283)</f>
        <v>398198950.63472217</v>
      </c>
      <c r="G284" s="6">
        <f t="shared" si="18"/>
        <v>8472318.0986111127</v>
      </c>
      <c r="H284" s="6">
        <f t="shared" si="18"/>
        <v>406671268.73333335</v>
      </c>
      <c r="J284" s="10">
        <f t="shared" si="17"/>
        <v>5693397762.2666664</v>
      </c>
    </row>
    <row r="285" spans="1:10" x14ac:dyDescent="0.25">
      <c r="J285" s="10">
        <f t="shared" si="17"/>
        <v>0</v>
      </c>
    </row>
    <row r="286" spans="1:10" ht="15" customHeight="1" x14ac:dyDescent="0.25">
      <c r="A286" s="2" t="s">
        <v>262</v>
      </c>
      <c r="F286" s="24" t="s">
        <v>454</v>
      </c>
      <c r="G286" s="26" t="s">
        <v>455</v>
      </c>
      <c r="H286" s="28" t="s">
        <v>456</v>
      </c>
      <c r="J286" s="10"/>
    </row>
    <row r="287" spans="1:10" x14ac:dyDescent="0.25">
      <c r="A287" s="2" t="s">
        <v>415</v>
      </c>
      <c r="F287" s="25"/>
      <c r="G287" s="27"/>
      <c r="H287" s="29"/>
      <c r="J287" s="10">
        <f t="shared" si="17"/>
        <v>0</v>
      </c>
    </row>
    <row r="288" spans="1:10" x14ac:dyDescent="0.25">
      <c r="A288" t="s">
        <v>263</v>
      </c>
      <c r="B288" t="s">
        <v>267</v>
      </c>
      <c r="C288" s="1">
        <v>43100</v>
      </c>
      <c r="D288" s="5">
        <v>28047144</v>
      </c>
      <c r="E288" s="20">
        <f>+($F$163-C288)-20</f>
        <v>1410</v>
      </c>
      <c r="F288" s="5">
        <f t="shared" ref="F288:F292" si="19">+D288/21600*E288</f>
        <v>1830855.2333333332</v>
      </c>
      <c r="G288" s="5">
        <f>+D288/21600*30</f>
        <v>38954.366666666669</v>
      </c>
      <c r="H288" s="10">
        <f t="shared" ref="H288:H292" si="20">+G288+F288</f>
        <v>1869809.5999999999</v>
      </c>
      <c r="J288" s="10">
        <f t="shared" si="17"/>
        <v>26177334.399999999</v>
      </c>
    </row>
    <row r="289" spans="1:10" x14ac:dyDescent="0.25">
      <c r="A289" t="s">
        <v>264</v>
      </c>
      <c r="B289" t="s">
        <v>268</v>
      </c>
      <c r="C289" s="1">
        <v>43100</v>
      </c>
      <c r="D289" s="5">
        <v>24391769</v>
      </c>
      <c r="E289" s="20">
        <f>+($F$163-C289)-20</f>
        <v>1410</v>
      </c>
      <c r="F289" s="5">
        <f t="shared" si="19"/>
        <v>1592240.4763888891</v>
      </c>
      <c r="G289" s="5">
        <f t="shared" ref="G289:G292" si="21">+D289/21600*30</f>
        <v>33877.45694444445</v>
      </c>
      <c r="H289" s="10">
        <f t="shared" si="20"/>
        <v>1626117.9333333336</v>
      </c>
      <c r="J289" s="10">
        <f t="shared" si="17"/>
        <v>22765651.066666666</v>
      </c>
    </row>
    <row r="290" spans="1:10" x14ac:dyDescent="0.25">
      <c r="A290" t="s">
        <v>265</v>
      </c>
      <c r="B290" t="s">
        <v>269</v>
      </c>
      <c r="C290" s="1">
        <v>43100</v>
      </c>
      <c r="D290" s="5">
        <v>23223228</v>
      </c>
      <c r="E290" s="20">
        <f t="shared" ref="E290:E292" si="22">+($F$163-C290)-20</f>
        <v>1410</v>
      </c>
      <c r="F290" s="5">
        <f t="shared" si="19"/>
        <v>1515960.7166666668</v>
      </c>
      <c r="G290" s="5">
        <f t="shared" si="21"/>
        <v>32254.483333333334</v>
      </c>
      <c r="H290" s="10">
        <f t="shared" si="20"/>
        <v>1548215.2000000002</v>
      </c>
      <c r="J290" s="10">
        <f t="shared" si="17"/>
        <v>21675012.800000001</v>
      </c>
    </row>
    <row r="291" spans="1:10" x14ac:dyDescent="0.25">
      <c r="A291" t="s">
        <v>134</v>
      </c>
      <c r="B291" t="s">
        <v>135</v>
      </c>
      <c r="C291" s="1">
        <v>43100</v>
      </c>
      <c r="D291" s="5">
        <v>33093025</v>
      </c>
      <c r="E291" s="20">
        <f t="shared" si="22"/>
        <v>1410</v>
      </c>
      <c r="F291" s="5">
        <f t="shared" si="19"/>
        <v>2160239.1319444445</v>
      </c>
      <c r="G291" s="5">
        <f t="shared" si="21"/>
        <v>45962.534722222219</v>
      </c>
      <c r="H291" s="10">
        <f t="shared" si="20"/>
        <v>2206201.6666666665</v>
      </c>
      <c r="J291" s="10">
        <f t="shared" si="17"/>
        <v>30886823.333333332</v>
      </c>
    </row>
    <row r="292" spans="1:10" x14ac:dyDescent="0.25">
      <c r="A292" t="s">
        <v>266</v>
      </c>
      <c r="B292" t="s">
        <v>188</v>
      </c>
      <c r="C292" s="1">
        <v>43100</v>
      </c>
      <c r="D292" s="5">
        <v>22132107</v>
      </c>
      <c r="E292" s="20">
        <f t="shared" si="22"/>
        <v>1410</v>
      </c>
      <c r="F292" s="5">
        <f t="shared" si="19"/>
        <v>1444734.7625</v>
      </c>
      <c r="G292" s="5">
        <f t="shared" si="21"/>
        <v>30739.037499999999</v>
      </c>
      <c r="H292" s="10">
        <f t="shared" si="20"/>
        <v>1475473.8</v>
      </c>
      <c r="J292" s="10">
        <f t="shared" si="17"/>
        <v>20656633.199999999</v>
      </c>
    </row>
    <row r="293" spans="1:10" x14ac:dyDescent="0.25">
      <c r="A293" s="2" t="s">
        <v>68</v>
      </c>
      <c r="B293" s="2"/>
      <c r="C293" s="2"/>
      <c r="D293" s="6">
        <f>SUM(D288:D292)</f>
        <v>130887273</v>
      </c>
      <c r="E293" s="6"/>
      <c r="F293" s="6">
        <f t="shared" ref="F293:H293" si="23">SUM(F288:F292)</f>
        <v>8544030.3208333328</v>
      </c>
      <c r="G293" s="6">
        <f t="shared" si="23"/>
        <v>181787.87916666668</v>
      </c>
      <c r="H293" s="6">
        <f t="shared" si="23"/>
        <v>8725818.2000000011</v>
      </c>
      <c r="J293" s="10">
        <f t="shared" ref="J293:J356" si="24">+D293-H293</f>
        <v>122161454.8</v>
      </c>
    </row>
    <row r="294" spans="1:10" x14ac:dyDescent="0.25">
      <c r="J294" s="10">
        <f t="shared" si="24"/>
        <v>0</v>
      </c>
    </row>
    <row r="295" spans="1:10" ht="15" customHeight="1" x14ac:dyDescent="0.25">
      <c r="A295" s="2" t="s">
        <v>270</v>
      </c>
      <c r="F295" s="24" t="s">
        <v>454</v>
      </c>
      <c r="G295" s="26" t="s">
        <v>455</v>
      </c>
      <c r="H295" s="28" t="s">
        <v>456</v>
      </c>
      <c r="J295" s="10"/>
    </row>
    <row r="296" spans="1:10" x14ac:dyDescent="0.25">
      <c r="A296" s="2" t="s">
        <v>416</v>
      </c>
      <c r="F296" s="25"/>
      <c r="G296" s="27"/>
      <c r="H296" s="29"/>
      <c r="J296" s="10">
        <f t="shared" si="24"/>
        <v>0</v>
      </c>
    </row>
    <row r="297" spans="1:10" x14ac:dyDescent="0.25">
      <c r="A297" t="s">
        <v>271</v>
      </c>
      <c r="C297" s="1">
        <v>43100</v>
      </c>
      <c r="D297" s="5">
        <v>14921165</v>
      </c>
      <c r="E297" s="20">
        <f>+($F$163-C297)-20</f>
        <v>1410</v>
      </c>
      <c r="F297" s="5">
        <f t="shared" ref="F297" si="25">+D297/21600*E297</f>
        <v>974020.49305555562</v>
      </c>
      <c r="G297" s="5">
        <f>+D297/21600*30</f>
        <v>20723.840277777777</v>
      </c>
      <c r="H297" s="10">
        <f t="shared" ref="H297" si="26">+G297+F297</f>
        <v>994744.33333333337</v>
      </c>
      <c r="J297" s="10">
        <f t="shared" si="24"/>
        <v>13926420.666666666</v>
      </c>
    </row>
    <row r="298" spans="1:10" x14ac:dyDescent="0.25">
      <c r="A298" s="2" t="s">
        <v>68</v>
      </c>
      <c r="B298" s="2"/>
      <c r="C298" s="2"/>
      <c r="D298" s="11">
        <f>+D297</f>
        <v>14921165</v>
      </c>
      <c r="E298" s="11"/>
      <c r="F298" s="11">
        <f t="shared" ref="F298:H298" si="27">+F297</f>
        <v>974020.49305555562</v>
      </c>
      <c r="G298" s="11">
        <f t="shared" si="27"/>
        <v>20723.840277777777</v>
      </c>
      <c r="H298" s="11">
        <f t="shared" si="27"/>
        <v>994744.33333333337</v>
      </c>
      <c r="J298" s="10">
        <f t="shared" si="24"/>
        <v>13926420.666666666</v>
      </c>
    </row>
    <row r="299" spans="1:10" x14ac:dyDescent="0.25">
      <c r="J299" s="10">
        <f t="shared" si="24"/>
        <v>0</v>
      </c>
    </row>
    <row r="300" spans="1:10" ht="15" customHeight="1" x14ac:dyDescent="0.25">
      <c r="A300" s="2" t="s">
        <v>272</v>
      </c>
      <c r="F300" s="24" t="s">
        <v>454</v>
      </c>
      <c r="G300" s="26" t="s">
        <v>455</v>
      </c>
      <c r="H300" s="28" t="s">
        <v>456</v>
      </c>
      <c r="J300" s="10"/>
    </row>
    <row r="301" spans="1:10" x14ac:dyDescent="0.25">
      <c r="A301" s="2" t="s">
        <v>417</v>
      </c>
      <c r="F301" s="25"/>
      <c r="G301" s="27"/>
      <c r="H301" s="29"/>
      <c r="J301" s="10">
        <f t="shared" si="24"/>
        <v>0</v>
      </c>
    </row>
    <row r="302" spans="1:10" x14ac:dyDescent="0.25">
      <c r="A302" t="s">
        <v>82</v>
      </c>
      <c r="B302" t="s">
        <v>275</v>
      </c>
      <c r="C302" s="1">
        <v>43100</v>
      </c>
      <c r="D302" s="5">
        <v>1174971</v>
      </c>
      <c r="E302" s="20">
        <f>+($F$163-C302)-20</f>
        <v>1410</v>
      </c>
      <c r="F302" s="5">
        <f t="shared" ref="F302:F304" si="28">+D302/21600*E302</f>
        <v>76699.495833333334</v>
      </c>
      <c r="G302" s="5">
        <f>+D302/21600*30</f>
        <v>1631.9041666666665</v>
      </c>
      <c r="H302" s="10">
        <f t="shared" ref="H302:H304" si="29">+G302+F302</f>
        <v>78331.399999999994</v>
      </c>
      <c r="J302" s="10">
        <f t="shared" si="24"/>
        <v>1096639.6000000001</v>
      </c>
    </row>
    <row r="303" spans="1:10" x14ac:dyDescent="0.25">
      <c r="A303" t="s">
        <v>273</v>
      </c>
      <c r="C303" s="1">
        <v>43100</v>
      </c>
      <c r="D303" s="5">
        <v>1698918174</v>
      </c>
      <c r="E303" s="20">
        <f>+($F$163-C303)-20</f>
        <v>1410</v>
      </c>
      <c r="F303" s="5">
        <f t="shared" si="28"/>
        <v>110901603.02500001</v>
      </c>
      <c r="G303" s="5">
        <f t="shared" ref="G303:G304" si="30">+D303/21600*30</f>
        <v>2359608.5750000002</v>
      </c>
      <c r="H303" s="10">
        <f t="shared" si="29"/>
        <v>113261211.60000001</v>
      </c>
      <c r="J303" s="10">
        <f t="shared" si="24"/>
        <v>1585656962.4000001</v>
      </c>
    </row>
    <row r="304" spans="1:10" x14ac:dyDescent="0.25">
      <c r="A304" t="s">
        <v>274</v>
      </c>
      <c r="C304" s="1">
        <v>43100</v>
      </c>
      <c r="D304" s="5">
        <v>28704463</v>
      </c>
      <c r="E304" s="20">
        <f>+($F$163-C304)-20</f>
        <v>1410</v>
      </c>
      <c r="F304" s="5">
        <f t="shared" si="28"/>
        <v>1873763.5569444443</v>
      </c>
      <c r="G304" s="5">
        <f t="shared" si="30"/>
        <v>39867.30972222222</v>
      </c>
      <c r="H304" s="10">
        <f t="shared" si="29"/>
        <v>1913630.8666666665</v>
      </c>
      <c r="J304" s="10">
        <f t="shared" si="24"/>
        <v>26790832.133333333</v>
      </c>
    </row>
    <row r="305" spans="1:10" x14ac:dyDescent="0.25">
      <c r="A305" s="2" t="s">
        <v>68</v>
      </c>
      <c r="B305" s="2"/>
      <c r="C305" s="2"/>
      <c r="D305" s="6">
        <f>SUM(D302:D304)</f>
        <v>1728797608</v>
      </c>
      <c r="E305" s="6"/>
      <c r="F305" s="6">
        <f t="shared" ref="F305:H305" si="31">SUM(F302:F304)</f>
        <v>112852066.07777779</v>
      </c>
      <c r="G305" s="6">
        <f t="shared" si="31"/>
        <v>2401107.7888888894</v>
      </c>
      <c r="H305" s="6">
        <f t="shared" si="31"/>
        <v>115253173.86666667</v>
      </c>
      <c r="J305" s="10">
        <f t="shared" si="24"/>
        <v>1613544434.1333332</v>
      </c>
    </row>
    <row r="306" spans="1:10" x14ac:dyDescent="0.25">
      <c r="J306" s="10">
        <f t="shared" si="24"/>
        <v>0</v>
      </c>
    </row>
    <row r="307" spans="1:10" ht="15" customHeight="1" x14ac:dyDescent="0.25">
      <c r="A307" s="2" t="s">
        <v>276</v>
      </c>
      <c r="F307" s="24" t="s">
        <v>454</v>
      </c>
      <c r="G307" s="26" t="s">
        <v>455</v>
      </c>
      <c r="H307" s="28" t="s">
        <v>456</v>
      </c>
      <c r="J307" s="10"/>
    </row>
    <row r="308" spans="1:10" x14ac:dyDescent="0.25">
      <c r="A308" s="2" t="s">
        <v>418</v>
      </c>
      <c r="F308" s="25"/>
      <c r="G308" s="27"/>
      <c r="H308" s="29"/>
      <c r="J308" s="10">
        <f t="shared" si="24"/>
        <v>0</v>
      </c>
    </row>
    <row r="309" spans="1:10" x14ac:dyDescent="0.25">
      <c r="A309" t="s">
        <v>11</v>
      </c>
      <c r="B309" t="s">
        <v>12</v>
      </c>
      <c r="C309" s="1">
        <v>43100</v>
      </c>
      <c r="D309" s="5">
        <v>338111806</v>
      </c>
      <c r="E309" s="20">
        <f>+($F$163-C309)-20</f>
        <v>1410</v>
      </c>
      <c r="F309" s="5">
        <f t="shared" ref="F309:F314" si="32">+D309/21600*E309</f>
        <v>22071187.33611111</v>
      </c>
      <c r="G309" s="5">
        <f>+D309/21600*30</f>
        <v>469599.73055555555</v>
      </c>
      <c r="H309" s="10">
        <f t="shared" ref="H309:H314" si="33">+G309+F309</f>
        <v>22540787.066666666</v>
      </c>
      <c r="J309" s="10">
        <f t="shared" si="24"/>
        <v>315571018.93333334</v>
      </c>
    </row>
    <row r="310" spans="1:10" x14ac:dyDescent="0.25">
      <c r="A310" t="s">
        <v>13</v>
      </c>
      <c r="B310" t="s">
        <v>14</v>
      </c>
      <c r="C310" s="1">
        <v>43100</v>
      </c>
      <c r="D310" s="5">
        <v>4250167</v>
      </c>
      <c r="E310" s="20">
        <f>+($F$163-C310)-20</f>
        <v>1410</v>
      </c>
      <c r="F310" s="5">
        <f t="shared" si="32"/>
        <v>277441.45694444445</v>
      </c>
      <c r="G310" s="5">
        <f t="shared" ref="G310:G314" si="34">+D310/21600*30</f>
        <v>5903.0097222222221</v>
      </c>
      <c r="H310" s="10">
        <f t="shared" si="33"/>
        <v>283344.46666666667</v>
      </c>
      <c r="J310" s="10">
        <f t="shared" si="24"/>
        <v>3966822.5333333332</v>
      </c>
    </row>
    <row r="311" spans="1:10" x14ac:dyDescent="0.25">
      <c r="A311" t="s">
        <v>15</v>
      </c>
      <c r="B311" t="s">
        <v>16</v>
      </c>
      <c r="C311" s="1">
        <v>43100</v>
      </c>
      <c r="D311" s="5">
        <v>2689331</v>
      </c>
      <c r="E311" s="20">
        <f t="shared" ref="E311:E314" si="35">+($F$163-C311)-20</f>
        <v>1410</v>
      </c>
      <c r="F311" s="5">
        <f t="shared" si="32"/>
        <v>175553.55138888891</v>
      </c>
      <c r="G311" s="5">
        <f t="shared" si="34"/>
        <v>3735.1819444444445</v>
      </c>
      <c r="H311" s="10">
        <f t="shared" si="33"/>
        <v>179288.73333333337</v>
      </c>
      <c r="J311" s="10">
        <f t="shared" si="24"/>
        <v>2510042.2666666666</v>
      </c>
    </row>
    <row r="312" spans="1:10" x14ac:dyDescent="0.25">
      <c r="A312" t="s">
        <v>17</v>
      </c>
      <c r="B312" t="s">
        <v>18</v>
      </c>
      <c r="C312" s="1">
        <v>43100</v>
      </c>
      <c r="D312" s="5">
        <v>2667347</v>
      </c>
      <c r="E312" s="20">
        <f t="shared" si="35"/>
        <v>1410</v>
      </c>
      <c r="F312" s="5">
        <f t="shared" si="32"/>
        <v>174118.48472222223</v>
      </c>
      <c r="G312" s="5">
        <f t="shared" si="34"/>
        <v>3704.6486111111112</v>
      </c>
      <c r="H312" s="10">
        <f t="shared" si="33"/>
        <v>177823.13333333333</v>
      </c>
      <c r="J312" s="10">
        <f t="shared" si="24"/>
        <v>2489523.8666666667</v>
      </c>
    </row>
    <row r="313" spans="1:10" x14ac:dyDescent="0.25">
      <c r="A313" t="s">
        <v>60</v>
      </c>
      <c r="B313" t="s">
        <v>61</v>
      </c>
      <c r="C313" s="1">
        <v>43100</v>
      </c>
      <c r="D313" s="5">
        <v>57130921</v>
      </c>
      <c r="E313" s="20">
        <f t="shared" si="35"/>
        <v>1410</v>
      </c>
      <c r="F313" s="5">
        <f t="shared" si="32"/>
        <v>3729379.5652777781</v>
      </c>
      <c r="G313" s="5">
        <f t="shared" si="34"/>
        <v>79348.501388888893</v>
      </c>
      <c r="H313" s="10">
        <f t="shared" si="33"/>
        <v>3808728.0666666669</v>
      </c>
      <c r="J313" s="10">
        <f t="shared" si="24"/>
        <v>53322192.93333333</v>
      </c>
    </row>
    <row r="314" spans="1:10" x14ac:dyDescent="0.25">
      <c r="A314" t="s">
        <v>56</v>
      </c>
      <c r="B314" t="s">
        <v>57</v>
      </c>
      <c r="C314" s="1">
        <v>43100</v>
      </c>
      <c r="D314" s="5">
        <v>335612540</v>
      </c>
      <c r="E314" s="20">
        <f t="shared" si="35"/>
        <v>1410</v>
      </c>
      <c r="F314" s="5">
        <f t="shared" si="32"/>
        <v>21908040.805555556</v>
      </c>
      <c r="G314" s="5">
        <f t="shared" si="34"/>
        <v>466128.52777777775</v>
      </c>
      <c r="H314" s="10">
        <f t="shared" si="33"/>
        <v>22374169.333333332</v>
      </c>
      <c r="J314" s="10">
        <f t="shared" si="24"/>
        <v>313238370.66666669</v>
      </c>
    </row>
    <row r="315" spans="1:10" x14ac:dyDescent="0.25">
      <c r="A315" s="2" t="s">
        <v>68</v>
      </c>
      <c r="B315" s="2"/>
      <c r="C315" s="2"/>
      <c r="D315" s="6">
        <f>SUM(D309:D314)</f>
        <v>740462112</v>
      </c>
      <c r="E315" s="6"/>
      <c r="F315" s="6">
        <f t="shared" ref="F315:H315" si="36">SUM(F309:F314)</f>
        <v>48335721.200000003</v>
      </c>
      <c r="G315" s="6">
        <f t="shared" si="36"/>
        <v>1028419.6</v>
      </c>
      <c r="H315" s="6">
        <f t="shared" si="36"/>
        <v>49364140.799999997</v>
      </c>
      <c r="J315" s="10">
        <f t="shared" si="24"/>
        <v>691097971.20000005</v>
      </c>
    </row>
    <row r="316" spans="1:10" x14ac:dyDescent="0.25">
      <c r="J316" s="10">
        <f t="shared" si="24"/>
        <v>0</v>
      </c>
    </row>
    <row r="317" spans="1:10" ht="15" customHeight="1" x14ac:dyDescent="0.25">
      <c r="A317" s="2" t="s">
        <v>277</v>
      </c>
      <c r="F317" s="24" t="s">
        <v>454</v>
      </c>
      <c r="G317" s="26" t="s">
        <v>455</v>
      </c>
      <c r="H317" s="28" t="s">
        <v>456</v>
      </c>
      <c r="J317" s="10"/>
    </row>
    <row r="318" spans="1:10" x14ac:dyDescent="0.25">
      <c r="A318" s="2" t="s">
        <v>419</v>
      </c>
      <c r="F318" s="25"/>
      <c r="G318" s="27"/>
      <c r="H318" s="29"/>
      <c r="J318" s="10">
        <f t="shared" si="24"/>
        <v>0</v>
      </c>
    </row>
    <row r="319" spans="1:10" x14ac:dyDescent="0.25">
      <c r="A319" t="s">
        <v>125</v>
      </c>
      <c r="B319" t="s">
        <v>126</v>
      </c>
      <c r="C319" s="1">
        <v>43100</v>
      </c>
      <c r="D319" s="5">
        <v>31433237</v>
      </c>
      <c r="E319" s="20">
        <f>+($F$163-C319)-20</f>
        <v>1410</v>
      </c>
      <c r="F319" s="5">
        <f t="shared" ref="F319:F331" si="37">+D319/21600*E319</f>
        <v>2051891.8597222222</v>
      </c>
      <c r="G319" s="5">
        <f>+D319/21600*30</f>
        <v>43657.273611111108</v>
      </c>
      <c r="H319" s="10">
        <f t="shared" ref="H319:H331" si="38">+G319+F319</f>
        <v>2095549.1333333333</v>
      </c>
      <c r="J319" s="10">
        <f t="shared" si="24"/>
        <v>29337687.866666667</v>
      </c>
    </row>
    <row r="320" spans="1:10" x14ac:dyDescent="0.25">
      <c r="A320" t="s">
        <v>127</v>
      </c>
      <c r="B320" t="s">
        <v>128</v>
      </c>
      <c r="C320" s="1">
        <v>43100</v>
      </c>
      <c r="D320" s="5">
        <v>1992452830</v>
      </c>
      <c r="E320" s="20">
        <f>+($F$163-C320)-20</f>
        <v>1410</v>
      </c>
      <c r="F320" s="5">
        <f t="shared" si="37"/>
        <v>130062893.06944445</v>
      </c>
      <c r="G320" s="5">
        <f t="shared" ref="G320:G331" si="39">+D320/21600*30</f>
        <v>2767295.5972222225</v>
      </c>
      <c r="H320" s="10">
        <f t="shared" si="38"/>
        <v>132830188.66666667</v>
      </c>
      <c r="J320" s="10">
        <f t="shared" si="24"/>
        <v>1859622641.3333333</v>
      </c>
    </row>
    <row r="321" spans="1:10" x14ac:dyDescent="0.25">
      <c r="A321" t="s">
        <v>129</v>
      </c>
      <c r="B321" t="s">
        <v>130</v>
      </c>
      <c r="C321" s="1">
        <v>43100</v>
      </c>
      <c r="D321" s="5">
        <v>43170959</v>
      </c>
      <c r="E321" s="20">
        <f t="shared" ref="E321:E330" si="40">+($F$163-C321)-20</f>
        <v>1410</v>
      </c>
      <c r="F321" s="5">
        <f t="shared" si="37"/>
        <v>2818104.2680555559</v>
      </c>
      <c r="G321" s="5">
        <f t="shared" si="39"/>
        <v>59959.665277777778</v>
      </c>
      <c r="H321" s="10">
        <f t="shared" si="38"/>
        <v>2878063.9333333336</v>
      </c>
      <c r="J321" s="10">
        <f t="shared" si="24"/>
        <v>40292895.066666663</v>
      </c>
    </row>
    <row r="322" spans="1:10" x14ac:dyDescent="0.25">
      <c r="A322" t="s">
        <v>131</v>
      </c>
      <c r="B322" t="s">
        <v>132</v>
      </c>
      <c r="C322" s="1">
        <v>43100</v>
      </c>
      <c r="D322" s="5">
        <v>13300000</v>
      </c>
      <c r="E322" s="20">
        <f t="shared" si="40"/>
        <v>1410</v>
      </c>
      <c r="F322" s="5">
        <f t="shared" si="37"/>
        <v>868194.4444444445</v>
      </c>
      <c r="G322" s="5">
        <f t="shared" si="39"/>
        <v>18472.222222222223</v>
      </c>
      <c r="H322" s="10">
        <f t="shared" si="38"/>
        <v>886666.66666666674</v>
      </c>
      <c r="J322" s="10">
        <f t="shared" si="24"/>
        <v>12413333.333333334</v>
      </c>
    </row>
    <row r="323" spans="1:10" x14ac:dyDescent="0.25">
      <c r="A323" t="s">
        <v>75</v>
      </c>
      <c r="C323" s="1">
        <v>43100</v>
      </c>
      <c r="D323" s="5">
        <v>6764168</v>
      </c>
      <c r="E323" s="20">
        <f t="shared" si="40"/>
        <v>1410</v>
      </c>
      <c r="F323" s="5">
        <f t="shared" si="37"/>
        <v>441549.85555555555</v>
      </c>
      <c r="G323" s="5">
        <f t="shared" si="39"/>
        <v>9394.6777777777788</v>
      </c>
      <c r="H323" s="10">
        <f t="shared" si="38"/>
        <v>450944.53333333333</v>
      </c>
      <c r="J323" s="10">
        <f t="shared" si="24"/>
        <v>6313223.4666666668</v>
      </c>
    </row>
    <row r="324" spans="1:10" x14ac:dyDescent="0.25">
      <c r="A324" t="s">
        <v>74</v>
      </c>
      <c r="C324" s="1">
        <v>43100</v>
      </c>
      <c r="D324" s="5">
        <v>3300000</v>
      </c>
      <c r="E324" s="20">
        <f t="shared" si="40"/>
        <v>1410</v>
      </c>
      <c r="F324" s="5">
        <f t="shared" si="37"/>
        <v>215416.66666666666</v>
      </c>
      <c r="G324" s="5">
        <f t="shared" si="39"/>
        <v>4583.333333333333</v>
      </c>
      <c r="H324" s="10">
        <f t="shared" si="38"/>
        <v>220000</v>
      </c>
      <c r="J324" s="10">
        <f t="shared" si="24"/>
        <v>3080000</v>
      </c>
    </row>
    <row r="325" spans="1:10" x14ac:dyDescent="0.25">
      <c r="A325" t="s">
        <v>278</v>
      </c>
      <c r="C325" s="1">
        <v>43100</v>
      </c>
      <c r="D325" s="5">
        <v>4000000</v>
      </c>
      <c r="E325" s="20">
        <f t="shared" si="40"/>
        <v>1410</v>
      </c>
      <c r="F325" s="5">
        <f t="shared" si="37"/>
        <v>261111.11111111112</v>
      </c>
      <c r="G325" s="5">
        <f t="shared" si="39"/>
        <v>5555.5555555555557</v>
      </c>
      <c r="H325" s="10">
        <f t="shared" si="38"/>
        <v>266666.66666666669</v>
      </c>
      <c r="J325" s="10">
        <f t="shared" si="24"/>
        <v>3733333.3333333335</v>
      </c>
    </row>
    <row r="326" spans="1:10" x14ac:dyDescent="0.25">
      <c r="A326" t="s">
        <v>33</v>
      </c>
      <c r="B326" t="s">
        <v>34</v>
      </c>
      <c r="C326" s="1">
        <v>43100</v>
      </c>
      <c r="D326" s="5">
        <v>550276297</v>
      </c>
      <c r="E326" s="20">
        <f t="shared" si="40"/>
        <v>1410</v>
      </c>
      <c r="F326" s="5">
        <f t="shared" si="37"/>
        <v>35920813.831944443</v>
      </c>
      <c r="G326" s="5">
        <f t="shared" si="39"/>
        <v>764272.63472222222</v>
      </c>
      <c r="H326" s="10">
        <f t="shared" si="38"/>
        <v>36685086.466666669</v>
      </c>
      <c r="J326" s="10">
        <f t="shared" si="24"/>
        <v>513591210.5333333</v>
      </c>
    </row>
    <row r="327" spans="1:10" x14ac:dyDescent="0.25">
      <c r="A327" t="s">
        <v>66</v>
      </c>
      <c r="B327" t="s">
        <v>67</v>
      </c>
      <c r="C327" s="1">
        <v>43100</v>
      </c>
      <c r="D327" s="5">
        <v>398208357</v>
      </c>
      <c r="E327" s="20">
        <f t="shared" si="40"/>
        <v>1410</v>
      </c>
      <c r="F327" s="5">
        <f t="shared" si="37"/>
        <v>25994156.637499999</v>
      </c>
      <c r="G327" s="5">
        <f t="shared" si="39"/>
        <v>553067.16249999998</v>
      </c>
      <c r="H327" s="10">
        <f t="shared" si="38"/>
        <v>26547223.800000001</v>
      </c>
      <c r="J327" s="10">
        <f t="shared" si="24"/>
        <v>371661133.19999999</v>
      </c>
    </row>
    <row r="328" spans="1:10" x14ac:dyDescent="0.25">
      <c r="A328" t="s">
        <v>54</v>
      </c>
      <c r="B328" t="s">
        <v>55</v>
      </c>
      <c r="C328" s="1">
        <v>43100</v>
      </c>
      <c r="D328" s="5">
        <v>16922500</v>
      </c>
      <c r="E328" s="20">
        <f t="shared" si="40"/>
        <v>1410</v>
      </c>
      <c r="F328" s="5">
        <f t="shared" si="37"/>
        <v>1104663.1944444443</v>
      </c>
      <c r="G328" s="5">
        <f t="shared" si="39"/>
        <v>23503.472222222219</v>
      </c>
      <c r="H328" s="10">
        <f t="shared" si="38"/>
        <v>1128166.6666666665</v>
      </c>
      <c r="J328" s="10">
        <f t="shared" si="24"/>
        <v>15794333.333333334</v>
      </c>
    </row>
    <row r="329" spans="1:10" x14ac:dyDescent="0.25">
      <c r="A329" t="s">
        <v>281</v>
      </c>
      <c r="C329" s="1">
        <v>43100</v>
      </c>
      <c r="D329" s="5">
        <v>24562926</v>
      </c>
      <c r="E329" s="20">
        <f t="shared" si="40"/>
        <v>1410</v>
      </c>
      <c r="F329" s="5">
        <f t="shared" si="37"/>
        <v>1603413.2249999999</v>
      </c>
      <c r="G329" s="5">
        <f t="shared" si="39"/>
        <v>34115.174999999996</v>
      </c>
      <c r="H329" s="10">
        <f t="shared" si="38"/>
        <v>1637528.4</v>
      </c>
      <c r="J329" s="10">
        <f t="shared" si="24"/>
        <v>22925397.600000001</v>
      </c>
    </row>
    <row r="330" spans="1:10" x14ac:dyDescent="0.25">
      <c r="A330" t="s">
        <v>279</v>
      </c>
      <c r="C330" s="1">
        <v>43100</v>
      </c>
      <c r="D330" s="5">
        <v>16708373</v>
      </c>
      <c r="E330" s="20">
        <f t="shared" si="40"/>
        <v>1410</v>
      </c>
      <c r="F330" s="5">
        <f t="shared" si="37"/>
        <v>1090685.4597222223</v>
      </c>
      <c r="G330" s="5">
        <f t="shared" si="39"/>
        <v>23206.073611111111</v>
      </c>
      <c r="H330" s="10">
        <f t="shared" si="38"/>
        <v>1113891.5333333334</v>
      </c>
      <c r="J330" s="10">
        <f t="shared" si="24"/>
        <v>15594481.466666667</v>
      </c>
    </row>
    <row r="331" spans="1:10" x14ac:dyDescent="0.25">
      <c r="A331" t="s">
        <v>209</v>
      </c>
      <c r="C331" s="1">
        <v>43799</v>
      </c>
      <c r="D331" s="5">
        <v>885000000</v>
      </c>
      <c r="E331" s="20">
        <f>+($F$163-C331)-11</f>
        <v>720</v>
      </c>
      <c r="F331" s="5">
        <f t="shared" si="37"/>
        <v>29499999.999999996</v>
      </c>
      <c r="G331" s="5">
        <f t="shared" si="39"/>
        <v>1229166.6666666665</v>
      </c>
      <c r="H331" s="10">
        <f t="shared" si="38"/>
        <v>30729166.666666664</v>
      </c>
      <c r="J331" s="10">
        <f t="shared" si="24"/>
        <v>854270833.33333337</v>
      </c>
    </row>
    <row r="332" spans="1:10" x14ac:dyDescent="0.25">
      <c r="A332" t="s">
        <v>280</v>
      </c>
      <c r="C332" s="1">
        <v>43799</v>
      </c>
      <c r="D332" s="5">
        <v>426285981</v>
      </c>
      <c r="E332" s="20">
        <f>+($F$163-C332)-11</f>
        <v>720</v>
      </c>
      <c r="F332" s="5">
        <f>+D332/21600*E332</f>
        <v>14209532.699999999</v>
      </c>
      <c r="G332" s="5">
        <f>+D332/21600*30</f>
        <v>592063.86249999993</v>
      </c>
      <c r="H332" s="10">
        <f>+G332+F332</f>
        <v>14801596.5625</v>
      </c>
      <c r="J332" s="10">
        <f t="shared" si="24"/>
        <v>411484384.4375</v>
      </c>
    </row>
    <row r="333" spans="1:10" x14ac:dyDescent="0.25">
      <c r="C333" s="1"/>
      <c r="D333" s="5"/>
      <c r="E333" s="20"/>
      <c r="F333" s="5"/>
      <c r="G333" s="5"/>
      <c r="H333" s="10"/>
      <c r="J333" s="10">
        <f t="shared" si="24"/>
        <v>0</v>
      </c>
    </row>
    <row r="334" spans="1:10" x14ac:dyDescent="0.25">
      <c r="J334" s="10">
        <f t="shared" si="24"/>
        <v>0</v>
      </c>
    </row>
    <row r="335" spans="1:10" x14ac:dyDescent="0.25">
      <c r="A335" s="2" t="s">
        <v>68</v>
      </c>
      <c r="B335" s="2"/>
      <c r="C335" s="2"/>
      <c r="D335" s="6">
        <f>SUM(D319:D333)</f>
        <v>4412385628</v>
      </c>
      <c r="E335" s="6"/>
      <c r="F335" s="6">
        <f>SUM(F319:F333)</f>
        <v>246142426.32361108</v>
      </c>
      <c r="G335" s="6">
        <f>SUM(G319:G333)</f>
        <v>6128313.3722222215</v>
      </c>
      <c r="H335" s="6">
        <f>SUM(H319:H333)</f>
        <v>252270739.69583333</v>
      </c>
      <c r="J335" s="10">
        <f t="shared" si="24"/>
        <v>4160114888.3041668</v>
      </c>
    </row>
    <row r="336" spans="1:10" x14ac:dyDescent="0.25">
      <c r="J336" s="10">
        <f t="shared" si="24"/>
        <v>0</v>
      </c>
    </row>
    <row r="337" spans="1:10" ht="15" customHeight="1" x14ac:dyDescent="0.25">
      <c r="A337" s="2" t="s">
        <v>282</v>
      </c>
      <c r="F337" s="24" t="s">
        <v>454</v>
      </c>
      <c r="G337" s="26" t="s">
        <v>455</v>
      </c>
      <c r="H337" s="28" t="s">
        <v>456</v>
      </c>
      <c r="J337" s="10"/>
    </row>
    <row r="338" spans="1:10" x14ac:dyDescent="0.25">
      <c r="A338" s="2" t="s">
        <v>420</v>
      </c>
      <c r="F338" s="25"/>
      <c r="G338" s="27"/>
      <c r="H338" s="29"/>
      <c r="J338" s="10">
        <f t="shared" si="24"/>
        <v>0</v>
      </c>
    </row>
    <row r="339" spans="1:10" x14ac:dyDescent="0.25">
      <c r="A339" t="s">
        <v>178</v>
      </c>
      <c r="B339" t="s">
        <v>178</v>
      </c>
      <c r="C339" s="1">
        <v>43100</v>
      </c>
      <c r="D339" s="5">
        <v>5548572</v>
      </c>
      <c r="E339" s="20">
        <f>+($F$163-C339)-20</f>
        <v>1410</v>
      </c>
      <c r="F339" s="5">
        <f t="shared" ref="F339:F340" si="41">+D339/21600*E339</f>
        <v>362198.45</v>
      </c>
      <c r="G339" s="5">
        <f>+D339/21600*30</f>
        <v>7706.35</v>
      </c>
      <c r="H339" s="10">
        <f>+G339+F339-1</f>
        <v>369903.8</v>
      </c>
      <c r="J339" s="10">
        <f t="shared" si="24"/>
        <v>5178668.2</v>
      </c>
    </row>
    <row r="340" spans="1:10" x14ac:dyDescent="0.25">
      <c r="A340" t="s">
        <v>156</v>
      </c>
      <c r="B340" t="s">
        <v>156</v>
      </c>
      <c r="C340" s="1">
        <v>43100</v>
      </c>
      <c r="D340" s="5">
        <v>15505170</v>
      </c>
      <c r="E340" s="20">
        <f>+($F$163-C340)-20</f>
        <v>1410</v>
      </c>
      <c r="F340" s="5">
        <f t="shared" si="41"/>
        <v>1012143.0416666666</v>
      </c>
      <c r="G340" s="5">
        <f>+D340/21600*30</f>
        <v>21534.958333333332</v>
      </c>
      <c r="H340" s="10">
        <f t="shared" ref="H340" si="42">+G340+F340</f>
        <v>1033678</v>
      </c>
      <c r="J340" s="10">
        <f t="shared" si="24"/>
        <v>14471492</v>
      </c>
    </row>
    <row r="341" spans="1:10" x14ac:dyDescent="0.25">
      <c r="A341" s="2" t="s">
        <v>68</v>
      </c>
      <c r="B341" s="2"/>
      <c r="C341" s="2"/>
      <c r="D341" s="6">
        <f>SUM(D339:D340)</f>
        <v>21053742</v>
      </c>
      <c r="E341" s="6"/>
      <c r="F341" s="6">
        <f t="shared" ref="F341:H341" si="43">SUM(F339:F340)</f>
        <v>1374341.4916666667</v>
      </c>
      <c r="G341" s="6">
        <f t="shared" si="43"/>
        <v>29241.308333333334</v>
      </c>
      <c r="H341" s="6">
        <f t="shared" si="43"/>
        <v>1403581.8</v>
      </c>
      <c r="J341" s="10">
        <f t="shared" si="24"/>
        <v>19650160.199999999</v>
      </c>
    </row>
    <row r="342" spans="1:10" x14ac:dyDescent="0.25">
      <c r="B342" s="9" t="s">
        <v>427</v>
      </c>
      <c r="J342" s="10">
        <f t="shared" si="24"/>
        <v>0</v>
      </c>
    </row>
    <row r="343" spans="1:10" x14ac:dyDescent="0.25">
      <c r="A343" s="18" t="s">
        <v>303</v>
      </c>
      <c r="B343" s="9" t="s">
        <v>428</v>
      </c>
      <c r="H343" s="11">
        <f>+H341+H335+H315+H305+H298+H293+H284+H217+H208+H201+H196+2</f>
        <v>1561888826.9209878</v>
      </c>
      <c r="J343" s="10">
        <f t="shared" si="24"/>
        <v>-1561888826.9209878</v>
      </c>
    </row>
    <row r="344" spans="1:10" x14ac:dyDescent="0.25">
      <c r="H344" s="10"/>
      <c r="J344" s="10">
        <f t="shared" si="24"/>
        <v>0</v>
      </c>
    </row>
    <row r="345" spans="1:10" ht="15" customHeight="1" x14ac:dyDescent="0.25">
      <c r="A345" s="2" t="s">
        <v>283</v>
      </c>
      <c r="F345" s="24" t="s">
        <v>454</v>
      </c>
      <c r="G345" s="26" t="s">
        <v>455</v>
      </c>
      <c r="H345" s="28" t="s">
        <v>456</v>
      </c>
      <c r="J345" s="10"/>
    </row>
    <row r="346" spans="1:10" x14ac:dyDescent="0.25">
      <c r="A346" s="2" t="s">
        <v>421</v>
      </c>
      <c r="F346" s="25"/>
      <c r="G346" s="27"/>
      <c r="H346" s="29"/>
      <c r="J346" s="10">
        <f t="shared" si="24"/>
        <v>0</v>
      </c>
    </row>
    <row r="347" spans="1:10" x14ac:dyDescent="0.25">
      <c r="A347" t="s">
        <v>284</v>
      </c>
      <c r="C347" s="1">
        <v>43250</v>
      </c>
      <c r="D347" s="5">
        <v>248951658</v>
      </c>
      <c r="E347" s="20">
        <f>+($F$163-C347)-20</f>
        <v>1260</v>
      </c>
      <c r="F347" s="5">
        <f>+D347/12600*E347</f>
        <v>24895165.799999997</v>
      </c>
      <c r="G347" s="5">
        <f>+D347/12600*30</f>
        <v>592742.04285714286</v>
      </c>
      <c r="H347" s="10">
        <f t="shared" ref="H347" si="44">+G347+F347</f>
        <v>25487907.842857141</v>
      </c>
      <c r="J347" s="10">
        <f t="shared" si="24"/>
        <v>223463750.15714285</v>
      </c>
    </row>
    <row r="348" spans="1:10" x14ac:dyDescent="0.25">
      <c r="A348" s="2" t="s">
        <v>68</v>
      </c>
      <c r="B348" s="2"/>
      <c r="C348" s="2"/>
      <c r="D348" s="6">
        <f>+D347</f>
        <v>248951658</v>
      </c>
      <c r="E348" s="6"/>
      <c r="F348" s="6">
        <f t="shared" ref="F348:H348" si="45">+F347</f>
        <v>24895165.799999997</v>
      </c>
      <c r="G348" s="6">
        <f t="shared" si="45"/>
        <v>592742.04285714286</v>
      </c>
      <c r="H348" s="6">
        <f t="shared" si="45"/>
        <v>25487907.842857141</v>
      </c>
      <c r="J348" s="10">
        <f t="shared" si="24"/>
        <v>223463750.15714285</v>
      </c>
    </row>
    <row r="349" spans="1:10" x14ac:dyDescent="0.25">
      <c r="J349" s="10">
        <f t="shared" si="24"/>
        <v>0</v>
      </c>
    </row>
    <row r="350" spans="1:10" ht="15" customHeight="1" x14ac:dyDescent="0.25">
      <c r="A350" s="2" t="s">
        <v>285</v>
      </c>
      <c r="F350" s="24" t="s">
        <v>454</v>
      </c>
      <c r="G350" s="26" t="s">
        <v>455</v>
      </c>
      <c r="H350" s="28" t="s">
        <v>456</v>
      </c>
      <c r="J350" s="10"/>
    </row>
    <row r="351" spans="1:10" x14ac:dyDescent="0.25">
      <c r="A351" s="18" t="s">
        <v>437</v>
      </c>
      <c r="F351" s="25"/>
      <c r="G351" s="27"/>
      <c r="H351" s="29"/>
      <c r="J351" s="10">
        <f t="shared" si="24"/>
        <v>0</v>
      </c>
    </row>
    <row r="352" spans="1:10" x14ac:dyDescent="0.25">
      <c r="A352" t="s">
        <v>157</v>
      </c>
      <c r="B352" t="s">
        <v>286</v>
      </c>
      <c r="C352" s="1">
        <v>43250</v>
      </c>
      <c r="D352" s="5">
        <v>363589068</v>
      </c>
      <c r="E352" s="20">
        <f>+($F$163-C352)-20</f>
        <v>1260</v>
      </c>
      <c r="F352" s="5">
        <f>+D352/12600*E352</f>
        <v>36358906.799999997</v>
      </c>
      <c r="G352" s="5">
        <f>+D352/12600*30</f>
        <v>865688.25714285707</v>
      </c>
      <c r="H352" s="10">
        <f t="shared" ref="H352" si="46">+G352+F352</f>
        <v>37224595.057142854</v>
      </c>
      <c r="J352" s="10">
        <f t="shared" si="24"/>
        <v>326364472.94285715</v>
      </c>
    </row>
    <row r="353" spans="1:10" x14ac:dyDescent="0.25">
      <c r="A353" s="2" t="s">
        <v>68</v>
      </c>
      <c r="B353" s="2"/>
      <c r="C353" s="2"/>
      <c r="D353" s="6">
        <f>+D352</f>
        <v>363589068</v>
      </c>
      <c r="E353" s="6"/>
      <c r="F353" s="6">
        <f t="shared" ref="F353:H353" si="47">+F352</f>
        <v>36358906.799999997</v>
      </c>
      <c r="G353" s="6">
        <f t="shared" si="47"/>
        <v>865688.25714285707</v>
      </c>
      <c r="H353" s="6">
        <f t="shared" si="47"/>
        <v>37224595.057142854</v>
      </c>
      <c r="J353" s="10">
        <f t="shared" si="24"/>
        <v>326364472.94285715</v>
      </c>
    </row>
    <row r="354" spans="1:10" x14ac:dyDescent="0.25">
      <c r="J354" s="10">
        <f t="shared" si="24"/>
        <v>0</v>
      </c>
    </row>
    <row r="355" spans="1:10" ht="15" customHeight="1" x14ac:dyDescent="0.25">
      <c r="A355" s="2" t="s">
        <v>287</v>
      </c>
      <c r="C355" s="1"/>
      <c r="D355" s="5"/>
      <c r="E355" s="5"/>
      <c r="F355" s="24" t="s">
        <v>454</v>
      </c>
      <c r="G355" s="26" t="s">
        <v>455</v>
      </c>
      <c r="H355" s="28" t="s">
        <v>456</v>
      </c>
      <c r="J355" s="10"/>
    </row>
    <row r="356" spans="1:10" x14ac:dyDescent="0.25">
      <c r="A356" s="2" t="s">
        <v>422</v>
      </c>
      <c r="C356" s="1"/>
      <c r="D356" s="5"/>
      <c r="E356" s="5"/>
      <c r="F356" s="25"/>
      <c r="G356" s="27"/>
      <c r="H356" s="29"/>
      <c r="J356" s="10">
        <f t="shared" si="24"/>
        <v>0</v>
      </c>
    </row>
    <row r="357" spans="1:10" x14ac:dyDescent="0.25">
      <c r="A357" t="s">
        <v>288</v>
      </c>
      <c r="C357" s="1">
        <v>43465</v>
      </c>
      <c r="D357" s="5">
        <v>59284720</v>
      </c>
      <c r="E357" s="20">
        <f>+($F$163-C357)-15</f>
        <v>1050</v>
      </c>
      <c r="F357" s="5">
        <f t="shared" ref="F357:F362" si="48">+D357/12600*E357</f>
        <v>4940393.333333333</v>
      </c>
      <c r="G357" s="5">
        <f t="shared" ref="G357:G362" si="49">+D357/12600*30</f>
        <v>141154.09523809524</v>
      </c>
      <c r="H357" s="10">
        <f t="shared" ref="H357:H374" si="50">+G357+F357</f>
        <v>5081547.4285714282</v>
      </c>
      <c r="J357" s="10">
        <f t="shared" ref="J357:J420" si="51">+D357-H357</f>
        <v>54203172.571428575</v>
      </c>
    </row>
    <row r="358" spans="1:10" x14ac:dyDescent="0.25">
      <c r="A358" t="s">
        <v>290</v>
      </c>
      <c r="C358" s="1">
        <v>43465</v>
      </c>
      <c r="D358" s="5">
        <v>330086300</v>
      </c>
      <c r="E358" s="20">
        <f>+($F$163-C358)-15</f>
        <v>1050</v>
      </c>
      <c r="F358" s="5">
        <f t="shared" si="48"/>
        <v>27507191.666666664</v>
      </c>
      <c r="G358" s="5">
        <f t="shared" si="49"/>
        <v>785919.76190476189</v>
      </c>
      <c r="H358" s="10">
        <f>+G358+F358</f>
        <v>28293111.428571425</v>
      </c>
      <c r="J358" s="10">
        <f t="shared" si="51"/>
        <v>301793188.5714286</v>
      </c>
    </row>
    <row r="359" spans="1:10" x14ac:dyDescent="0.25">
      <c r="A359" t="s">
        <v>292</v>
      </c>
      <c r="C359" s="1">
        <v>43465</v>
      </c>
      <c r="D359" s="5">
        <v>864661051</v>
      </c>
      <c r="E359" s="20">
        <f>+($F$163-C359)-15</f>
        <v>1050</v>
      </c>
      <c r="F359" s="5">
        <f t="shared" si="48"/>
        <v>72055087.583333328</v>
      </c>
      <c r="G359" s="5">
        <f t="shared" si="49"/>
        <v>2058716.7880952382</v>
      </c>
      <c r="H359" s="10">
        <f>+G359+F359</f>
        <v>74113804.371428564</v>
      </c>
      <c r="J359" s="10">
        <f t="shared" si="51"/>
        <v>790547246.62857139</v>
      </c>
    </row>
    <row r="360" spans="1:10" x14ac:dyDescent="0.25">
      <c r="A360" t="s">
        <v>449</v>
      </c>
      <c r="C360" s="1">
        <v>43830</v>
      </c>
      <c r="D360" s="5">
        <v>279892918</v>
      </c>
      <c r="E360" s="20">
        <f>+($F$163-C360)+21</f>
        <v>721</v>
      </c>
      <c r="F360" s="5">
        <f t="shared" si="48"/>
        <v>16016094.752222221</v>
      </c>
      <c r="G360" s="5">
        <f t="shared" si="49"/>
        <v>666411.70952380949</v>
      </c>
      <c r="H360" s="10">
        <f>+G360+F360</f>
        <v>16682506.461746031</v>
      </c>
      <c r="J360" s="10">
        <f t="shared" si="51"/>
        <v>263210411.53825396</v>
      </c>
    </row>
    <row r="361" spans="1:10" x14ac:dyDescent="0.25">
      <c r="A361" t="s">
        <v>448</v>
      </c>
      <c r="C361" s="1">
        <v>43861</v>
      </c>
      <c r="D361" s="5">
        <v>331406048</v>
      </c>
      <c r="E361" s="20">
        <f>+($F$163-C361)+20</f>
        <v>689</v>
      </c>
      <c r="F361" s="5">
        <f t="shared" si="48"/>
        <v>18122124.370793648</v>
      </c>
      <c r="G361" s="5">
        <f t="shared" si="49"/>
        <v>789062.01904761896</v>
      </c>
      <c r="H361" s="10">
        <f>+G361+F361</f>
        <v>18911186.389841266</v>
      </c>
      <c r="J361" s="10">
        <f t="shared" si="51"/>
        <v>312494861.61015874</v>
      </c>
    </row>
    <row r="362" spans="1:10" x14ac:dyDescent="0.25">
      <c r="A362" t="s">
        <v>450</v>
      </c>
      <c r="C362" s="1">
        <v>43722</v>
      </c>
      <c r="D362" s="5">
        <v>23128664</v>
      </c>
      <c r="E362" s="20">
        <f>+($F$163-C362)+21</f>
        <v>829</v>
      </c>
      <c r="F362" s="5">
        <f t="shared" si="48"/>
        <v>1521719.2425396827</v>
      </c>
      <c r="G362" s="5">
        <f t="shared" si="49"/>
        <v>55068.247619047623</v>
      </c>
      <c r="H362" s="10">
        <f>+G362+F362</f>
        <v>1576787.4901587302</v>
      </c>
      <c r="J362" s="10">
        <f t="shared" si="51"/>
        <v>21551876.509841271</v>
      </c>
    </row>
    <row r="363" spans="1:10" x14ac:dyDescent="0.25">
      <c r="C363" s="1"/>
      <c r="D363" s="5"/>
      <c r="E363" s="20"/>
      <c r="F363" s="5"/>
      <c r="G363" s="5"/>
      <c r="H363" s="10"/>
      <c r="J363" s="10">
        <f t="shared" si="51"/>
        <v>0</v>
      </c>
    </row>
    <row r="364" spans="1:10" x14ac:dyDescent="0.25">
      <c r="A364" s="18" t="s">
        <v>452</v>
      </c>
      <c r="D364" s="11">
        <f>SUM(D357:D363)</f>
        <v>1888459701</v>
      </c>
      <c r="E364" s="10"/>
      <c r="F364" s="11">
        <f>SUM(F357:F363)</f>
        <v>140162610.94888887</v>
      </c>
      <c r="G364" s="11">
        <f>SUM(G357:G363)</f>
        <v>4496332.6214285716</v>
      </c>
      <c r="H364" s="11">
        <f>SUM(H357:H363)</f>
        <v>144658943.57031745</v>
      </c>
      <c r="I364" s="10"/>
      <c r="J364" s="10">
        <f t="shared" si="51"/>
        <v>1743800757.4296825</v>
      </c>
    </row>
    <row r="365" spans="1:10" x14ac:dyDescent="0.25">
      <c r="A365" t="s">
        <v>291</v>
      </c>
      <c r="C365" s="1">
        <v>43465</v>
      </c>
      <c r="D365" s="5">
        <v>42333301</v>
      </c>
      <c r="E365" s="20">
        <f>+($F$163-C365)-15</f>
        <v>1050</v>
      </c>
      <c r="F365" s="5">
        <f>+D365/12600*E365</f>
        <v>3527775.083333333</v>
      </c>
      <c r="G365" s="5">
        <f>+D365/12600*30</f>
        <v>100793.5738095238</v>
      </c>
      <c r="H365" s="10">
        <f>+G365+F365</f>
        <v>3628568.6571428566</v>
      </c>
      <c r="J365" s="10">
        <f t="shared" si="51"/>
        <v>38704732.342857145</v>
      </c>
    </row>
    <row r="366" spans="1:10" x14ac:dyDescent="0.25">
      <c r="A366" t="s">
        <v>293</v>
      </c>
      <c r="C366" s="1">
        <v>43465</v>
      </c>
      <c r="D366" s="5">
        <v>510941710</v>
      </c>
      <c r="E366" s="20">
        <f t="shared" ref="E366:E375" si="52">+($F$163-C366)-15</f>
        <v>1050</v>
      </c>
      <c r="F366" s="5">
        <f t="shared" ref="F366:F374" si="53">+D366/12600*E366</f>
        <v>42578475.833333328</v>
      </c>
      <c r="G366" s="5">
        <f t="shared" ref="G366:G374" si="54">+D366/12600*30</f>
        <v>1216527.8809523808</v>
      </c>
      <c r="H366" s="10">
        <f t="shared" si="50"/>
        <v>43795003.714285709</v>
      </c>
      <c r="J366" s="10">
        <f t="shared" si="51"/>
        <v>467146706.28571427</v>
      </c>
    </row>
    <row r="367" spans="1:10" x14ac:dyDescent="0.25">
      <c r="A367" t="s">
        <v>294</v>
      </c>
      <c r="C367" s="1">
        <v>43465</v>
      </c>
      <c r="D367" s="5">
        <v>850265867</v>
      </c>
      <c r="E367" s="20">
        <f t="shared" si="52"/>
        <v>1050</v>
      </c>
      <c r="F367" s="5">
        <f t="shared" si="53"/>
        <v>70855488.916666672</v>
      </c>
      <c r="G367" s="5">
        <f t="shared" si="54"/>
        <v>2024442.5404761904</v>
      </c>
      <c r="H367" s="10">
        <f t="shared" si="50"/>
        <v>72879931.45714286</v>
      </c>
      <c r="J367" s="10">
        <f t="shared" si="51"/>
        <v>777385935.54285717</v>
      </c>
    </row>
    <row r="368" spans="1:10" x14ac:dyDescent="0.25">
      <c r="A368" t="s">
        <v>295</v>
      </c>
      <c r="C368" s="1">
        <v>43465</v>
      </c>
      <c r="D368" s="5">
        <v>41374399</v>
      </c>
      <c r="E368" s="20">
        <f t="shared" si="52"/>
        <v>1050</v>
      </c>
      <c r="F368" s="5">
        <f t="shared" si="53"/>
        <v>3447866.5833333335</v>
      </c>
      <c r="G368" s="5">
        <f t="shared" si="54"/>
        <v>98510.473809523814</v>
      </c>
      <c r="H368" s="10">
        <f t="shared" si="50"/>
        <v>3546377.0571428575</v>
      </c>
      <c r="J368" s="10">
        <f t="shared" si="51"/>
        <v>37828021.942857146</v>
      </c>
    </row>
    <row r="369" spans="1:10" x14ac:dyDescent="0.25">
      <c r="A369" t="s">
        <v>296</v>
      </c>
      <c r="C369" s="1">
        <v>43465</v>
      </c>
      <c r="D369" s="5">
        <v>42333301</v>
      </c>
      <c r="E369" s="20">
        <f t="shared" si="52"/>
        <v>1050</v>
      </c>
      <c r="F369" s="5">
        <f t="shared" si="53"/>
        <v>3527775.083333333</v>
      </c>
      <c r="G369" s="5">
        <f t="shared" si="54"/>
        <v>100793.5738095238</v>
      </c>
      <c r="H369" s="10">
        <f t="shared" si="50"/>
        <v>3628568.6571428566</v>
      </c>
      <c r="J369" s="10">
        <f t="shared" si="51"/>
        <v>38704732.342857145</v>
      </c>
    </row>
    <row r="370" spans="1:10" x14ac:dyDescent="0.25">
      <c r="A370" t="s">
        <v>297</v>
      </c>
      <c r="C370" s="1">
        <v>43465</v>
      </c>
      <c r="D370" s="5">
        <v>48270906</v>
      </c>
      <c r="E370" s="20">
        <f t="shared" si="52"/>
        <v>1050</v>
      </c>
      <c r="F370" s="5">
        <f t="shared" si="53"/>
        <v>4022575.5</v>
      </c>
      <c r="G370" s="5">
        <f t="shared" si="54"/>
        <v>114930.72857142857</v>
      </c>
      <c r="H370" s="10">
        <f t="shared" si="50"/>
        <v>4137506.2285714285</v>
      </c>
      <c r="J370" s="10">
        <f t="shared" si="51"/>
        <v>44133399.77142857</v>
      </c>
    </row>
    <row r="371" spans="1:10" x14ac:dyDescent="0.25">
      <c r="A371" t="s">
        <v>298</v>
      </c>
      <c r="C371" s="1">
        <v>43465</v>
      </c>
      <c r="D371" s="5">
        <v>41374399</v>
      </c>
      <c r="E371" s="20">
        <f t="shared" si="52"/>
        <v>1050</v>
      </c>
      <c r="F371" s="5">
        <f t="shared" si="53"/>
        <v>3447866.5833333335</v>
      </c>
      <c r="G371" s="5">
        <f t="shared" si="54"/>
        <v>98510.473809523814</v>
      </c>
      <c r="H371" s="10">
        <f t="shared" si="50"/>
        <v>3546377.0571428575</v>
      </c>
      <c r="J371" s="10">
        <f t="shared" si="51"/>
        <v>37828021.942857146</v>
      </c>
    </row>
    <row r="372" spans="1:10" x14ac:dyDescent="0.25">
      <c r="A372" t="s">
        <v>299</v>
      </c>
      <c r="C372" s="1">
        <v>43465</v>
      </c>
      <c r="D372" s="5">
        <v>41374399</v>
      </c>
      <c r="E372" s="20">
        <f t="shared" si="52"/>
        <v>1050</v>
      </c>
      <c r="F372" s="5">
        <f t="shared" si="53"/>
        <v>3447866.5833333335</v>
      </c>
      <c r="G372" s="5">
        <f t="shared" si="54"/>
        <v>98510.473809523814</v>
      </c>
      <c r="H372" s="10">
        <f t="shared" si="50"/>
        <v>3546377.0571428575</v>
      </c>
      <c r="J372" s="10">
        <f t="shared" si="51"/>
        <v>37828021.942857146</v>
      </c>
    </row>
    <row r="373" spans="1:10" x14ac:dyDescent="0.25">
      <c r="A373" t="s">
        <v>300</v>
      </c>
      <c r="C373" s="1">
        <v>43465</v>
      </c>
      <c r="D373" s="5">
        <v>49999791</v>
      </c>
      <c r="E373" s="20">
        <f t="shared" si="52"/>
        <v>1050</v>
      </c>
      <c r="F373" s="5">
        <f t="shared" si="53"/>
        <v>4166649.25</v>
      </c>
      <c r="G373" s="5">
        <f t="shared" si="54"/>
        <v>119047.12142857144</v>
      </c>
      <c r="H373" s="10">
        <f t="shared" si="50"/>
        <v>4285696.3714285716</v>
      </c>
      <c r="J373" s="10">
        <f t="shared" si="51"/>
        <v>45714094.628571428</v>
      </c>
    </row>
    <row r="374" spans="1:10" x14ac:dyDescent="0.25">
      <c r="A374" t="s">
        <v>301</v>
      </c>
      <c r="C374" s="1">
        <v>43465</v>
      </c>
      <c r="D374" s="5">
        <v>12897818</v>
      </c>
      <c r="E374" s="20">
        <f t="shared" si="52"/>
        <v>1050</v>
      </c>
      <c r="F374" s="5">
        <f t="shared" si="53"/>
        <v>1074818.1666666667</v>
      </c>
      <c r="G374" s="5">
        <f t="shared" si="54"/>
        <v>30709.090476190475</v>
      </c>
      <c r="H374" s="10">
        <f t="shared" si="50"/>
        <v>1105527.2571428572</v>
      </c>
      <c r="J374" s="10">
        <f t="shared" si="51"/>
        <v>11792290.742857143</v>
      </c>
    </row>
    <row r="375" spans="1:10" x14ac:dyDescent="0.25">
      <c r="A375" t="s">
        <v>289</v>
      </c>
      <c r="C375" s="1">
        <v>43465</v>
      </c>
      <c r="D375" s="5">
        <v>49387461</v>
      </c>
      <c r="E375" s="20">
        <f t="shared" si="52"/>
        <v>1050</v>
      </c>
      <c r="F375" s="5">
        <f>+D375/12600*E375</f>
        <v>4115621.75</v>
      </c>
      <c r="G375" s="5">
        <f>+D375/12600*30</f>
        <v>117589.19285714286</v>
      </c>
      <c r="H375" s="10">
        <f>+G375+F375</f>
        <v>4233210.9428571425</v>
      </c>
      <c r="J375" s="10">
        <f t="shared" si="51"/>
        <v>45154250.057142854</v>
      </c>
    </row>
    <row r="376" spans="1:10" x14ac:dyDescent="0.25">
      <c r="J376" s="10">
        <f t="shared" si="51"/>
        <v>0</v>
      </c>
    </row>
    <row r="377" spans="1:10" x14ac:dyDescent="0.25">
      <c r="J377" s="10">
        <f t="shared" si="51"/>
        <v>0</v>
      </c>
    </row>
    <row r="378" spans="1:10" x14ac:dyDescent="0.25">
      <c r="A378" s="2" t="s">
        <v>438</v>
      </c>
      <c r="C378" s="1"/>
      <c r="D378" s="6">
        <f>SUM(D365:D377)</f>
        <v>1730553352</v>
      </c>
      <c r="E378" s="5"/>
      <c r="F378" s="6">
        <f>SUM(F365:F377)</f>
        <v>144212779.33333331</v>
      </c>
      <c r="G378" s="6">
        <f>SUM(G365:G377)</f>
        <v>4120365.1238095243</v>
      </c>
      <c r="H378" s="6">
        <f>SUM(H365:H377)</f>
        <v>148333144.45714289</v>
      </c>
      <c r="J378" s="10">
        <f t="shared" si="51"/>
        <v>1582220207.5428572</v>
      </c>
    </row>
    <row r="379" spans="1:10" x14ac:dyDescent="0.25">
      <c r="A379" s="2" t="s">
        <v>68</v>
      </c>
      <c r="B379" s="2"/>
      <c r="C379" s="2"/>
      <c r="D379" s="11">
        <f>SUM(D357:D377)-D364</f>
        <v>3619013053</v>
      </c>
      <c r="E379" s="11"/>
      <c r="F379" s="11">
        <f t="shared" ref="F379:H379" si="55">SUM(F357:F377)-F364</f>
        <v>284375390.28222215</v>
      </c>
      <c r="G379" s="11">
        <f t="shared" si="55"/>
        <v>8616697.7452380918</v>
      </c>
      <c r="H379" s="11">
        <f t="shared" si="55"/>
        <v>292992088.02746028</v>
      </c>
      <c r="J379" s="10">
        <f t="shared" si="51"/>
        <v>3326020964.9725399</v>
      </c>
    </row>
    <row r="380" spans="1:10" x14ac:dyDescent="0.25">
      <c r="B380" s="2" t="s">
        <v>426</v>
      </c>
      <c r="F380" s="10"/>
      <c r="J380" s="10">
        <f t="shared" si="51"/>
        <v>0</v>
      </c>
    </row>
    <row r="381" spans="1:10" x14ac:dyDescent="0.25">
      <c r="A381" s="18" t="s">
        <v>302</v>
      </c>
      <c r="B381" s="12" t="s">
        <v>425</v>
      </c>
      <c r="H381" s="11">
        <f>+H379+H353+H348</f>
        <v>355704590.92746025</v>
      </c>
      <c r="J381" s="10">
        <f t="shared" si="51"/>
        <v>-355704590.92746025</v>
      </c>
    </row>
    <row r="382" spans="1:10" x14ac:dyDescent="0.25">
      <c r="H382" s="10"/>
      <c r="J382" s="10">
        <f t="shared" si="51"/>
        <v>0</v>
      </c>
    </row>
    <row r="383" spans="1:10" x14ac:dyDescent="0.25">
      <c r="A383" s="2" t="s">
        <v>304</v>
      </c>
      <c r="J383" s="10">
        <f t="shared" si="51"/>
        <v>0</v>
      </c>
    </row>
    <row r="384" spans="1:10" x14ac:dyDescent="0.25">
      <c r="A384" s="2" t="s">
        <v>423</v>
      </c>
      <c r="C384" s="1"/>
      <c r="J384" s="10">
        <f t="shared" si="51"/>
        <v>0</v>
      </c>
    </row>
    <row r="385" spans="1:10" x14ac:dyDescent="0.25">
      <c r="A385" t="s">
        <v>305</v>
      </c>
      <c r="C385" s="1">
        <v>43100</v>
      </c>
      <c r="D385" s="5">
        <v>10560396</v>
      </c>
      <c r="E385" s="20"/>
      <c r="J385" s="10">
        <f t="shared" si="51"/>
        <v>10560396</v>
      </c>
    </row>
    <row r="386" spans="1:10" x14ac:dyDescent="0.25">
      <c r="A386" s="2" t="s">
        <v>68</v>
      </c>
      <c r="B386" s="2"/>
      <c r="C386" s="2"/>
      <c r="D386" s="11">
        <f>+D385</f>
        <v>10560396</v>
      </c>
      <c r="E386" s="11"/>
      <c r="J386" s="10">
        <f t="shared" si="51"/>
        <v>10560396</v>
      </c>
    </row>
    <row r="387" spans="1:10" ht="15" customHeight="1" x14ac:dyDescent="0.25">
      <c r="J387" s="10">
        <f t="shared" si="51"/>
        <v>0</v>
      </c>
    </row>
    <row r="388" spans="1:10" ht="15" customHeight="1" x14ac:dyDescent="0.25">
      <c r="F388" s="24" t="s">
        <v>454</v>
      </c>
      <c r="G388" s="26" t="s">
        <v>455</v>
      </c>
      <c r="H388" s="28" t="s">
        <v>456</v>
      </c>
      <c r="J388" s="10"/>
    </row>
    <row r="389" spans="1:10" x14ac:dyDescent="0.25">
      <c r="A389" s="2" t="s">
        <v>306</v>
      </c>
      <c r="B389" s="13" t="s">
        <v>308</v>
      </c>
      <c r="F389" s="25"/>
      <c r="G389" s="27"/>
      <c r="H389" s="29"/>
      <c r="J389" s="10">
        <f t="shared" si="51"/>
        <v>0</v>
      </c>
    </row>
    <row r="390" spans="1:10" x14ac:dyDescent="0.25">
      <c r="A390" t="s">
        <v>305</v>
      </c>
      <c r="B390" s="13" t="s">
        <v>307</v>
      </c>
      <c r="C390" s="1">
        <v>43100</v>
      </c>
      <c r="D390" s="5">
        <v>170791426</v>
      </c>
      <c r="E390" s="20">
        <f>+($F$163-C390)-21</f>
        <v>1409</v>
      </c>
      <c r="F390" s="5">
        <f t="shared" ref="F390" si="56">+D390/21600*E390</f>
        <v>11140977.742314816</v>
      </c>
      <c r="G390" s="5">
        <f>+D390/21600*30</f>
        <v>237210.31388888889</v>
      </c>
      <c r="H390" s="10">
        <f t="shared" ref="H390" si="57">+G390+F390</f>
        <v>11378188.056203704</v>
      </c>
      <c r="J390" s="10">
        <f t="shared" si="51"/>
        <v>159413237.94379631</v>
      </c>
    </row>
    <row r="391" spans="1:10" x14ac:dyDescent="0.25">
      <c r="A391" s="2" t="s">
        <v>68</v>
      </c>
      <c r="B391" s="2"/>
      <c r="C391" s="2"/>
      <c r="D391" s="6">
        <f>+D390</f>
        <v>170791426</v>
      </c>
      <c r="E391" s="6"/>
      <c r="F391" s="6">
        <f t="shared" ref="F391:H391" si="58">+F390</f>
        <v>11140977.742314816</v>
      </c>
      <c r="G391" s="6">
        <f t="shared" si="58"/>
        <v>237210.31388888889</v>
      </c>
      <c r="H391" s="6">
        <f t="shared" si="58"/>
        <v>11378188.056203704</v>
      </c>
      <c r="J391" s="10">
        <f t="shared" si="51"/>
        <v>159413237.94379631</v>
      </c>
    </row>
    <row r="392" spans="1:10" x14ac:dyDescent="0.25">
      <c r="J392" s="10">
        <f t="shared" si="51"/>
        <v>0</v>
      </c>
    </row>
    <row r="393" spans="1:10" x14ac:dyDescent="0.25">
      <c r="A393" s="2" t="s">
        <v>309</v>
      </c>
      <c r="J393" s="10">
        <f t="shared" si="51"/>
        <v>0</v>
      </c>
    </row>
    <row r="394" spans="1:10" ht="15" customHeight="1" x14ac:dyDescent="0.25">
      <c r="A394" s="2" t="s">
        <v>310</v>
      </c>
      <c r="B394" s="2" t="s">
        <v>340</v>
      </c>
      <c r="F394" s="24" t="s">
        <v>454</v>
      </c>
      <c r="G394" s="26" t="s">
        <v>455</v>
      </c>
      <c r="H394" s="28" t="s">
        <v>456</v>
      </c>
      <c r="J394" s="10"/>
    </row>
    <row r="395" spans="1:10" x14ac:dyDescent="0.25">
      <c r="A395" s="2" t="s">
        <v>424</v>
      </c>
      <c r="B395" s="2" t="s">
        <v>341</v>
      </c>
      <c r="F395" s="25"/>
      <c r="G395" s="27"/>
      <c r="H395" s="29"/>
      <c r="J395" s="10">
        <f t="shared" si="51"/>
        <v>0</v>
      </c>
    </row>
    <row r="396" spans="1:10" x14ac:dyDescent="0.25">
      <c r="A396" t="s">
        <v>311</v>
      </c>
      <c r="C396" s="1">
        <v>43100</v>
      </c>
      <c r="D396" s="5">
        <v>70644045</v>
      </c>
      <c r="E396" s="20">
        <f>+($F$163-C396)-20</f>
        <v>1410</v>
      </c>
      <c r="F396" s="5">
        <f t="shared" ref="F396:F424" si="59">+D396/21600*E396</f>
        <v>4611486.270833333</v>
      </c>
      <c r="G396" s="5">
        <f>+D396/21600*30</f>
        <v>98116.729166666672</v>
      </c>
      <c r="H396" s="10">
        <f t="shared" ref="H396:H424" si="60">+G396+F396</f>
        <v>4709603</v>
      </c>
      <c r="J396" s="10">
        <f t="shared" si="51"/>
        <v>65934442</v>
      </c>
    </row>
    <row r="397" spans="1:10" x14ac:dyDescent="0.25">
      <c r="A397" t="s">
        <v>312</v>
      </c>
      <c r="C397" s="1">
        <v>43100</v>
      </c>
      <c r="D397" s="5">
        <v>70995768</v>
      </c>
      <c r="E397" s="20">
        <f>+($F$163-C397)-20</f>
        <v>1410</v>
      </c>
      <c r="F397" s="5">
        <f t="shared" si="59"/>
        <v>4634445.9666666668</v>
      </c>
      <c r="G397" s="5">
        <f t="shared" ref="G397:G424" si="61">+D397/21600*30</f>
        <v>98605.233333333337</v>
      </c>
      <c r="H397" s="10">
        <f t="shared" si="60"/>
        <v>4733051.2</v>
      </c>
      <c r="J397" s="10">
        <f t="shared" si="51"/>
        <v>66262716.799999997</v>
      </c>
    </row>
    <row r="398" spans="1:10" x14ac:dyDescent="0.25">
      <c r="A398" t="s">
        <v>313</v>
      </c>
      <c r="C398" s="1">
        <v>43100</v>
      </c>
      <c r="D398" s="5">
        <v>67411400</v>
      </c>
      <c r="E398" s="20">
        <f t="shared" ref="E398:E422" si="62">+($F$163-C398)-20</f>
        <v>1410</v>
      </c>
      <c r="F398" s="5">
        <f t="shared" si="59"/>
        <v>4400466.388888889</v>
      </c>
      <c r="G398" s="5">
        <f t="shared" si="61"/>
        <v>93626.944444444453</v>
      </c>
      <c r="H398" s="10">
        <f t="shared" si="60"/>
        <v>4494093.333333333</v>
      </c>
      <c r="J398" s="10">
        <f t="shared" si="51"/>
        <v>62917306.666666664</v>
      </c>
    </row>
    <row r="399" spans="1:10" x14ac:dyDescent="0.25">
      <c r="A399" t="s">
        <v>314</v>
      </c>
      <c r="C399" s="1">
        <v>43100</v>
      </c>
      <c r="D399" s="5">
        <v>70238191</v>
      </c>
      <c r="E399" s="20">
        <f t="shared" si="62"/>
        <v>1410</v>
      </c>
      <c r="F399" s="5">
        <f t="shared" si="59"/>
        <v>4584993.0236111116</v>
      </c>
      <c r="G399" s="5">
        <f t="shared" si="61"/>
        <v>97553.043055555565</v>
      </c>
      <c r="H399" s="10">
        <f t="shared" si="60"/>
        <v>4682546.0666666673</v>
      </c>
      <c r="J399" s="10">
        <f t="shared" si="51"/>
        <v>65555644.93333333</v>
      </c>
    </row>
    <row r="400" spans="1:10" x14ac:dyDescent="0.25">
      <c r="A400" t="s">
        <v>315</v>
      </c>
      <c r="C400" s="1">
        <v>43100</v>
      </c>
      <c r="D400" s="5">
        <v>122816920</v>
      </c>
      <c r="E400" s="20">
        <f t="shared" si="62"/>
        <v>1410</v>
      </c>
      <c r="F400" s="5">
        <f t="shared" si="59"/>
        <v>8017215.6111111101</v>
      </c>
      <c r="G400" s="5">
        <f t="shared" si="61"/>
        <v>170579.05555555553</v>
      </c>
      <c r="H400" s="10">
        <f t="shared" si="60"/>
        <v>8187794.666666666</v>
      </c>
      <c r="J400" s="10">
        <f t="shared" si="51"/>
        <v>114629125.33333333</v>
      </c>
    </row>
    <row r="401" spans="1:10" x14ac:dyDescent="0.25">
      <c r="A401" t="s">
        <v>316</v>
      </c>
      <c r="C401" s="1">
        <v>43100</v>
      </c>
      <c r="D401" s="5">
        <v>478163000</v>
      </c>
      <c r="E401" s="20">
        <f t="shared" si="62"/>
        <v>1410</v>
      </c>
      <c r="F401" s="5">
        <f t="shared" si="59"/>
        <v>31213418.055555556</v>
      </c>
      <c r="G401" s="5">
        <f t="shared" si="61"/>
        <v>664115.27777777775</v>
      </c>
      <c r="H401" s="10">
        <f t="shared" si="60"/>
        <v>31877533.333333332</v>
      </c>
      <c r="J401" s="10">
        <f t="shared" si="51"/>
        <v>446285466.66666669</v>
      </c>
    </row>
    <row r="402" spans="1:10" x14ac:dyDescent="0.25">
      <c r="A402" t="s">
        <v>317</v>
      </c>
      <c r="C402" s="1">
        <v>43100</v>
      </c>
      <c r="D402" s="5">
        <v>1231524382</v>
      </c>
      <c r="E402" s="20">
        <f t="shared" si="62"/>
        <v>1410</v>
      </c>
      <c r="F402" s="5">
        <f t="shared" si="59"/>
        <v>80391174.936111107</v>
      </c>
      <c r="G402" s="5">
        <f t="shared" si="61"/>
        <v>1710450.5305555556</v>
      </c>
      <c r="H402" s="10">
        <f t="shared" si="60"/>
        <v>82101625.466666669</v>
      </c>
      <c r="J402" s="10">
        <f t="shared" si="51"/>
        <v>1149422756.5333333</v>
      </c>
    </row>
    <row r="403" spans="1:10" x14ac:dyDescent="0.25">
      <c r="A403" t="s">
        <v>318</v>
      </c>
      <c r="C403" s="1">
        <v>43100</v>
      </c>
      <c r="D403" s="5">
        <v>60263625</v>
      </c>
      <c r="E403" s="20">
        <f t="shared" si="62"/>
        <v>1410</v>
      </c>
      <c r="F403" s="5">
        <f t="shared" si="59"/>
        <v>3933875.520833333</v>
      </c>
      <c r="G403" s="5">
        <f t="shared" si="61"/>
        <v>83699.479166666657</v>
      </c>
      <c r="H403" s="10">
        <f t="shared" si="60"/>
        <v>4017574.9999999995</v>
      </c>
      <c r="J403" s="10">
        <f t="shared" si="51"/>
        <v>56246050</v>
      </c>
    </row>
    <row r="404" spans="1:10" x14ac:dyDescent="0.25">
      <c r="A404" t="s">
        <v>319</v>
      </c>
      <c r="C404" s="1">
        <v>43100</v>
      </c>
      <c r="D404" s="5">
        <v>67069476</v>
      </c>
      <c r="E404" s="20">
        <f t="shared" si="62"/>
        <v>1410</v>
      </c>
      <c r="F404" s="5">
        <f t="shared" si="59"/>
        <v>4378146.3499999996</v>
      </c>
      <c r="G404" s="5">
        <f t="shared" si="61"/>
        <v>93152.049999999988</v>
      </c>
      <c r="H404" s="10">
        <f t="shared" si="60"/>
        <v>4471298.3999999994</v>
      </c>
      <c r="J404" s="10">
        <f t="shared" si="51"/>
        <v>62598177.600000001</v>
      </c>
    </row>
    <row r="405" spans="1:10" x14ac:dyDescent="0.25">
      <c r="A405" t="s">
        <v>320</v>
      </c>
      <c r="C405" s="1">
        <v>43100</v>
      </c>
      <c r="D405" s="5">
        <v>44826711</v>
      </c>
      <c r="E405" s="20">
        <f t="shared" si="62"/>
        <v>1410</v>
      </c>
      <c r="F405" s="5">
        <f t="shared" si="59"/>
        <v>2926188.0791666666</v>
      </c>
      <c r="G405" s="5">
        <f t="shared" si="61"/>
        <v>62259.320833333331</v>
      </c>
      <c r="H405" s="10">
        <f t="shared" si="60"/>
        <v>2988447.4</v>
      </c>
      <c r="J405" s="10">
        <f t="shared" si="51"/>
        <v>41838263.600000001</v>
      </c>
    </row>
    <row r="406" spans="1:10" x14ac:dyDescent="0.25">
      <c r="A406" t="s">
        <v>321</v>
      </c>
      <c r="C406" s="1">
        <v>43100</v>
      </c>
      <c r="D406" s="5">
        <v>88189888</v>
      </c>
      <c r="E406" s="20">
        <f t="shared" si="62"/>
        <v>1410</v>
      </c>
      <c r="F406" s="5">
        <f t="shared" si="59"/>
        <v>5756839.9111111108</v>
      </c>
      <c r="G406" s="5">
        <f t="shared" si="61"/>
        <v>122485.95555555556</v>
      </c>
      <c r="H406" s="10">
        <f t="shared" si="60"/>
        <v>5879325.8666666662</v>
      </c>
      <c r="J406" s="10">
        <f t="shared" si="51"/>
        <v>82310562.13333334</v>
      </c>
    </row>
    <row r="407" spans="1:10" x14ac:dyDescent="0.25">
      <c r="A407" t="s">
        <v>322</v>
      </c>
      <c r="C407" s="1">
        <v>43100</v>
      </c>
      <c r="D407" s="5">
        <v>170561265</v>
      </c>
      <c r="E407" s="20">
        <f t="shared" si="62"/>
        <v>1410</v>
      </c>
      <c r="F407" s="5">
        <f t="shared" si="59"/>
        <v>11133860.354166666</v>
      </c>
      <c r="G407" s="5">
        <f t="shared" si="61"/>
        <v>236890.64583333331</v>
      </c>
      <c r="H407" s="10">
        <f t="shared" si="60"/>
        <v>11370751</v>
      </c>
      <c r="J407" s="10">
        <f t="shared" si="51"/>
        <v>159190514</v>
      </c>
    </row>
    <row r="408" spans="1:10" x14ac:dyDescent="0.25">
      <c r="A408" t="s">
        <v>323</v>
      </c>
      <c r="C408" s="1">
        <v>43100</v>
      </c>
      <c r="D408" s="5">
        <v>115491790</v>
      </c>
      <c r="E408" s="20">
        <f t="shared" si="62"/>
        <v>1410</v>
      </c>
      <c r="F408" s="5">
        <f t="shared" si="59"/>
        <v>7539047.4027777771</v>
      </c>
      <c r="G408" s="5">
        <f t="shared" si="61"/>
        <v>160405.26388888888</v>
      </c>
      <c r="H408" s="10">
        <f t="shared" si="60"/>
        <v>7699452.666666666</v>
      </c>
      <c r="J408" s="10">
        <f t="shared" si="51"/>
        <v>107792337.33333333</v>
      </c>
    </row>
    <row r="409" spans="1:10" x14ac:dyDescent="0.25">
      <c r="A409" t="s">
        <v>324</v>
      </c>
      <c r="C409" s="1">
        <v>43100</v>
      </c>
      <c r="D409" s="5">
        <v>74253997</v>
      </c>
      <c r="E409" s="20">
        <f t="shared" si="62"/>
        <v>1410</v>
      </c>
      <c r="F409" s="5">
        <f t="shared" si="59"/>
        <v>4847135.9152777772</v>
      </c>
      <c r="G409" s="5">
        <f t="shared" si="61"/>
        <v>103130.55138888888</v>
      </c>
      <c r="H409" s="10">
        <f t="shared" si="60"/>
        <v>4950266.4666666659</v>
      </c>
      <c r="J409" s="10">
        <f t="shared" si="51"/>
        <v>69303730.533333331</v>
      </c>
    </row>
    <row r="410" spans="1:10" x14ac:dyDescent="0.25">
      <c r="A410" t="s">
        <v>325</v>
      </c>
      <c r="C410" s="1">
        <v>43100</v>
      </c>
      <c r="D410" s="5">
        <v>133048767</v>
      </c>
      <c r="E410" s="20">
        <f t="shared" si="62"/>
        <v>1410</v>
      </c>
      <c r="F410" s="5">
        <f t="shared" si="59"/>
        <v>8685127.8458333332</v>
      </c>
      <c r="G410" s="5">
        <f t="shared" si="61"/>
        <v>184789.95416666666</v>
      </c>
      <c r="H410" s="10">
        <f t="shared" si="60"/>
        <v>8869917.8000000007</v>
      </c>
      <c r="J410" s="10">
        <f t="shared" si="51"/>
        <v>124178849.2</v>
      </c>
    </row>
    <row r="411" spans="1:10" x14ac:dyDescent="0.25">
      <c r="A411" t="s">
        <v>326</v>
      </c>
      <c r="C411" s="1">
        <v>43100</v>
      </c>
      <c r="D411" s="5">
        <v>18000000</v>
      </c>
      <c r="E411" s="20">
        <f t="shared" si="62"/>
        <v>1410</v>
      </c>
      <c r="F411" s="5">
        <f t="shared" si="59"/>
        <v>1175000</v>
      </c>
      <c r="G411" s="5">
        <f t="shared" si="61"/>
        <v>25000</v>
      </c>
      <c r="H411" s="10">
        <f t="shared" si="60"/>
        <v>1200000</v>
      </c>
      <c r="J411" s="10">
        <f t="shared" si="51"/>
        <v>16800000</v>
      </c>
    </row>
    <row r="412" spans="1:10" ht="15" customHeight="1" x14ac:dyDescent="0.25">
      <c r="A412" t="s">
        <v>339</v>
      </c>
      <c r="C412" s="1">
        <v>43100</v>
      </c>
      <c r="D412" s="5">
        <v>4333600</v>
      </c>
      <c r="E412" s="20">
        <f t="shared" si="62"/>
        <v>1410</v>
      </c>
      <c r="F412" s="5">
        <f t="shared" si="59"/>
        <v>282887.77777777775</v>
      </c>
      <c r="G412" s="5">
        <f t="shared" si="61"/>
        <v>6018.8888888888887</v>
      </c>
      <c r="H412" s="10">
        <f t="shared" si="60"/>
        <v>288906.66666666663</v>
      </c>
      <c r="J412" s="10">
        <f t="shared" si="51"/>
        <v>4044693.3333333335</v>
      </c>
    </row>
    <row r="413" spans="1:10" ht="15" customHeight="1" x14ac:dyDescent="0.25">
      <c r="A413" t="s">
        <v>327</v>
      </c>
      <c r="C413" s="1">
        <v>43100</v>
      </c>
      <c r="D413" s="5">
        <v>10834000</v>
      </c>
      <c r="E413" s="20">
        <f t="shared" si="62"/>
        <v>1410</v>
      </c>
      <c r="F413" s="5">
        <f t="shared" si="59"/>
        <v>707219.4444444445</v>
      </c>
      <c r="G413" s="5">
        <f t="shared" si="61"/>
        <v>15047.222222222223</v>
      </c>
      <c r="H413" s="10">
        <f t="shared" si="60"/>
        <v>722266.66666666674</v>
      </c>
      <c r="J413" s="10">
        <f t="shared" si="51"/>
        <v>10111733.333333334</v>
      </c>
    </row>
    <row r="414" spans="1:10" x14ac:dyDescent="0.25">
      <c r="A414" t="s">
        <v>328</v>
      </c>
      <c r="C414" s="1">
        <v>43100</v>
      </c>
      <c r="D414" s="5">
        <v>69999970</v>
      </c>
      <c r="E414" s="20">
        <f t="shared" si="62"/>
        <v>1410</v>
      </c>
      <c r="F414" s="5">
        <f t="shared" si="59"/>
        <v>4569442.486111111</v>
      </c>
      <c r="G414" s="5">
        <f t="shared" si="61"/>
        <v>97222.180555555562</v>
      </c>
      <c r="H414" s="10">
        <f t="shared" si="60"/>
        <v>4666664.666666667</v>
      </c>
      <c r="J414" s="10">
        <f t="shared" si="51"/>
        <v>65333305.333333336</v>
      </c>
    </row>
    <row r="415" spans="1:10" x14ac:dyDescent="0.25">
      <c r="A415" t="s">
        <v>329</v>
      </c>
      <c r="C415" s="1">
        <v>43100</v>
      </c>
      <c r="D415" s="5">
        <v>20000000</v>
      </c>
      <c r="E415" s="20">
        <f t="shared" si="62"/>
        <v>1410</v>
      </c>
      <c r="F415" s="5">
        <f t="shared" si="59"/>
        <v>1305555.5555555557</v>
      </c>
      <c r="G415" s="5">
        <f t="shared" si="61"/>
        <v>27777.777777777781</v>
      </c>
      <c r="H415" s="10">
        <f t="shared" si="60"/>
        <v>1333333.3333333335</v>
      </c>
      <c r="J415" s="10">
        <f t="shared" si="51"/>
        <v>18666666.666666668</v>
      </c>
    </row>
    <row r="416" spans="1:10" x14ac:dyDescent="0.25">
      <c r="A416" t="s">
        <v>330</v>
      </c>
      <c r="C416" s="1">
        <v>43100</v>
      </c>
      <c r="D416" s="5">
        <v>353492505</v>
      </c>
      <c r="E416" s="20">
        <f t="shared" si="62"/>
        <v>1410</v>
      </c>
      <c r="F416" s="5">
        <f t="shared" si="59"/>
        <v>23075205.1875</v>
      </c>
      <c r="G416" s="5">
        <f t="shared" si="61"/>
        <v>490961.8125</v>
      </c>
      <c r="H416" s="10">
        <f t="shared" si="60"/>
        <v>23566167</v>
      </c>
      <c r="J416" s="10">
        <f t="shared" si="51"/>
        <v>329926338</v>
      </c>
    </row>
    <row r="417" spans="1:10" x14ac:dyDescent="0.25">
      <c r="A417" t="s">
        <v>331</v>
      </c>
      <c r="C417" s="1">
        <v>43100</v>
      </c>
      <c r="D417" s="5">
        <v>31744024</v>
      </c>
      <c r="E417" s="20">
        <f t="shared" si="62"/>
        <v>1410</v>
      </c>
      <c r="F417" s="5">
        <f t="shared" si="59"/>
        <v>2072179.3444444444</v>
      </c>
      <c r="G417" s="5">
        <f t="shared" si="61"/>
        <v>44088.922222222223</v>
      </c>
      <c r="H417" s="10">
        <f t="shared" si="60"/>
        <v>2116268.2666666666</v>
      </c>
      <c r="J417" s="10">
        <f t="shared" si="51"/>
        <v>29627755.733333334</v>
      </c>
    </row>
    <row r="418" spans="1:10" x14ac:dyDescent="0.25">
      <c r="A418" t="s">
        <v>332</v>
      </c>
      <c r="C418" s="1">
        <v>43100</v>
      </c>
      <c r="D418" s="5">
        <v>10053200</v>
      </c>
      <c r="E418" s="20">
        <f t="shared" si="62"/>
        <v>1410</v>
      </c>
      <c r="F418" s="5">
        <f t="shared" si="59"/>
        <v>656250.5555555555</v>
      </c>
      <c r="G418" s="5">
        <f t="shared" si="61"/>
        <v>13962.777777777777</v>
      </c>
      <c r="H418" s="10">
        <f t="shared" si="60"/>
        <v>670213.33333333326</v>
      </c>
      <c r="J418" s="10">
        <f t="shared" si="51"/>
        <v>9382986.666666666</v>
      </c>
    </row>
    <row r="419" spans="1:10" x14ac:dyDescent="0.25">
      <c r="A419" t="s">
        <v>333</v>
      </c>
      <c r="C419" s="1">
        <v>43100</v>
      </c>
      <c r="D419" s="5">
        <v>10834000</v>
      </c>
      <c r="E419" s="20">
        <f t="shared" si="62"/>
        <v>1410</v>
      </c>
      <c r="F419" s="5">
        <f t="shared" si="59"/>
        <v>707219.4444444445</v>
      </c>
      <c r="G419" s="5">
        <f t="shared" si="61"/>
        <v>15047.222222222223</v>
      </c>
      <c r="H419" s="10">
        <f t="shared" si="60"/>
        <v>722266.66666666674</v>
      </c>
      <c r="J419" s="10">
        <f t="shared" si="51"/>
        <v>10111733.333333334</v>
      </c>
    </row>
    <row r="420" spans="1:10" x14ac:dyDescent="0.25">
      <c r="A420" t="s">
        <v>334</v>
      </c>
      <c r="C420" s="1">
        <v>43100</v>
      </c>
      <c r="D420" s="5">
        <v>6411100</v>
      </c>
      <c r="E420" s="20">
        <f t="shared" si="62"/>
        <v>1410</v>
      </c>
      <c r="F420" s="5">
        <f t="shared" si="59"/>
        <v>418502.36111111107</v>
      </c>
      <c r="G420" s="5">
        <f t="shared" si="61"/>
        <v>8904.3055555555547</v>
      </c>
      <c r="H420" s="10">
        <f t="shared" si="60"/>
        <v>427406.66666666663</v>
      </c>
      <c r="J420" s="10">
        <f t="shared" si="51"/>
        <v>5983693.333333333</v>
      </c>
    </row>
    <row r="421" spans="1:10" x14ac:dyDescent="0.25">
      <c r="A421" t="s">
        <v>335</v>
      </c>
      <c r="C421" s="1">
        <v>43100</v>
      </c>
      <c r="D421" s="5">
        <v>43436500</v>
      </c>
      <c r="E421" s="20">
        <f t="shared" si="62"/>
        <v>1410</v>
      </c>
      <c r="F421" s="5">
        <f t="shared" si="59"/>
        <v>2835438.1944444445</v>
      </c>
      <c r="G421" s="5">
        <f t="shared" si="61"/>
        <v>60328.472222222226</v>
      </c>
      <c r="H421" s="10">
        <f t="shared" si="60"/>
        <v>2895766.6666666665</v>
      </c>
      <c r="J421" s="10">
        <f t="shared" ref="J421:J456" si="63">+D421-H421</f>
        <v>40540733.333333336</v>
      </c>
    </row>
    <row r="422" spans="1:10" x14ac:dyDescent="0.25">
      <c r="A422" t="s">
        <v>336</v>
      </c>
      <c r="C422" s="1">
        <v>43100</v>
      </c>
      <c r="D422" s="5">
        <v>7275111</v>
      </c>
      <c r="E422" s="20">
        <f t="shared" si="62"/>
        <v>1410</v>
      </c>
      <c r="F422" s="5">
        <f t="shared" si="59"/>
        <v>474903.07916666666</v>
      </c>
      <c r="G422" s="5">
        <f t="shared" si="61"/>
        <v>10104.320833333333</v>
      </c>
      <c r="H422" s="10">
        <f t="shared" si="60"/>
        <v>485007.4</v>
      </c>
      <c r="J422" s="10">
        <f t="shared" si="63"/>
        <v>6790103.5999999996</v>
      </c>
    </row>
    <row r="423" spans="1:10" x14ac:dyDescent="0.25">
      <c r="A423" t="s">
        <v>337</v>
      </c>
      <c r="C423" s="1">
        <v>43465</v>
      </c>
      <c r="D423" s="5">
        <v>104318802</v>
      </c>
      <c r="E423" s="20">
        <f>+($F$163-C423)-15</f>
        <v>1050</v>
      </c>
      <c r="F423" s="5">
        <f t="shared" si="59"/>
        <v>5071052.875</v>
      </c>
      <c r="G423" s="5">
        <f t="shared" si="61"/>
        <v>144887.22499999998</v>
      </c>
      <c r="H423" s="10">
        <f t="shared" si="60"/>
        <v>5215940.0999999996</v>
      </c>
      <c r="J423" s="10">
        <f t="shared" si="63"/>
        <v>99102861.900000006</v>
      </c>
    </row>
    <row r="424" spans="1:10" x14ac:dyDescent="0.25">
      <c r="A424" t="s">
        <v>338</v>
      </c>
      <c r="C424" s="1">
        <v>43465</v>
      </c>
      <c r="D424" s="5">
        <v>21700000</v>
      </c>
      <c r="E424" s="20">
        <f>+($F$163-C424)-15</f>
        <v>1050</v>
      </c>
      <c r="F424" s="5">
        <f t="shared" si="59"/>
        <v>1054861.1111111112</v>
      </c>
      <c r="G424" s="5">
        <f t="shared" si="61"/>
        <v>30138.888888888891</v>
      </c>
      <c r="H424" s="10">
        <f t="shared" si="60"/>
        <v>1085000.0000000002</v>
      </c>
      <c r="J424" s="10">
        <f t="shared" si="63"/>
        <v>20615000</v>
      </c>
    </row>
    <row r="425" spans="1:10" x14ac:dyDescent="0.25">
      <c r="A425" t="s">
        <v>434</v>
      </c>
      <c r="C425" s="1">
        <v>43830</v>
      </c>
      <c r="D425" s="5">
        <v>889397569</v>
      </c>
      <c r="E425" s="20">
        <f>+($F$163-C425)-15</f>
        <v>685</v>
      </c>
      <c r="F425" s="5">
        <f>+D425/21600*E425</f>
        <v>28205432.165046297</v>
      </c>
      <c r="G425" s="5">
        <f>+D425/21600*30</f>
        <v>1235274.4013888889</v>
      </c>
      <c r="H425" s="10">
        <f>+G425+F425</f>
        <v>29440706.566435184</v>
      </c>
      <c r="J425" s="10">
        <f t="shared" si="63"/>
        <v>859956862.43356478</v>
      </c>
    </row>
    <row r="426" spans="1:10" x14ac:dyDescent="0.25">
      <c r="A426" t="s">
        <v>447</v>
      </c>
      <c r="C426" s="1">
        <v>44135</v>
      </c>
      <c r="D426" s="5">
        <v>1834116248</v>
      </c>
      <c r="E426" s="20">
        <f>+($F$163-C426)+25</f>
        <v>420</v>
      </c>
      <c r="F426" s="5">
        <f>+D426/21600*E426</f>
        <v>35663371.48888889</v>
      </c>
      <c r="G426" s="5">
        <f>+D426/21600*30</f>
        <v>2547383.6777777774</v>
      </c>
      <c r="H426" s="10">
        <f>+G426+F426</f>
        <v>38210755.166666664</v>
      </c>
      <c r="J426" s="10">
        <f t="shared" si="63"/>
        <v>1795905492.8333333</v>
      </c>
    </row>
    <row r="427" spans="1:10" x14ac:dyDescent="0.25">
      <c r="J427" s="10">
        <f t="shared" si="63"/>
        <v>0</v>
      </c>
    </row>
    <row r="428" spans="1:10" x14ac:dyDescent="0.25">
      <c r="A428" s="2" t="s">
        <v>68</v>
      </c>
      <c r="B428" s="2"/>
      <c r="C428" s="2"/>
      <c r="D428" s="11">
        <f>SUM(D396:D426)</f>
        <v>6301445854</v>
      </c>
      <c r="E428" s="11"/>
      <c r="F428" s="11">
        <f>SUM(F396:F426)</f>
        <v>295327942.70254636</v>
      </c>
      <c r="G428" s="11">
        <f>SUM(G396:G426)</f>
        <v>8752008.1305555552</v>
      </c>
      <c r="H428" s="11">
        <f>SUM(H396:H426)</f>
        <v>304079950.83310187</v>
      </c>
      <c r="J428" s="10">
        <f t="shared" si="63"/>
        <v>5997365903.1668978</v>
      </c>
    </row>
    <row r="429" spans="1:10" x14ac:dyDescent="0.25">
      <c r="J429" s="10">
        <f t="shared" si="63"/>
        <v>0</v>
      </c>
    </row>
    <row r="430" spans="1:10" ht="15" customHeight="1" x14ac:dyDescent="0.25">
      <c r="A430" s="2" t="s">
        <v>342</v>
      </c>
      <c r="F430" s="24" t="s">
        <v>454</v>
      </c>
      <c r="G430" s="26" t="s">
        <v>455</v>
      </c>
      <c r="H430" s="28" t="s">
        <v>456</v>
      </c>
      <c r="J430" s="10"/>
    </row>
    <row r="431" spans="1:10" x14ac:dyDescent="0.25">
      <c r="A431" s="2" t="s">
        <v>344</v>
      </c>
      <c r="F431" s="25"/>
      <c r="G431" s="27"/>
      <c r="H431" s="29"/>
      <c r="J431" s="10">
        <f t="shared" si="63"/>
        <v>0</v>
      </c>
    </row>
    <row r="432" spans="1:10" x14ac:dyDescent="0.25">
      <c r="A432" t="s">
        <v>46</v>
      </c>
      <c r="B432" t="s">
        <v>343</v>
      </c>
      <c r="C432" s="1">
        <v>43100</v>
      </c>
      <c r="D432" s="5">
        <v>1051895380</v>
      </c>
      <c r="E432" s="20">
        <f>+($F$163-C432)-21</f>
        <v>1409</v>
      </c>
      <c r="F432" s="5">
        <f t="shared" ref="F432" si="64">+D432/21600*E432</f>
        <v>68616694.000925928</v>
      </c>
      <c r="G432" s="5">
        <f>+D432/21600*30</f>
        <v>1460965.8055555555</v>
      </c>
      <c r="H432" s="10">
        <f>+G432+F432-1</f>
        <v>70077658.806481481</v>
      </c>
      <c r="J432" s="10">
        <f t="shared" si="63"/>
        <v>981817721.19351852</v>
      </c>
    </row>
    <row r="433" spans="1:10" x14ac:dyDescent="0.25">
      <c r="A433" s="2" t="s">
        <v>68</v>
      </c>
      <c r="B433" s="2" t="s">
        <v>345</v>
      </c>
      <c r="C433" s="2"/>
      <c r="D433" s="11">
        <f>+D432</f>
        <v>1051895380</v>
      </c>
      <c r="E433" s="11"/>
      <c r="F433" s="11">
        <f t="shared" ref="F433:H433" si="65">+F432</f>
        <v>68616694.000925928</v>
      </c>
      <c r="G433" s="11">
        <f t="shared" si="65"/>
        <v>1460965.8055555555</v>
      </c>
      <c r="H433" s="11">
        <f t="shared" si="65"/>
        <v>70077658.806481481</v>
      </c>
      <c r="J433" s="10">
        <f t="shared" si="63"/>
        <v>981817721.19351852</v>
      </c>
    </row>
    <row r="434" spans="1:10" x14ac:dyDescent="0.25">
      <c r="B434" s="2" t="s">
        <v>346</v>
      </c>
      <c r="J434" s="10">
        <f t="shared" si="63"/>
        <v>0</v>
      </c>
    </row>
    <row r="435" spans="1:10" x14ac:dyDescent="0.25">
      <c r="J435" s="10">
        <f t="shared" si="63"/>
        <v>0</v>
      </c>
    </row>
    <row r="436" spans="1:10" ht="15" customHeight="1" x14ac:dyDescent="0.25">
      <c r="A436" s="2" t="s">
        <v>347</v>
      </c>
      <c r="F436" s="24" t="s">
        <v>454</v>
      </c>
      <c r="G436" s="26" t="s">
        <v>455</v>
      </c>
      <c r="H436" s="28" t="s">
        <v>456</v>
      </c>
      <c r="J436" s="10"/>
    </row>
    <row r="437" spans="1:10" x14ac:dyDescent="0.25">
      <c r="A437" s="2" t="s">
        <v>348</v>
      </c>
      <c r="F437" s="25"/>
      <c r="G437" s="27"/>
      <c r="H437" s="29"/>
      <c r="J437" s="10">
        <f t="shared" si="63"/>
        <v>0</v>
      </c>
    </row>
    <row r="438" spans="1:10" x14ac:dyDescent="0.25">
      <c r="A438" t="s">
        <v>349</v>
      </c>
      <c r="B438" t="s">
        <v>350</v>
      </c>
      <c r="C438" s="1">
        <v>43100</v>
      </c>
      <c r="D438" s="5">
        <v>2251344278</v>
      </c>
      <c r="E438" s="20">
        <f>+($F$163-C438)-10</f>
        <v>1420</v>
      </c>
      <c r="F438" s="5">
        <f t="shared" ref="F438" si="66">+D438/21600*E438</f>
        <v>148005040.49814814</v>
      </c>
      <c r="G438" s="5">
        <f>+D438/21600*30+103893</f>
        <v>3230760.0527777779</v>
      </c>
      <c r="H438" s="10">
        <f>+G438+F438-1</f>
        <v>151235799.55092591</v>
      </c>
      <c r="J438" s="10">
        <f t="shared" si="63"/>
        <v>2100108478.449074</v>
      </c>
    </row>
    <row r="439" spans="1:10" x14ac:dyDescent="0.25">
      <c r="A439" s="2" t="s">
        <v>68</v>
      </c>
      <c r="B439" s="2"/>
      <c r="C439" s="2"/>
      <c r="D439" s="11">
        <f>+D438</f>
        <v>2251344278</v>
      </c>
      <c r="E439" s="11"/>
      <c r="F439" s="11">
        <f t="shared" ref="F439:H439" si="67">+F438</f>
        <v>148005040.49814814</v>
      </c>
      <c r="G439" s="11">
        <f t="shared" si="67"/>
        <v>3230760.0527777779</v>
      </c>
      <c r="H439" s="11">
        <f t="shared" si="67"/>
        <v>151235799.55092591</v>
      </c>
      <c r="J439" s="10">
        <f t="shared" si="63"/>
        <v>2100108478.449074</v>
      </c>
    </row>
    <row r="440" spans="1:10" x14ac:dyDescent="0.25">
      <c r="B440" s="2" t="s">
        <v>351</v>
      </c>
      <c r="J440" s="10">
        <f t="shared" si="63"/>
        <v>0</v>
      </c>
    </row>
    <row r="441" spans="1:10" x14ac:dyDescent="0.25">
      <c r="B441" s="2" t="s">
        <v>436</v>
      </c>
      <c r="J441" s="10">
        <f t="shared" si="63"/>
        <v>0</v>
      </c>
    </row>
    <row r="442" spans="1:10" x14ac:dyDescent="0.25">
      <c r="J442" s="10">
        <f t="shared" si="63"/>
        <v>0</v>
      </c>
    </row>
    <row r="443" spans="1:10" ht="15" customHeight="1" x14ac:dyDescent="0.25">
      <c r="A443" s="2" t="s">
        <v>352</v>
      </c>
      <c r="F443" s="24" t="s">
        <v>454</v>
      </c>
      <c r="G443" s="26" t="s">
        <v>455</v>
      </c>
      <c r="H443" s="28" t="s">
        <v>456</v>
      </c>
      <c r="J443" s="10"/>
    </row>
    <row r="444" spans="1:10" x14ac:dyDescent="0.25">
      <c r="A444" s="2" t="s">
        <v>348</v>
      </c>
      <c r="F444" s="25"/>
      <c r="G444" s="27"/>
      <c r="H444" s="29"/>
      <c r="J444" s="10">
        <f t="shared" si="63"/>
        <v>0</v>
      </c>
    </row>
    <row r="445" spans="1:10" x14ac:dyDescent="0.25">
      <c r="A445" t="s">
        <v>353</v>
      </c>
      <c r="B445" t="s">
        <v>355</v>
      </c>
      <c r="C445" s="1">
        <v>43100</v>
      </c>
      <c r="D445" s="5">
        <v>1104726</v>
      </c>
      <c r="E445" s="20">
        <f>+($F$163-C445)-21</f>
        <v>1409</v>
      </c>
      <c r="F445" s="5">
        <f t="shared" ref="F445:F447" si="68">+D445/21600*E445</f>
        <v>72062.913611111115</v>
      </c>
      <c r="G445" s="5">
        <f>+D445/21600*30</f>
        <v>1534.3416666666667</v>
      </c>
      <c r="H445" s="10">
        <f>+G445+F445</f>
        <v>73597.255277777775</v>
      </c>
      <c r="J445" s="10">
        <f t="shared" si="63"/>
        <v>1031128.7447222222</v>
      </c>
    </row>
    <row r="446" spans="1:10" x14ac:dyDescent="0.25">
      <c r="A446" t="s">
        <v>21</v>
      </c>
      <c r="B446" t="s">
        <v>356</v>
      </c>
      <c r="C446" s="1">
        <v>43100</v>
      </c>
      <c r="D446" s="5">
        <v>280583943</v>
      </c>
      <c r="E446" s="20">
        <f>+($F$163-C446)-21</f>
        <v>1409</v>
      </c>
      <c r="F446" s="5">
        <f t="shared" si="68"/>
        <v>18302906.281805556</v>
      </c>
      <c r="G446" s="5">
        <f t="shared" ref="G446:G447" si="69">+D446/21600*30</f>
        <v>389699.92083333334</v>
      </c>
      <c r="H446" s="10">
        <f>+G446+F446</f>
        <v>18692606.202638891</v>
      </c>
      <c r="J446" s="10">
        <f t="shared" si="63"/>
        <v>261891336.79736111</v>
      </c>
    </row>
    <row r="447" spans="1:10" x14ac:dyDescent="0.25">
      <c r="A447" t="s">
        <v>354</v>
      </c>
      <c r="B447" t="s">
        <v>357</v>
      </c>
      <c r="C447" s="1">
        <v>43100</v>
      </c>
      <c r="D447" s="5">
        <v>17371171</v>
      </c>
      <c r="E447" s="20">
        <f>+($F$163-C447)-21</f>
        <v>1409</v>
      </c>
      <c r="F447" s="5">
        <f t="shared" si="68"/>
        <v>1133147.2193981481</v>
      </c>
      <c r="G447" s="5">
        <f t="shared" si="69"/>
        <v>24126.62638888889</v>
      </c>
      <c r="H447" s="10">
        <f>+G447+F447-1</f>
        <v>1157272.8457870369</v>
      </c>
      <c r="J447" s="10">
        <f t="shared" si="63"/>
        <v>16213898.154212963</v>
      </c>
    </row>
    <row r="448" spans="1:10" x14ac:dyDescent="0.25">
      <c r="A448" s="2" t="s">
        <v>68</v>
      </c>
      <c r="B448" s="2"/>
      <c r="C448" s="2"/>
      <c r="D448" s="6">
        <f>SUM(D445:D447)</f>
        <v>299059840</v>
      </c>
      <c r="E448" s="6"/>
      <c r="F448" s="6">
        <f t="shared" ref="F448:H448" si="70">SUM(F445:F447)</f>
        <v>19508116.414814815</v>
      </c>
      <c r="G448" s="6">
        <f t="shared" si="70"/>
        <v>415360.88888888888</v>
      </c>
      <c r="H448" s="6">
        <f t="shared" si="70"/>
        <v>19923476.303703707</v>
      </c>
      <c r="J448" s="10">
        <f t="shared" si="63"/>
        <v>279136363.69629627</v>
      </c>
    </row>
    <row r="449" spans="1:10" x14ac:dyDescent="0.25">
      <c r="B449" s="2" t="s">
        <v>358</v>
      </c>
      <c r="J449" s="10">
        <f t="shared" si="63"/>
        <v>0</v>
      </c>
    </row>
    <row r="450" spans="1:10" x14ac:dyDescent="0.25">
      <c r="B450" s="2" t="s">
        <v>359</v>
      </c>
      <c r="J450" s="10">
        <f t="shared" si="63"/>
        <v>0</v>
      </c>
    </row>
    <row r="451" spans="1:10" x14ac:dyDescent="0.25">
      <c r="J451" s="10">
        <f t="shared" si="63"/>
        <v>0</v>
      </c>
    </row>
    <row r="452" spans="1:10" x14ac:dyDescent="0.25">
      <c r="A452" s="2" t="s">
        <v>451</v>
      </c>
      <c r="J452" s="10">
        <f t="shared" si="63"/>
        <v>0</v>
      </c>
    </row>
    <row r="453" spans="1:10" ht="15" customHeight="1" x14ac:dyDescent="0.25">
      <c r="A453" s="2" t="s">
        <v>432</v>
      </c>
      <c r="F453" s="24" t="s">
        <v>454</v>
      </c>
      <c r="G453" s="26" t="s">
        <v>455</v>
      </c>
      <c r="H453" s="28" t="s">
        <v>456</v>
      </c>
      <c r="J453" s="10"/>
    </row>
    <row r="454" spans="1:10" x14ac:dyDescent="0.25">
      <c r="A454" s="2" t="s">
        <v>403</v>
      </c>
      <c r="F454" s="25"/>
      <c r="G454" s="27"/>
      <c r="H454" s="29"/>
      <c r="J454" s="10">
        <f t="shared" si="63"/>
        <v>0</v>
      </c>
    </row>
    <row r="455" spans="1:10" x14ac:dyDescent="0.25">
      <c r="A455" t="s">
        <v>404</v>
      </c>
      <c r="C455" s="1">
        <v>43100</v>
      </c>
      <c r="D455" s="5">
        <v>531152315</v>
      </c>
      <c r="E455" s="20">
        <f>+($F$163-C455)-21</f>
        <v>1409</v>
      </c>
      <c r="F455" s="5">
        <f t="shared" ref="F455" si="71">+D455/21600*E455</f>
        <v>34647852.399768516</v>
      </c>
      <c r="G455" s="5">
        <f>+D455/21600*30</f>
        <v>737711.54861111101</v>
      </c>
      <c r="H455" s="10">
        <f>+G455+F455</f>
        <v>35385563.948379628</v>
      </c>
      <c r="J455" s="10">
        <f t="shared" si="63"/>
        <v>495766751.05162036</v>
      </c>
    </row>
    <row r="456" spans="1:10" x14ac:dyDescent="0.25">
      <c r="A456" s="2" t="s">
        <v>68</v>
      </c>
      <c r="B456" s="2" t="s">
        <v>405</v>
      </c>
      <c r="C456" s="2"/>
      <c r="D456" s="11">
        <f>+D455</f>
        <v>531152315</v>
      </c>
      <c r="E456" s="11"/>
      <c r="F456" s="11">
        <f t="shared" ref="F456:H456" si="72">+F455</f>
        <v>34647852.399768516</v>
      </c>
      <c r="G456" s="11">
        <f t="shared" si="72"/>
        <v>737711.54861111101</v>
      </c>
      <c r="H456" s="11">
        <f t="shared" si="72"/>
        <v>35385563.948379628</v>
      </c>
      <c r="J456" s="10">
        <f t="shared" si="63"/>
        <v>495766751.05162036</v>
      </c>
    </row>
    <row r="457" spans="1:10" x14ac:dyDescent="0.25">
      <c r="B457" s="2" t="s">
        <v>406</v>
      </c>
      <c r="D457" s="5"/>
      <c r="E457" s="5"/>
      <c r="F457" s="5"/>
      <c r="G457" s="5"/>
      <c r="H457" s="5"/>
    </row>
    <row r="458" spans="1:10" x14ac:dyDescent="0.25">
      <c r="F458" s="5"/>
      <c r="G458" s="5"/>
      <c r="H458" s="5"/>
    </row>
    <row r="459" spans="1:10" x14ac:dyDescent="0.25">
      <c r="F459" s="5"/>
      <c r="G459" s="5"/>
      <c r="H459" s="5"/>
    </row>
    <row r="460" spans="1:10" x14ac:dyDescent="0.25">
      <c r="B460" s="10">
        <f>+D129+D157+D196+D201+D208+D217+D284+D293+D298+D305+D315+D335+D341+D348+D353+D379+D386+D391+D428+D433+D439+D448+D456</f>
        <v>48571287371</v>
      </c>
      <c r="F460" s="5"/>
      <c r="G460" s="5"/>
      <c r="H460" s="5"/>
    </row>
    <row r="462" spans="1:10" x14ac:dyDescent="0.25">
      <c r="A462" s="2" t="s">
        <v>440</v>
      </c>
    </row>
    <row r="463" spans="1:10" x14ac:dyDescent="0.25">
      <c r="A463" t="s">
        <v>441</v>
      </c>
      <c r="B463" s="21">
        <v>236625038</v>
      </c>
      <c r="C463" s="22"/>
    </row>
  </sheetData>
  <mergeCells count="63">
    <mergeCell ref="F394:F395"/>
    <mergeCell ref="F388:F389"/>
    <mergeCell ref="G388:G389"/>
    <mergeCell ref="H388:H389"/>
    <mergeCell ref="G394:G395"/>
    <mergeCell ref="H394:H395"/>
    <mergeCell ref="F345:F346"/>
    <mergeCell ref="G345:G346"/>
    <mergeCell ref="H345:H346"/>
    <mergeCell ref="F355:F356"/>
    <mergeCell ref="G355:G356"/>
    <mergeCell ref="H355:H356"/>
    <mergeCell ref="F350:F351"/>
    <mergeCell ref="G350:G351"/>
    <mergeCell ref="H350:H351"/>
    <mergeCell ref="F317:F318"/>
    <mergeCell ref="G317:G318"/>
    <mergeCell ref="H317:H318"/>
    <mergeCell ref="F337:F338"/>
    <mergeCell ref="G337:G338"/>
    <mergeCell ref="H337:H338"/>
    <mergeCell ref="F300:F301"/>
    <mergeCell ref="G300:G301"/>
    <mergeCell ref="H300:H301"/>
    <mergeCell ref="F307:F308"/>
    <mergeCell ref="G307:G308"/>
    <mergeCell ref="H307:H308"/>
    <mergeCell ref="F286:F287"/>
    <mergeCell ref="G286:G287"/>
    <mergeCell ref="H286:H287"/>
    <mergeCell ref="F295:F296"/>
    <mergeCell ref="G295:G296"/>
    <mergeCell ref="H295:H296"/>
    <mergeCell ref="G203:G204"/>
    <mergeCell ref="H203:H204"/>
    <mergeCell ref="F219:F220"/>
    <mergeCell ref="G219:G220"/>
    <mergeCell ref="H219:H220"/>
    <mergeCell ref="F453:F454"/>
    <mergeCell ref="G453:G454"/>
    <mergeCell ref="H453:H454"/>
    <mergeCell ref="F430:F431"/>
    <mergeCell ref="G430:G431"/>
    <mergeCell ref="H430:H431"/>
    <mergeCell ref="F443:F444"/>
    <mergeCell ref="G443:G444"/>
    <mergeCell ref="H443:H444"/>
    <mergeCell ref="A3:H3"/>
    <mergeCell ref="A1:H1"/>
    <mergeCell ref="A2:H2"/>
    <mergeCell ref="F436:F437"/>
    <mergeCell ref="G436:G437"/>
    <mergeCell ref="H436:H437"/>
    <mergeCell ref="F210:F211"/>
    <mergeCell ref="G210:G211"/>
    <mergeCell ref="H210:H211"/>
    <mergeCell ref="F164:F165"/>
    <mergeCell ref="G164:G165"/>
    <mergeCell ref="H164:H165"/>
    <mergeCell ref="F197:F198"/>
    <mergeCell ref="G197:G198"/>
    <mergeCell ref="H197:H198"/>
    <mergeCell ref="F203:F204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B.INMUEBLES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LOPERA</dc:creator>
  <cp:lastModifiedBy>ALMACEN</cp:lastModifiedBy>
  <cp:lastPrinted>2022-01-04T21:06:58Z</cp:lastPrinted>
  <dcterms:created xsi:type="dcterms:W3CDTF">2018-07-18T00:30:43Z</dcterms:created>
  <dcterms:modified xsi:type="dcterms:W3CDTF">2023-01-30T16:30:03Z</dcterms:modified>
</cp:coreProperties>
</file>