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1 Comodatos\julio\Documentos a enviar Pinillos - Bolívar'\"/>
    </mc:Choice>
  </mc:AlternateContent>
  <xr:revisionPtr revIDLastSave="0" documentId="13_ncr:1_{36D59309-1EAD-4D0D-8477-FEBED75870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" sheetId="1" r:id="rId1"/>
    <sheet name="Cantidades" sheetId="4" state="hidden" r:id="rId2"/>
    <sheet name="APU CREADO" sheetId="5" state="hidden" r:id="rId3"/>
  </sheets>
  <externalReferences>
    <externalReference r:id="rId4"/>
    <externalReference r:id="rId5"/>
    <externalReference r:id="rId6"/>
  </externalReferences>
  <definedNames>
    <definedName name="Acero">#REF!</definedName>
    <definedName name="Agregados">#REF!</definedName>
    <definedName name="Apar.Sanitarios">#REF!</definedName>
    <definedName name="_xlnm.Print_Area" localSheetId="0">Sheet!$A$1:$AA$141</definedName>
    <definedName name="Carp.Aluminio">#REF!</definedName>
    <definedName name="Carp.Metalica">#REF!</definedName>
    <definedName name="Cerrajeria">#REF!</definedName>
    <definedName name="Ciudades">[1]Insumos!$B$2:$B$2</definedName>
    <definedName name="Combustible">#REF!</definedName>
    <definedName name="Concretos">[1]Insumos!#REF!</definedName>
    <definedName name="Cuadrillas">#REF!</definedName>
    <definedName name="Cubierta">#REF!</definedName>
    <definedName name="Drywall">#REF!</definedName>
    <definedName name="Dsfsff">[2]INSUMOS!$A$14:$A$10101</definedName>
    <definedName name="Equipos">#REF!</definedName>
    <definedName name="EquiposEspeciales">#REF!</definedName>
    <definedName name="Ferreteria">#REF!</definedName>
    <definedName name="Formaletas">#REF!</definedName>
    <definedName name="Geosinteticos">#REF!</definedName>
    <definedName name="Impermeabilizantes">#REF!</definedName>
    <definedName name="Inst.Electricas">#REF!</definedName>
    <definedName name="Inst.Hidrosanitarias">#REF!</definedName>
    <definedName name="INSUMOS">#REF!</definedName>
    <definedName name="INSUMOS_NOM">[3]INSUMOS!$A$14:$A$490</definedName>
    <definedName name="INSUMOS_PRECIO">[3]INSUMOS!$E$14:$E$490</definedName>
    <definedName name="INSUMOS_TIPO">[3]INSUMOS!$B$14:$B$490</definedName>
    <definedName name="INSUMOS_UNI">[3]INSUMOS!$C$14:$C$490</definedName>
    <definedName name="Ladrillos">#REF!</definedName>
    <definedName name="Maderas">#REF!</definedName>
    <definedName name="Pinturas">#REF!</definedName>
    <definedName name="PisosEnchapes">#REF!</definedName>
    <definedName name="Prefabricados">#REF!</definedName>
    <definedName name="_xlnm.Print_Titles" localSheetId="0">Sheet!$1:$8</definedName>
    <definedName name="VariosAnalisis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3" i="4" l="1"/>
  <c r="G19" i="4"/>
  <c r="M33" i="4"/>
  <c r="D18" i="4"/>
  <c r="E87" i="1" l="1"/>
  <c r="G22" i="4"/>
  <c r="M35" i="4"/>
  <c r="A35" i="4"/>
  <c r="B35" i="4" s="1"/>
  <c r="A33" i="4"/>
  <c r="B33" i="4" s="1"/>
  <c r="M32" i="4"/>
  <c r="K31" i="4"/>
  <c r="M31" i="4" s="1"/>
  <c r="M30" i="4"/>
  <c r="F27" i="4"/>
  <c r="F18" i="4"/>
  <c r="G18" i="4" s="1"/>
  <c r="G15" i="4"/>
  <c r="D27" i="4" l="1"/>
  <c r="G27" i="4" s="1"/>
  <c r="I25" i="4"/>
  <c r="G24" i="4"/>
  <c r="G28" i="4" s="1"/>
  <c r="G13" i="4"/>
  <c r="M12" i="4" l="1"/>
  <c r="A32" i="4"/>
  <c r="B32" i="4" s="1"/>
  <c r="P89" i="1"/>
  <c r="E89" i="1"/>
  <c r="G25" i="5"/>
  <c r="F114" i="5"/>
  <c r="F113" i="5"/>
  <c r="F112" i="5"/>
  <c r="F111" i="5"/>
  <c r="F110" i="5"/>
  <c r="F109" i="5"/>
  <c r="F108" i="5"/>
  <c r="F107" i="5"/>
  <c r="F106" i="5"/>
  <c r="F105" i="5"/>
  <c r="F104" i="5"/>
  <c r="F103" i="5"/>
  <c r="G102" i="5" l="1"/>
  <c r="U89" i="1" s="1"/>
  <c r="A31" i="4"/>
  <c r="A30" i="4"/>
  <c r="P88" i="1"/>
  <c r="E88" i="1"/>
  <c r="P87" i="1"/>
  <c r="F96" i="5"/>
  <c r="F101" i="5"/>
  <c r="F100" i="5"/>
  <c r="F99" i="5"/>
  <c r="F98" i="5"/>
  <c r="F97" i="5"/>
  <c r="F94" i="5"/>
  <c r="F93" i="5"/>
  <c r="F92" i="5"/>
  <c r="F91" i="5"/>
  <c r="F90" i="5"/>
  <c r="F89" i="5"/>
  <c r="F88" i="5"/>
  <c r="B31" i="4" l="1"/>
  <c r="G87" i="5"/>
  <c r="U87" i="1" s="1"/>
  <c r="B30" i="4"/>
  <c r="G95" i="5"/>
  <c r="U88" i="1" s="1"/>
  <c r="A28" i="4" l="1"/>
  <c r="A27" i="4"/>
  <c r="P74" i="1"/>
  <c r="E74" i="1"/>
  <c r="P73" i="1"/>
  <c r="E73" i="1"/>
  <c r="F72" i="5"/>
  <c r="F76" i="5"/>
  <c r="F75" i="5"/>
  <c r="F74" i="5"/>
  <c r="F73" i="5"/>
  <c r="B27" i="4" l="1"/>
  <c r="G71" i="5"/>
  <c r="B28" i="4"/>
  <c r="M27" i="4"/>
  <c r="U73" i="1"/>
  <c r="M20" i="4" l="1"/>
  <c r="A20" i="4"/>
  <c r="P32" i="1"/>
  <c r="E32" i="1"/>
  <c r="F44" i="5"/>
  <c r="F43" i="5"/>
  <c r="F42" i="5"/>
  <c r="F41" i="5"/>
  <c r="F40" i="5"/>
  <c r="F39" i="5"/>
  <c r="F38" i="5"/>
  <c r="F37" i="5"/>
  <c r="F36" i="5"/>
  <c r="G35" i="5" s="1"/>
  <c r="M16" i="4"/>
  <c r="A25" i="4"/>
  <c r="M13" i="4" l="1"/>
  <c r="M25" i="4"/>
  <c r="U32" i="1"/>
  <c r="M14" i="4"/>
  <c r="P60" i="1"/>
  <c r="E60" i="1"/>
  <c r="B25" i="4" s="1"/>
  <c r="P59" i="1"/>
  <c r="E59" i="1"/>
  <c r="F53" i="5"/>
  <c r="F86" i="5"/>
  <c r="F85" i="5"/>
  <c r="F84" i="5"/>
  <c r="F83" i="5"/>
  <c r="F82" i="5"/>
  <c r="F81" i="5"/>
  <c r="F80" i="5"/>
  <c r="F79" i="5"/>
  <c r="F78" i="5"/>
  <c r="P33" i="1"/>
  <c r="E33" i="1"/>
  <c r="B20" i="4" s="1"/>
  <c r="F51" i="5"/>
  <c r="F50" i="5"/>
  <c r="F49" i="5"/>
  <c r="F48" i="5"/>
  <c r="F47" i="5"/>
  <c r="F46" i="5"/>
  <c r="G45" i="5" s="1"/>
  <c r="P31" i="1"/>
  <c r="E31" i="1"/>
  <c r="U31" i="1"/>
  <c r="A14" i="4"/>
  <c r="A15" i="4"/>
  <c r="A16" i="4"/>
  <c r="P18" i="1"/>
  <c r="E18" i="1"/>
  <c r="F24" i="5"/>
  <c r="F23" i="5"/>
  <c r="F22" i="5"/>
  <c r="F21" i="5"/>
  <c r="G20" i="5" s="1"/>
  <c r="P17" i="1"/>
  <c r="E17" i="1"/>
  <c r="F19" i="5"/>
  <c r="F18" i="5"/>
  <c r="P16" i="1"/>
  <c r="E16" i="1"/>
  <c r="F16" i="5"/>
  <c r="F15" i="5"/>
  <c r="F14" i="5"/>
  <c r="F13" i="5"/>
  <c r="P15" i="1"/>
  <c r="E15" i="1"/>
  <c r="F11" i="5"/>
  <c r="F10" i="5"/>
  <c r="F9" i="5"/>
  <c r="F8" i="5"/>
  <c r="F7" i="5"/>
  <c r="G6" i="5" s="1"/>
  <c r="F5" i="5"/>
  <c r="F4" i="5"/>
  <c r="F3" i="5"/>
  <c r="F2" i="5"/>
  <c r="G17" i="5" l="1"/>
  <c r="U17" i="1" s="1"/>
  <c r="G12" i="5"/>
  <c r="G77" i="5"/>
  <c r="U74" i="1" s="1"/>
  <c r="G1" i="5"/>
  <c r="M28" i="4"/>
  <c r="M15" i="4"/>
  <c r="M22" i="4"/>
  <c r="B13" i="4"/>
  <c r="U33" i="1"/>
  <c r="B15" i="4"/>
  <c r="B14" i="4"/>
  <c r="B16" i="4"/>
  <c r="U18" i="1"/>
  <c r="U16" i="1"/>
  <c r="U15" i="1"/>
  <c r="M24" i="4" l="1"/>
  <c r="M18" i="4"/>
  <c r="M19" i="4"/>
  <c r="A24" i="4"/>
  <c r="A22" i="4"/>
  <c r="B22" i="4" s="1"/>
  <c r="A19" i="4"/>
  <c r="A18" i="4"/>
  <c r="B24" i="4" l="1"/>
  <c r="F70" i="5"/>
  <c r="F69" i="5"/>
  <c r="F68" i="5"/>
  <c r="F67" i="5"/>
  <c r="F66" i="5"/>
  <c r="F65" i="5"/>
  <c r="F64" i="5"/>
  <c r="F63" i="5"/>
  <c r="F62" i="5"/>
  <c r="F60" i="5"/>
  <c r="F59" i="5"/>
  <c r="F58" i="5"/>
  <c r="F57" i="5"/>
  <c r="F56" i="5"/>
  <c r="F55" i="5"/>
  <c r="F54" i="5"/>
  <c r="G52" i="5" l="1"/>
  <c r="G61" i="5"/>
  <c r="U60" i="1"/>
  <c r="U59" i="1"/>
  <c r="AA121" i="1" l="1"/>
  <c r="U124" i="1" l="1"/>
  <c r="U128" i="1" s="1"/>
  <c r="U131" i="1" s="1"/>
  <c r="B18" i="4" l="1"/>
  <c r="B19" i="4" l="1"/>
  <c r="A12" i="4" l="1"/>
  <c r="B12" i="4" s="1"/>
  <c r="A1" i="4"/>
  <c r="R102" i="1" s="1" a="1"/>
  <c r="R102" i="1" s="1"/>
  <c r="R89" i="1" l="1" a="1"/>
  <c r="R89" i="1" s="1"/>
  <c r="AA89" i="1" s="1"/>
  <c r="AA102" i="1"/>
  <c r="R90" i="1" a="1"/>
  <c r="R90" i="1" s="1"/>
  <c r="AA90" i="1" s="1"/>
  <c r="R87" i="1" a="1"/>
  <c r="R87" i="1" s="1"/>
  <c r="AA87" i="1" s="1"/>
  <c r="R88" i="1" a="1"/>
  <c r="R88" i="1" s="1"/>
  <c r="AA88" i="1" s="1"/>
  <c r="R74" i="1" a="1"/>
  <c r="R74" i="1" s="1"/>
  <c r="AA74" i="1" s="1"/>
  <c r="R73" i="1" a="1"/>
  <c r="R73" i="1" s="1"/>
  <c r="AA73" i="1" s="1"/>
  <c r="R33" i="1" a="1"/>
  <c r="R33" i="1" s="1"/>
  <c r="AA33" i="1" s="1"/>
  <c r="R60" i="1" a="1"/>
  <c r="R60" i="1" s="1"/>
  <c r="AA60" i="1" s="1"/>
  <c r="R17" i="1" a="1"/>
  <c r="R17" i="1" s="1"/>
  <c r="AA17" i="1" s="1"/>
  <c r="R18" i="1" a="1"/>
  <c r="R18" i="1" s="1"/>
  <c r="AA18" i="1" s="1"/>
  <c r="R32" i="1" a="1"/>
  <c r="R32" i="1" s="1"/>
  <c r="AA32" i="1" s="1"/>
  <c r="R31" i="1" a="1"/>
  <c r="R31" i="1" s="1"/>
  <c r="R16" i="1" a="1"/>
  <c r="R16" i="1" s="1"/>
  <c r="AA16" i="1" s="1"/>
  <c r="R15" i="1" a="1"/>
  <c r="R15" i="1" s="1"/>
  <c r="AA15" i="1" s="1"/>
  <c r="R59" i="1" a="1"/>
  <c r="R59" i="1" s="1"/>
  <c r="AA59" i="1" s="1"/>
  <c r="R46" i="1" a="1"/>
  <c r="R46" i="1" s="1"/>
  <c r="R14" i="1" a="1"/>
  <c r="R14" i="1" s="1"/>
  <c r="AA14" i="1" s="1"/>
  <c r="U63" i="1" l="1"/>
  <c r="U66" i="1" s="1"/>
  <c r="U77" i="1"/>
  <c r="U80" i="1" s="1"/>
  <c r="U21" i="1"/>
  <c r="U24" i="1" s="1"/>
  <c r="U93" i="1"/>
  <c r="U96" i="1" s="1"/>
  <c r="U105" i="1"/>
  <c r="U108" i="1" s="1"/>
  <c r="AA46" i="1"/>
  <c r="U49" i="1" s="1"/>
  <c r="AA31" i="1"/>
  <c r="U36" i="1" s="1"/>
  <c r="U39" i="1" l="1"/>
  <c r="U52" i="1"/>
  <c r="U112" i="1" l="1"/>
  <c r="O133" i="1" s="1"/>
  <c r="O136" i="1" s="1"/>
  <c r="O137" i="1" s="1"/>
  <c r="O135" i="1" l="1"/>
  <c r="O134" i="1"/>
  <c r="O139" i="1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<sst xmlns="http://schemas.openxmlformats.org/spreadsheetml/2006/main" count="458" uniqueCount="183">
  <si>
    <t>Código</t>
  </si>
  <si>
    <t>Fecha creación del reporte</t>
  </si>
  <si>
    <t>25/05/2022</t>
  </si>
  <si>
    <t>Versión</t>
  </si>
  <si>
    <t>Actividad</t>
  </si>
  <si>
    <t>UM</t>
  </si>
  <si>
    <t>Cantidad</t>
  </si>
  <si>
    <t>Vr. Unitario</t>
  </si>
  <si>
    <t>Vr. Total</t>
  </si>
  <si>
    <t>Costos directos</t>
  </si>
  <si>
    <t>ACTIVIDADES PRELIMINARES</t>
  </si>
  <si>
    <t>01.01.01</t>
  </si>
  <si>
    <t>REVISIÓN Y DESMONTE DE PUNTOS ELÉCTRICOS EXISTENTES. (INCLUYE TOMAS, INTERRUPTORES, PLAFONES, CABLEADO)</t>
  </si>
  <si>
    <t>01.01.02</t>
  </si>
  <si>
    <t>01.01.03</t>
  </si>
  <si>
    <t>01.01.04</t>
  </si>
  <si>
    <t>01.01.05</t>
  </si>
  <si>
    <t>Total ACTIVIDADES PRELIMINARES</t>
  </si>
  <si>
    <t>PINTURAS</t>
  </si>
  <si>
    <t>02.01.01</t>
  </si>
  <si>
    <t>02.01.02</t>
  </si>
  <si>
    <t>02.01.03</t>
  </si>
  <si>
    <t>Total PINTURAS</t>
  </si>
  <si>
    <t>CIELO RASOS</t>
  </si>
  <si>
    <t>03.01.01</t>
  </si>
  <si>
    <t>M2</t>
  </si>
  <si>
    <t>Total CIELO RASOS</t>
  </si>
  <si>
    <t>PISOS</t>
  </si>
  <si>
    <t>04.01.01</t>
  </si>
  <si>
    <t>04.01.02</t>
  </si>
  <si>
    <t>Total PISOS</t>
  </si>
  <si>
    <t>CONCRETOS, REVOQUES Y MORTEROS</t>
  </si>
  <si>
    <t>05.01.01</t>
  </si>
  <si>
    <t>05.01.02</t>
  </si>
  <si>
    <t>Total CONCRETOS, REVOQUES Y MORTEROS</t>
  </si>
  <si>
    <t>INSTALACIONES ELÉCTRICAS</t>
  </si>
  <si>
    <t>06.01.01</t>
  </si>
  <si>
    <t>06.01.02</t>
  </si>
  <si>
    <t>06.01.03</t>
  </si>
  <si>
    <t>06.01.04</t>
  </si>
  <si>
    <t>M</t>
  </si>
  <si>
    <t>Total INSTALACIONES ELÉCTRICAS</t>
  </si>
  <si>
    <t>APARATOS SANITARIOS</t>
  </si>
  <si>
    <t>07.01.01</t>
  </si>
  <si>
    <t>UND</t>
  </si>
  <si>
    <t>Total APARATOS SANITARIOS</t>
  </si>
  <si>
    <t>TOTAL Costos directos</t>
  </si>
  <si>
    <t>Costos indirectos</t>
  </si>
  <si>
    <t>OTROS</t>
  </si>
  <si>
    <t>HONORARIOS</t>
  </si>
  <si>
    <t>08.01.01</t>
  </si>
  <si>
    <t>ASEO GENERAL</t>
  </si>
  <si>
    <t>GLB</t>
  </si>
  <si>
    <t>Total HONORARIOS</t>
  </si>
  <si>
    <t>Total OTROS</t>
  </si>
  <si>
    <t>TOTAL Costos indirectos</t>
  </si>
  <si>
    <t>SUBTOTAL</t>
  </si>
  <si>
    <t>ADMINISTRACION</t>
  </si>
  <si>
    <t>20.00%</t>
  </si>
  <si>
    <t>IMPREVISTOS</t>
  </si>
  <si>
    <t>2.00%</t>
  </si>
  <si>
    <t>UTILIDAD</t>
  </si>
  <si>
    <t>6.00%</t>
  </si>
  <si>
    <t>I.V.A. / UTILIDAD</t>
  </si>
  <si>
    <t>19%</t>
  </si>
  <si>
    <t>TOTAL OBRA</t>
  </si>
  <si>
    <t>SEDE</t>
  </si>
  <si>
    <t>COMODATO</t>
  </si>
  <si>
    <t>DEPARTAMENTO</t>
  </si>
  <si>
    <t>BOLIVAR</t>
  </si>
  <si>
    <t>CIUDAD</t>
  </si>
  <si>
    <t>PINILLOS</t>
  </si>
  <si>
    <t>DIRECCION</t>
  </si>
  <si>
    <t>Carrera 6 no. 10a 68 Barrio Centro</t>
  </si>
  <si>
    <t xml:space="preserve">DEPENDENCIA </t>
  </si>
  <si>
    <t>MANTENIMIENTO Y CONSTRUCCIÓN</t>
  </si>
  <si>
    <t xml:space="preserve">COMPROMISO </t>
  </si>
  <si>
    <t>NO.</t>
  </si>
  <si>
    <t xml:space="preserve">CATIDADES DE OBRA </t>
  </si>
  <si>
    <t>ITEM</t>
  </si>
  <si>
    <t xml:space="preserve">ACTIVIDAD </t>
  </si>
  <si>
    <t>MEDICIÓN</t>
  </si>
  <si>
    <t xml:space="preserve">NOTAS </t>
  </si>
  <si>
    <t>REGISTRO FOTOGRÁFICO</t>
  </si>
  <si>
    <t xml:space="preserve">LARGO </t>
  </si>
  <si>
    <t xml:space="preserve">ANCHO </t>
  </si>
  <si>
    <t xml:space="preserve">ALTO </t>
  </si>
  <si>
    <t>M3</t>
  </si>
  <si>
    <t>ML</t>
  </si>
  <si>
    <t>M3-HM</t>
  </si>
  <si>
    <t>UN</t>
  </si>
  <si>
    <t>KG</t>
  </si>
  <si>
    <t>TOTAL</t>
  </si>
  <si>
    <t>10% MUROS</t>
  </si>
  <si>
    <t>ELABORÓ</t>
  </si>
  <si>
    <t>OBSERVACIONES:</t>
  </si>
  <si>
    <t>CUADRILLA AA TIPO 1 (1 OFICIAL + 1 AYUDANTE) (Albañileria)</t>
  </si>
  <si>
    <t>Cuadrilla</t>
  </si>
  <si>
    <t>HR</t>
  </si>
  <si>
    <t>ANDAMIO METALICO CERTIFICADO, INCLUYE ESCALERILLA CON BARANDAS Y PLATAFORMAS DE TRABAJO H=2.0M</t>
  </si>
  <si>
    <t>Equipos</t>
  </si>
  <si>
    <t>Un-Dia</t>
  </si>
  <si>
    <t>EQUIPO BASICO (HERRAMIENTA MENOR)</t>
  </si>
  <si>
    <t>Herramienta</t>
  </si>
  <si>
    <t>ACARREO INTERNO</t>
  </si>
  <si>
    <t>Insumos</t>
  </si>
  <si>
    <t>VOLQUETA  6M3 (CARGUE A MANO) - INCLUYE DISPOSICION EN BOTADERO</t>
  </si>
  <si>
    <t>VJE</t>
  </si>
  <si>
    <t>LIMPIEZA DE PAREDES PARA APLICACIÓN DE PINTURA</t>
  </si>
  <si>
    <t>AYUDANTE AA (ALBAÑILERIA)</t>
  </si>
  <si>
    <t>EQUIPO HIDROLAVADORA</t>
  </si>
  <si>
    <t>DIA</t>
  </si>
  <si>
    <t>EQUIPO DE TRANSPORTE</t>
  </si>
  <si>
    <t>DESMONTE CIELO RASO (INCLUYE RETIRO) ALTURA &lt; 3 M</t>
  </si>
  <si>
    <t>CUADRILLA AA TIPO 2 (1 OFICIAL + 2 AYUDANTE) (Albañileria)</t>
  </si>
  <si>
    <t>CUADRILLA CC TIPO 1 (1 OFICIAL + 1 AYUDANTE) (Pintura)</t>
  </si>
  <si>
    <t>ESTUCO PARA INTERIORES - TIPO PINTUCO REF. 17060 O SIMILAR.</t>
  </si>
  <si>
    <t>GAL</t>
  </si>
  <si>
    <t>INTERVINILO - TIPO PINTUCO REF. 2501 SEGÚN COLOR DISEÑO O SIMILAR</t>
  </si>
  <si>
    <t xml:space="preserve">VINILTEX ACRILTEX- TIPO PINTUCO REF. SEGÚN COLOR DISEÑO O SIMILAR. </t>
  </si>
  <si>
    <t>PABMERIL PLIEGO 9" X 11"</t>
  </si>
  <si>
    <t>ESTUCO PARA EXTERIORES - TIPO PINTUCO REF. 27060 O SIMILAR.</t>
  </si>
  <si>
    <t>KORAZA SOL Y LLUVIA - TIPO PINTUCO REF. 2650 SEGÚN COLOR DISEÑO O SIMILAR</t>
  </si>
  <si>
    <t>CUADRILLA CC TIPO 2 (1 OFICIAL + 2 AYUDANTE) (Pintura)</t>
  </si>
  <si>
    <t>EQUIPO DE PINTURA (COMPRESOR)</t>
  </si>
  <si>
    <t>ESMALTE SINTETICO PINTULUX 3 EN 1 (No requiere anticorrosivo)</t>
  </si>
  <si>
    <t>AJUSTADOR PINTUCO USO GENERAL (VARSOL)</t>
  </si>
  <si>
    <t>GLN</t>
  </si>
  <si>
    <t>CONCOLOR JUNTA ESTRECHA 5KG</t>
  </si>
  <si>
    <t>PISO VANCOUVER HIELO 60X60CM CAJA POR 1.8M2</t>
  </si>
  <si>
    <t>PEGACOR ULTRA PLUS</t>
  </si>
  <si>
    <t>AGUA LITRO</t>
  </si>
  <si>
    <t>LT</t>
  </si>
  <si>
    <t xml:space="preserve">CORTADORA INCLUYE DISCO </t>
  </si>
  <si>
    <t>MORTERO 1:3 Impermeabilizado</t>
  </si>
  <si>
    <t>Analisis Basico</t>
  </si>
  <si>
    <t>CONCRETO 3000 psi - 21 Mpa</t>
  </si>
  <si>
    <t>CUADRILLA AA TIPO 6 (1 OFICIAL + 6 AYUDANTE) (Albañileria)</t>
  </si>
  <si>
    <t>VIBRADOR A GASOLINA</t>
  </si>
  <si>
    <t>PUNTILLA CON CABEZA 2"</t>
  </si>
  <si>
    <t>LB</t>
  </si>
  <si>
    <t>LISTON 2 X 4</t>
  </si>
  <si>
    <t>TABLA CHAPA ORDINARIO 30 CM X 2 CM X 3 M.</t>
  </si>
  <si>
    <t>CUADRILLA FF TIPO 2 (1 OFICIAL + 2 AYUDANTE) (Electricas)</t>
  </si>
  <si>
    <t>ACCESORIOS DE FIJACION</t>
  </si>
  <si>
    <t>PANEL LED 18W</t>
  </si>
  <si>
    <t>hora cuadrilla aa albañilería - con prestaciones</t>
  </si>
  <si>
    <t>ins</t>
  </si>
  <si>
    <t>hc</t>
  </si>
  <si>
    <t>caja octogonal 100 x 100 x 47 mm</t>
  </si>
  <si>
    <t>un</t>
  </si>
  <si>
    <t>conector resorte rojo/amarillo 18-8awg</t>
  </si>
  <si>
    <t>alambre cobre thhn/thwn-2 90c 600v 12 awg</t>
  </si>
  <si>
    <t>m</t>
  </si>
  <si>
    <t>herramienta menor</t>
  </si>
  <si>
    <t>%</t>
  </si>
  <si>
    <t>andamio tubular estandar 1.5 x 1.5m - alquiler</t>
  </si>
  <si>
    <t>d</t>
  </si>
  <si>
    <t>ADAPTADOR TERMINAL PVC 3/4"</t>
  </si>
  <si>
    <t>ALAMBRE COBRE DESNUDO Nº 12 AWG</t>
  </si>
  <si>
    <t>ALAMBRE COBRE Nº 12 THHN  AWG</t>
  </si>
  <si>
    <t xml:space="preserve">CAJA METALICA GALVANIZADA (REF: 5800) </t>
  </si>
  <si>
    <t xml:space="preserve">INTERRUPTOR SENCILLO </t>
  </si>
  <si>
    <t>TUBO CONDUIT PVC 3/4"</t>
  </si>
  <si>
    <t>CINTA AISLANTE 3M</t>
  </si>
  <si>
    <t>ROLLO</t>
  </si>
  <si>
    <t>SUMINISTRO, TRANSPORTE E INSTALACIÓN DE CIELORRASO PVC LAMINAS BLANCO MATE (POLICLORURO DE VINILO) INCLUYE ESTRUCTURA Y DEMÁS ELEMENTOS PARA SU CORRECTA EJECUCIÓN</t>
  </si>
  <si>
    <t>SUMINISTRO, TRANSPORTE E INSTALACIÓN DE ALAMBRE AISLADO DE RED ELÉCTRICA THHN 12 PARA RED ELÉCTRICA</t>
  </si>
  <si>
    <t>SUMINISTRO, TRANSPORTE E INST. COMBO IGUAL O SUPERIOR TIPO HAPPY II SANITARIO, LAVAMANOS Y ACCESORIOS COLOR BLANCO</t>
  </si>
  <si>
    <t>DESMONTE PUERTAS (INCLUYE RETIRO)</t>
  </si>
  <si>
    <t>PICADO DE PLACA PISO (INCLUYE RETIRO)</t>
  </si>
  <si>
    <t>SUMINISTRO, TRANSPORTE E INSTALACIÓN ESTUCO Y VINILO 3 MANOS SOBRE MURO INTERIOR (INCLUYE ESTUCO, 1 MANO EN PINTURA TIPO 2 Y DOS MANOS EN PINTURA TIPO 1, FILOS Y DILATACIONES)</t>
  </si>
  <si>
    <t>SUMINISTRO, TRANSPORTE E INSTALACIÓN ESTUCO Y PINTURA TIPO KORAZA O SIMILAR 3 MANOS FACHADAS (INCLUYE ESTUCO, 1 MANO EN PINTURA TIPO 2 Y DOS MANOS EN PINTURA TIPO KORAZA O SIMILAR, FILOS Y DILATACIONES). COLOR SEGÚN DISEÑO</t>
  </si>
  <si>
    <t>SUMINISTRO, TRANSPORTE E INSTALACIÓN PINTURA ESMALTE PARA PUERTAS, REJAS, VENTANAS Y DEMÁS SUPERFICIES METÁLICAS. INCLUYE FILOS, DILATACIONES Y PROTECCIÓN DE ELEMENTOS DURANTE SU EJECUCIÓN</t>
  </si>
  <si>
    <t>SUMINISTRO, TRANSPORTE E INSTALACIÓN CERÁMICA PISO VANCOUVER HIELO 60X60CM O SIMILAR. COLOR CORAL O SHELL SEGÚN DISEÑO. INCLUYE MORTERO DE PEGA Y/O NIVELACIÓN</t>
  </si>
  <si>
    <t>SUMINISTRO, TRANSPORTE E INSTALACIÓN REVOQUE LISO MUROS 1:3 IMPERMEABILIZADO (INCLUYE FILOS Y DILATACIONES) PARA ALTURAS MENORES A 3 METROS</t>
  </si>
  <si>
    <t>SUMINISTRO, TRANSPORTE E INSTALACIÓN PLACA CONTRAPISO CONCRETO 3000 PSI E=0.07 M (SIN REFUERZO)</t>
  </si>
  <si>
    <t>SUMINISTRO, TRANSPORTE E INSTALACIÓN LUMINARIA PANEL LED 18W</t>
  </si>
  <si>
    <t>SUMINISTRO, TRANSPORTE E INSTALACIÓN SALIDA ELÉCTRICA PARA ILUMINACIÓN INTERIOR, INCLUYE EL CABLEADO ELÉCTRICO PARA SU BUEN FUNCIONAMIENTO Y ESTOS CONECTADOS AL TABLERO ELÉCTRICO</t>
  </si>
  <si>
    <t>SUMINISTRO, TRANSPORTE E INSTALACIÓN SALIDA INTERRUPTOR SENCILLO</t>
  </si>
  <si>
    <t>ADECUACIÓN Y MANTENIMIENTO SEDES EN COMODATO REGISTRADURÍA MUNICIPAL DE PINILLOS - BOLÍVAR</t>
  </si>
  <si>
    <t>DESMONTE APARATOS SANITARIOS (INCLUYE RETIRO)</t>
  </si>
  <si>
    <t>SUMINISTRO, TRANSPORTE E INSTALACIÓN GUARDAESCOBA CERÁMICA PISO VANCOUVER HIELO 60X60CM O SIMILAR H = 10 CM (INCLUYE BOQUILLA, MORTERO DE PEGA)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</si>
</sst>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0.000"/>
    <numFmt numFmtId="165" formatCode="&quot;$&quot;\ #,##0"/>
    <numFmt numFmtId="166" formatCode="_-&quot;$&quot;\ * #,##0_-;\-&quot;$&quot;\ * #,##0_-;_-&quot;$&quot;\ * &quot;-&quot;??_-;_-@_-"/>
  </numFmts>
  <fonts count="24" x14ac:knownFonts="1">
    <font>
      <sz val="11"/>
      <color rgb="FF000000"/>
      <name val="Calibri"/>
    </font>
    <font>
      <sz val="11"/>
      <color theme="1"/>
      <name val="Aptos Narrow"/>
      <family val="2"/>
      <scheme val="minor"/>
    </font>
    <font>
      <sz val="8"/>
      <color rgb="FF000000"/>
      <name val="Tahoma"/>
      <family val="2"/>
    </font>
    <font>
      <sz val="8.25"/>
      <color rgb="FF000000"/>
      <name val="Tahoma"/>
      <family val="2"/>
    </font>
    <font>
      <b/>
      <sz val="8"/>
      <color rgb="FF000000"/>
      <name val="Tahoma"/>
      <family val="2"/>
    </font>
    <font>
      <b/>
      <sz val="8.25"/>
      <color rgb="FF000000"/>
      <name val="Tahoma"/>
      <family val="2"/>
    </font>
    <font>
      <sz val="14"/>
      <color rgb="FF000000"/>
      <name val="Aptos Narrow"/>
      <family val="2"/>
      <scheme val="minor"/>
    </font>
    <font>
      <sz val="11"/>
      <color rgb="FF000000"/>
      <name val="Aptos Narrow"/>
      <family val="2"/>
      <scheme val="minor"/>
    </font>
    <font>
      <b/>
      <sz val="11"/>
      <color rgb="FF000000"/>
      <name val="Aptos Narrow"/>
      <family val="2"/>
      <scheme val="minor"/>
    </font>
    <font>
      <b/>
      <sz val="20"/>
      <color rgb="FF000000"/>
      <name val="Tahoma"/>
      <family val="2"/>
    </font>
    <font>
      <sz val="16"/>
      <color rgb="FF000000"/>
      <name val="Tahoma"/>
      <family val="2"/>
    </font>
    <font>
      <b/>
      <sz val="16"/>
      <color rgb="FF000000"/>
      <name val="Tahoma"/>
      <family val="2"/>
    </font>
    <font>
      <b/>
      <sz val="12"/>
      <color rgb="FF000000"/>
      <name val="Tahoma"/>
      <family val="2"/>
    </font>
    <font>
      <sz val="11"/>
      <color theme="1"/>
      <name val="Tahoma"/>
      <family val="2"/>
    </font>
    <font>
      <b/>
      <sz val="14"/>
      <color rgb="FF000000"/>
      <name val="Tahoma"/>
      <family val="2"/>
    </font>
    <font>
      <sz val="14"/>
      <color rgb="FF000000"/>
      <name val="Tahoma"/>
      <family val="2"/>
    </font>
    <font>
      <sz val="11"/>
      <color rgb="FF000000"/>
      <name val="Tahoma"/>
      <family val="2"/>
    </font>
    <font>
      <b/>
      <sz val="11"/>
      <name val="Tahoma"/>
      <family val="2"/>
    </font>
    <font>
      <b/>
      <sz val="11"/>
      <color rgb="FF000000"/>
      <name val="Tahoma"/>
      <family val="2"/>
    </font>
    <font>
      <b/>
      <sz val="11"/>
      <color rgb="FFFF0000"/>
      <name val="Tahoma"/>
      <family val="2"/>
    </font>
    <font>
      <b/>
      <sz val="10"/>
      <name val="Arial"/>
      <family val="2"/>
    </font>
    <font>
      <sz val="11"/>
      <color rgb="FF000000"/>
      <name val="Calibri"/>
      <family val="2"/>
    </font>
    <font>
      <sz val="8"/>
      <name val="Calibri"/>
      <family val="2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00617E"/>
      </patternFill>
    </fill>
    <fill>
      <patternFill patternType="solid">
        <fgColor rgb="FFABC100"/>
      </patternFill>
    </fill>
    <fill>
      <patternFill patternType="none">
        <fgColor rgb="FFFFFFFF"/>
      </patternFill>
    </fill>
    <fill>
      <patternFill patternType="solid">
        <fgColor rgb="FFD9D9D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4" tint="-0.249977111117893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/>
      <diagonal/>
    </border>
  </borders>
  <cellStyleXfs count="4">
    <xf numFmtId="0" fontId="0" fillId="0" borderId="0"/>
    <xf numFmtId="0" fontId="1" fillId="4" borderId="3"/>
    <xf numFmtId="0" fontId="21" fillId="4" borderId="3"/>
    <xf numFmtId="44" fontId="23" fillId="0" borderId="0" applyFont="0" applyFill="0" applyBorder="0" applyAlignment="0" applyProtection="0"/>
  </cellStyleXfs>
  <cellXfs count="121">
    <xf numFmtId="0" fontId="0" fillId="0" borderId="0" xfId="0"/>
    <xf numFmtId="0" fontId="1" fillId="4" borderId="3" xfId="1"/>
    <xf numFmtId="0" fontId="1" fillId="4" borderId="3" xfId="1" applyAlignment="1">
      <alignment horizontal="center"/>
    </xf>
    <xf numFmtId="0" fontId="1" fillId="4" borderId="3" xfId="1" applyAlignment="1">
      <alignment horizontal="center" vertical="center"/>
    </xf>
    <xf numFmtId="0" fontId="6" fillId="6" borderId="4" xfId="1" applyFont="1" applyFill="1" applyBorder="1" applyAlignment="1">
      <alignment wrapText="1"/>
    </xf>
    <xf numFmtId="0" fontId="6" fillId="6" borderId="5" xfId="1" applyFont="1" applyFill="1" applyBorder="1" applyAlignment="1">
      <alignment wrapText="1"/>
    </xf>
    <xf numFmtId="0" fontId="6" fillId="6" borderId="5" xfId="1" applyFont="1" applyFill="1" applyBorder="1" applyAlignment="1">
      <alignment horizontal="center" vertical="center" wrapText="1"/>
    </xf>
    <xf numFmtId="0" fontId="6" fillId="6" borderId="6" xfId="1" applyFont="1" applyFill="1" applyBorder="1" applyAlignment="1">
      <alignment wrapText="1"/>
    </xf>
    <xf numFmtId="0" fontId="8" fillId="4" borderId="7" xfId="1" applyFont="1" applyBorder="1" applyAlignment="1">
      <alignment horizontal="left"/>
    </xf>
    <xf numFmtId="0" fontId="10" fillId="4" borderId="7" xfId="1" applyFont="1" applyBorder="1" applyAlignment="1">
      <alignment horizontal="center" vertical="center"/>
    </xf>
    <xf numFmtId="0" fontId="11" fillId="4" borderId="7" xfId="1" applyFont="1" applyBorder="1" applyAlignment="1">
      <alignment horizontal="center"/>
    </xf>
    <xf numFmtId="0" fontId="12" fillId="5" borderId="7" xfId="1" applyFont="1" applyFill="1" applyBorder="1" applyAlignment="1">
      <alignment horizontal="center" vertical="center"/>
    </xf>
    <xf numFmtId="0" fontId="13" fillId="4" borderId="8" xfId="1" applyFont="1" applyBorder="1"/>
    <xf numFmtId="0" fontId="14" fillId="4" borderId="8" xfId="1" applyFont="1" applyBorder="1" applyAlignment="1">
      <alignment horizontal="center" vertical="center"/>
    </xf>
    <xf numFmtId="3" fontId="16" fillId="6" borderId="7" xfId="1" applyNumberFormat="1" applyFont="1" applyFill="1" applyBorder="1" applyAlignment="1">
      <alignment vertical="center" wrapText="1"/>
    </xf>
    <xf numFmtId="2" fontId="16" fillId="4" borderId="7" xfId="1" applyNumberFormat="1" applyFont="1" applyBorder="1" applyAlignment="1">
      <alignment horizontal="center" vertical="center"/>
    </xf>
    <xf numFmtId="2" fontId="17" fillId="4" borderId="7" xfId="1" applyNumberFormat="1" applyFont="1" applyBorder="1" applyAlignment="1">
      <alignment horizontal="center" vertical="center"/>
    </xf>
    <xf numFmtId="2" fontId="18" fillId="4" borderId="7" xfId="1" applyNumberFormat="1" applyFont="1" applyBorder="1" applyAlignment="1">
      <alignment horizontal="center" vertical="center"/>
    </xf>
    <xf numFmtId="0" fontId="10" fillId="4" borderId="7" xfId="1" applyFont="1" applyBorder="1" applyAlignment="1">
      <alignment vertical="center"/>
    </xf>
    <xf numFmtId="0" fontId="14" fillId="7" borderId="5" xfId="1" applyFont="1" applyFill="1" applyBorder="1" applyAlignment="1">
      <alignment horizontal="center" vertical="center"/>
    </xf>
    <xf numFmtId="0" fontId="10" fillId="7" borderId="5" xfId="1" applyFont="1" applyFill="1" applyBorder="1" applyAlignment="1">
      <alignment horizontal="center"/>
    </xf>
    <xf numFmtId="0" fontId="10" fillId="7" borderId="6" xfId="1" applyFont="1" applyFill="1" applyBorder="1" applyAlignment="1">
      <alignment horizontal="center"/>
    </xf>
    <xf numFmtId="0" fontId="0" fillId="0" borderId="10" xfId="0" applyBorder="1"/>
    <xf numFmtId="0" fontId="0" fillId="0" borderId="3" xfId="0" applyBorder="1"/>
    <xf numFmtId="3" fontId="0" fillId="0" borderId="0" xfId="0" applyNumberFormat="1"/>
    <xf numFmtId="0" fontId="15" fillId="6" borderId="8" xfId="1" applyFont="1" applyFill="1" applyBorder="1" applyAlignment="1">
      <alignment horizontal="center" wrapText="1"/>
    </xf>
    <xf numFmtId="0" fontId="15" fillId="6" borderId="9" xfId="1" applyFont="1" applyFill="1" applyBorder="1" applyAlignment="1">
      <alignment horizontal="center" wrapText="1"/>
    </xf>
    <xf numFmtId="49" fontId="13" fillId="7" borderId="4" xfId="1" applyNumberFormat="1" applyFont="1" applyFill="1" applyBorder="1" applyAlignment="1">
      <alignment horizontal="center"/>
    </xf>
    <xf numFmtId="0" fontId="13" fillId="7" borderId="5" xfId="1" applyFont="1" applyFill="1" applyBorder="1" applyAlignment="1">
      <alignment horizontal="center"/>
    </xf>
    <xf numFmtId="0" fontId="13" fillId="4" borderId="8" xfId="1" applyFont="1" applyBorder="1" applyAlignment="1">
      <alignment horizontal="center"/>
    </xf>
    <xf numFmtId="0" fontId="20" fillId="8" borderId="0" xfId="0" applyFont="1" applyFill="1" applyAlignment="1">
      <alignment horizontal="justify" vertical="center" wrapText="1"/>
    </xf>
    <xf numFmtId="0" fontId="20" fillId="8" borderId="0" xfId="0" applyFont="1" applyFill="1" applyAlignment="1">
      <alignment horizontal="center" vertical="center"/>
    </xf>
    <xf numFmtId="164" fontId="20" fillId="8" borderId="0" xfId="0" applyNumberFormat="1" applyFont="1" applyFill="1" applyAlignment="1">
      <alignment vertical="center"/>
    </xf>
    <xf numFmtId="165" fontId="20" fillId="8" borderId="0" xfId="0" applyNumberFormat="1" applyFont="1" applyFill="1" applyAlignment="1">
      <alignment vertical="center"/>
    </xf>
    <xf numFmtId="0" fontId="0" fillId="0" borderId="0" xfId="0" applyAlignment="1">
      <alignment horizontal="justify" vertical="center" wrapText="1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vertical="center"/>
    </xf>
    <xf numFmtId="165" fontId="0" fillId="0" borderId="0" xfId="0" applyNumberFormat="1" applyAlignment="1">
      <alignment vertical="center"/>
    </xf>
    <xf numFmtId="0" fontId="15" fillId="6" borderId="12" xfId="1" applyFont="1" applyFill="1" applyBorder="1" applyAlignment="1">
      <alignment horizontal="center" wrapText="1"/>
    </xf>
    <xf numFmtId="44" fontId="20" fillId="8" borderId="0" xfId="0" applyNumberFormat="1" applyFont="1" applyFill="1" applyAlignment="1">
      <alignment vertical="center"/>
    </xf>
    <xf numFmtId="44" fontId="0" fillId="0" borderId="0" xfId="0" applyNumberFormat="1" applyAlignment="1">
      <alignment vertical="center"/>
    </xf>
    <xf numFmtId="44" fontId="0" fillId="0" borderId="0" xfId="0" applyNumberFormat="1"/>
    <xf numFmtId="44" fontId="0" fillId="0" borderId="3" xfId="3" applyFont="1" applyBorder="1"/>
    <xf numFmtId="44" fontId="0" fillId="0" borderId="3" xfId="3" applyFont="1" applyBorder="1" applyAlignment="1">
      <alignment horizontal="left" vertical="center" wrapText="1"/>
    </xf>
    <xf numFmtId="44" fontId="0" fillId="0" borderId="3" xfId="3" applyFont="1" applyBorder="1" applyAlignment="1">
      <alignment horizontal="center" vertical="center" wrapText="1"/>
    </xf>
    <xf numFmtId="2" fontId="0" fillId="0" borderId="3" xfId="3" applyNumberFormat="1" applyFont="1" applyBorder="1" applyAlignment="1">
      <alignment horizontal="center" vertical="center" wrapText="1"/>
    </xf>
    <xf numFmtId="166" fontId="0" fillId="0" borderId="3" xfId="3" applyNumberFormat="1" applyFont="1" applyBorder="1" applyAlignment="1">
      <alignment horizontal="center" vertical="center" wrapText="1"/>
    </xf>
    <xf numFmtId="0" fontId="20" fillId="8" borderId="3" xfId="2" applyFont="1" applyFill="1" applyAlignment="1">
      <alignment horizontal="justify" vertical="center" wrapText="1"/>
    </xf>
    <xf numFmtId="0" fontId="20" fillId="8" borderId="3" xfId="2" applyFont="1" applyFill="1" applyAlignment="1">
      <alignment horizontal="center" vertical="center"/>
    </xf>
    <xf numFmtId="164" fontId="20" fillId="8" borderId="3" xfId="2" applyNumberFormat="1" applyFont="1" applyFill="1" applyAlignment="1">
      <alignment vertical="center"/>
    </xf>
    <xf numFmtId="165" fontId="20" fillId="8" borderId="3" xfId="2" applyNumberFormat="1" applyFont="1" applyFill="1" applyAlignment="1">
      <alignment vertical="center"/>
    </xf>
    <xf numFmtId="0" fontId="21" fillId="4" borderId="3" xfId="2" applyAlignment="1">
      <alignment horizontal="justify" vertical="center" wrapText="1"/>
    </xf>
    <xf numFmtId="0" fontId="21" fillId="4" borderId="3" xfId="2" applyAlignment="1">
      <alignment horizontal="center" vertical="center"/>
    </xf>
    <xf numFmtId="164" fontId="21" fillId="4" borderId="3" xfId="2" applyNumberFormat="1" applyAlignment="1">
      <alignment vertical="center"/>
    </xf>
    <xf numFmtId="165" fontId="21" fillId="4" borderId="3" xfId="2" applyNumberFormat="1" applyAlignment="1">
      <alignment vertical="center"/>
    </xf>
    <xf numFmtId="0" fontId="2" fillId="4" borderId="3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3" fillId="4" borderId="11" xfId="0" applyFont="1" applyFill="1" applyBorder="1" applyAlignment="1">
      <alignment horizontal="right" vertical="center" wrapText="1"/>
    </xf>
    <xf numFmtId="3" fontId="3" fillId="4" borderId="3" xfId="0" applyNumberFormat="1" applyFont="1" applyFill="1" applyBorder="1" applyAlignment="1">
      <alignment horizontal="right" vertical="center" wrapText="1"/>
    </xf>
    <xf numFmtId="2" fontId="19" fillId="4" borderId="7" xfId="1" applyNumberFormat="1" applyFont="1" applyBorder="1" applyAlignment="1">
      <alignment horizontal="center" vertical="center"/>
    </xf>
    <xf numFmtId="0" fontId="5" fillId="3" borderId="3" xfId="0" applyFont="1" applyFill="1" applyBorder="1" applyAlignment="1">
      <alignment horizontal="left" vertical="center" wrapText="1"/>
    </xf>
    <xf numFmtId="3" fontId="5" fillId="3" borderId="3" xfId="0" applyNumberFormat="1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left" vertical="center" wrapText="1"/>
    </xf>
    <xf numFmtId="0" fontId="5" fillId="9" borderId="3" xfId="0" applyFont="1" applyFill="1" applyBorder="1" applyAlignment="1">
      <alignment horizontal="left" vertical="center" wrapText="1"/>
    </xf>
    <xf numFmtId="3" fontId="5" fillId="9" borderId="3" xfId="0" applyNumberFormat="1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righ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3" borderId="3" xfId="0" applyFont="1" applyFill="1" applyBorder="1" applyAlignment="1">
      <alignment horizontal="right" vertical="center" wrapText="1"/>
    </xf>
    <xf numFmtId="0" fontId="4" fillId="3" borderId="3" xfId="0" applyFont="1" applyFill="1" applyBorder="1" applyAlignment="1">
      <alignment horizontal="left" vertical="center" wrapText="1"/>
    </xf>
    <xf numFmtId="0" fontId="3" fillId="4" borderId="3" xfId="0" applyFont="1" applyFill="1" applyBorder="1" applyAlignment="1">
      <alignment horizontal="right" vertical="center" wrapText="1"/>
    </xf>
    <xf numFmtId="0" fontId="3" fillId="4" borderId="3" xfId="0" applyFont="1" applyFill="1" applyBorder="1" applyAlignment="1">
      <alignment horizontal="left" vertical="center" wrapText="1"/>
    </xf>
    <xf numFmtId="4" fontId="3" fillId="4" borderId="3" xfId="0" applyNumberFormat="1" applyFont="1" applyFill="1" applyBorder="1" applyAlignment="1">
      <alignment horizontal="right" vertical="center" wrapText="1"/>
    </xf>
    <xf numFmtId="3" fontId="3" fillId="4" borderId="3" xfId="0" applyNumberFormat="1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horizontal="left" vertical="center" wrapText="1"/>
    </xf>
    <xf numFmtId="0" fontId="2" fillId="4" borderId="10" xfId="0" applyFont="1" applyFill="1" applyBorder="1" applyAlignment="1">
      <alignment horizontal="left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3" fontId="5" fillId="4" borderId="3" xfId="0" applyNumberFormat="1" applyFont="1" applyFill="1" applyBorder="1" applyAlignment="1">
      <alignment horizontal="right" vertical="center" wrapText="1"/>
    </xf>
    <xf numFmtId="0" fontId="2" fillId="4" borderId="3" xfId="0" applyFont="1" applyFill="1" applyBorder="1" applyAlignment="1">
      <alignment horizontal="center" vertical="top" wrapText="1"/>
    </xf>
    <xf numFmtId="3" fontId="5" fillId="4" borderId="2" xfId="0" applyNumberFormat="1" applyFont="1" applyFill="1" applyBorder="1" applyAlignment="1">
      <alignment horizontal="right" vertical="center" wrapText="1"/>
    </xf>
    <xf numFmtId="0" fontId="3" fillId="4" borderId="11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left"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5" fillId="4" borderId="1" xfId="0" applyNumberFormat="1" applyFont="1" applyFill="1" applyBorder="1" applyAlignment="1">
      <alignment horizontal="right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5" fillId="4" borderId="2" xfId="0" applyFont="1" applyFill="1" applyBorder="1" applyAlignment="1">
      <alignment horizontal="left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right" vertical="center" wrapText="1"/>
    </xf>
    <xf numFmtId="15" fontId="3" fillId="4" borderId="3" xfId="0" applyNumberFormat="1" applyFont="1" applyFill="1" applyBorder="1" applyAlignment="1">
      <alignment horizontal="right" vertical="top" wrapText="1"/>
    </xf>
    <xf numFmtId="0" fontId="3" fillId="4" borderId="3" xfId="0" applyFont="1" applyFill="1" applyBorder="1" applyAlignment="1">
      <alignment horizontal="right" vertical="top" wrapText="1"/>
    </xf>
    <xf numFmtId="0" fontId="3" fillId="0" borderId="3" xfId="0" applyFont="1" applyBorder="1" applyAlignment="1">
      <alignment horizontal="left" vertical="center" wrapText="1"/>
    </xf>
    <xf numFmtId="0" fontId="3" fillId="4" borderId="10" xfId="0" applyFont="1" applyFill="1" applyBorder="1" applyAlignment="1">
      <alignment horizontal="center" vertical="center" wrapText="1"/>
    </xf>
    <xf numFmtId="0" fontId="3" fillId="4" borderId="11" xfId="0" applyFont="1" applyFill="1" applyBorder="1" applyAlignment="1">
      <alignment horizontal="left" vertical="center" wrapText="1"/>
    </xf>
    <xf numFmtId="0" fontId="16" fillId="4" borderId="7" xfId="1" applyFont="1" applyBorder="1" applyAlignment="1">
      <alignment horizontal="left" vertical="center" wrapText="1"/>
    </xf>
    <xf numFmtId="0" fontId="16" fillId="4" borderId="4" xfId="1" applyFont="1" applyBorder="1" applyAlignment="1">
      <alignment horizontal="left" vertical="center" wrapText="1"/>
    </xf>
    <xf numFmtId="0" fontId="16" fillId="4" borderId="6" xfId="1" applyFont="1" applyBorder="1" applyAlignment="1">
      <alignment horizontal="left" vertical="center" wrapText="1"/>
    </xf>
    <xf numFmtId="49" fontId="13" fillId="7" borderId="4" xfId="1" applyNumberFormat="1" applyFont="1" applyFill="1" applyBorder="1" applyAlignment="1">
      <alignment horizontal="center"/>
    </xf>
    <xf numFmtId="0" fontId="13" fillId="7" borderId="5" xfId="1" applyFont="1" applyFill="1" applyBorder="1" applyAlignment="1">
      <alignment horizontal="center"/>
    </xf>
    <xf numFmtId="0" fontId="7" fillId="4" borderId="4" xfId="1" applyFont="1" applyBorder="1" applyAlignment="1">
      <alignment horizontal="center"/>
    </xf>
    <xf numFmtId="0" fontId="7" fillId="4" borderId="5" xfId="1" applyFont="1" applyBorder="1" applyAlignment="1">
      <alignment horizontal="center"/>
    </xf>
    <xf numFmtId="0" fontId="7" fillId="4" borderId="6" xfId="1" applyFont="1" applyBorder="1" applyAlignment="1">
      <alignment horizontal="center"/>
    </xf>
    <xf numFmtId="0" fontId="8" fillId="4" borderId="7" xfId="1" applyFont="1" applyBorder="1" applyAlignment="1">
      <alignment horizontal="left"/>
    </xf>
    <xf numFmtId="0" fontId="11" fillId="4" borderId="7" xfId="1" applyFont="1" applyBorder="1" applyAlignment="1">
      <alignment horizontal="center"/>
    </xf>
    <xf numFmtId="0" fontId="12" fillId="5" borderId="7" xfId="1" applyFont="1" applyFill="1" applyBorder="1" applyAlignment="1">
      <alignment horizontal="center" vertical="center"/>
    </xf>
    <xf numFmtId="0" fontId="12" fillId="5" borderId="4" xfId="1" applyFont="1" applyFill="1" applyBorder="1" applyAlignment="1">
      <alignment horizontal="center" vertical="center" wrapText="1"/>
    </xf>
    <xf numFmtId="0" fontId="12" fillId="5" borderId="5" xfId="1" applyFont="1" applyFill="1" applyBorder="1" applyAlignment="1">
      <alignment horizontal="center" vertical="center" wrapText="1"/>
    </xf>
    <xf numFmtId="0" fontId="12" fillId="5" borderId="6" xfId="1" applyFont="1" applyFill="1" applyBorder="1" applyAlignment="1">
      <alignment horizontal="center" vertical="center" wrapText="1"/>
    </xf>
    <xf numFmtId="0" fontId="10" fillId="4" borderId="4" xfId="1" applyFont="1" applyBorder="1" applyAlignment="1">
      <alignment horizontal="center"/>
    </xf>
    <xf numFmtId="0" fontId="10" fillId="4" borderId="6" xfId="1" applyFont="1" applyBorder="1" applyAlignment="1">
      <alignment horizontal="center"/>
    </xf>
    <xf numFmtId="0" fontId="9" fillId="4" borderId="4" xfId="1" applyFont="1" applyBorder="1" applyAlignment="1">
      <alignment horizontal="center" vertical="center"/>
    </xf>
    <xf numFmtId="0" fontId="9" fillId="4" borderId="5" xfId="1" applyFont="1" applyBorder="1" applyAlignment="1">
      <alignment horizontal="center" vertical="center"/>
    </xf>
    <xf numFmtId="0" fontId="9" fillId="4" borderId="6" xfId="1" applyFont="1" applyBorder="1" applyAlignment="1">
      <alignment horizontal="center" vertical="center"/>
    </xf>
    <xf numFmtId="0" fontId="10" fillId="4" borderId="7" xfId="1" applyFont="1" applyBorder="1" applyAlignment="1">
      <alignment horizontal="left" vertical="center"/>
    </xf>
    <xf numFmtId="14" fontId="10" fillId="4" borderId="4" xfId="1" applyNumberFormat="1" applyFont="1" applyBorder="1" applyAlignment="1">
      <alignment horizontal="center" vertical="center"/>
    </xf>
    <xf numFmtId="14" fontId="10" fillId="4" borderId="5" xfId="1" applyNumberFormat="1" applyFont="1" applyBorder="1" applyAlignment="1">
      <alignment horizontal="center" vertical="center"/>
    </xf>
    <xf numFmtId="14" fontId="10" fillId="4" borderId="6" xfId="1" applyNumberFormat="1" applyFont="1" applyBorder="1" applyAlignment="1">
      <alignment horizontal="center" vertical="center"/>
    </xf>
    <xf numFmtId="0" fontId="10" fillId="4" borderId="7" xfId="1" applyFont="1" applyBorder="1" applyAlignment="1">
      <alignment horizontal="left"/>
    </xf>
    <xf numFmtId="0" fontId="10" fillId="4" borderId="7" xfId="1" applyFont="1" applyBorder="1" applyAlignment="1">
      <alignment horizontal="center" vertical="center"/>
    </xf>
    <xf numFmtId="0" fontId="10" fillId="4" borderId="4" xfId="1" applyFont="1" applyBorder="1" applyAlignment="1">
      <alignment horizontal="center" vertical="center"/>
    </xf>
    <xf numFmtId="0" fontId="10" fillId="4" borderId="5" xfId="1" applyFont="1" applyBorder="1" applyAlignment="1">
      <alignment horizontal="center" vertical="center"/>
    </xf>
  </cellXfs>
  <cellStyles count="4">
    <cellStyle name="Moneda" xfId="3" builtinId="4"/>
    <cellStyle name="Normal" xfId="0" builtinId="0"/>
    <cellStyle name="Normal 2" xfId="1" xr:uid="{29C9ADBD-6169-4D9C-9748-6D366F73CCD9}"/>
    <cellStyle name="Normal 3" xfId="2" xr:uid="{341581B4-805A-4E0A-A622-56808E81162F}"/>
  </cellStyles>
  <dxfs count="0"/>
  <tableStyles count="0" defaultTableStyle="TableStyleMedium2" defaultPivotStyle="PivotStyleLight16"/>
  <colors>
    <mruColors>
      <color rgb="FF8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2.xml"/><Relationship Id="rId10" Type="http://schemas.openxmlformats.org/officeDocument/2006/relationships/sheetMetadata" Target="metadata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26</xdr:col>
      <xdr:colOff>702366</xdr:colOff>
      <xdr:row>1</xdr:row>
      <xdr:rowOff>108005</xdr:rowOff>
    </xdr:from>
    <xdr:ext cx="998220" cy="914400"/>
    <xdr:pic>
      <xdr:nvPicPr>
        <xdr:cNvPr id="60" name="Picture 59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/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9250018" y="149418"/>
          <a:ext cx="998220" cy="914400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38</xdr:row>
      <xdr:rowOff>0</xdr:rowOff>
    </xdr:from>
    <xdr:to>
      <xdr:col>3</xdr:col>
      <xdr:colOff>304800</xdr:colOff>
      <xdr:row>39</xdr:row>
      <xdr:rowOff>130628</xdr:rowOff>
    </xdr:to>
    <xdr:sp macro="" textlink="">
      <xdr:nvSpPr>
        <xdr:cNvPr id="2" name="AutoShape 42">
          <a:extLst>
            <a:ext uri="{FF2B5EF4-FFF2-40B4-BE49-F238E27FC236}">
              <a16:creationId xmlns:a16="http://schemas.microsoft.com/office/drawing/2014/main" id="{C284D783-42F3-4B66-807C-4111DBF10EC8}"/>
            </a:ext>
          </a:extLst>
        </xdr:cNvPr>
        <xdr:cNvSpPr>
          <a:spLocks noChangeAspect="1" noChangeArrowheads="1"/>
        </xdr:cNvSpPr>
      </xdr:nvSpPr>
      <xdr:spPr bwMode="auto">
        <a:xfrm>
          <a:off x="4732020" y="17960340"/>
          <a:ext cx="304800" cy="30262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uario\Dropbox\PROYECTOS%20ALCALDIA\4%20COMUNA%204%20ESTACI&#211;N\298.%20BULEVAR%20SAN%20JORGE\PPTO%20BASE%20mod%20jjzg%20TRABAJO%20(san%20jorgeREV%20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BASTIAN\Desktop\Nueva%20carpeta\Proyecto%20Riosucio\Componente%20Presupuesto\Ajuste%20riosucio%20%20septiembre%202023\Fase%202%20Final\1.%20PRESUPUESTO%20RIOSUCIO%20FASE%202%20SEPT%20202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EBASTIAN\Desktop\Nueva%20carpeta\Proyecto%20Riosucio\Componente%20Presupuesto\Presupuesto%20Final\PRESUPUESTO%20RIOSUCIO%2027-07-2023%20FASE%201%20VF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 de actividades Zona 1 "/>
      <sheetName val="Cuadro Comparativo "/>
      <sheetName val="Presupuesto"/>
      <sheetName val="A.P.U"/>
      <sheetName val="Insumos"/>
      <sheetName val="Analisis Mano de Obra"/>
      <sheetName val="Analisis Herramienta Menor"/>
      <sheetName val="Analisis Factor Prestacional"/>
      <sheetName val="Analisis AIU"/>
      <sheetName val="PPTO CD BV SAN JORGE"/>
      <sheetName val="AIU BV SAN JORGE"/>
      <sheetName val="PPTO TOTAL BV SAN JORGE"/>
      <sheetName val="C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M.C ESTRUCTURAL-ARQUITECTONICO"/>
      <sheetName val="M.C. HIDROSANITARIAS"/>
      <sheetName val="M.C ELÉCTRICAS"/>
      <sheetName val="M.C URBANISMO"/>
      <sheetName val="APU"/>
      <sheetName val="INSUMOS"/>
      <sheetName val="Analisis Factor Prestacional"/>
      <sheetName val="Analisis Mano de Obra"/>
      <sheetName val="CRONOGRAMA"/>
      <sheetName val="FLUJO DE CAJA"/>
      <sheetName val=" AIU"/>
      <sheetName val="AMBIENTAL"/>
      <sheetName val="FACTOR MULTIPLICADOR"/>
      <sheetName val="INTERVENTOR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M.C ESTRUCTURAL-ARQUITECTONICO"/>
      <sheetName val="M.C. HIDROSANITARIAS"/>
      <sheetName val="M.C ELÉCTRICAS"/>
      <sheetName val="APU"/>
      <sheetName val="INSUMOS"/>
      <sheetName val="CRONOGRAMA"/>
      <sheetName val="FLUJO DE CAJA"/>
      <sheetName val=" AIU"/>
      <sheetName val="INTERVENTORIA"/>
      <sheetName val="FACTOR MULTIPLICAD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39"/>
  <sheetViews>
    <sheetView showGridLines="0" tabSelected="1" view="pageBreakPreview" topLeftCell="A32" zoomScale="115" zoomScaleNormal="115" zoomScaleSheetLayoutView="115" workbookViewId="0">
      <selection activeCell="E60" sqref="E60:O60"/>
    </sheetView>
  </sheetViews>
  <sheetFormatPr baseColWidth="10" defaultColWidth="11.42578125" defaultRowHeight="15" x14ac:dyDescent="0.25"/>
  <cols>
    <col min="1" max="1" width="2" customWidth="1"/>
    <col min="2" max="2" width="1.85546875" customWidth="1"/>
    <col min="3" max="3" width="4" customWidth="1"/>
    <col min="4" max="4" width="5.7109375" customWidth="1"/>
    <col min="5" max="7" width="3.42578125" customWidth="1"/>
    <col min="8" max="8" width="3.7109375" customWidth="1"/>
    <col min="9" max="9" width="3.140625" customWidth="1"/>
    <col min="10" max="10" width="0.28515625" customWidth="1"/>
    <col min="11" max="11" width="4.5703125" customWidth="1"/>
    <col min="12" max="12" width="20.5703125" customWidth="1"/>
    <col min="13" max="13" width="32.140625" customWidth="1"/>
    <col min="14" max="14" width="5.42578125" customWidth="1"/>
    <col min="15" max="15" width="4.5703125" customWidth="1"/>
    <col min="16" max="17" width="2.85546875" customWidth="1"/>
    <col min="18" max="18" width="1.7109375" customWidth="1"/>
    <col min="19" max="19" width="7.85546875" customWidth="1"/>
    <col min="20" max="20" width="0.7109375" customWidth="1"/>
    <col min="21" max="21" width="3.7109375" customWidth="1"/>
    <col min="22" max="22" width="3.140625" customWidth="1"/>
    <col min="23" max="23" width="1.28515625" customWidth="1"/>
    <col min="24" max="24" width="1.42578125" customWidth="1"/>
    <col min="25" max="25" width="2.28515625" customWidth="1"/>
    <col min="26" max="26" width="1.85546875" customWidth="1"/>
    <col min="27" max="27" width="26" customWidth="1"/>
  </cols>
  <sheetData>
    <row r="1" spans="1:27" ht="3" customHeight="1" x14ac:dyDescent="0.25">
      <c r="A1" s="55"/>
      <c r="B1" s="55"/>
      <c r="C1" s="74"/>
      <c r="D1" s="74"/>
      <c r="E1" s="74"/>
      <c r="F1" s="55"/>
      <c r="G1" s="74"/>
      <c r="H1" s="74"/>
      <c r="I1" s="74"/>
      <c r="J1" s="74"/>
      <c r="K1" s="55"/>
      <c r="L1" s="74"/>
      <c r="M1" s="74"/>
      <c r="N1" s="74"/>
      <c r="O1" s="74"/>
      <c r="P1" s="55"/>
      <c r="Q1" s="55"/>
      <c r="R1" s="55"/>
      <c r="S1" s="55"/>
      <c r="T1" s="55"/>
      <c r="U1" s="55"/>
      <c r="V1" s="74"/>
      <c r="W1" s="74"/>
      <c r="X1" s="70"/>
      <c r="Y1" s="70"/>
      <c r="Z1" s="70"/>
      <c r="AA1" s="70"/>
    </row>
    <row r="2" spans="1:27" ht="11.25" customHeight="1" x14ac:dyDescent="0.25">
      <c r="A2" s="55"/>
      <c r="B2" s="55"/>
      <c r="C2" s="89">
        <v>46198</v>
      </c>
      <c r="D2" s="90"/>
      <c r="E2" s="90"/>
      <c r="F2" s="55"/>
      <c r="G2" s="74" t="s">
        <v>0</v>
      </c>
      <c r="H2" s="74"/>
      <c r="I2" s="79">
        <v>1</v>
      </c>
      <c r="J2" s="79"/>
      <c r="K2" s="55"/>
      <c r="L2" s="74" t="s">
        <v>1</v>
      </c>
      <c r="M2" s="74"/>
      <c r="N2" s="79" t="s">
        <v>2</v>
      </c>
      <c r="O2" s="79"/>
      <c r="P2" s="79"/>
      <c r="Q2" s="55"/>
      <c r="R2" s="55"/>
      <c r="S2" s="55" t="s">
        <v>3</v>
      </c>
      <c r="T2" s="79">
        <v>1</v>
      </c>
      <c r="U2" s="79"/>
      <c r="V2" s="74"/>
      <c r="W2" s="74"/>
      <c r="X2" s="70"/>
      <c r="Y2" s="70"/>
      <c r="Z2" s="70"/>
      <c r="AA2" s="70"/>
    </row>
    <row r="3" spans="1:27" ht="17.25" customHeight="1" x14ac:dyDescent="0.25">
      <c r="A3" s="55"/>
      <c r="B3" s="76" t="s">
        <v>180</v>
      </c>
      <c r="C3" s="76"/>
      <c r="D3" s="76"/>
      <c r="E3" s="76"/>
      <c r="F3" s="76"/>
      <c r="G3" s="76"/>
      <c r="H3" s="76"/>
      <c r="I3" s="76"/>
      <c r="J3" s="76"/>
      <c r="K3" s="76"/>
      <c r="L3" s="76"/>
      <c r="M3" s="76"/>
      <c r="N3" s="76"/>
      <c r="O3" s="76"/>
      <c r="P3" s="76"/>
      <c r="Q3" s="76"/>
      <c r="R3" s="76"/>
      <c r="S3" s="76"/>
      <c r="T3" s="76"/>
      <c r="U3" s="76"/>
      <c r="V3" s="76"/>
      <c r="W3" s="76"/>
      <c r="X3" s="76"/>
      <c r="Y3" s="55"/>
      <c r="Z3" s="76"/>
      <c r="AA3" s="76"/>
    </row>
    <row r="4" spans="1:27" ht="15" customHeight="1" x14ac:dyDescent="0.25">
      <c r="A4" s="55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79"/>
      <c r="Q4" s="79"/>
      <c r="R4" s="79"/>
      <c r="S4" s="79"/>
      <c r="T4" s="79"/>
      <c r="U4" s="79"/>
      <c r="V4" s="79"/>
      <c r="W4" s="79"/>
      <c r="X4" s="79"/>
      <c r="Y4" s="55"/>
      <c r="Z4" s="76"/>
      <c r="AA4" s="76"/>
    </row>
    <row r="5" spans="1:27" ht="15" customHeight="1" x14ac:dyDescent="0.25">
      <c r="A5" s="55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79"/>
      <c r="Q5" s="79"/>
      <c r="R5" s="79"/>
      <c r="S5" s="79"/>
      <c r="T5" s="79"/>
      <c r="U5" s="79"/>
      <c r="V5" s="79"/>
      <c r="W5" s="79"/>
      <c r="X5" s="79"/>
      <c r="Y5" s="55"/>
      <c r="Z5" s="76"/>
      <c r="AA5" s="76"/>
    </row>
    <row r="6" spans="1:27" ht="15" customHeight="1" x14ac:dyDescent="0.25">
      <c r="A6" s="55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  <c r="N6" s="79"/>
      <c r="O6" s="79"/>
      <c r="P6" s="79"/>
      <c r="Q6" s="79"/>
      <c r="R6" s="79"/>
      <c r="S6" s="79"/>
      <c r="T6" s="79"/>
      <c r="U6" s="79"/>
      <c r="V6" s="79"/>
      <c r="W6" s="79"/>
      <c r="X6" s="79"/>
      <c r="Y6" s="55"/>
      <c r="Z6" s="76"/>
      <c r="AA6" s="76"/>
    </row>
    <row r="7" spans="1:27" ht="15" customHeight="1" thickBot="1" x14ac:dyDescent="0.3">
      <c r="A7" s="56"/>
      <c r="B7" s="56"/>
      <c r="C7" s="75"/>
      <c r="D7" s="75"/>
      <c r="E7" s="75"/>
      <c r="F7" s="56"/>
      <c r="G7" s="75"/>
      <c r="H7" s="75"/>
      <c r="I7" s="75"/>
      <c r="J7" s="75"/>
      <c r="K7" s="56"/>
      <c r="L7" s="75"/>
      <c r="M7" s="75"/>
      <c r="N7" s="75"/>
      <c r="O7" s="75"/>
      <c r="P7" s="56"/>
      <c r="Q7" s="56"/>
      <c r="R7" s="56"/>
      <c r="S7" s="56"/>
      <c r="T7" s="56"/>
      <c r="U7" s="56"/>
      <c r="V7" s="75"/>
      <c r="W7" s="75"/>
      <c r="X7" s="56"/>
      <c r="Y7" s="56"/>
      <c r="Z7" s="77"/>
      <c r="AA7" s="77"/>
    </row>
    <row r="8" spans="1:27" ht="18" customHeight="1" thickBot="1" x14ac:dyDescent="0.3">
      <c r="A8" s="93" t="s">
        <v>4</v>
      </c>
      <c r="B8" s="93"/>
      <c r="C8" s="93"/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81" t="s">
        <v>5</v>
      </c>
      <c r="Q8" s="81"/>
      <c r="R8" s="81" t="s">
        <v>6</v>
      </c>
      <c r="S8" s="81"/>
      <c r="T8" s="81"/>
      <c r="U8" s="88" t="s">
        <v>7</v>
      </c>
      <c r="V8" s="88"/>
      <c r="W8" s="88"/>
      <c r="X8" s="88"/>
      <c r="Y8" s="88"/>
      <c r="Z8" s="88"/>
      <c r="AA8" s="57" t="s">
        <v>8</v>
      </c>
    </row>
    <row r="9" spans="1:27" ht="18" customHeight="1" x14ac:dyDescent="0.25">
      <c r="J9" s="87" t="s">
        <v>9</v>
      </c>
      <c r="K9" s="87"/>
      <c r="L9" s="87"/>
      <c r="M9" s="87"/>
      <c r="N9" s="87"/>
      <c r="O9" s="87"/>
      <c r="P9" s="87"/>
      <c r="Q9" s="87"/>
      <c r="R9" s="87"/>
      <c r="S9" s="87"/>
      <c r="T9" s="87"/>
    </row>
    <row r="10" spans="1:27" ht="16.5" customHeight="1" x14ac:dyDescent="0.25">
      <c r="A10" s="66">
        <v>1</v>
      </c>
      <c r="B10" s="66"/>
      <c r="C10" s="66"/>
      <c r="D10" s="66"/>
      <c r="E10" s="67" t="s">
        <v>10</v>
      </c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7"/>
      <c r="Q10" s="67"/>
      <c r="R10" s="67"/>
      <c r="S10" s="67"/>
      <c r="T10" s="67"/>
      <c r="U10" s="67"/>
      <c r="V10" s="67"/>
      <c r="W10" s="67"/>
      <c r="X10" s="67"/>
      <c r="Y10" s="67"/>
      <c r="Z10" s="67"/>
      <c r="AA10" s="67"/>
    </row>
    <row r="11" spans="1:27" ht="3" customHeight="1" thickBot="1" x14ac:dyDescent="0.3">
      <c r="A11" s="22"/>
      <c r="B11" s="22"/>
      <c r="C11" s="22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</row>
    <row r="12" spans="1:27" ht="3" customHeight="1" x14ac:dyDescent="0.25">
      <c r="A12" s="62"/>
      <c r="B12" s="62"/>
      <c r="C12" s="62"/>
      <c r="D12" s="62"/>
      <c r="E12" s="62"/>
      <c r="F12" s="62"/>
      <c r="G12" s="62"/>
      <c r="H12" s="62"/>
      <c r="I12" s="62"/>
      <c r="J12" s="62"/>
      <c r="K12" s="62"/>
      <c r="L12" s="62"/>
      <c r="M12" s="62"/>
      <c r="N12" s="62"/>
      <c r="O12" s="62"/>
      <c r="P12" s="62"/>
      <c r="Q12" s="62"/>
      <c r="R12" s="62"/>
      <c r="S12" s="62"/>
      <c r="T12" s="62"/>
      <c r="U12" s="62"/>
      <c r="V12" s="62"/>
      <c r="W12" s="62"/>
      <c r="X12" s="62"/>
      <c r="Y12" s="62"/>
      <c r="Z12" s="62"/>
      <c r="AA12" s="62"/>
    </row>
    <row r="13" spans="1:27" ht="18.600000000000001" customHeight="1" x14ac:dyDescent="0.25">
      <c r="A13" s="68">
        <v>1.01</v>
      </c>
      <c r="B13" s="68"/>
      <c r="C13" s="68"/>
      <c r="D13" s="68"/>
      <c r="E13" s="69" t="s">
        <v>10</v>
      </c>
      <c r="F13" s="69"/>
      <c r="G13" s="69"/>
      <c r="H13" s="69"/>
      <c r="I13" s="69"/>
      <c r="J13" s="69"/>
      <c r="K13" s="69"/>
      <c r="L13" s="69"/>
      <c r="M13" s="69"/>
      <c r="N13" s="69"/>
      <c r="O13" s="69"/>
      <c r="P13" s="69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</row>
    <row r="14" spans="1:27" ht="25.15" customHeight="1" x14ac:dyDescent="0.25">
      <c r="A14" s="70" t="s">
        <v>11</v>
      </c>
      <c r="B14" s="70"/>
      <c r="C14" s="70"/>
      <c r="D14" s="70"/>
      <c r="E14" s="91" t="s">
        <v>12</v>
      </c>
      <c r="F14" s="91"/>
      <c r="G14" s="91"/>
      <c r="H14" s="91"/>
      <c r="I14" s="91"/>
      <c r="J14" s="91"/>
      <c r="K14" s="91"/>
      <c r="L14" s="91"/>
      <c r="M14" s="91"/>
      <c r="N14" s="91"/>
      <c r="O14" s="91"/>
      <c r="P14" s="62" t="s">
        <v>44</v>
      </c>
      <c r="Q14" s="62"/>
      <c r="R14" s="72" cm="1">
        <f t="array" ref="R14">+SUM(IF(A14="","",IF(A14=Cantidades!A:A,Cantidades!M:M," ")))</f>
        <v>11</v>
      </c>
      <c r="S14" s="72"/>
      <c r="T14" s="72"/>
      <c r="U14" s="73">
        <v>26404</v>
      </c>
      <c r="V14" s="73"/>
      <c r="W14" s="73"/>
      <c r="X14" s="73"/>
      <c r="Y14" s="73"/>
      <c r="Z14" s="73"/>
      <c r="AA14" s="58">
        <f t="shared" ref="AA14:AA18" si="0">ROUND((U14*R14),0)</f>
        <v>290444</v>
      </c>
    </row>
    <row r="15" spans="1:27" ht="25.15" customHeight="1" x14ac:dyDescent="0.25">
      <c r="A15" s="70" t="s">
        <v>13</v>
      </c>
      <c r="B15" s="70"/>
      <c r="C15" s="70"/>
      <c r="D15" s="70"/>
      <c r="E15" s="91" t="str">
        <f>+'APU CREADO'!A6</f>
        <v>LIMPIEZA DE PAREDES PARA APLICACIÓN DE PINTURA</v>
      </c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62" t="str">
        <f>+'APU CREADO'!C6</f>
        <v>M2</v>
      </c>
      <c r="Q15" s="62"/>
      <c r="R15" s="72" cm="1">
        <f t="array" ref="R15">+SUM(IF(A15="","",IF(A15=Cantidades!A:A,Cantidades!M:M," ")))</f>
        <v>28</v>
      </c>
      <c r="S15" s="72"/>
      <c r="T15" s="72"/>
      <c r="U15" s="73">
        <f>+'APU CREADO'!G6</f>
        <v>5854</v>
      </c>
      <c r="V15" s="73"/>
      <c r="W15" s="73"/>
      <c r="X15" s="73"/>
      <c r="Y15" s="73"/>
      <c r="Z15" s="73"/>
      <c r="AA15" s="58">
        <f t="shared" si="0"/>
        <v>163912</v>
      </c>
    </row>
    <row r="16" spans="1:27" ht="25.15" customHeight="1" x14ac:dyDescent="0.25">
      <c r="A16" s="70" t="s">
        <v>14</v>
      </c>
      <c r="B16" s="70"/>
      <c r="C16" s="70"/>
      <c r="D16" s="70"/>
      <c r="E16" s="91" t="str">
        <f>+'APU CREADO'!A12</f>
        <v>DESMONTE CIELO RASO (INCLUYE RETIRO) ALTURA &lt; 3 M</v>
      </c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62" t="str">
        <f>+'APU CREADO'!C12</f>
        <v>M2</v>
      </c>
      <c r="Q16" s="62"/>
      <c r="R16" s="72" cm="1">
        <f t="array" ref="R16">+SUM(IF(A16="","",IF(A16=Cantidades!A:A,Cantidades!M:M," ")))</f>
        <v>90.032928466886574</v>
      </c>
      <c r="S16" s="72"/>
      <c r="T16" s="72"/>
      <c r="U16" s="73">
        <f>+'APU CREADO'!G12</f>
        <v>14706</v>
      </c>
      <c r="V16" s="73"/>
      <c r="W16" s="73"/>
      <c r="X16" s="73"/>
      <c r="Y16" s="73"/>
      <c r="Z16" s="73"/>
      <c r="AA16" s="58">
        <f t="shared" si="0"/>
        <v>1324024</v>
      </c>
    </row>
    <row r="17" spans="1:27" ht="25.15" customHeight="1" x14ac:dyDescent="0.25">
      <c r="A17" s="70" t="s">
        <v>15</v>
      </c>
      <c r="B17" s="70"/>
      <c r="C17" s="70"/>
      <c r="D17" s="70"/>
      <c r="E17" s="91" t="str">
        <f>+'APU CREADO'!A17</f>
        <v>PICADO DE PLACA PISO (INCLUYE RETIRO)</v>
      </c>
      <c r="F17" s="91"/>
      <c r="G17" s="91"/>
      <c r="H17" s="91"/>
      <c r="I17" s="91"/>
      <c r="J17" s="91"/>
      <c r="K17" s="91"/>
      <c r="L17" s="91"/>
      <c r="M17" s="91"/>
      <c r="N17" s="91"/>
      <c r="O17" s="91"/>
      <c r="P17" s="62" t="str">
        <f>+'APU CREADO'!C17</f>
        <v>M2</v>
      </c>
      <c r="Q17" s="62"/>
      <c r="R17" s="72" cm="1">
        <f t="array" ref="R17">+SUM(IF(A17="","",IF(A17=Cantidades!A:A,Cantidades!M:M," ")))</f>
        <v>90.032928466886574</v>
      </c>
      <c r="S17" s="72"/>
      <c r="T17" s="72"/>
      <c r="U17" s="73">
        <f>+'APU CREADO'!G17</f>
        <v>6990</v>
      </c>
      <c r="V17" s="73"/>
      <c r="W17" s="73"/>
      <c r="X17" s="73"/>
      <c r="Y17" s="73"/>
      <c r="Z17" s="73"/>
      <c r="AA17" s="58">
        <f t="shared" si="0"/>
        <v>629330</v>
      </c>
    </row>
    <row r="18" spans="1:27" ht="25.15" customHeight="1" x14ac:dyDescent="0.25">
      <c r="A18" s="70" t="s">
        <v>16</v>
      </c>
      <c r="B18" s="70"/>
      <c r="C18" s="70"/>
      <c r="D18" s="70"/>
      <c r="E18" s="91" t="str">
        <f>+'APU CREADO'!A20</f>
        <v>DESMONTE APARATOS SANITARIOS (INCLUYE RETIRO)</v>
      </c>
      <c r="F18" s="91"/>
      <c r="G18" s="91"/>
      <c r="H18" s="91"/>
      <c r="I18" s="91"/>
      <c r="J18" s="91"/>
      <c r="K18" s="91"/>
      <c r="L18" s="91"/>
      <c r="M18" s="91"/>
      <c r="N18" s="91"/>
      <c r="O18" s="91"/>
      <c r="P18" s="62" t="str">
        <f>+'APU CREADO'!C20</f>
        <v>UND</v>
      </c>
      <c r="Q18" s="62"/>
      <c r="R18" s="72" cm="1">
        <f t="array" ref="R18">+SUM(IF(A18="","",IF(A18=Cantidades!A:A,Cantidades!M:M," ")))</f>
        <v>1</v>
      </c>
      <c r="S18" s="72"/>
      <c r="T18" s="72"/>
      <c r="U18" s="73">
        <f>+'APU CREADO'!G20</f>
        <v>66328</v>
      </c>
      <c r="V18" s="73"/>
      <c r="W18" s="73"/>
      <c r="X18" s="73"/>
      <c r="Y18" s="73"/>
      <c r="Z18" s="73"/>
      <c r="AA18" s="58">
        <f t="shared" si="0"/>
        <v>66328</v>
      </c>
    </row>
    <row r="19" spans="1:27" ht="3" customHeight="1" thickBot="1" x14ac:dyDescent="0.3">
      <c r="A19" s="92"/>
      <c r="B19" s="92"/>
      <c r="C19" s="92"/>
      <c r="D19" s="92"/>
      <c r="E19" s="92"/>
      <c r="F19" s="92"/>
      <c r="G19" s="92"/>
      <c r="H19" s="92"/>
      <c r="I19" s="92"/>
      <c r="J19" s="92"/>
      <c r="K19" s="92"/>
      <c r="L19" s="92"/>
      <c r="M19" s="92"/>
      <c r="N19" s="92"/>
      <c r="O19" s="92"/>
      <c r="P19" s="92"/>
      <c r="Q19" s="92"/>
      <c r="R19" s="92"/>
      <c r="S19" s="92"/>
      <c r="T19" s="92"/>
      <c r="U19" s="92"/>
      <c r="V19" s="92"/>
      <c r="W19" s="92"/>
      <c r="X19" s="92"/>
      <c r="Y19" s="92"/>
      <c r="Z19" s="92"/>
      <c r="AA19" s="92"/>
    </row>
    <row r="20" spans="1:27" ht="3" customHeight="1" x14ac:dyDescent="0.25"/>
    <row r="21" spans="1:27" ht="18" customHeight="1" x14ac:dyDescent="0.25">
      <c r="A21" s="60"/>
      <c r="B21" s="60"/>
      <c r="C21" s="60"/>
      <c r="D21" s="60"/>
      <c r="E21" s="60" t="s">
        <v>17</v>
      </c>
      <c r="F21" s="60"/>
      <c r="G21" s="60"/>
      <c r="H21" s="60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1">
        <f>SUM(AA14:AA18)</f>
        <v>2474038</v>
      </c>
      <c r="V21" s="61"/>
      <c r="W21" s="61"/>
      <c r="X21" s="61"/>
      <c r="Y21" s="61"/>
      <c r="Z21" s="61"/>
      <c r="AA21" s="61"/>
    </row>
    <row r="22" spans="1:27" ht="3" customHeight="1" x14ac:dyDescent="0.25">
      <c r="A22" s="23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</row>
    <row r="23" spans="1:27" ht="3" customHeight="1" x14ac:dyDescent="0.25">
      <c r="A23" s="62"/>
      <c r="B23" s="62"/>
      <c r="C23" s="62"/>
      <c r="D23" s="62"/>
      <c r="E23" s="62"/>
      <c r="F23" s="62"/>
      <c r="G23" s="62"/>
      <c r="H23" s="62"/>
      <c r="I23" s="62"/>
      <c r="J23" s="62"/>
      <c r="K23" s="62"/>
      <c r="L23" s="62"/>
      <c r="M23" s="62"/>
      <c r="N23" s="62"/>
      <c r="O23" s="62"/>
      <c r="P23" s="62"/>
      <c r="Q23" s="62"/>
      <c r="R23" s="62"/>
      <c r="S23" s="62"/>
      <c r="T23" s="62"/>
      <c r="U23" s="62"/>
      <c r="V23" s="62"/>
      <c r="W23" s="62"/>
      <c r="X23" s="62"/>
      <c r="Y23" s="62"/>
      <c r="Z23" s="62"/>
      <c r="AA23" s="62"/>
    </row>
    <row r="24" spans="1:27" ht="18" customHeight="1" x14ac:dyDescent="0.25">
      <c r="A24" s="63"/>
      <c r="B24" s="63"/>
      <c r="C24" s="63"/>
      <c r="D24" s="63"/>
      <c r="E24" s="64" t="s">
        <v>17</v>
      </c>
      <c r="F24" s="64"/>
      <c r="G24" s="64"/>
      <c r="H24" s="64"/>
      <c r="I24" s="64"/>
      <c r="J24" s="64"/>
      <c r="K24" s="64"/>
      <c r="L24" s="64"/>
      <c r="M24" s="64"/>
      <c r="N24" s="64"/>
      <c r="O24" s="64"/>
      <c r="P24" s="64"/>
      <c r="Q24" s="64"/>
      <c r="R24" s="64"/>
      <c r="S24" s="64"/>
      <c r="T24" s="64"/>
      <c r="U24" s="65">
        <f>U21</f>
        <v>2474038</v>
      </c>
      <c r="V24" s="65"/>
      <c r="W24" s="65"/>
      <c r="X24" s="65"/>
      <c r="Y24" s="65"/>
      <c r="Z24" s="65"/>
      <c r="AA24" s="65"/>
    </row>
    <row r="25" spans="1:27" ht="3" customHeight="1" thickBot="1" x14ac:dyDescent="0.3">
      <c r="A25" s="22"/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</row>
    <row r="26" spans="1:27" ht="3" customHeight="1" x14ac:dyDescent="0.25">
      <c r="A26" s="62"/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  <c r="V26" s="62"/>
      <c r="W26" s="62"/>
      <c r="X26" s="62"/>
      <c r="Y26" s="62"/>
      <c r="Z26" s="62"/>
      <c r="AA26" s="62"/>
    </row>
    <row r="27" spans="1:27" ht="16.5" customHeight="1" x14ac:dyDescent="0.25">
      <c r="A27" s="66">
        <v>2</v>
      </c>
      <c r="B27" s="66"/>
      <c r="C27" s="66"/>
      <c r="D27" s="66"/>
      <c r="E27" s="67" t="s">
        <v>18</v>
      </c>
      <c r="F27" s="67"/>
      <c r="G27" s="67"/>
      <c r="H27" s="67"/>
      <c r="I27" s="67"/>
      <c r="J27" s="67"/>
      <c r="K27" s="67"/>
      <c r="L27" s="67"/>
      <c r="M27" s="67"/>
      <c r="N27" s="67"/>
      <c r="O27" s="67"/>
      <c r="P27" s="67"/>
      <c r="Q27" s="67"/>
      <c r="R27" s="67"/>
      <c r="S27" s="67"/>
      <c r="T27" s="67"/>
      <c r="U27" s="67"/>
      <c r="V27" s="67"/>
      <c r="W27" s="67"/>
      <c r="X27" s="67"/>
      <c r="Y27" s="67"/>
      <c r="Z27" s="67"/>
      <c r="AA27" s="67"/>
    </row>
    <row r="28" spans="1:27" ht="3" customHeight="1" thickBot="1" x14ac:dyDescent="0.3">
      <c r="A28" s="22"/>
      <c r="B28" s="22"/>
      <c r="C28" s="22"/>
      <c r="D28" s="22"/>
      <c r="E28" s="22"/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</row>
    <row r="29" spans="1:27" ht="3" customHeight="1" x14ac:dyDescent="0.25">
      <c r="A29" s="62"/>
      <c r="B29" s="62"/>
      <c r="C29" s="62"/>
      <c r="D29" s="62"/>
      <c r="E29" s="62"/>
      <c r="F29" s="62"/>
      <c r="G29" s="62"/>
      <c r="H29" s="62"/>
      <c r="I29" s="62"/>
      <c r="J29" s="62"/>
      <c r="K29" s="62"/>
      <c r="L29" s="62"/>
      <c r="M29" s="62"/>
      <c r="N29" s="62"/>
      <c r="O29" s="62"/>
      <c r="P29" s="62"/>
      <c r="Q29" s="62"/>
      <c r="R29" s="62"/>
      <c r="S29" s="62"/>
      <c r="T29" s="62"/>
      <c r="U29" s="62"/>
      <c r="V29" s="62"/>
      <c r="W29" s="62"/>
      <c r="X29" s="62"/>
      <c r="Y29" s="62"/>
      <c r="Z29" s="62"/>
      <c r="AA29" s="62"/>
    </row>
    <row r="30" spans="1:27" ht="18" customHeight="1" x14ac:dyDescent="0.25">
      <c r="A30" s="68">
        <v>2.0099999999999998</v>
      </c>
      <c r="B30" s="68"/>
      <c r="C30" s="68"/>
      <c r="D30" s="68"/>
      <c r="E30" s="69" t="s">
        <v>18</v>
      </c>
      <c r="F30" s="69"/>
      <c r="G30" s="69"/>
      <c r="H30" s="69"/>
      <c r="I30" s="69"/>
      <c r="J30" s="69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69"/>
      <c r="V30" s="69"/>
      <c r="W30" s="69"/>
      <c r="X30" s="69"/>
      <c r="Y30" s="69"/>
      <c r="Z30" s="69"/>
      <c r="AA30" s="69"/>
    </row>
    <row r="31" spans="1:27" ht="25.15" customHeight="1" x14ac:dyDescent="0.25">
      <c r="A31" s="70" t="s">
        <v>19</v>
      </c>
      <c r="B31" s="70"/>
      <c r="C31" s="70"/>
      <c r="D31" s="70"/>
      <c r="E31" s="91" t="str">
        <f>+'APU CREADO'!A25</f>
        <v>SUMINISTRO, TRANSPORTE E INSTALACIÓN ESTUCO Y VINILO 3 MANOS SOBRE MURO INTERIOR (INCLUYE ESTUCO, 1 MANO EN PINTURA TIPO 2 Y DOS MANOS EN PINTURA TIPO 1, FILOS Y DILATACIONES)</v>
      </c>
      <c r="F31" s="91"/>
      <c r="G31" s="91"/>
      <c r="H31" s="91"/>
      <c r="I31" s="91"/>
      <c r="J31" s="91"/>
      <c r="K31" s="91"/>
      <c r="L31" s="91"/>
      <c r="M31" s="91"/>
      <c r="N31" s="91"/>
      <c r="O31" s="91"/>
      <c r="P31" s="62" t="str">
        <f>+'APU CREADO'!C25</f>
        <v>M2</v>
      </c>
      <c r="Q31" s="62"/>
      <c r="R31" s="72" cm="1">
        <f t="array" ref="R31">+SUM(IF(A31="","",IF(A31=Cantidades!A:A,Cantidades!M:M," ")))</f>
        <v>280</v>
      </c>
      <c r="S31" s="72"/>
      <c r="T31" s="72"/>
      <c r="U31" s="73">
        <f>+'APU CREADO'!G25</f>
        <v>27166</v>
      </c>
      <c r="V31" s="73"/>
      <c r="W31" s="73"/>
      <c r="X31" s="73"/>
      <c r="Y31" s="73"/>
      <c r="Z31" s="73"/>
      <c r="AA31" s="58">
        <f>ROUND((U31*R31),0)</f>
        <v>7606480</v>
      </c>
    </row>
    <row r="32" spans="1:27" ht="40.35" customHeight="1" x14ac:dyDescent="0.25">
      <c r="A32" s="70" t="s">
        <v>20</v>
      </c>
      <c r="B32" s="70"/>
      <c r="C32" s="70"/>
      <c r="D32" s="70"/>
      <c r="E32" s="91" t="str">
        <f>+'APU CREADO'!A35</f>
        <v>SUMINISTRO, TRANSPORTE E INSTALACIÓN ESTUCO Y PINTURA TIPO KORAZA O SIMILAR 3 MANOS FACHADAS (INCLUYE ESTUCO, 1 MANO EN PINTURA TIPO 2 Y DOS MANOS EN PINTURA TIPO KORAZA O SIMILAR, FILOS Y DILATACIONES). COLOR SEGÚN DISEÑO</v>
      </c>
      <c r="F32" s="91"/>
      <c r="G32" s="91"/>
      <c r="H32" s="91"/>
      <c r="I32" s="91"/>
      <c r="J32" s="91"/>
      <c r="K32" s="91"/>
      <c r="L32" s="91"/>
      <c r="M32" s="91"/>
      <c r="N32" s="91"/>
      <c r="O32" s="91"/>
      <c r="P32" s="62" t="str">
        <f>+'APU CREADO'!C35</f>
        <v>M2</v>
      </c>
      <c r="Q32" s="62"/>
      <c r="R32" s="72" cm="1">
        <f t="array" ref="R32">+SUM(IF(A32="","",IF(A32=Cantidades!A:A,Cantidades!M:M," ")))</f>
        <v>54</v>
      </c>
      <c r="S32" s="72"/>
      <c r="T32" s="72"/>
      <c r="U32" s="73">
        <f>+'APU CREADO'!G35</f>
        <v>31626</v>
      </c>
      <c r="V32" s="73"/>
      <c r="W32" s="73"/>
      <c r="X32" s="73"/>
      <c r="Y32" s="73"/>
      <c r="Z32" s="73"/>
      <c r="AA32" s="58">
        <f>ROUND((U32*R32),0)</f>
        <v>1707804</v>
      </c>
    </row>
    <row r="33" spans="1:28" ht="25.15" customHeight="1" x14ac:dyDescent="0.25">
      <c r="A33" s="70" t="s">
        <v>21</v>
      </c>
      <c r="B33" s="70"/>
      <c r="C33" s="70"/>
      <c r="D33" s="70"/>
      <c r="E33" s="91" t="str">
        <f>+'APU CREADO'!A45</f>
        <v>SUMINISTRO, TRANSPORTE E INSTALACIÓN PINTURA ESMALTE PARA PUERTAS, REJAS, VENTANAS Y DEMÁS SUPERFICIES METÁLICAS. INCLUYE FILOS, DILATACIONES Y PROTECCIÓN DE ELEMENTOS DURANTE SU EJECUCIÓN</v>
      </c>
      <c r="F33" s="91"/>
      <c r="G33" s="91"/>
      <c r="H33" s="91"/>
      <c r="I33" s="91"/>
      <c r="J33" s="91"/>
      <c r="K33" s="91"/>
      <c r="L33" s="91"/>
      <c r="M33" s="91"/>
      <c r="N33" s="91"/>
      <c r="O33" s="91"/>
      <c r="P33" s="62" t="str">
        <f>+'APU CREADO'!C45</f>
        <v>M2</v>
      </c>
      <c r="Q33" s="62"/>
      <c r="R33" s="72" cm="1">
        <f t="array" ref="R33">+SUM(IF(A33="","",IF(A33=Cantidades!A:A,Cantidades!M:M," ")))</f>
        <v>6</v>
      </c>
      <c r="S33" s="72"/>
      <c r="T33" s="72"/>
      <c r="U33" s="73">
        <f>+'APU CREADO'!G45</f>
        <v>24049</v>
      </c>
      <c r="V33" s="73"/>
      <c r="W33" s="73"/>
      <c r="X33" s="73"/>
      <c r="Y33" s="73"/>
      <c r="Z33" s="73"/>
      <c r="AA33" s="58">
        <f>ROUND((U33*R33),0)</f>
        <v>144294</v>
      </c>
    </row>
    <row r="34" spans="1:28" ht="3" customHeight="1" thickBot="1" x14ac:dyDescent="0.3">
      <c r="A34" s="92"/>
      <c r="B34" s="92"/>
      <c r="C34" s="92"/>
      <c r="D34" s="92"/>
      <c r="E34" s="92"/>
      <c r="F34" s="92"/>
      <c r="G34" s="92"/>
      <c r="H34" s="92"/>
      <c r="I34" s="92"/>
      <c r="J34" s="92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</row>
    <row r="35" spans="1:28" ht="3" customHeight="1" x14ac:dyDescent="0.25"/>
    <row r="36" spans="1:28" ht="18" customHeight="1" x14ac:dyDescent="0.25">
      <c r="A36" s="60"/>
      <c r="B36" s="60"/>
      <c r="C36" s="60"/>
      <c r="D36" s="60"/>
      <c r="E36" s="60" t="s">
        <v>22</v>
      </c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1">
        <f>SUM(AA31:AA33)</f>
        <v>9458578</v>
      </c>
      <c r="V36" s="61"/>
      <c r="W36" s="61"/>
      <c r="X36" s="61"/>
      <c r="Y36" s="61"/>
      <c r="Z36" s="61"/>
      <c r="AA36" s="61"/>
    </row>
    <row r="37" spans="1:28" ht="3" customHeight="1" x14ac:dyDescent="0.25"/>
    <row r="38" spans="1:28" ht="3" customHeight="1" x14ac:dyDescent="0.25">
      <c r="A38" s="62"/>
      <c r="B38" s="62"/>
      <c r="C38" s="62"/>
      <c r="D38" s="62"/>
      <c r="E38" s="62"/>
      <c r="F38" s="62"/>
      <c r="G38" s="62"/>
      <c r="H38" s="62"/>
      <c r="I38" s="62"/>
      <c r="J38" s="62"/>
      <c r="K38" s="62"/>
      <c r="L38" s="62"/>
      <c r="M38" s="62"/>
      <c r="N38" s="62"/>
      <c r="O38" s="62"/>
      <c r="P38" s="62"/>
      <c r="Q38" s="62"/>
      <c r="R38" s="62"/>
      <c r="S38" s="62"/>
      <c r="T38" s="62"/>
      <c r="U38" s="62"/>
      <c r="V38" s="62"/>
      <c r="W38" s="62"/>
      <c r="X38" s="62"/>
      <c r="Y38" s="62"/>
      <c r="Z38" s="62"/>
      <c r="AA38" s="62"/>
    </row>
    <row r="39" spans="1:28" ht="18" customHeight="1" x14ac:dyDescent="0.25">
      <c r="A39" s="63"/>
      <c r="B39" s="63"/>
      <c r="C39" s="63"/>
      <c r="D39" s="63"/>
      <c r="E39" s="64" t="s">
        <v>22</v>
      </c>
      <c r="F39" s="64"/>
      <c r="G39" s="64"/>
      <c r="H39" s="64"/>
      <c r="I39" s="64"/>
      <c r="J39" s="64"/>
      <c r="K39" s="64"/>
      <c r="L39" s="64"/>
      <c r="M39" s="64"/>
      <c r="N39" s="64"/>
      <c r="O39" s="64"/>
      <c r="P39" s="64"/>
      <c r="Q39" s="64"/>
      <c r="R39" s="64"/>
      <c r="S39" s="64"/>
      <c r="T39" s="64"/>
      <c r="U39" s="65">
        <f>U36</f>
        <v>9458578</v>
      </c>
      <c r="V39" s="65"/>
      <c r="W39" s="65"/>
      <c r="X39" s="65"/>
      <c r="Y39" s="65"/>
      <c r="Z39" s="65"/>
      <c r="AA39" s="65"/>
    </row>
    <row r="40" spans="1:28" ht="3" customHeight="1" thickBot="1" x14ac:dyDescent="0.3">
      <c r="A40" s="22"/>
      <c r="B40" s="22"/>
      <c r="C40" s="22"/>
      <c r="D40" s="22"/>
      <c r="E40" s="22"/>
      <c r="F40" s="22"/>
      <c r="G40" s="22"/>
      <c r="H40" s="22"/>
      <c r="I40" s="22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</row>
    <row r="41" spans="1:28" ht="3" customHeight="1" x14ac:dyDescent="0.25">
      <c r="A41" s="62"/>
      <c r="B41" s="62"/>
      <c r="C41" s="62"/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2"/>
      <c r="AA41" s="62"/>
    </row>
    <row r="42" spans="1:28" ht="16.5" customHeight="1" x14ac:dyDescent="0.25">
      <c r="A42" s="66">
        <v>3</v>
      </c>
      <c r="B42" s="66"/>
      <c r="C42" s="66"/>
      <c r="D42" s="66"/>
      <c r="E42" s="67" t="s">
        <v>23</v>
      </c>
      <c r="F42" s="67"/>
      <c r="G42" s="67"/>
      <c r="H42" s="67"/>
      <c r="I42" s="67"/>
      <c r="J42" s="67"/>
      <c r="K42" s="67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</row>
    <row r="43" spans="1:28" ht="3" customHeight="1" thickBot="1" x14ac:dyDescent="0.3">
      <c r="A43" s="22"/>
      <c r="B43" s="22"/>
      <c r="C43" s="22"/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</row>
    <row r="44" spans="1:28" ht="3" customHeight="1" x14ac:dyDescent="0.25">
      <c r="A44" s="62"/>
      <c r="B44" s="62"/>
      <c r="C44" s="62"/>
      <c r="D44" s="62"/>
      <c r="E44" s="62"/>
      <c r="F44" s="62"/>
      <c r="G44" s="62"/>
      <c r="H44" s="62"/>
      <c r="I44" s="62"/>
      <c r="J44" s="62"/>
      <c r="K44" s="62"/>
      <c r="L44" s="62"/>
      <c r="M44" s="62"/>
      <c r="N44" s="62"/>
      <c r="O44" s="62"/>
      <c r="P44" s="62"/>
      <c r="Q44" s="62"/>
      <c r="R44" s="62"/>
      <c r="S44" s="62"/>
      <c r="T44" s="62"/>
      <c r="U44" s="62"/>
      <c r="V44" s="62"/>
      <c r="W44" s="62"/>
      <c r="X44" s="62"/>
      <c r="Y44" s="62"/>
      <c r="Z44" s="62"/>
      <c r="AA44" s="62"/>
    </row>
    <row r="45" spans="1:28" ht="18" customHeight="1" x14ac:dyDescent="0.25">
      <c r="A45" s="68">
        <v>3.01</v>
      </c>
      <c r="B45" s="68"/>
      <c r="C45" s="68"/>
      <c r="D45" s="68"/>
      <c r="E45" s="69" t="s">
        <v>23</v>
      </c>
      <c r="F45" s="69"/>
      <c r="G45" s="69"/>
      <c r="H45" s="69"/>
      <c r="I45" s="69"/>
      <c r="J45" s="69"/>
      <c r="K45" s="69"/>
      <c r="L45" s="69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</row>
    <row r="46" spans="1:28" ht="25.15" customHeight="1" x14ac:dyDescent="0.25">
      <c r="A46" s="70" t="s">
        <v>24</v>
      </c>
      <c r="B46" s="70"/>
      <c r="C46" s="70"/>
      <c r="D46" s="70"/>
      <c r="E46" s="71" t="s">
        <v>166</v>
      </c>
      <c r="F46" s="71"/>
      <c r="G46" s="71"/>
      <c r="H46" s="71"/>
      <c r="I46" s="71"/>
      <c r="J46" s="71"/>
      <c r="K46" s="71"/>
      <c r="L46" s="71"/>
      <c r="M46" s="71"/>
      <c r="N46" s="71"/>
      <c r="O46" s="71"/>
      <c r="P46" s="62" t="s">
        <v>25</v>
      </c>
      <c r="Q46" s="62"/>
      <c r="R46" s="72" cm="1">
        <f t="array" ref="R46">+SUM(IF(A46="","",IF(A46=Cantidades!A:A,Cantidades!M:M," ")))</f>
        <v>90.032928466886574</v>
      </c>
      <c r="S46" s="72"/>
      <c r="T46" s="72"/>
      <c r="U46" s="73">
        <v>78415</v>
      </c>
      <c r="V46" s="73"/>
      <c r="W46" s="73"/>
      <c r="X46" s="73"/>
      <c r="Y46" s="73"/>
      <c r="Z46" s="73"/>
      <c r="AA46" s="58">
        <f>ROUND((U46*R46),0)</f>
        <v>7059932</v>
      </c>
      <c r="AB46" s="24"/>
    </row>
    <row r="47" spans="1:28" ht="3" customHeight="1" thickBot="1" x14ac:dyDescent="0.3">
      <c r="A47" s="92"/>
      <c r="B47" s="92"/>
      <c r="C47" s="92"/>
      <c r="D47" s="92"/>
      <c r="E47" s="92"/>
      <c r="F47" s="92"/>
      <c r="G47" s="92"/>
      <c r="H47" s="92"/>
      <c r="I47" s="92"/>
      <c r="J47" s="92"/>
      <c r="K47" s="92"/>
      <c r="L47" s="92"/>
      <c r="M47" s="92"/>
      <c r="N47" s="92"/>
      <c r="O47" s="92"/>
      <c r="P47" s="92"/>
      <c r="Q47" s="92"/>
      <c r="R47" s="92"/>
      <c r="S47" s="92"/>
      <c r="T47" s="92"/>
      <c r="U47" s="92"/>
      <c r="V47" s="92"/>
      <c r="W47" s="92"/>
      <c r="X47" s="92"/>
      <c r="Y47" s="92"/>
      <c r="Z47" s="92"/>
      <c r="AA47" s="92"/>
    </row>
    <row r="48" spans="1:28" ht="3" customHeight="1" x14ac:dyDescent="0.25"/>
    <row r="49" spans="1:28" ht="18" customHeight="1" x14ac:dyDescent="0.25">
      <c r="A49" s="60"/>
      <c r="B49" s="60"/>
      <c r="C49" s="60"/>
      <c r="D49" s="60"/>
      <c r="E49" s="60" t="s">
        <v>26</v>
      </c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1">
        <f>SUM(AA46:AA46)</f>
        <v>7059932</v>
      </c>
      <c r="V49" s="61"/>
      <c r="W49" s="61"/>
      <c r="X49" s="61"/>
      <c r="Y49" s="61"/>
      <c r="Z49" s="61"/>
      <c r="AA49" s="61"/>
    </row>
    <row r="50" spans="1:28" ht="3" customHeight="1" x14ac:dyDescent="0.25"/>
    <row r="51" spans="1:28" ht="3" customHeight="1" x14ac:dyDescent="0.25">
      <c r="A51" s="62"/>
      <c r="B51" s="62"/>
      <c r="C51" s="62"/>
      <c r="D51" s="62"/>
      <c r="E51" s="62"/>
      <c r="F51" s="62"/>
      <c r="G51" s="62"/>
      <c r="H51" s="62"/>
      <c r="I51" s="62"/>
      <c r="J51" s="62"/>
      <c r="K51" s="62"/>
      <c r="L51" s="62"/>
      <c r="M51" s="62"/>
      <c r="N51" s="62"/>
      <c r="O51" s="62"/>
      <c r="P51" s="62"/>
      <c r="Q51" s="62"/>
      <c r="R51" s="62"/>
      <c r="S51" s="62"/>
      <c r="T51" s="62"/>
      <c r="U51" s="62"/>
      <c r="V51" s="62"/>
      <c r="W51" s="62"/>
      <c r="X51" s="62"/>
      <c r="Y51" s="62"/>
      <c r="Z51" s="62"/>
      <c r="AA51" s="62"/>
    </row>
    <row r="52" spans="1:28" ht="18" customHeight="1" x14ac:dyDescent="0.25">
      <c r="A52" s="63"/>
      <c r="B52" s="63"/>
      <c r="C52" s="63"/>
      <c r="D52" s="63"/>
      <c r="E52" s="64" t="s">
        <v>26</v>
      </c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5">
        <f>U49</f>
        <v>7059932</v>
      </c>
      <c r="V52" s="65"/>
      <c r="W52" s="65"/>
      <c r="X52" s="65"/>
      <c r="Y52" s="65"/>
      <c r="Z52" s="65"/>
      <c r="AA52" s="65"/>
    </row>
    <row r="53" spans="1:28" ht="3" customHeight="1" thickBot="1" x14ac:dyDescent="0.3">
      <c r="A53" s="22"/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</row>
    <row r="54" spans="1:28" ht="3" customHeight="1" x14ac:dyDescent="0.25">
      <c r="A54" s="62"/>
      <c r="B54" s="62"/>
      <c r="C54" s="62"/>
      <c r="D54" s="62"/>
      <c r="E54" s="62"/>
      <c r="F54" s="62"/>
      <c r="G54" s="62"/>
      <c r="H54" s="62"/>
      <c r="I54" s="62"/>
      <c r="J54" s="62"/>
      <c r="K54" s="62"/>
      <c r="L54" s="62"/>
      <c r="M54" s="62"/>
      <c r="N54" s="62"/>
      <c r="O54" s="62"/>
      <c r="P54" s="62"/>
      <c r="Q54" s="62"/>
      <c r="R54" s="62"/>
      <c r="S54" s="62"/>
      <c r="T54" s="62"/>
      <c r="U54" s="62"/>
      <c r="V54" s="62"/>
      <c r="W54" s="62"/>
      <c r="X54" s="62"/>
      <c r="Y54" s="62"/>
      <c r="Z54" s="62"/>
      <c r="AA54" s="62"/>
    </row>
    <row r="55" spans="1:28" ht="16.5" customHeight="1" x14ac:dyDescent="0.25">
      <c r="A55" s="66">
        <v>4</v>
      </c>
      <c r="B55" s="66"/>
      <c r="C55" s="66"/>
      <c r="D55" s="66"/>
      <c r="E55" s="67" t="s">
        <v>27</v>
      </c>
      <c r="F55" s="67"/>
      <c r="G55" s="67"/>
      <c r="H55" s="67"/>
      <c r="I55" s="67"/>
      <c r="J55" s="67"/>
      <c r="K55" s="67"/>
      <c r="L55" s="67"/>
      <c r="M55" s="67"/>
      <c r="N55" s="67"/>
      <c r="O55" s="67"/>
      <c r="P55" s="67"/>
      <c r="Q55" s="67"/>
      <c r="R55" s="67"/>
      <c r="S55" s="67"/>
      <c r="T55" s="67"/>
      <c r="U55" s="67"/>
      <c r="V55" s="67"/>
      <c r="W55" s="67"/>
      <c r="X55" s="67"/>
      <c r="Y55" s="67"/>
      <c r="Z55" s="67"/>
      <c r="AA55" s="67"/>
    </row>
    <row r="56" spans="1:28" ht="3" customHeight="1" thickBot="1" x14ac:dyDescent="0.3">
      <c r="A56" s="22"/>
      <c r="B56" s="22"/>
      <c r="C56" s="22"/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</row>
    <row r="57" spans="1:28" ht="3" customHeight="1" x14ac:dyDescent="0.25">
      <c r="A57" s="62"/>
      <c r="B57" s="62"/>
      <c r="C57" s="62"/>
      <c r="D57" s="62"/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2"/>
    </row>
    <row r="58" spans="1:28" ht="18" customHeight="1" x14ac:dyDescent="0.25">
      <c r="A58" s="68">
        <v>4.01</v>
      </c>
      <c r="B58" s="68"/>
      <c r="C58" s="68"/>
      <c r="D58" s="68"/>
      <c r="E58" s="69" t="s">
        <v>27</v>
      </c>
      <c r="F58" s="69"/>
      <c r="G58" s="69"/>
      <c r="H58" s="69"/>
      <c r="I58" s="69"/>
      <c r="J58" s="69"/>
      <c r="K58" s="69"/>
      <c r="L58" s="69"/>
      <c r="M58" s="69"/>
      <c r="N58" s="69"/>
      <c r="O58" s="69"/>
      <c r="P58" s="69"/>
      <c r="Q58" s="69"/>
      <c r="R58" s="69"/>
      <c r="S58" s="69"/>
      <c r="T58" s="69"/>
      <c r="U58" s="69"/>
      <c r="V58" s="69"/>
      <c r="W58" s="69"/>
      <c r="X58" s="69"/>
      <c r="Y58" s="69"/>
      <c r="Z58" s="69"/>
      <c r="AA58" s="69"/>
    </row>
    <row r="59" spans="1:28" ht="25.15" customHeight="1" x14ac:dyDescent="0.25">
      <c r="A59" s="70" t="s">
        <v>28</v>
      </c>
      <c r="B59" s="70"/>
      <c r="C59" s="70"/>
      <c r="D59" s="70"/>
      <c r="E59" s="71" t="str">
        <f>+'APU CREADO'!A52</f>
        <v>SUMINISTRO, TRANSPORTE E INSTALACIÓN CERÁMICA PISO VANCOUVER HIELO 60X60CM O SIMILAR. COLOR CORAL O SHELL SEGÚN DISEÑO. INCLUYE MORTERO DE PEGA Y/O NIVELACIÓN</v>
      </c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62" t="str">
        <f>+'APU CREADO'!C52</f>
        <v>M2</v>
      </c>
      <c r="Q59" s="62"/>
      <c r="R59" s="72" cm="1">
        <f t="array" ref="R59">+SUM(IF(A59="","",IF(A59=Cantidades!A:A,Cantidades!M:M," ")))</f>
        <v>90.032928466886574</v>
      </c>
      <c r="S59" s="72"/>
      <c r="T59" s="72"/>
      <c r="U59" s="73">
        <f>+'APU CREADO'!G52</f>
        <v>77430</v>
      </c>
      <c r="V59" s="73"/>
      <c r="W59" s="73"/>
      <c r="X59" s="73"/>
      <c r="Y59" s="73"/>
      <c r="Z59" s="73"/>
      <c r="AA59" s="58">
        <f>ROUND((U59*R59),0)</f>
        <v>6971250</v>
      </c>
      <c r="AB59" s="24"/>
    </row>
    <row r="60" spans="1:28" ht="25.15" customHeight="1" x14ac:dyDescent="0.25">
      <c r="A60" s="70" t="s">
        <v>29</v>
      </c>
      <c r="B60" s="70"/>
      <c r="C60" s="70"/>
      <c r="D60" s="70"/>
      <c r="E60" s="71" t="str">
        <f>+'APU CREADO'!A61</f>
        <v>SUMINISTRO, TRANSPORTE E INSTALACIÓN GUARDAESCOBA CERÁMICA PISO VANCOUVER HIELO 60X60CM O SIMILAR H = 10 CM (INCLUYE BOQUILLA, MORTERO DE PEGA)</v>
      </c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62" t="str">
        <f>+'APU CREADO'!C61</f>
        <v>M</v>
      </c>
      <c r="Q60" s="62"/>
      <c r="R60" s="72" cm="1">
        <f t="array" ref="R60">+SUM(IF(A60="","",IF(A60=Cantidades!A:A,Cantidades!M:M," ")))</f>
        <v>70</v>
      </c>
      <c r="S60" s="72"/>
      <c r="T60" s="72"/>
      <c r="U60" s="73">
        <f>+'APU CREADO'!G61</f>
        <v>16695</v>
      </c>
      <c r="V60" s="73"/>
      <c r="W60" s="73"/>
      <c r="X60" s="73"/>
      <c r="Y60" s="73"/>
      <c r="Z60" s="73"/>
      <c r="AA60" s="58">
        <f>ROUND((U60*R60),0)</f>
        <v>1168650</v>
      </c>
      <c r="AB60" s="24"/>
    </row>
    <row r="61" spans="1:28" ht="3" customHeight="1" thickBot="1" x14ac:dyDescent="0.3">
      <c r="A61" s="22"/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</row>
    <row r="62" spans="1:28" ht="3" customHeight="1" x14ac:dyDescent="0.25"/>
    <row r="63" spans="1:28" ht="18" customHeight="1" x14ac:dyDescent="0.25">
      <c r="A63" s="60"/>
      <c r="B63" s="60"/>
      <c r="C63" s="60"/>
      <c r="D63" s="60"/>
      <c r="E63" s="60" t="s">
        <v>30</v>
      </c>
      <c r="F63" s="60"/>
      <c r="G63" s="60"/>
      <c r="H63" s="60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1">
        <f>SUM(AA59:AA60)</f>
        <v>8139900</v>
      </c>
      <c r="V63" s="61"/>
      <c r="W63" s="61"/>
      <c r="X63" s="61"/>
      <c r="Y63" s="61"/>
      <c r="Z63" s="61"/>
      <c r="AA63" s="61"/>
    </row>
    <row r="64" spans="1:28" ht="3" customHeight="1" x14ac:dyDescent="0.25"/>
    <row r="65" spans="1:28" ht="3" customHeight="1" x14ac:dyDescent="0.25">
      <c r="A65" s="62"/>
      <c r="B65" s="62"/>
      <c r="C65" s="62"/>
      <c r="D65" s="62"/>
      <c r="E65" s="62"/>
      <c r="F65" s="62"/>
      <c r="G65" s="62"/>
      <c r="H65" s="62"/>
      <c r="I65" s="62"/>
      <c r="J65" s="62"/>
      <c r="K65" s="62"/>
      <c r="L65" s="62"/>
      <c r="M65" s="62"/>
      <c r="N65" s="62"/>
      <c r="O65" s="62"/>
      <c r="P65" s="62"/>
      <c r="Q65" s="62"/>
      <c r="R65" s="62"/>
      <c r="S65" s="62"/>
      <c r="T65" s="62"/>
      <c r="U65" s="62"/>
      <c r="V65" s="62"/>
      <c r="W65" s="62"/>
      <c r="X65" s="62"/>
      <c r="Y65" s="62"/>
      <c r="Z65" s="62"/>
      <c r="AA65" s="62"/>
    </row>
    <row r="66" spans="1:28" ht="18" customHeight="1" x14ac:dyDescent="0.25">
      <c r="A66" s="63"/>
      <c r="B66" s="63"/>
      <c r="C66" s="63"/>
      <c r="D66" s="63"/>
      <c r="E66" s="64" t="s">
        <v>30</v>
      </c>
      <c r="F66" s="64"/>
      <c r="G66" s="64"/>
      <c r="H66" s="64"/>
      <c r="I66" s="64"/>
      <c r="J66" s="64"/>
      <c r="K66" s="64"/>
      <c r="L66" s="64"/>
      <c r="M66" s="64"/>
      <c r="N66" s="64"/>
      <c r="O66" s="64"/>
      <c r="P66" s="64"/>
      <c r="Q66" s="64"/>
      <c r="R66" s="64"/>
      <c r="S66" s="64"/>
      <c r="T66" s="64"/>
      <c r="U66" s="65">
        <f>U63</f>
        <v>8139900</v>
      </c>
      <c r="V66" s="65"/>
      <c r="W66" s="65"/>
      <c r="X66" s="65"/>
      <c r="Y66" s="65"/>
      <c r="Z66" s="65"/>
      <c r="AA66" s="65"/>
    </row>
    <row r="67" spans="1:28" ht="3" customHeight="1" thickBot="1" x14ac:dyDescent="0.3">
      <c r="A67" s="22"/>
      <c r="B67" s="22"/>
      <c r="C67" s="22"/>
      <c r="D67" s="22"/>
      <c r="E67" s="22"/>
      <c r="F67" s="22"/>
      <c r="G67" s="22"/>
      <c r="H67" s="22"/>
      <c r="I67" s="22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</row>
    <row r="68" spans="1:28" ht="3" customHeight="1" x14ac:dyDescent="0.25"/>
    <row r="69" spans="1:28" ht="16.5" customHeight="1" x14ac:dyDescent="0.25">
      <c r="A69" s="66">
        <v>5</v>
      </c>
      <c r="B69" s="66"/>
      <c r="C69" s="66"/>
      <c r="D69" s="66"/>
      <c r="E69" s="67" t="s">
        <v>31</v>
      </c>
      <c r="F69" s="67"/>
      <c r="G69" s="67"/>
      <c r="H69" s="67"/>
      <c r="I69" s="67"/>
      <c r="J69" s="67"/>
      <c r="K69" s="67"/>
      <c r="L69" s="67"/>
      <c r="M69" s="67"/>
      <c r="N69" s="67"/>
      <c r="O69" s="67"/>
      <c r="P69" s="67"/>
      <c r="Q69" s="67"/>
      <c r="R69" s="67"/>
      <c r="S69" s="67"/>
      <c r="T69" s="67"/>
      <c r="U69" s="67"/>
      <c r="V69" s="67"/>
      <c r="W69" s="67"/>
      <c r="X69" s="67"/>
      <c r="Y69" s="67"/>
      <c r="Z69" s="67"/>
      <c r="AA69" s="67"/>
    </row>
    <row r="70" spans="1:28" ht="3" customHeight="1" thickBot="1" x14ac:dyDescent="0.3">
      <c r="A70" s="22"/>
      <c r="B70" s="22"/>
      <c r="C70" s="22"/>
      <c r="D70" s="22"/>
      <c r="E70" s="22"/>
      <c r="F70" s="22"/>
      <c r="G70" s="22"/>
      <c r="H70" s="22"/>
      <c r="I70" s="22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</row>
    <row r="71" spans="1:28" ht="3" customHeight="1" x14ac:dyDescent="0.25">
      <c r="A71" s="62"/>
      <c r="B71" s="62"/>
      <c r="C71" s="62"/>
      <c r="D71" s="62"/>
      <c r="E71" s="62"/>
      <c r="F71" s="62"/>
      <c r="G71" s="62"/>
      <c r="H71" s="62"/>
      <c r="I71" s="62"/>
      <c r="J71" s="62"/>
      <c r="K71" s="62"/>
      <c r="L71" s="62"/>
      <c r="M71" s="62"/>
      <c r="N71" s="62"/>
      <c r="O71" s="62"/>
      <c r="P71" s="62"/>
      <c r="Q71" s="62"/>
      <c r="R71" s="62"/>
      <c r="S71" s="62"/>
      <c r="T71" s="62"/>
      <c r="U71" s="62"/>
      <c r="V71" s="62"/>
      <c r="W71" s="62"/>
      <c r="X71" s="62"/>
      <c r="Y71" s="62"/>
      <c r="Z71" s="62"/>
      <c r="AA71" s="62"/>
    </row>
    <row r="72" spans="1:28" ht="18" customHeight="1" x14ac:dyDescent="0.25">
      <c r="A72" s="68">
        <v>5.01</v>
      </c>
      <c r="B72" s="68"/>
      <c r="C72" s="68"/>
      <c r="D72" s="68"/>
      <c r="E72" s="69" t="s">
        <v>31</v>
      </c>
      <c r="F72" s="69"/>
      <c r="G72" s="69"/>
      <c r="H72" s="69"/>
      <c r="I72" s="69"/>
      <c r="J72" s="69"/>
      <c r="K72" s="69"/>
      <c r="L72" s="69"/>
      <c r="M72" s="69"/>
      <c r="N72" s="69"/>
      <c r="O72" s="69"/>
      <c r="P72" s="69"/>
      <c r="Q72" s="69"/>
      <c r="R72" s="69"/>
      <c r="S72" s="69"/>
      <c r="T72" s="69"/>
      <c r="U72" s="69"/>
      <c r="V72" s="69"/>
      <c r="W72" s="69"/>
      <c r="X72" s="69"/>
      <c r="Y72" s="69"/>
      <c r="Z72" s="69"/>
      <c r="AA72" s="69"/>
    </row>
    <row r="73" spans="1:28" ht="25.35" customHeight="1" x14ac:dyDescent="0.25">
      <c r="A73" s="70" t="s">
        <v>32</v>
      </c>
      <c r="B73" s="70"/>
      <c r="C73" s="70"/>
      <c r="D73" s="70"/>
      <c r="E73" s="71" t="str">
        <f>+'APU CREADO'!A71</f>
        <v>SUMINISTRO, TRANSPORTE E INSTALACIÓN REVOQUE LISO MUROS 1:3 IMPERMEABILIZADO (INCLUYE FILOS Y DILATACIONES) PARA ALTURAS MENORES A 3 METROS</v>
      </c>
      <c r="F73" s="71"/>
      <c r="G73" s="71"/>
      <c r="H73" s="71"/>
      <c r="I73" s="71"/>
      <c r="J73" s="71"/>
      <c r="K73" s="71"/>
      <c r="L73" s="71"/>
      <c r="M73" s="71"/>
      <c r="N73" s="71"/>
      <c r="O73" s="71"/>
      <c r="P73" s="62" t="str">
        <f>+'APU CREADO'!C71</f>
        <v>M2</v>
      </c>
      <c r="Q73" s="62"/>
      <c r="R73" s="72" cm="1">
        <f t="array" ref="R73">+SUM(IF(A73="","",IF(A73=Cantidades!A:A,Cantidades!M:M," ")))</f>
        <v>28</v>
      </c>
      <c r="S73" s="72"/>
      <c r="T73" s="72"/>
      <c r="U73" s="73">
        <f>+'APU CREADO'!G71</f>
        <v>38593</v>
      </c>
      <c r="V73" s="73"/>
      <c r="W73" s="73"/>
      <c r="X73" s="73"/>
      <c r="Y73" s="73"/>
      <c r="Z73" s="73"/>
      <c r="AA73" s="58">
        <f>ROUND((U73*R73),0)</f>
        <v>1080604</v>
      </c>
    </row>
    <row r="74" spans="1:28" ht="25.15" customHeight="1" x14ac:dyDescent="0.25">
      <c r="A74" s="70" t="s">
        <v>33</v>
      </c>
      <c r="B74" s="70"/>
      <c r="C74" s="70"/>
      <c r="D74" s="70"/>
      <c r="E74" s="71" t="str">
        <f>+'APU CREADO'!A77</f>
        <v>SUMINISTRO, TRANSPORTE E INSTALACIÓN PLACA CONTRAPISO CONCRETO 3000 PSI E=0.07 M (SIN REFUERZO)</v>
      </c>
      <c r="F74" s="71"/>
      <c r="G74" s="71"/>
      <c r="H74" s="71"/>
      <c r="I74" s="71"/>
      <c r="J74" s="71"/>
      <c r="K74" s="71"/>
      <c r="L74" s="71"/>
      <c r="M74" s="71"/>
      <c r="N74" s="71"/>
      <c r="O74" s="71"/>
      <c r="P74" s="62" t="str">
        <f>+'APU CREADO'!C77</f>
        <v>M2</v>
      </c>
      <c r="Q74" s="62"/>
      <c r="R74" s="72" cm="1">
        <f t="array" ref="R74">+SUM(IF(A74="","",IF(A74=Cantidades!A:A,Cantidades!M:M," ")))</f>
        <v>90.032928466886574</v>
      </c>
      <c r="S74" s="72"/>
      <c r="T74" s="72"/>
      <c r="U74" s="73">
        <f>+'APU CREADO'!G77</f>
        <v>81938</v>
      </c>
      <c r="V74" s="73"/>
      <c r="W74" s="73"/>
      <c r="X74" s="73"/>
      <c r="Y74" s="73"/>
      <c r="Z74" s="73"/>
      <c r="AA74" s="58">
        <f>ROUND((U74*R74),0)</f>
        <v>7377118</v>
      </c>
      <c r="AB74" s="24"/>
    </row>
    <row r="75" spans="1:28" ht="3" customHeight="1" thickBot="1" x14ac:dyDescent="0.3">
      <c r="A75" s="22"/>
      <c r="B75" s="22"/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</row>
    <row r="76" spans="1:28" ht="3" customHeight="1" x14ac:dyDescent="0.25"/>
    <row r="77" spans="1:28" ht="18" customHeight="1" x14ac:dyDescent="0.25">
      <c r="A77" s="60"/>
      <c r="B77" s="60"/>
      <c r="C77" s="60"/>
      <c r="D77" s="60"/>
      <c r="E77" s="60" t="s">
        <v>34</v>
      </c>
      <c r="F77" s="60"/>
      <c r="G77" s="60"/>
      <c r="H77" s="60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1">
        <f>SUM(AA73:AA74)</f>
        <v>8457722</v>
      </c>
      <c r="V77" s="61"/>
      <c r="W77" s="61"/>
      <c r="X77" s="61"/>
      <c r="Y77" s="61"/>
      <c r="Z77" s="61"/>
      <c r="AA77" s="61"/>
    </row>
    <row r="78" spans="1:28" ht="3" customHeight="1" x14ac:dyDescent="0.25"/>
    <row r="79" spans="1:28" ht="3" customHeight="1" x14ac:dyDescent="0.25">
      <c r="A79" s="62"/>
      <c r="B79" s="62"/>
      <c r="C79" s="62"/>
      <c r="D79" s="62"/>
      <c r="E79" s="62"/>
      <c r="F79" s="62"/>
      <c r="G79" s="62"/>
      <c r="H79" s="62"/>
      <c r="I79" s="62"/>
      <c r="J79" s="62"/>
      <c r="K79" s="62"/>
      <c r="L79" s="62"/>
      <c r="M79" s="62"/>
      <c r="N79" s="62"/>
      <c r="O79" s="62"/>
      <c r="P79" s="62"/>
      <c r="Q79" s="62"/>
      <c r="R79" s="62"/>
      <c r="S79" s="62"/>
      <c r="T79" s="62"/>
      <c r="U79" s="62"/>
      <c r="V79" s="62"/>
      <c r="W79" s="62"/>
      <c r="X79" s="62"/>
      <c r="Y79" s="62"/>
      <c r="Z79" s="62"/>
      <c r="AA79" s="62"/>
    </row>
    <row r="80" spans="1:28" ht="18" customHeight="1" x14ac:dyDescent="0.25">
      <c r="A80" s="63"/>
      <c r="B80" s="63"/>
      <c r="C80" s="63"/>
      <c r="D80" s="63"/>
      <c r="E80" s="64" t="s">
        <v>34</v>
      </c>
      <c r="F80" s="64"/>
      <c r="G80" s="64"/>
      <c r="H80" s="64"/>
      <c r="I80" s="64"/>
      <c r="J80" s="64"/>
      <c r="K80" s="64"/>
      <c r="L80" s="64"/>
      <c r="M80" s="64"/>
      <c r="N80" s="64"/>
      <c r="O80" s="64"/>
      <c r="P80" s="64"/>
      <c r="Q80" s="64"/>
      <c r="R80" s="64"/>
      <c r="S80" s="64"/>
      <c r="T80" s="64"/>
      <c r="U80" s="65">
        <f>U77</f>
        <v>8457722</v>
      </c>
      <c r="V80" s="65"/>
      <c r="W80" s="65"/>
      <c r="X80" s="65"/>
      <c r="Y80" s="65"/>
      <c r="Z80" s="65"/>
      <c r="AA80" s="65"/>
    </row>
    <row r="81" spans="1:27" ht="3" customHeight="1" thickBot="1" x14ac:dyDescent="0.3">
      <c r="A81" s="22"/>
      <c r="B81" s="22"/>
      <c r="C81" s="22"/>
      <c r="D81" s="22"/>
      <c r="E81" s="22"/>
      <c r="F81" s="22"/>
      <c r="G81" s="22"/>
      <c r="H81" s="22"/>
      <c r="I81" s="22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</row>
    <row r="82" spans="1:27" ht="3" customHeight="1" x14ac:dyDescent="0.25"/>
    <row r="83" spans="1:27" ht="16.5" customHeight="1" x14ac:dyDescent="0.25">
      <c r="A83" s="66">
        <v>6</v>
      </c>
      <c r="B83" s="66"/>
      <c r="C83" s="66"/>
      <c r="D83" s="66"/>
      <c r="E83" s="67" t="s">
        <v>35</v>
      </c>
      <c r="F83" s="67"/>
      <c r="G83" s="67"/>
      <c r="H83" s="67"/>
      <c r="I83" s="67"/>
      <c r="J83" s="67"/>
      <c r="K83" s="67"/>
      <c r="L83" s="67"/>
      <c r="M83" s="67"/>
      <c r="N83" s="67"/>
      <c r="O83" s="67"/>
      <c r="P83" s="67"/>
      <c r="Q83" s="67"/>
      <c r="R83" s="67"/>
      <c r="S83" s="67"/>
      <c r="T83" s="67"/>
      <c r="U83" s="67"/>
      <c r="V83" s="67"/>
      <c r="W83" s="67"/>
      <c r="X83" s="67"/>
      <c r="Y83" s="67"/>
      <c r="Z83" s="67"/>
      <c r="AA83" s="67"/>
    </row>
    <row r="84" spans="1:27" ht="3" customHeight="1" thickBot="1" x14ac:dyDescent="0.3">
      <c r="A84" s="22"/>
      <c r="B84" s="22"/>
      <c r="C84" s="22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</row>
    <row r="85" spans="1:27" ht="3" customHeight="1" x14ac:dyDescent="0.25">
      <c r="A85" s="62"/>
      <c r="B85" s="62"/>
      <c r="C85" s="62"/>
      <c r="D85" s="62"/>
      <c r="E85" s="62"/>
      <c r="F85" s="62"/>
      <c r="G85" s="62"/>
      <c r="H85" s="62"/>
      <c r="I85" s="62"/>
      <c r="J85" s="62"/>
      <c r="K85" s="62"/>
      <c r="L85" s="62"/>
      <c r="M85" s="62"/>
      <c r="N85" s="62"/>
      <c r="O85" s="62"/>
      <c r="P85" s="62"/>
      <c r="Q85" s="62"/>
      <c r="R85" s="62"/>
      <c r="S85" s="62"/>
      <c r="T85" s="62"/>
      <c r="U85" s="62"/>
      <c r="V85" s="62"/>
      <c r="W85" s="62"/>
      <c r="X85" s="62"/>
      <c r="Y85" s="62"/>
      <c r="Z85" s="62"/>
      <c r="AA85" s="62"/>
    </row>
    <row r="86" spans="1:27" ht="18" customHeight="1" x14ac:dyDescent="0.25">
      <c r="A86" s="68">
        <v>6.01</v>
      </c>
      <c r="B86" s="68"/>
      <c r="C86" s="68"/>
      <c r="D86" s="68"/>
      <c r="E86" s="69" t="s">
        <v>35</v>
      </c>
      <c r="F86" s="69"/>
      <c r="G86" s="69"/>
      <c r="H86" s="69"/>
      <c r="I86" s="69"/>
      <c r="J86" s="69"/>
      <c r="K86" s="69"/>
      <c r="L86" s="69"/>
      <c r="M86" s="69"/>
      <c r="N86" s="69"/>
      <c r="O86" s="69"/>
      <c r="P86" s="69"/>
      <c r="Q86" s="69"/>
      <c r="R86" s="69"/>
      <c r="S86" s="69"/>
      <c r="T86" s="69"/>
      <c r="U86" s="69"/>
      <c r="V86" s="69"/>
      <c r="W86" s="69"/>
      <c r="X86" s="69"/>
      <c r="Y86" s="69"/>
      <c r="Z86" s="69"/>
      <c r="AA86" s="69"/>
    </row>
    <row r="87" spans="1:27" ht="25.35" customHeight="1" x14ac:dyDescent="0.25">
      <c r="A87" s="70" t="s">
        <v>36</v>
      </c>
      <c r="B87" s="70"/>
      <c r="C87" s="70"/>
      <c r="D87" s="70"/>
      <c r="E87" s="71" t="str">
        <f>+'APU CREADO'!A87</f>
        <v>SUMINISTRO, TRANSPORTE E INSTALACIÓN LUMINARIA PANEL LED 18W</v>
      </c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62" t="str">
        <f>+'APU CREADO'!C87</f>
        <v>UND</v>
      </c>
      <c r="Q87" s="62"/>
      <c r="R87" s="72" cm="1">
        <f t="array" ref="R87">+SUM(IF(A87="","",IF(A87=Cantidades!A:A,Cantidades!M:M," ")))</f>
        <v>9</v>
      </c>
      <c r="S87" s="72"/>
      <c r="T87" s="72"/>
      <c r="U87" s="73">
        <f>+'APU CREADO'!G87</f>
        <v>103120</v>
      </c>
      <c r="V87" s="73"/>
      <c r="W87" s="73"/>
      <c r="X87" s="73"/>
      <c r="Y87" s="73"/>
      <c r="Z87" s="73"/>
      <c r="AA87" s="58">
        <f>ROUND((U87*R87),0)</f>
        <v>928080</v>
      </c>
    </row>
    <row r="88" spans="1:27" ht="25.35" customHeight="1" x14ac:dyDescent="0.25">
      <c r="A88" s="70" t="s">
        <v>37</v>
      </c>
      <c r="B88" s="70"/>
      <c r="C88" s="70"/>
      <c r="D88" s="70"/>
      <c r="E88" s="71" t="str">
        <f>+'APU CREADO'!A95</f>
        <v>SUMINISTRO, TRANSPORTE E INSTALACIÓN SALIDA ELÉCTRICA PARA ILUMINACIÓN INTERIOR, INCLUYE EL CABLEADO ELÉCTRICO PARA SU BUEN FUNCIONAMIENTO Y ESTOS CONECTADOS AL TABLERO ELÉCTRICO</v>
      </c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62" t="str">
        <f>+'APU CREADO'!C95</f>
        <v>UND</v>
      </c>
      <c r="Q88" s="62"/>
      <c r="R88" s="72" cm="1">
        <f t="array" ref="R88">+SUM(IF(A88="","",IF(A88=Cantidades!A:A,Cantidades!M:M," ")))</f>
        <v>9</v>
      </c>
      <c r="S88" s="72"/>
      <c r="T88" s="72"/>
      <c r="U88" s="73">
        <f>+'APU CREADO'!G95</f>
        <v>46672</v>
      </c>
      <c r="V88" s="73"/>
      <c r="W88" s="73"/>
      <c r="X88" s="73"/>
      <c r="Y88" s="73"/>
      <c r="Z88" s="73"/>
      <c r="AA88" s="58">
        <f>ROUND((U88*R88),0)</f>
        <v>420048</v>
      </c>
    </row>
    <row r="89" spans="1:27" ht="25.35" customHeight="1" x14ac:dyDescent="0.25">
      <c r="A89" s="70" t="s">
        <v>38</v>
      </c>
      <c r="B89" s="70"/>
      <c r="C89" s="70"/>
      <c r="D89" s="70"/>
      <c r="E89" s="71" t="str">
        <f>+'APU CREADO'!A102</f>
        <v>SUMINISTRO, TRANSPORTE E INSTALACIÓN SALIDA INTERRUPTOR SENCILLO</v>
      </c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62" t="str">
        <f>+'APU CREADO'!C102</f>
        <v>UND</v>
      </c>
      <c r="Q89" s="62"/>
      <c r="R89" s="72" cm="1">
        <f t="array" ref="R89">+SUM(IF(A89="","",IF(A89=Cantidades!A:A,Cantidades!M:M," ")))</f>
        <v>2</v>
      </c>
      <c r="S89" s="72"/>
      <c r="T89" s="72"/>
      <c r="U89" s="73">
        <f>+'APU CREADO'!G102</f>
        <v>166467</v>
      </c>
      <c r="V89" s="73"/>
      <c r="W89" s="73"/>
      <c r="X89" s="73"/>
      <c r="Y89" s="73"/>
      <c r="Z89" s="73"/>
      <c r="AA89" s="58">
        <f>ROUND((U89*R89),0)</f>
        <v>332934</v>
      </c>
    </row>
    <row r="90" spans="1:27" ht="25.35" customHeight="1" x14ac:dyDescent="0.25">
      <c r="A90" s="70" t="s">
        <v>39</v>
      </c>
      <c r="B90" s="70"/>
      <c r="C90" s="70"/>
      <c r="D90" s="70"/>
      <c r="E90" s="71" t="s">
        <v>167</v>
      </c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62" t="s">
        <v>40</v>
      </c>
      <c r="Q90" s="62"/>
      <c r="R90" s="72" cm="1">
        <f t="array" ref="R90">+SUM(IF(A90="","",IF(A90=Cantidades!A:A,Cantidades!M:M," ")))</f>
        <v>60</v>
      </c>
      <c r="S90" s="72"/>
      <c r="T90" s="72"/>
      <c r="U90" s="73">
        <v>10506</v>
      </c>
      <c r="V90" s="73"/>
      <c r="W90" s="73"/>
      <c r="X90" s="73"/>
      <c r="Y90" s="73"/>
      <c r="Z90" s="73"/>
      <c r="AA90" s="58">
        <f>ROUND((U90*R90),0)</f>
        <v>630360</v>
      </c>
    </row>
    <row r="91" spans="1:27" ht="3" customHeight="1" thickBot="1" x14ac:dyDescent="0.3">
      <c r="A91" s="22"/>
      <c r="B91" s="22"/>
      <c r="C91" s="22"/>
      <c r="D91" s="22"/>
      <c r="E91" s="22"/>
      <c r="F91" s="22"/>
      <c r="G91" s="22"/>
      <c r="H91" s="22"/>
      <c r="I91" s="22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</row>
    <row r="92" spans="1:27" ht="3" customHeight="1" x14ac:dyDescent="0.25"/>
    <row r="93" spans="1:27" ht="18" customHeight="1" x14ac:dyDescent="0.25">
      <c r="A93" s="60"/>
      <c r="B93" s="60"/>
      <c r="C93" s="60"/>
      <c r="D93" s="60"/>
      <c r="E93" s="60" t="s">
        <v>41</v>
      </c>
      <c r="F93" s="60"/>
      <c r="G93" s="60"/>
      <c r="H93" s="60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1">
        <f>SUM(AA87:AA90)</f>
        <v>2311422</v>
      </c>
      <c r="V93" s="61"/>
      <c r="W93" s="61"/>
      <c r="X93" s="61"/>
      <c r="Y93" s="61"/>
      <c r="Z93" s="61"/>
      <c r="AA93" s="61"/>
    </row>
    <row r="94" spans="1:27" ht="3" customHeight="1" x14ac:dyDescent="0.25"/>
    <row r="95" spans="1:27" ht="3" customHeight="1" x14ac:dyDescent="0.25">
      <c r="A95" s="62"/>
      <c r="B95" s="62"/>
      <c r="C95" s="62"/>
      <c r="D95" s="62"/>
      <c r="E95" s="62"/>
      <c r="F95" s="62"/>
      <c r="G95" s="62"/>
      <c r="H95" s="62"/>
      <c r="I95" s="62"/>
      <c r="J95" s="62"/>
      <c r="K95" s="62"/>
      <c r="L95" s="62"/>
      <c r="M95" s="62"/>
      <c r="N95" s="62"/>
      <c r="O95" s="62"/>
      <c r="P95" s="62"/>
      <c r="Q95" s="62"/>
      <c r="R95" s="62"/>
      <c r="S95" s="62"/>
      <c r="T95" s="62"/>
      <c r="U95" s="62"/>
      <c r="V95" s="62"/>
      <c r="W95" s="62"/>
      <c r="X95" s="62"/>
      <c r="Y95" s="62"/>
      <c r="Z95" s="62"/>
      <c r="AA95" s="62"/>
    </row>
    <row r="96" spans="1:27" ht="18" customHeight="1" x14ac:dyDescent="0.25">
      <c r="A96" s="63"/>
      <c r="B96" s="63"/>
      <c r="C96" s="63"/>
      <c r="D96" s="63"/>
      <c r="E96" s="64" t="s">
        <v>41</v>
      </c>
      <c r="F96" s="64"/>
      <c r="G96" s="64"/>
      <c r="H96" s="64"/>
      <c r="I96" s="64"/>
      <c r="J96" s="64"/>
      <c r="K96" s="64"/>
      <c r="L96" s="64"/>
      <c r="M96" s="64"/>
      <c r="N96" s="64"/>
      <c r="O96" s="64"/>
      <c r="P96" s="64"/>
      <c r="Q96" s="64"/>
      <c r="R96" s="64"/>
      <c r="S96" s="64"/>
      <c r="T96" s="64"/>
      <c r="U96" s="65">
        <f>U93</f>
        <v>2311422</v>
      </c>
      <c r="V96" s="65"/>
      <c r="W96" s="65"/>
      <c r="X96" s="65"/>
      <c r="Y96" s="65"/>
      <c r="Z96" s="65"/>
      <c r="AA96" s="65"/>
    </row>
    <row r="97" spans="1:27" ht="3" customHeight="1" thickBot="1" x14ac:dyDescent="0.3">
      <c r="A97" s="22"/>
      <c r="B97" s="22"/>
      <c r="C97" s="22"/>
      <c r="D97" s="22"/>
      <c r="E97" s="22"/>
      <c r="F97" s="22"/>
      <c r="G97" s="22"/>
      <c r="H97" s="22"/>
      <c r="I97" s="22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</row>
    <row r="98" spans="1:27" ht="16.5" customHeight="1" x14ac:dyDescent="0.25">
      <c r="A98" s="66">
        <v>7</v>
      </c>
      <c r="B98" s="66"/>
      <c r="C98" s="66"/>
      <c r="D98" s="66"/>
      <c r="E98" s="67" t="s">
        <v>42</v>
      </c>
      <c r="F98" s="67"/>
      <c r="G98" s="67"/>
      <c r="H98" s="67"/>
      <c r="I98" s="67"/>
      <c r="J98" s="67"/>
      <c r="K98" s="67"/>
      <c r="L98" s="67"/>
      <c r="M98" s="67"/>
      <c r="N98" s="67"/>
      <c r="O98" s="67"/>
      <c r="P98" s="67"/>
      <c r="Q98" s="67"/>
      <c r="R98" s="67"/>
      <c r="S98" s="67"/>
      <c r="T98" s="67"/>
      <c r="U98" s="67"/>
      <c r="V98" s="67"/>
      <c r="W98" s="67"/>
      <c r="X98" s="67"/>
      <c r="Y98" s="67"/>
      <c r="Z98" s="67"/>
      <c r="AA98" s="67"/>
    </row>
    <row r="99" spans="1:27" ht="3" customHeight="1" thickBot="1" x14ac:dyDescent="0.3">
      <c r="A99" s="22"/>
      <c r="B99" s="22"/>
      <c r="C99" s="22"/>
      <c r="D99" s="22"/>
      <c r="E99" s="22"/>
      <c r="F99" s="22"/>
      <c r="G99" s="22"/>
      <c r="H99" s="22"/>
      <c r="I99" s="22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</row>
    <row r="100" spans="1:27" ht="3" customHeight="1" x14ac:dyDescent="0.25">
      <c r="A100" s="62"/>
      <c r="B100" s="62"/>
      <c r="C100" s="62"/>
      <c r="D100" s="62"/>
      <c r="E100" s="62"/>
      <c r="F100" s="62"/>
      <c r="G100" s="62"/>
      <c r="H100" s="62"/>
      <c r="I100" s="62"/>
      <c r="J100" s="62"/>
      <c r="K100" s="62"/>
      <c r="L100" s="62"/>
      <c r="M100" s="62"/>
      <c r="N100" s="62"/>
      <c r="O100" s="62"/>
      <c r="P100" s="62"/>
      <c r="Q100" s="62"/>
      <c r="R100" s="62"/>
      <c r="S100" s="62"/>
      <c r="T100" s="62"/>
      <c r="U100" s="62"/>
      <c r="V100" s="62"/>
      <c r="W100" s="62"/>
      <c r="X100" s="62"/>
      <c r="Y100" s="62"/>
      <c r="Z100" s="62"/>
      <c r="AA100" s="62"/>
    </row>
    <row r="101" spans="1:27" ht="18" customHeight="1" x14ac:dyDescent="0.25">
      <c r="A101" s="68">
        <v>7.01</v>
      </c>
      <c r="B101" s="68"/>
      <c r="C101" s="68"/>
      <c r="D101" s="68"/>
      <c r="E101" s="69" t="s">
        <v>42</v>
      </c>
      <c r="F101" s="69"/>
      <c r="G101" s="69"/>
      <c r="H101" s="69"/>
      <c r="I101" s="69"/>
      <c r="J101" s="69"/>
      <c r="K101" s="69"/>
      <c r="L101" s="69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</row>
    <row r="102" spans="1:27" ht="25.35" customHeight="1" x14ac:dyDescent="0.25">
      <c r="A102" s="70" t="s">
        <v>43</v>
      </c>
      <c r="B102" s="70"/>
      <c r="C102" s="70"/>
      <c r="D102" s="70"/>
      <c r="E102" s="71" t="s">
        <v>168</v>
      </c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62" t="s">
        <v>44</v>
      </c>
      <c r="Q102" s="62"/>
      <c r="R102" s="72" cm="1">
        <f t="array" ref="R102">+SUM(IF(A102="","",IF(A102=Cantidades!A:A,Cantidades!M:M," ")))</f>
        <v>1</v>
      </c>
      <c r="S102" s="72"/>
      <c r="T102" s="72"/>
      <c r="U102" s="73">
        <v>585241</v>
      </c>
      <c r="V102" s="73"/>
      <c r="W102" s="73"/>
      <c r="X102" s="73"/>
      <c r="Y102" s="73"/>
      <c r="Z102" s="73"/>
      <c r="AA102" s="58">
        <f>ROUND((U102*R102),0)</f>
        <v>585241</v>
      </c>
    </row>
    <row r="103" spans="1:27" ht="3" customHeight="1" thickBot="1" x14ac:dyDescent="0.3">
      <c r="A103" s="22"/>
      <c r="B103" s="22"/>
      <c r="C103" s="22"/>
      <c r="D103" s="22"/>
      <c r="E103" s="22"/>
      <c r="F103" s="22"/>
      <c r="G103" s="22"/>
      <c r="H103" s="22"/>
      <c r="I103" s="22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</row>
    <row r="104" spans="1:27" ht="3" customHeight="1" x14ac:dyDescent="0.25"/>
    <row r="105" spans="1:27" ht="18" customHeight="1" x14ac:dyDescent="0.25">
      <c r="A105" s="60"/>
      <c r="B105" s="60"/>
      <c r="C105" s="60"/>
      <c r="D105" s="60"/>
      <c r="E105" s="60" t="s">
        <v>45</v>
      </c>
      <c r="F105" s="60"/>
      <c r="G105" s="60"/>
      <c r="H105" s="60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1">
        <f>SUM(AA102:AA102)</f>
        <v>585241</v>
      </c>
      <c r="V105" s="61"/>
      <c r="W105" s="61"/>
      <c r="X105" s="61"/>
      <c r="Y105" s="61"/>
      <c r="Z105" s="61"/>
      <c r="AA105" s="61"/>
    </row>
    <row r="106" spans="1:27" ht="3" customHeight="1" x14ac:dyDescent="0.25"/>
    <row r="107" spans="1:27" ht="3" customHeight="1" x14ac:dyDescent="0.25">
      <c r="A107" s="62"/>
      <c r="B107" s="62"/>
      <c r="C107" s="62"/>
      <c r="D107" s="62"/>
      <c r="E107" s="62"/>
      <c r="F107" s="62"/>
      <c r="G107" s="62"/>
      <c r="H107" s="62"/>
      <c r="I107" s="62"/>
      <c r="J107" s="62"/>
      <c r="K107" s="62"/>
      <c r="L107" s="62"/>
      <c r="M107" s="62"/>
      <c r="N107" s="62"/>
      <c r="O107" s="62"/>
      <c r="P107" s="62"/>
      <c r="Q107" s="62"/>
      <c r="R107" s="62"/>
      <c r="S107" s="62"/>
      <c r="T107" s="62"/>
      <c r="U107" s="62"/>
      <c r="V107" s="62"/>
      <c r="W107" s="62"/>
      <c r="X107" s="62"/>
      <c r="Y107" s="62"/>
      <c r="Z107" s="62"/>
      <c r="AA107" s="62"/>
    </row>
    <row r="108" spans="1:27" ht="18" customHeight="1" x14ac:dyDescent="0.25">
      <c r="A108" s="63"/>
      <c r="B108" s="63"/>
      <c r="C108" s="63"/>
      <c r="D108" s="63"/>
      <c r="E108" s="64" t="s">
        <v>45</v>
      </c>
      <c r="F108" s="64"/>
      <c r="G108" s="64"/>
      <c r="H108" s="64"/>
      <c r="I108" s="64"/>
      <c r="J108" s="64"/>
      <c r="K108" s="64"/>
      <c r="L108" s="64"/>
      <c r="M108" s="64"/>
      <c r="N108" s="64"/>
      <c r="O108" s="64"/>
      <c r="P108" s="64"/>
      <c r="Q108" s="64"/>
      <c r="R108" s="64"/>
      <c r="S108" s="64"/>
      <c r="T108" s="64"/>
      <c r="U108" s="65">
        <f>U105</f>
        <v>585241</v>
      </c>
      <c r="V108" s="65"/>
      <c r="W108" s="65"/>
      <c r="X108" s="65"/>
      <c r="Y108" s="65"/>
      <c r="Z108" s="65"/>
      <c r="AA108" s="65"/>
    </row>
    <row r="109" spans="1:27" ht="3" customHeight="1" thickBot="1" x14ac:dyDescent="0.3">
      <c r="A109" s="22"/>
      <c r="B109" s="22"/>
      <c r="C109" s="22"/>
      <c r="D109" s="22"/>
      <c r="E109" s="22"/>
      <c r="F109" s="22"/>
      <c r="G109" s="22"/>
      <c r="H109" s="22"/>
      <c r="I109" s="22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</row>
    <row r="110" spans="1:27" ht="3" customHeight="1" x14ac:dyDescent="0.25"/>
    <row r="111" spans="1:27" ht="3" customHeight="1" x14ac:dyDescent="0.25"/>
    <row r="112" spans="1:27" ht="18" customHeight="1" x14ac:dyDescent="0.25">
      <c r="D112" s="82" t="s">
        <v>46</v>
      </c>
      <c r="E112" s="82"/>
      <c r="F112" s="82"/>
      <c r="G112" s="82"/>
      <c r="H112" s="82"/>
      <c r="I112" s="82"/>
      <c r="J112" s="82"/>
      <c r="K112" s="82"/>
      <c r="L112" s="82"/>
      <c r="M112" s="82"/>
      <c r="N112" s="82"/>
      <c r="O112" s="82"/>
      <c r="P112" s="82"/>
      <c r="Q112" s="82"/>
      <c r="R112" s="82"/>
      <c r="S112" s="82"/>
      <c r="T112" s="82"/>
      <c r="U112" s="78">
        <f>+U24+U39+U52+U66+U80+U96+U108</f>
        <v>38486833</v>
      </c>
      <c r="V112" s="78"/>
      <c r="W112" s="78"/>
      <c r="X112" s="78"/>
      <c r="Y112" s="78"/>
      <c r="Z112" s="78"/>
      <c r="AA112" s="78"/>
    </row>
    <row r="113" spans="1:27" ht="3" customHeight="1" thickBot="1" x14ac:dyDescent="0.3">
      <c r="A113" s="22"/>
      <c r="B113" s="22"/>
      <c r="C113" s="22"/>
      <c r="D113" s="22"/>
      <c r="E113" s="22"/>
      <c r="F113" s="22"/>
      <c r="G113" s="22"/>
      <c r="H113" s="22"/>
      <c r="I113" s="22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</row>
    <row r="114" spans="1:27" ht="3" customHeight="1" x14ac:dyDescent="0.25">
      <c r="A114" s="62"/>
      <c r="B114" s="62"/>
      <c r="C114" s="62"/>
      <c r="D114" s="62"/>
      <c r="E114" s="62"/>
      <c r="F114" s="62"/>
      <c r="G114" s="62"/>
      <c r="H114" s="62"/>
      <c r="I114" s="62"/>
      <c r="J114" s="62"/>
      <c r="K114" s="62"/>
      <c r="L114" s="62"/>
      <c r="M114" s="62"/>
      <c r="N114" s="62"/>
      <c r="O114" s="62"/>
      <c r="P114" s="62"/>
      <c r="Q114" s="62"/>
      <c r="R114" s="62"/>
      <c r="S114" s="62"/>
      <c r="T114" s="62"/>
      <c r="U114" s="62"/>
      <c r="V114" s="62"/>
      <c r="W114" s="62"/>
      <c r="X114" s="62"/>
      <c r="Y114" s="62"/>
      <c r="Z114" s="62"/>
      <c r="AA114" s="62"/>
    </row>
    <row r="115" spans="1:27" ht="18" customHeight="1" x14ac:dyDescent="0.25">
      <c r="J115" s="87" t="s">
        <v>47</v>
      </c>
      <c r="K115" s="87"/>
      <c r="L115" s="87"/>
      <c r="M115" s="87"/>
      <c r="N115" s="87"/>
      <c r="O115" s="87"/>
      <c r="P115" s="87"/>
      <c r="Q115" s="87"/>
      <c r="R115" s="87"/>
      <c r="S115" s="87"/>
      <c r="T115" s="87"/>
    </row>
    <row r="116" spans="1:27" ht="16.5" customHeight="1" x14ac:dyDescent="0.25">
      <c r="A116" s="66">
        <v>8</v>
      </c>
      <c r="B116" s="66"/>
      <c r="C116" s="66"/>
      <c r="D116" s="66"/>
      <c r="E116" s="67" t="s">
        <v>48</v>
      </c>
      <c r="F116" s="67"/>
      <c r="G116" s="67"/>
      <c r="H116" s="67"/>
      <c r="I116" s="67"/>
      <c r="J116" s="67"/>
      <c r="K116" s="67"/>
      <c r="L116" s="67"/>
      <c r="M116" s="67"/>
      <c r="N116" s="67"/>
      <c r="O116" s="67"/>
      <c r="P116" s="67"/>
      <c r="Q116" s="67"/>
      <c r="R116" s="67"/>
      <c r="S116" s="67"/>
      <c r="T116" s="67"/>
      <c r="U116" s="67"/>
      <c r="V116" s="67"/>
      <c r="W116" s="67"/>
      <c r="X116" s="67"/>
      <c r="Y116" s="67"/>
      <c r="Z116" s="67"/>
      <c r="AA116" s="67"/>
    </row>
    <row r="117" spans="1:27" ht="3" customHeight="1" thickBot="1" x14ac:dyDescent="0.3">
      <c r="A117" s="22"/>
      <c r="B117" s="22"/>
      <c r="C117" s="22"/>
      <c r="D117" s="22">
        <v>6</v>
      </c>
      <c r="E117" s="22"/>
      <c r="F117" s="22"/>
      <c r="G117" s="22"/>
      <c r="H117" s="22"/>
      <c r="I117" s="22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</row>
    <row r="118" spans="1:27" ht="3" customHeight="1" x14ac:dyDescent="0.25">
      <c r="A118" s="62"/>
      <c r="B118" s="62"/>
      <c r="C118" s="62"/>
      <c r="D118" s="62"/>
      <c r="E118" s="62"/>
      <c r="F118" s="62"/>
      <c r="G118" s="62"/>
      <c r="H118" s="62"/>
      <c r="I118" s="62"/>
      <c r="J118" s="62"/>
      <c r="K118" s="62"/>
      <c r="L118" s="62"/>
      <c r="M118" s="62"/>
      <c r="N118" s="62"/>
      <c r="O118" s="62"/>
      <c r="P118" s="62"/>
      <c r="Q118" s="62"/>
      <c r="R118" s="62"/>
      <c r="S118" s="62"/>
      <c r="T118" s="62"/>
      <c r="U118" s="62"/>
      <c r="V118" s="62"/>
      <c r="W118" s="62"/>
      <c r="X118" s="62"/>
      <c r="Y118" s="62"/>
      <c r="Z118" s="62"/>
      <c r="AA118" s="62"/>
    </row>
    <row r="119" spans="1:27" ht="18" customHeight="1" x14ac:dyDescent="0.25">
      <c r="A119" s="68">
        <v>8.01</v>
      </c>
      <c r="B119" s="68"/>
      <c r="C119" s="68"/>
      <c r="D119" s="68"/>
      <c r="E119" s="69" t="s">
        <v>49</v>
      </c>
      <c r="F119" s="69"/>
      <c r="G119" s="69"/>
      <c r="H119" s="69"/>
      <c r="I119" s="69"/>
      <c r="J119" s="69"/>
      <c r="K119" s="69"/>
      <c r="L119" s="69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  <c r="AA119" s="69"/>
    </row>
    <row r="120" spans="1:27" ht="3" customHeight="1" x14ac:dyDescent="0.25"/>
    <row r="121" spans="1:27" ht="18" customHeight="1" x14ac:dyDescent="0.25">
      <c r="A121" s="70" t="s">
        <v>50</v>
      </c>
      <c r="B121" s="70"/>
      <c r="C121" s="70"/>
      <c r="D121" s="70"/>
      <c r="E121" s="71" t="s">
        <v>51</v>
      </c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62" t="s">
        <v>52</v>
      </c>
      <c r="Q121" s="62"/>
      <c r="R121" s="72">
        <v>1</v>
      </c>
      <c r="S121" s="72"/>
      <c r="T121" s="72"/>
      <c r="U121" s="73">
        <v>230839</v>
      </c>
      <c r="V121" s="73"/>
      <c r="W121" s="73"/>
      <c r="X121" s="73"/>
      <c r="Y121" s="73"/>
      <c r="Z121" s="73"/>
      <c r="AA121" s="58">
        <f>ROUND((U121*R121),0)</f>
        <v>230839</v>
      </c>
    </row>
    <row r="122" spans="1:27" ht="3" customHeight="1" thickBot="1" x14ac:dyDescent="0.3">
      <c r="A122" s="92"/>
      <c r="B122" s="92"/>
      <c r="C122" s="92"/>
      <c r="D122" s="92"/>
      <c r="E122" s="92"/>
      <c r="F122" s="92"/>
      <c r="G122" s="92"/>
      <c r="H122" s="92"/>
      <c r="I122" s="92"/>
      <c r="J122" s="92"/>
      <c r="K122" s="92"/>
      <c r="L122" s="92"/>
      <c r="M122" s="92"/>
      <c r="N122" s="92"/>
      <c r="O122" s="92"/>
      <c r="P122" s="92"/>
      <c r="Q122" s="92"/>
      <c r="R122" s="92"/>
      <c r="S122" s="92"/>
      <c r="T122" s="92"/>
      <c r="U122" s="92"/>
      <c r="V122" s="92"/>
      <c r="W122" s="92"/>
      <c r="X122" s="92"/>
      <c r="Y122" s="92"/>
      <c r="Z122" s="92"/>
      <c r="AA122" s="92"/>
    </row>
    <row r="123" spans="1:27" ht="3" customHeight="1" x14ac:dyDescent="0.25"/>
    <row r="124" spans="1:27" ht="18" customHeight="1" x14ac:dyDescent="0.25">
      <c r="A124" s="60"/>
      <c r="B124" s="60"/>
      <c r="C124" s="60"/>
      <c r="D124" s="60"/>
      <c r="E124" s="60" t="s">
        <v>53</v>
      </c>
      <c r="F124" s="60"/>
      <c r="G124" s="60"/>
      <c r="H124" s="60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1">
        <f>AA121</f>
        <v>230839</v>
      </c>
      <c r="V124" s="61"/>
      <c r="W124" s="61"/>
      <c r="X124" s="61"/>
      <c r="Y124" s="61"/>
      <c r="Z124" s="61"/>
      <c r="AA124" s="61"/>
    </row>
    <row r="125" spans="1:27" ht="3.75" customHeight="1" x14ac:dyDescent="0.25"/>
    <row r="126" spans="1:27" ht="1.5" customHeight="1" x14ac:dyDescent="0.25">
      <c r="A126" s="62"/>
      <c r="B126" s="62"/>
      <c r="C126" s="62"/>
      <c r="D126" s="62"/>
      <c r="E126" s="62"/>
      <c r="F126" s="62"/>
      <c r="G126" s="62"/>
      <c r="H126" s="62"/>
      <c r="I126" s="62"/>
      <c r="J126" s="62"/>
      <c r="K126" s="62"/>
      <c r="L126" s="62"/>
      <c r="M126" s="62"/>
      <c r="N126" s="62"/>
      <c r="O126" s="62"/>
      <c r="P126" s="62"/>
      <c r="Q126" s="62"/>
      <c r="R126" s="62"/>
      <c r="S126" s="62"/>
      <c r="T126" s="62"/>
      <c r="U126" s="62"/>
      <c r="V126" s="62"/>
      <c r="W126" s="62"/>
      <c r="X126" s="62"/>
      <c r="Y126" s="62"/>
      <c r="Z126" s="62"/>
      <c r="AA126" s="62"/>
    </row>
    <row r="127" spans="1:27" ht="2.25" customHeight="1" x14ac:dyDescent="0.25"/>
    <row r="128" spans="1:27" ht="18" customHeight="1" x14ac:dyDescent="0.25">
      <c r="A128" s="63"/>
      <c r="B128" s="63"/>
      <c r="C128" s="63"/>
      <c r="D128" s="63"/>
      <c r="E128" s="64" t="s">
        <v>54</v>
      </c>
      <c r="F128" s="64"/>
      <c r="G128" s="64"/>
      <c r="H128" s="64"/>
      <c r="I128" s="64"/>
      <c r="J128" s="64"/>
      <c r="K128" s="64"/>
      <c r="L128" s="64"/>
      <c r="M128" s="64"/>
      <c r="N128" s="64"/>
      <c r="O128" s="64"/>
      <c r="P128" s="64"/>
      <c r="Q128" s="64"/>
      <c r="R128" s="64"/>
      <c r="S128" s="64"/>
      <c r="T128" s="64"/>
      <c r="U128" s="65">
        <f>U124</f>
        <v>230839</v>
      </c>
      <c r="V128" s="65"/>
      <c r="W128" s="65"/>
      <c r="X128" s="65"/>
      <c r="Y128" s="65"/>
      <c r="Z128" s="65"/>
      <c r="AA128" s="65"/>
    </row>
    <row r="129" spans="1:27" ht="3" customHeight="1" thickBot="1" x14ac:dyDescent="0.3">
      <c r="A129" s="22"/>
      <c r="B129" s="22"/>
      <c r="C129" s="22"/>
      <c r="D129" s="22"/>
      <c r="E129" s="22"/>
      <c r="F129" s="22"/>
      <c r="G129" s="22"/>
      <c r="H129" s="22"/>
      <c r="I129" s="22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</row>
    <row r="130" spans="1:27" ht="3" customHeight="1" x14ac:dyDescent="0.25">
      <c r="A130" s="62"/>
      <c r="B130" s="62"/>
      <c r="C130" s="62"/>
      <c r="D130" s="62"/>
      <c r="E130" s="62"/>
      <c r="F130" s="62"/>
      <c r="G130" s="62"/>
      <c r="H130" s="62"/>
      <c r="I130" s="62"/>
      <c r="J130" s="62"/>
      <c r="K130" s="62"/>
      <c r="L130" s="62"/>
      <c r="M130" s="62"/>
      <c r="N130" s="62"/>
      <c r="O130" s="62"/>
      <c r="P130" s="62"/>
      <c r="Q130" s="62"/>
      <c r="R130" s="62"/>
      <c r="S130" s="62"/>
      <c r="T130" s="62"/>
      <c r="U130" s="62"/>
      <c r="V130" s="62"/>
      <c r="W130" s="62"/>
      <c r="X130" s="62"/>
      <c r="Y130" s="62"/>
      <c r="Z130" s="62"/>
      <c r="AA130" s="62"/>
    </row>
    <row r="131" spans="1:27" ht="18" customHeight="1" x14ac:dyDescent="0.25">
      <c r="D131" s="82" t="s">
        <v>55</v>
      </c>
      <c r="E131" s="82"/>
      <c r="F131" s="82"/>
      <c r="G131" s="82"/>
      <c r="H131" s="82"/>
      <c r="I131" s="82"/>
      <c r="J131" s="82"/>
      <c r="K131" s="82"/>
      <c r="L131" s="82"/>
      <c r="M131" s="82"/>
      <c r="N131" s="82"/>
      <c r="O131" s="82"/>
      <c r="P131" s="82"/>
      <c r="Q131" s="82"/>
      <c r="R131" s="82"/>
      <c r="S131" s="82"/>
      <c r="T131" s="82"/>
      <c r="U131" s="78">
        <f>U128</f>
        <v>230839</v>
      </c>
      <c r="V131" s="78"/>
      <c r="W131" s="78"/>
      <c r="X131" s="78"/>
      <c r="Y131" s="78"/>
      <c r="Z131" s="78"/>
      <c r="AA131" s="78"/>
    </row>
    <row r="133" spans="1:27" ht="24" customHeight="1" x14ac:dyDescent="0.25">
      <c r="H133" s="85" t="s">
        <v>56</v>
      </c>
      <c r="I133" s="85"/>
      <c r="J133" s="85"/>
      <c r="K133" s="85"/>
      <c r="L133" s="85"/>
      <c r="M133" s="85"/>
      <c r="N133" s="85"/>
      <c r="O133" s="84">
        <f>ROUND((U131+U112),0)</f>
        <v>38717672</v>
      </c>
      <c r="P133" s="84"/>
      <c r="Q133" s="84"/>
      <c r="R133" s="84"/>
      <c r="S133" s="84"/>
      <c r="T133" s="84"/>
      <c r="U133" s="84"/>
      <c r="V133" s="84"/>
    </row>
    <row r="134" spans="1:27" ht="24" customHeight="1" x14ac:dyDescent="0.25">
      <c r="H134" s="85" t="s">
        <v>57</v>
      </c>
      <c r="I134" s="85"/>
      <c r="J134" s="85"/>
      <c r="K134" s="85"/>
      <c r="L134" s="85"/>
      <c r="M134" s="83" t="s">
        <v>58</v>
      </c>
      <c r="N134" s="83"/>
      <c r="O134" s="84">
        <f>+ROUND((0.2*O133),0)</f>
        <v>7743534</v>
      </c>
      <c r="P134" s="84"/>
      <c r="Q134" s="84"/>
      <c r="R134" s="84"/>
      <c r="S134" s="84"/>
      <c r="T134" s="84"/>
      <c r="U134" s="84"/>
      <c r="V134" s="84"/>
    </row>
    <row r="135" spans="1:27" ht="23.25" customHeight="1" x14ac:dyDescent="0.25">
      <c r="H135" s="85" t="s">
        <v>59</v>
      </c>
      <c r="I135" s="85"/>
      <c r="J135" s="85"/>
      <c r="K135" s="85"/>
      <c r="L135" s="85"/>
      <c r="M135" s="83" t="s">
        <v>60</v>
      </c>
      <c r="N135" s="83"/>
      <c r="O135" s="84">
        <f>ROUND((0.02*O133),0)</f>
        <v>774353</v>
      </c>
      <c r="P135" s="84"/>
      <c r="Q135" s="84"/>
      <c r="R135" s="84"/>
      <c r="S135" s="84"/>
      <c r="T135" s="84"/>
      <c r="U135" s="84"/>
      <c r="V135" s="84"/>
    </row>
    <row r="136" spans="1:27" ht="24" customHeight="1" x14ac:dyDescent="0.25">
      <c r="H136" s="85" t="s">
        <v>61</v>
      </c>
      <c r="I136" s="85"/>
      <c r="J136" s="85"/>
      <c r="K136" s="85"/>
      <c r="L136" s="85"/>
      <c r="M136" s="83" t="s">
        <v>62</v>
      </c>
      <c r="N136" s="83"/>
      <c r="O136" s="84">
        <f>ROUND((0.06*O133),0)</f>
        <v>2323060</v>
      </c>
      <c r="P136" s="84"/>
      <c r="Q136" s="84"/>
      <c r="R136" s="84"/>
      <c r="S136" s="84"/>
      <c r="T136" s="84"/>
      <c r="U136" s="84"/>
      <c r="V136" s="84"/>
    </row>
    <row r="137" spans="1:27" ht="24" customHeight="1" x14ac:dyDescent="0.25">
      <c r="H137" s="85" t="s">
        <v>63</v>
      </c>
      <c r="I137" s="85"/>
      <c r="J137" s="85"/>
      <c r="K137" s="85"/>
      <c r="L137" s="85"/>
      <c r="M137" s="83" t="s">
        <v>64</v>
      </c>
      <c r="N137" s="83"/>
      <c r="O137" s="84">
        <f>ROUND((0.19*O136),0)</f>
        <v>441381</v>
      </c>
      <c r="P137" s="84"/>
      <c r="Q137" s="84"/>
      <c r="R137" s="84"/>
      <c r="S137" s="84"/>
      <c r="T137" s="84"/>
      <c r="U137" s="84"/>
      <c r="V137" s="84"/>
    </row>
    <row r="138" spans="1:27" ht="6.75" customHeight="1" x14ac:dyDescent="0.25">
      <c r="O138" s="24"/>
      <c r="P138" s="24"/>
      <c r="Q138" s="24"/>
      <c r="R138" s="24"/>
      <c r="S138" s="24"/>
      <c r="T138" s="24"/>
      <c r="U138" s="24"/>
      <c r="V138" s="24"/>
    </row>
    <row r="139" spans="1:27" ht="24" customHeight="1" x14ac:dyDescent="0.25">
      <c r="H139" s="86" t="s">
        <v>65</v>
      </c>
      <c r="I139" s="86"/>
      <c r="J139" s="86"/>
      <c r="K139" s="86"/>
      <c r="L139" s="86"/>
      <c r="M139" s="86"/>
      <c r="N139" s="86"/>
      <c r="O139" s="80">
        <f>O133+O134+O135+O136+O137</f>
        <v>50000000</v>
      </c>
      <c r="P139" s="80"/>
      <c r="Q139" s="80"/>
      <c r="R139" s="80"/>
      <c r="S139" s="80"/>
      <c r="T139" s="80"/>
      <c r="U139" s="80"/>
      <c r="V139" s="80"/>
    </row>
  </sheetData>
  <mergeCells count="251">
    <mergeCell ref="A66:D66"/>
    <mergeCell ref="E66:T66"/>
    <mergeCell ref="U66:AA66"/>
    <mergeCell ref="A51:AA51"/>
    <mergeCell ref="A52:D52"/>
    <mergeCell ref="E52:T52"/>
    <mergeCell ref="U52:AA52"/>
    <mergeCell ref="R46:T46"/>
    <mergeCell ref="A54:AA54"/>
    <mergeCell ref="A69:D69"/>
    <mergeCell ref="E69:AA69"/>
    <mergeCell ref="A71:AA71"/>
    <mergeCell ref="A63:D63"/>
    <mergeCell ref="E63:T63"/>
    <mergeCell ref="U63:AA63"/>
    <mergeCell ref="A55:D55"/>
    <mergeCell ref="E55:AA55"/>
    <mergeCell ref="A57:AA57"/>
    <mergeCell ref="A58:D58"/>
    <mergeCell ref="E58:AA58"/>
    <mergeCell ref="A59:D59"/>
    <mergeCell ref="A60:D60"/>
    <mergeCell ref="P59:Q59"/>
    <mergeCell ref="R59:T59"/>
    <mergeCell ref="U59:Z59"/>
    <mergeCell ref="E60:O60"/>
    <mergeCell ref="P60:Q60"/>
    <mergeCell ref="A23:AA23"/>
    <mergeCell ref="A24:D24"/>
    <mergeCell ref="U21:AA21"/>
    <mergeCell ref="U24:AA24"/>
    <mergeCell ref="U46:Z46"/>
    <mergeCell ref="A47:AA47"/>
    <mergeCell ref="A49:D49"/>
    <mergeCell ref="E49:T49"/>
    <mergeCell ref="U49:AA49"/>
    <mergeCell ref="U33:Z33"/>
    <mergeCell ref="A29:AA29"/>
    <mergeCell ref="A14:D14"/>
    <mergeCell ref="A8:O8"/>
    <mergeCell ref="A10:D10"/>
    <mergeCell ref="A12:AA12"/>
    <mergeCell ref="A13:D13"/>
    <mergeCell ref="A15:D15"/>
    <mergeCell ref="A19:AA19"/>
    <mergeCell ref="A21:D21"/>
    <mergeCell ref="A16:D16"/>
    <mergeCell ref="E16:O16"/>
    <mergeCell ref="P16:Q16"/>
    <mergeCell ref="R16:T16"/>
    <mergeCell ref="U16:Z16"/>
    <mergeCell ref="A17:D17"/>
    <mergeCell ref="E17:O17"/>
    <mergeCell ref="P17:Q17"/>
    <mergeCell ref="R17:T17"/>
    <mergeCell ref="A18:D18"/>
    <mergeCell ref="E18:O18"/>
    <mergeCell ref="P18:Q18"/>
    <mergeCell ref="R18:T18"/>
    <mergeCell ref="U18:Z18"/>
    <mergeCell ref="A126:AA126"/>
    <mergeCell ref="A128:D128"/>
    <mergeCell ref="A130:AA130"/>
    <mergeCell ref="A27:D27"/>
    <mergeCell ref="A32:D32"/>
    <mergeCell ref="E32:O32"/>
    <mergeCell ref="A30:D30"/>
    <mergeCell ref="E27:AA27"/>
    <mergeCell ref="E30:AA30"/>
    <mergeCell ref="R121:T121"/>
    <mergeCell ref="A39:D39"/>
    <mergeCell ref="E31:O31"/>
    <mergeCell ref="E36:T36"/>
    <mergeCell ref="E39:T39"/>
    <mergeCell ref="P31:Q31"/>
    <mergeCell ref="R31:T31"/>
    <mergeCell ref="A31:D31"/>
    <mergeCell ref="A34:AA34"/>
    <mergeCell ref="A36:D36"/>
    <mergeCell ref="A38:AA38"/>
    <mergeCell ref="U31:Z31"/>
    <mergeCell ref="A33:D33"/>
    <mergeCell ref="E33:O33"/>
    <mergeCell ref="P33:Q33"/>
    <mergeCell ref="E124:T124"/>
    <mergeCell ref="E128:T128"/>
    <mergeCell ref="L7:M7"/>
    <mergeCell ref="M134:N134"/>
    <mergeCell ref="M135:N135"/>
    <mergeCell ref="M136:N136"/>
    <mergeCell ref="H133:N133"/>
    <mergeCell ref="H134:L134"/>
    <mergeCell ref="H135:L135"/>
    <mergeCell ref="H136:L136"/>
    <mergeCell ref="G7:H7"/>
    <mergeCell ref="E116:AA116"/>
    <mergeCell ref="U32:Z32"/>
    <mergeCell ref="D131:T131"/>
    <mergeCell ref="E10:AA10"/>
    <mergeCell ref="E13:AA13"/>
    <mergeCell ref="E14:O14"/>
    <mergeCell ref="E15:O15"/>
    <mergeCell ref="E21:T21"/>
    <mergeCell ref="E24:T24"/>
    <mergeCell ref="A119:D119"/>
    <mergeCell ref="A121:D121"/>
    <mergeCell ref="A122:AA122"/>
    <mergeCell ref="A124:D124"/>
    <mergeCell ref="I1:J1"/>
    <mergeCell ref="I2:J2"/>
    <mergeCell ref="I7:J7"/>
    <mergeCell ref="J9:T9"/>
    <mergeCell ref="J115:T115"/>
    <mergeCell ref="L1:M1"/>
    <mergeCell ref="L2:M2"/>
    <mergeCell ref="E119:AA119"/>
    <mergeCell ref="E121:O121"/>
    <mergeCell ref="U14:Z14"/>
    <mergeCell ref="U17:Z17"/>
    <mergeCell ref="G1:H1"/>
    <mergeCell ref="G2:H2"/>
    <mergeCell ref="A26:AA26"/>
    <mergeCell ref="T2:U2"/>
    <mergeCell ref="U8:Z8"/>
    <mergeCell ref="U15:Z15"/>
    <mergeCell ref="C2:E2"/>
    <mergeCell ref="C7:E7"/>
    <mergeCell ref="B3:X3"/>
    <mergeCell ref="B4:X4"/>
    <mergeCell ref="B5:X5"/>
    <mergeCell ref="B6:X6"/>
    <mergeCell ref="R33:T33"/>
    <mergeCell ref="O139:V139"/>
    <mergeCell ref="P8:Q8"/>
    <mergeCell ref="P14:Q14"/>
    <mergeCell ref="P15:Q15"/>
    <mergeCell ref="P32:Q32"/>
    <mergeCell ref="D112:T112"/>
    <mergeCell ref="P121:Q121"/>
    <mergeCell ref="R8:T8"/>
    <mergeCell ref="R14:T14"/>
    <mergeCell ref="R15:T15"/>
    <mergeCell ref="M137:N137"/>
    <mergeCell ref="O133:V133"/>
    <mergeCell ref="O134:V134"/>
    <mergeCell ref="O135:V135"/>
    <mergeCell ref="O136:V136"/>
    <mergeCell ref="O137:V137"/>
    <mergeCell ref="R32:T32"/>
    <mergeCell ref="U124:AA124"/>
    <mergeCell ref="U128:AA128"/>
    <mergeCell ref="U131:AA131"/>
    <mergeCell ref="P46:Q46"/>
    <mergeCell ref="H137:L137"/>
    <mergeCell ref="H139:N139"/>
    <mergeCell ref="E59:O59"/>
    <mergeCell ref="V1:W1"/>
    <mergeCell ref="V2:W2"/>
    <mergeCell ref="V7:W7"/>
    <mergeCell ref="X1:AA2"/>
    <mergeCell ref="Z3:AA7"/>
    <mergeCell ref="U112:AA112"/>
    <mergeCell ref="U121:Z121"/>
    <mergeCell ref="U36:AA36"/>
    <mergeCell ref="U39:AA39"/>
    <mergeCell ref="A41:AA41"/>
    <mergeCell ref="A114:AA114"/>
    <mergeCell ref="A116:D116"/>
    <mergeCell ref="A118:AA118"/>
    <mergeCell ref="C1:E1"/>
    <mergeCell ref="N1:O1"/>
    <mergeCell ref="N2:P2"/>
    <mergeCell ref="N7:O7"/>
    <mergeCell ref="A42:D42"/>
    <mergeCell ref="E42:AA42"/>
    <mergeCell ref="A44:AA44"/>
    <mergeCell ref="A45:D45"/>
    <mergeCell ref="E45:AA45"/>
    <mergeCell ref="A46:D46"/>
    <mergeCell ref="E46:O46"/>
    <mergeCell ref="R60:T60"/>
    <mergeCell ref="U60:Z60"/>
    <mergeCell ref="A83:D83"/>
    <mergeCell ref="E83:AA83"/>
    <mergeCell ref="A80:D80"/>
    <mergeCell ref="E80:T80"/>
    <mergeCell ref="U80:AA80"/>
    <mergeCell ref="A74:D74"/>
    <mergeCell ref="E74:O74"/>
    <mergeCell ref="P74:Q74"/>
    <mergeCell ref="R74:T74"/>
    <mergeCell ref="U74:Z74"/>
    <mergeCell ref="A77:D77"/>
    <mergeCell ref="E77:T77"/>
    <mergeCell ref="U77:AA77"/>
    <mergeCell ref="A79:AA79"/>
    <mergeCell ref="A72:D72"/>
    <mergeCell ref="E72:AA72"/>
    <mergeCell ref="A73:D73"/>
    <mergeCell ref="E73:O73"/>
    <mergeCell ref="P73:Q73"/>
    <mergeCell ref="R73:T73"/>
    <mergeCell ref="U73:Z73"/>
    <mergeCell ref="A65:AA65"/>
    <mergeCell ref="A85:AA85"/>
    <mergeCell ref="A86:D86"/>
    <mergeCell ref="E86:AA86"/>
    <mergeCell ref="A87:D87"/>
    <mergeCell ref="E87:O87"/>
    <mergeCell ref="P87:Q87"/>
    <mergeCell ref="R87:T87"/>
    <mergeCell ref="U87:Z87"/>
    <mergeCell ref="A95:AA95"/>
    <mergeCell ref="A96:D96"/>
    <mergeCell ref="E96:T96"/>
    <mergeCell ref="U96:AA96"/>
    <mergeCell ref="E88:O88"/>
    <mergeCell ref="P88:Q88"/>
    <mergeCell ref="R88:T88"/>
    <mergeCell ref="U88:Z88"/>
    <mergeCell ref="A88:D88"/>
    <mergeCell ref="A93:D93"/>
    <mergeCell ref="E93:T93"/>
    <mergeCell ref="U93:AA93"/>
    <mergeCell ref="A89:D89"/>
    <mergeCell ref="E89:O89"/>
    <mergeCell ref="P89:Q89"/>
    <mergeCell ref="R89:T89"/>
    <mergeCell ref="U89:Z89"/>
    <mergeCell ref="A90:D90"/>
    <mergeCell ref="E90:O90"/>
    <mergeCell ref="P90:Q90"/>
    <mergeCell ref="R90:T90"/>
    <mergeCell ref="U90:Z90"/>
    <mergeCell ref="A105:D105"/>
    <mergeCell ref="E105:T105"/>
    <mergeCell ref="U105:AA105"/>
    <mergeCell ref="A107:AA107"/>
    <mergeCell ref="A108:D108"/>
    <mergeCell ref="E108:T108"/>
    <mergeCell ref="U108:AA108"/>
    <mergeCell ref="A98:D98"/>
    <mergeCell ref="E98:AA98"/>
    <mergeCell ref="A100:AA100"/>
    <mergeCell ref="A101:D101"/>
    <mergeCell ref="E101:AA101"/>
    <mergeCell ref="A102:D102"/>
    <mergeCell ref="E102:O102"/>
    <mergeCell ref="P102:Q102"/>
    <mergeCell ref="R102:T102"/>
    <mergeCell ref="U102:Z102"/>
  </mergeCells>
  <phoneticPr fontId="22" type="noConversion"/>
  <pageMargins left="0.70866141732283472" right="0.70866141732283472" top="0.74803149606299213" bottom="0.74803149606299213" header="0.31496062992125984" footer="0.31496062992125984"/>
  <pageSetup paperSize="9" scale="55" orientation="portrait" horizontalDpi="360" verticalDpi="360" r:id="rId1"/>
  <rowBreaks count="1" manualBreakCount="1">
    <brk id="114" max="2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1DD055-DD54-4911-933F-8C2C386C313E}">
  <sheetPr>
    <tabColor theme="7" tint="-0.499984740745262"/>
  </sheetPr>
  <dimension ref="A1:P38"/>
  <sheetViews>
    <sheetView zoomScale="70" zoomScaleNormal="55" workbookViewId="0">
      <selection activeCell="B3" sqref="B3:X3"/>
    </sheetView>
  </sheetViews>
  <sheetFormatPr baseColWidth="10" defaultColWidth="11.5703125" defaultRowHeight="15" x14ac:dyDescent="0.25"/>
  <cols>
    <col min="1" max="1" width="13.140625" style="1" customWidth="1"/>
    <col min="2" max="2" width="31.7109375" style="1" customWidth="1"/>
    <col min="3" max="3" width="24.28515625" style="1" customWidth="1"/>
    <col min="4" max="13" width="13.28515625" style="3" customWidth="1"/>
    <col min="14" max="14" width="11.5703125" style="1"/>
    <col min="15" max="15" width="20.42578125" style="1" customWidth="1"/>
    <col min="16" max="16" width="63.42578125" style="1" customWidth="1"/>
    <col min="17" max="79" width="11.42578125" style="1" customWidth="1"/>
    <col min="80" max="16384" width="11.5703125" style="1"/>
  </cols>
  <sheetData>
    <row r="1" spans="1:16" ht="25.5" x14ac:dyDescent="0.25">
      <c r="A1" s="110" t="str">
        <f>+Sheet!B3</f>
        <v>ADECUACIÓN Y MANTENIMIENTO SEDES EN COMODATO REGISTRADURÍA MUNICIPAL DE PINILLOS - BOLÍVAR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2"/>
    </row>
    <row r="2" spans="1:16" ht="19.5" x14ac:dyDescent="0.25">
      <c r="A2" s="113" t="s">
        <v>66</v>
      </c>
      <c r="B2" s="113"/>
      <c r="C2" s="114" t="s">
        <v>67</v>
      </c>
      <c r="D2" s="115"/>
      <c r="E2" s="115"/>
      <c r="F2" s="115"/>
      <c r="G2" s="115"/>
      <c r="H2" s="115"/>
      <c r="I2" s="115"/>
      <c r="J2" s="115"/>
      <c r="K2" s="115"/>
      <c r="L2" s="115"/>
      <c r="M2" s="115"/>
      <c r="N2" s="115"/>
      <c r="O2" s="115"/>
      <c r="P2" s="116"/>
    </row>
    <row r="3" spans="1:16" ht="19.5" x14ac:dyDescent="0.25">
      <c r="A3" s="113" t="s">
        <v>68</v>
      </c>
      <c r="B3" s="113"/>
      <c r="C3" s="114" t="s">
        <v>69</v>
      </c>
      <c r="D3" s="115"/>
      <c r="E3" s="115"/>
      <c r="F3" s="115"/>
      <c r="G3" s="115"/>
      <c r="H3" s="115"/>
      <c r="I3" s="115"/>
      <c r="J3" s="115"/>
      <c r="K3" s="115"/>
      <c r="L3" s="115"/>
      <c r="M3" s="115"/>
      <c r="N3" s="115"/>
      <c r="O3" s="115"/>
      <c r="P3" s="116"/>
    </row>
    <row r="4" spans="1:16" ht="19.5" x14ac:dyDescent="0.25">
      <c r="A4" s="117" t="s">
        <v>70</v>
      </c>
      <c r="B4" s="117"/>
      <c r="C4" s="114" t="s">
        <v>71</v>
      </c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  <c r="O4" s="115"/>
      <c r="P4" s="116"/>
    </row>
    <row r="5" spans="1:16" ht="19.5" x14ac:dyDescent="0.25">
      <c r="A5" s="117" t="s">
        <v>72</v>
      </c>
      <c r="B5" s="117"/>
      <c r="C5" s="114" t="s">
        <v>73</v>
      </c>
      <c r="D5" s="115"/>
      <c r="E5" s="115"/>
      <c r="F5" s="115"/>
      <c r="G5" s="115"/>
      <c r="H5" s="115"/>
      <c r="I5" s="115"/>
      <c r="J5" s="115"/>
      <c r="K5" s="115"/>
      <c r="L5" s="115"/>
      <c r="M5" s="115"/>
      <c r="N5" s="115"/>
      <c r="O5" s="115"/>
      <c r="P5" s="116"/>
    </row>
    <row r="6" spans="1:16" ht="19.5" x14ac:dyDescent="0.25">
      <c r="A6" s="117" t="s">
        <v>74</v>
      </c>
      <c r="B6" s="117"/>
      <c r="C6" s="114" t="s">
        <v>75</v>
      </c>
      <c r="D6" s="115"/>
      <c r="E6" s="115"/>
      <c r="F6" s="115"/>
      <c r="G6" s="115"/>
      <c r="H6" s="115"/>
      <c r="I6" s="115"/>
      <c r="J6" s="115"/>
      <c r="K6" s="115"/>
      <c r="L6" s="115"/>
      <c r="M6" s="115"/>
      <c r="N6" s="115"/>
      <c r="O6" s="115"/>
      <c r="P6" s="116"/>
    </row>
    <row r="7" spans="1:16" ht="19.5" x14ac:dyDescent="0.25">
      <c r="A7" s="117" t="s">
        <v>76</v>
      </c>
      <c r="B7" s="117"/>
      <c r="C7" s="113"/>
      <c r="D7" s="113"/>
      <c r="E7" s="113"/>
      <c r="F7" s="118" t="s">
        <v>77</v>
      </c>
      <c r="G7" s="118"/>
      <c r="H7" s="9"/>
      <c r="I7" s="9"/>
      <c r="J7" s="9"/>
      <c r="K7" s="9"/>
      <c r="L7" s="9"/>
      <c r="M7" s="9"/>
      <c r="N7" s="119"/>
      <c r="O7" s="120"/>
      <c r="P7" s="18"/>
    </row>
    <row r="8" spans="1:16" ht="19.5" x14ac:dyDescent="0.25">
      <c r="A8" s="103" t="s">
        <v>78</v>
      </c>
      <c r="B8" s="103"/>
      <c r="C8" s="103"/>
      <c r="D8" s="103"/>
      <c r="E8" s="103"/>
      <c r="F8" s="103"/>
      <c r="G8" s="103"/>
      <c r="H8" s="103"/>
      <c r="I8" s="103"/>
      <c r="J8" s="103"/>
      <c r="K8" s="103"/>
      <c r="L8" s="103"/>
      <c r="M8" s="103"/>
      <c r="N8" s="103"/>
      <c r="O8" s="103"/>
      <c r="P8" s="10"/>
    </row>
    <row r="9" spans="1:16" s="2" customFormat="1" ht="15.6" customHeight="1" x14ac:dyDescent="0.25">
      <c r="A9" s="11" t="s">
        <v>79</v>
      </c>
      <c r="B9" s="104" t="s">
        <v>80</v>
      </c>
      <c r="C9" s="104"/>
      <c r="D9" s="105" t="s">
        <v>81</v>
      </c>
      <c r="E9" s="106"/>
      <c r="F9" s="106"/>
      <c r="G9" s="106"/>
      <c r="H9" s="106"/>
      <c r="I9" s="106"/>
      <c r="J9" s="106"/>
      <c r="K9" s="106"/>
      <c r="L9" s="106"/>
      <c r="M9" s="107"/>
      <c r="N9" s="104" t="s">
        <v>82</v>
      </c>
      <c r="O9" s="104"/>
      <c r="P9" s="11" t="s">
        <v>83</v>
      </c>
    </row>
    <row r="10" spans="1:16" ht="19.5" x14ac:dyDescent="0.25">
      <c r="A10" s="12"/>
      <c r="B10" s="29"/>
      <c r="C10" s="29"/>
      <c r="D10" s="13" t="s">
        <v>84</v>
      </c>
      <c r="E10" s="13" t="s">
        <v>85</v>
      </c>
      <c r="F10" s="13" t="s">
        <v>86</v>
      </c>
      <c r="G10" s="13" t="s">
        <v>25</v>
      </c>
      <c r="H10" s="13" t="s">
        <v>87</v>
      </c>
      <c r="I10" s="13" t="s">
        <v>88</v>
      </c>
      <c r="J10" s="13" t="s">
        <v>89</v>
      </c>
      <c r="K10" s="13" t="s">
        <v>90</v>
      </c>
      <c r="L10" s="13" t="s">
        <v>91</v>
      </c>
      <c r="M10" s="13" t="s">
        <v>92</v>
      </c>
      <c r="N10" s="108"/>
      <c r="O10" s="109"/>
      <c r="P10" s="25"/>
    </row>
    <row r="11" spans="1:16" ht="19.5" x14ac:dyDescent="0.25">
      <c r="A11" s="27"/>
      <c r="B11" s="28"/>
      <c r="C11" s="28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20"/>
      <c r="O11" s="21"/>
      <c r="P11" s="26"/>
    </row>
    <row r="12" spans="1:16" ht="67.5" customHeight="1" x14ac:dyDescent="0.25">
      <c r="A12" s="14" t="str">
        <f>+Sheet!A14</f>
        <v>01.01.01</v>
      </c>
      <c r="B12" s="95" t="str">
        <f>+VLOOKUP(A12,Sheet!$A$1:$AA$128,5,FALSE)</f>
        <v>REVISIÓN Y DESMONTE DE PUNTOS ELÉCTRICOS EXISTENTES. (INCLUYE TOMAS, INTERRUPTORES, PLAFONES, CABLEADO)</v>
      </c>
      <c r="C12" s="96"/>
      <c r="D12" s="15"/>
      <c r="E12" s="15"/>
      <c r="F12" s="15"/>
      <c r="G12" s="16"/>
      <c r="H12" s="16"/>
      <c r="I12" s="16"/>
      <c r="J12" s="16"/>
      <c r="K12" s="16">
        <v>11</v>
      </c>
      <c r="L12" s="17"/>
      <c r="M12" s="59">
        <f>+K12</f>
        <v>11</v>
      </c>
      <c r="N12" s="94"/>
      <c r="O12" s="94"/>
      <c r="P12" s="26"/>
    </row>
    <row r="13" spans="1:16" ht="30" customHeight="1" x14ac:dyDescent="0.25">
      <c r="A13" s="14" t="str">
        <f>+Sheet!A15</f>
        <v>01.01.02</v>
      </c>
      <c r="B13" s="95" t="str">
        <f>+VLOOKUP(A13,Sheet!$A$1:$AA$128,5,FALSE)</f>
        <v>LIMPIEZA DE PAREDES PARA APLICACIÓN DE PINTURA</v>
      </c>
      <c r="C13" s="96"/>
      <c r="D13" s="15">
        <v>70</v>
      </c>
      <c r="E13" s="15"/>
      <c r="F13" s="15">
        <v>4</v>
      </c>
      <c r="G13" s="16">
        <f>+D13*F13*0.1</f>
        <v>28</v>
      </c>
      <c r="H13" s="16"/>
      <c r="I13" s="16"/>
      <c r="J13" s="16"/>
      <c r="K13" s="16"/>
      <c r="L13" s="17"/>
      <c r="M13" s="59">
        <f>+G13</f>
        <v>28</v>
      </c>
      <c r="N13" s="94" t="s">
        <v>93</v>
      </c>
      <c r="O13" s="94"/>
      <c r="P13" s="26"/>
    </row>
    <row r="14" spans="1:16" ht="30" customHeight="1" x14ac:dyDescent="0.25">
      <c r="A14" s="14" t="str">
        <f>+Sheet!A16</f>
        <v>01.01.03</v>
      </c>
      <c r="B14" s="95" t="str">
        <f>+VLOOKUP(A14,Sheet!$A$1:$AA$128,5,FALSE)</f>
        <v>DESMONTE CIELO RASO (INCLUYE RETIRO) ALTURA &lt; 3 M</v>
      </c>
      <c r="C14" s="96"/>
      <c r="D14" s="15"/>
      <c r="E14" s="15"/>
      <c r="F14" s="15"/>
      <c r="G14" s="16">
        <v>90.032928466886574</v>
      </c>
      <c r="H14" s="16"/>
      <c r="I14" s="16"/>
      <c r="J14" s="16"/>
      <c r="K14" s="16"/>
      <c r="L14" s="17"/>
      <c r="M14" s="59">
        <f>+G14</f>
        <v>90.032928466886574</v>
      </c>
      <c r="N14" s="94"/>
      <c r="O14" s="94"/>
      <c r="P14" s="26"/>
    </row>
    <row r="15" spans="1:16" ht="30" customHeight="1" x14ac:dyDescent="0.25">
      <c r="A15" s="14" t="str">
        <f>+Sheet!A17</f>
        <v>01.01.04</v>
      </c>
      <c r="B15" s="95" t="str">
        <f>+VLOOKUP(A15,Sheet!$A$1:$AA$128,5,FALSE)</f>
        <v>PICADO DE PLACA PISO (INCLUYE RETIRO)</v>
      </c>
      <c r="C15" s="96"/>
      <c r="D15" s="15"/>
      <c r="E15" s="15"/>
      <c r="F15" s="15"/>
      <c r="G15" s="16">
        <f>+G14</f>
        <v>90.032928466886574</v>
      </c>
      <c r="H15" s="16"/>
      <c r="I15" s="16"/>
      <c r="J15" s="16"/>
      <c r="K15" s="16"/>
      <c r="L15" s="17"/>
      <c r="M15" s="59">
        <f>+G15</f>
        <v>90.032928466886574</v>
      </c>
      <c r="N15" s="94"/>
      <c r="O15" s="94"/>
      <c r="P15" s="26"/>
    </row>
    <row r="16" spans="1:16" ht="30" customHeight="1" x14ac:dyDescent="0.25">
      <c r="A16" s="14" t="str">
        <f>+Sheet!A18</f>
        <v>01.01.05</v>
      </c>
      <c r="B16" s="95" t="str">
        <f>+VLOOKUP(A16,Sheet!$A$1:$AA$128,5,FALSE)</f>
        <v>DESMONTE APARATOS SANITARIOS (INCLUYE RETIRO)</v>
      </c>
      <c r="C16" s="96"/>
      <c r="D16" s="15"/>
      <c r="E16" s="15"/>
      <c r="F16" s="15"/>
      <c r="G16" s="16"/>
      <c r="H16" s="16"/>
      <c r="I16" s="16"/>
      <c r="J16" s="16"/>
      <c r="K16" s="16">
        <v>1</v>
      </c>
      <c r="L16" s="17"/>
      <c r="M16" s="59">
        <f>+K16</f>
        <v>1</v>
      </c>
      <c r="N16" s="94"/>
      <c r="O16" s="94"/>
      <c r="P16" s="26"/>
    </row>
    <row r="17" spans="1:16" ht="19.5" x14ac:dyDescent="0.25">
      <c r="A17" s="27"/>
      <c r="B17" s="28"/>
      <c r="C17" s="28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20"/>
      <c r="O17" s="21"/>
      <c r="P17" s="26"/>
    </row>
    <row r="18" spans="1:16" ht="80.099999999999994" customHeight="1" x14ac:dyDescent="0.25">
      <c r="A18" s="14" t="str">
        <f>+Sheet!A31</f>
        <v>02.01.01</v>
      </c>
      <c r="B18" s="95" t="str">
        <f>+VLOOKUP(A18,Sheet!$A$1:$AA$128,5,FALSE)</f>
        <v>SUMINISTRO, TRANSPORTE E INSTALACIÓN ESTUCO Y VINILO 3 MANOS SOBRE MURO INTERIOR (INCLUYE ESTUCO, 1 MANO EN PINTURA TIPO 2 Y DOS MANOS EN PINTURA TIPO 1, FILOS Y DILATACIONES)</v>
      </c>
      <c r="C18" s="96"/>
      <c r="D18" s="15">
        <f>+D13</f>
        <v>70</v>
      </c>
      <c r="E18" s="15"/>
      <c r="F18" s="15">
        <f>+F13</f>
        <v>4</v>
      </c>
      <c r="G18" s="16">
        <f>+D18*F18</f>
        <v>280</v>
      </c>
      <c r="H18" s="16"/>
      <c r="I18" s="16"/>
      <c r="J18" s="16"/>
      <c r="K18" s="16"/>
      <c r="L18" s="17"/>
      <c r="M18" s="59">
        <f>+G18</f>
        <v>280</v>
      </c>
      <c r="N18" s="94"/>
      <c r="O18" s="94"/>
      <c r="P18" s="26"/>
    </row>
    <row r="19" spans="1:16" ht="80.099999999999994" customHeight="1" x14ac:dyDescent="0.25">
      <c r="A19" s="14" t="str">
        <f>+Sheet!A32</f>
        <v>02.01.02</v>
      </c>
      <c r="B19" s="95" t="str">
        <f>+VLOOKUP(A19,Sheet!$A$1:$AA$128,5,FALSE)</f>
        <v>SUMINISTRO, TRANSPORTE E INSTALACIÓN ESTUCO Y PINTURA TIPO KORAZA O SIMILAR 3 MANOS FACHADAS (INCLUYE ESTUCO, 1 MANO EN PINTURA TIPO 2 Y DOS MANOS EN PINTURA TIPO KORAZA O SIMILAR, FILOS Y DILATACIONES). COLOR SEGÚN DISEÑO</v>
      </c>
      <c r="C19" s="96"/>
      <c r="D19" s="15">
        <v>15</v>
      </c>
      <c r="E19" s="15"/>
      <c r="F19" s="15">
        <v>4</v>
      </c>
      <c r="G19" s="16">
        <f>+D19*F19-G20</f>
        <v>54</v>
      </c>
      <c r="H19" s="16"/>
      <c r="I19" s="16"/>
      <c r="J19" s="16"/>
      <c r="K19" s="16"/>
      <c r="L19" s="17"/>
      <c r="M19" s="59">
        <f>+G19</f>
        <v>54</v>
      </c>
      <c r="N19" s="94"/>
      <c r="O19" s="94"/>
      <c r="P19" s="26"/>
    </row>
    <row r="20" spans="1:16" ht="80.099999999999994" customHeight="1" x14ac:dyDescent="0.25">
      <c r="A20" s="14" t="str">
        <f>+Sheet!A33</f>
        <v>02.01.03</v>
      </c>
      <c r="B20" s="95" t="str">
        <f>+VLOOKUP(A20,Sheet!$A$1:$AA$128,5,FALSE)</f>
        <v>SUMINISTRO, TRANSPORTE E INSTALACIÓN PINTURA ESMALTE PARA PUERTAS, REJAS, VENTANAS Y DEMÁS SUPERFICIES METÁLICAS. INCLUYE FILOS, DILATACIONES Y PROTECCIÓN DE ELEMENTOS DURANTE SU EJECUCIÓN</v>
      </c>
      <c r="C20" s="96"/>
      <c r="D20" s="15"/>
      <c r="E20" s="15"/>
      <c r="F20" s="15"/>
      <c r="G20" s="16">
        <v>6</v>
      </c>
      <c r="H20" s="16"/>
      <c r="I20" s="16"/>
      <c r="J20" s="16"/>
      <c r="K20" s="16"/>
      <c r="L20" s="17"/>
      <c r="M20" s="59">
        <f>+G20</f>
        <v>6</v>
      </c>
      <c r="N20" s="94"/>
      <c r="O20" s="94"/>
      <c r="P20" s="26"/>
    </row>
    <row r="21" spans="1:16" ht="19.5" x14ac:dyDescent="0.25">
      <c r="A21" s="97"/>
      <c r="B21" s="98"/>
      <c r="C21" s="98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20"/>
      <c r="O21" s="21"/>
      <c r="P21" s="38"/>
    </row>
    <row r="22" spans="1:16" ht="60" customHeight="1" x14ac:dyDescent="0.25">
      <c r="A22" s="14" t="str">
        <f>+Sheet!A46</f>
        <v>03.01.01</v>
      </c>
      <c r="B22" s="95" t="str">
        <f>+VLOOKUP(A22,Sheet!$A$1:$AA$128,5,FALSE)</f>
        <v>SUMINISTRO, TRANSPORTE E INSTALACIÓN DE CIELORRASO PVC LAMINAS BLANCO MATE (POLICLORURO DE VINILO) INCLUYE ESTRUCTURA Y DEMÁS ELEMENTOS PARA SU CORRECTA EJECUCIÓN</v>
      </c>
      <c r="C22" s="96"/>
      <c r="D22" s="15"/>
      <c r="E22" s="15"/>
      <c r="F22" s="15"/>
      <c r="G22" s="16">
        <f>+G14</f>
        <v>90.032928466886574</v>
      </c>
      <c r="H22" s="16"/>
      <c r="I22" s="16"/>
      <c r="J22" s="16"/>
      <c r="K22" s="16"/>
      <c r="L22" s="17"/>
      <c r="M22" s="59">
        <f>+G22</f>
        <v>90.032928466886574</v>
      </c>
      <c r="N22" s="94"/>
      <c r="O22" s="94"/>
      <c r="P22" s="38"/>
    </row>
    <row r="23" spans="1:16" ht="19.5" x14ac:dyDescent="0.25">
      <c r="A23" s="97"/>
      <c r="B23" s="98"/>
      <c r="C23" s="98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20"/>
      <c r="O23" s="21"/>
      <c r="P23" s="38"/>
    </row>
    <row r="24" spans="1:16" ht="80.099999999999994" customHeight="1" x14ac:dyDescent="0.25">
      <c r="A24" s="14" t="str">
        <f>+Sheet!A59</f>
        <v>04.01.01</v>
      </c>
      <c r="B24" s="95" t="str">
        <f>+VLOOKUP(A24,Sheet!$A$1:$AA$128,5,FALSE)</f>
        <v>SUMINISTRO, TRANSPORTE E INSTALACIÓN CERÁMICA PISO VANCOUVER HIELO 60X60CM O SIMILAR. COLOR CORAL O SHELL SEGÚN DISEÑO. INCLUYE MORTERO DE PEGA Y/O NIVELACIÓN</v>
      </c>
      <c r="C24" s="96"/>
      <c r="D24" s="15"/>
      <c r="E24" s="15"/>
      <c r="F24" s="15"/>
      <c r="G24" s="16">
        <f>+G15</f>
        <v>90.032928466886574</v>
      </c>
      <c r="H24" s="16"/>
      <c r="I24" s="16"/>
      <c r="J24" s="16"/>
      <c r="K24" s="16"/>
      <c r="L24" s="17"/>
      <c r="M24" s="59">
        <f>+G24</f>
        <v>90.032928466886574</v>
      </c>
      <c r="N24" s="94"/>
      <c r="O24" s="94"/>
      <c r="P24" s="26"/>
    </row>
    <row r="25" spans="1:16" ht="80.099999999999994" customHeight="1" x14ac:dyDescent="0.25">
      <c r="A25" s="14" t="str">
        <f>+Sheet!A60</f>
        <v>04.01.02</v>
      </c>
      <c r="B25" s="95" t="str">
        <f>+VLOOKUP(A25,Sheet!$A$1:$AA$128,5,FALSE)</f>
        <v>SUMINISTRO, TRANSPORTE E INSTALACIÓN GUARDAESCOBA CERÁMICA PISO VANCOUVER HIELO 60X60CM O SIMILAR H = 10 CM (INCLUYE BOQUILLA, MORTERO DE PEGA)</v>
      </c>
      <c r="C25" s="96"/>
      <c r="D25" s="15"/>
      <c r="E25" s="15"/>
      <c r="F25" s="15"/>
      <c r="G25" s="16"/>
      <c r="H25" s="16"/>
      <c r="I25" s="16">
        <f>+D13</f>
        <v>70</v>
      </c>
      <c r="J25" s="16"/>
      <c r="K25" s="16"/>
      <c r="L25" s="17"/>
      <c r="M25" s="59">
        <f>+I25</f>
        <v>70</v>
      </c>
      <c r="N25" s="94"/>
      <c r="O25" s="94"/>
      <c r="P25" s="26"/>
    </row>
    <row r="26" spans="1:16" ht="19.5" x14ac:dyDescent="0.25">
      <c r="A26" s="97"/>
      <c r="B26" s="98"/>
      <c r="C26" s="98"/>
      <c r="D26" s="19"/>
      <c r="E26" s="19"/>
      <c r="F26" s="19"/>
      <c r="G26" s="19"/>
      <c r="H26" s="19"/>
      <c r="I26" s="19"/>
      <c r="J26" s="19"/>
      <c r="K26" s="19"/>
      <c r="L26" s="19"/>
      <c r="M26" s="19"/>
      <c r="N26" s="20"/>
      <c r="O26" s="21"/>
      <c r="P26" s="38"/>
    </row>
    <row r="27" spans="1:16" ht="60" customHeight="1" x14ac:dyDescent="0.25">
      <c r="A27" s="14" t="str">
        <f>+Sheet!A73</f>
        <v>05.01.01</v>
      </c>
      <c r="B27" s="95" t="str">
        <f>+VLOOKUP(A27,Sheet!$A$1:$AA$128,5,FALSE)</f>
        <v>SUMINISTRO, TRANSPORTE E INSTALACIÓN REVOQUE LISO MUROS 1:3 IMPERMEABILIZADO (INCLUYE FILOS Y DILATACIONES) PARA ALTURAS MENORES A 3 METROS</v>
      </c>
      <c r="C27" s="96"/>
      <c r="D27" s="15">
        <f>+D13</f>
        <v>70</v>
      </c>
      <c r="E27" s="15"/>
      <c r="F27" s="15">
        <f>+F13</f>
        <v>4</v>
      </c>
      <c r="G27" s="16">
        <f>+D27*F27*0.1</f>
        <v>28</v>
      </c>
      <c r="H27" s="16"/>
      <c r="I27" s="16"/>
      <c r="J27" s="16"/>
      <c r="K27" s="16"/>
      <c r="L27" s="17"/>
      <c r="M27" s="59">
        <f>+G27</f>
        <v>28</v>
      </c>
      <c r="N27" s="94"/>
      <c r="O27" s="94"/>
      <c r="P27" s="38"/>
    </row>
    <row r="28" spans="1:16" ht="60" customHeight="1" x14ac:dyDescent="0.25">
      <c r="A28" s="14" t="str">
        <f>+Sheet!A74</f>
        <v>05.01.02</v>
      </c>
      <c r="B28" s="95" t="str">
        <f>+VLOOKUP(A28,Sheet!$A$1:$AA$128,5,FALSE)</f>
        <v>SUMINISTRO, TRANSPORTE E INSTALACIÓN PLACA CONTRAPISO CONCRETO 3000 PSI E=0.07 M (SIN REFUERZO)</v>
      </c>
      <c r="C28" s="96"/>
      <c r="D28" s="15"/>
      <c r="E28" s="15"/>
      <c r="F28" s="15"/>
      <c r="G28" s="16">
        <f>+G24</f>
        <v>90.032928466886574</v>
      </c>
      <c r="H28" s="16"/>
      <c r="I28" s="16"/>
      <c r="J28" s="16"/>
      <c r="K28" s="16"/>
      <c r="L28" s="17"/>
      <c r="M28" s="59">
        <f>+G28</f>
        <v>90.032928466886574</v>
      </c>
      <c r="N28" s="94"/>
      <c r="O28" s="94"/>
      <c r="P28" s="38"/>
    </row>
    <row r="29" spans="1:16" ht="19.5" x14ac:dyDescent="0.25">
      <c r="A29" s="97"/>
      <c r="B29" s="98"/>
      <c r="C29" s="98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20"/>
      <c r="O29" s="21"/>
      <c r="P29" s="38"/>
    </row>
    <row r="30" spans="1:16" ht="60" customHeight="1" x14ac:dyDescent="0.25">
      <c r="A30" s="14" t="str">
        <f>+Sheet!A87</f>
        <v>06.01.01</v>
      </c>
      <c r="B30" s="95" t="str">
        <f>+VLOOKUP(A30,Sheet!$A$1:$AA$128,5,FALSE)</f>
        <v>SUMINISTRO, TRANSPORTE E INSTALACIÓN LUMINARIA PANEL LED 18W</v>
      </c>
      <c r="C30" s="96"/>
      <c r="D30" s="15"/>
      <c r="E30" s="15"/>
      <c r="F30" s="15"/>
      <c r="G30" s="16"/>
      <c r="H30" s="16"/>
      <c r="I30" s="16"/>
      <c r="J30" s="16"/>
      <c r="K30" s="16">
        <v>9</v>
      </c>
      <c r="L30" s="17"/>
      <c r="M30" s="59">
        <f>+K30</f>
        <v>9</v>
      </c>
      <c r="N30" s="94"/>
      <c r="O30" s="94"/>
      <c r="P30" s="38"/>
    </row>
    <row r="31" spans="1:16" ht="75" customHeight="1" x14ac:dyDescent="0.25">
      <c r="A31" s="14" t="str">
        <f>+Sheet!A88</f>
        <v>06.01.02</v>
      </c>
      <c r="B31" s="95" t="str">
        <f>+VLOOKUP(A31,Sheet!$A$1:$AA$128,5,FALSE)</f>
        <v>SUMINISTRO, TRANSPORTE E INSTALACIÓN SALIDA ELÉCTRICA PARA ILUMINACIÓN INTERIOR, INCLUYE EL CABLEADO ELÉCTRICO PARA SU BUEN FUNCIONAMIENTO Y ESTOS CONECTADOS AL TABLERO ELÉCTRICO</v>
      </c>
      <c r="C31" s="96"/>
      <c r="D31" s="15"/>
      <c r="E31" s="15"/>
      <c r="F31" s="15"/>
      <c r="G31" s="16"/>
      <c r="H31" s="16"/>
      <c r="I31" s="16"/>
      <c r="J31" s="16"/>
      <c r="K31" s="16">
        <f>+K30</f>
        <v>9</v>
      </c>
      <c r="L31" s="17"/>
      <c r="M31" s="59">
        <f>+K31</f>
        <v>9</v>
      </c>
      <c r="N31" s="94"/>
      <c r="O31" s="94"/>
      <c r="P31" s="38"/>
    </row>
    <row r="32" spans="1:16" ht="60" customHeight="1" x14ac:dyDescent="0.25">
      <c r="A32" s="14" t="str">
        <f>+Sheet!A89</f>
        <v>06.01.03</v>
      </c>
      <c r="B32" s="95" t="str">
        <f>+VLOOKUP(A32,Sheet!$A$1:$AA$128,5,FALSE)</f>
        <v>SUMINISTRO, TRANSPORTE E INSTALACIÓN SALIDA INTERRUPTOR SENCILLO</v>
      </c>
      <c r="C32" s="96"/>
      <c r="D32" s="15"/>
      <c r="E32" s="15"/>
      <c r="F32" s="15"/>
      <c r="G32" s="16"/>
      <c r="H32" s="16"/>
      <c r="I32" s="16"/>
      <c r="J32" s="16"/>
      <c r="K32" s="16">
        <v>2</v>
      </c>
      <c r="L32" s="17"/>
      <c r="M32" s="59">
        <f>+K32</f>
        <v>2</v>
      </c>
      <c r="N32" s="94"/>
      <c r="O32" s="94"/>
      <c r="P32" s="38"/>
    </row>
    <row r="33" spans="1:16" ht="60" customHeight="1" x14ac:dyDescent="0.25">
      <c r="A33" s="14" t="str">
        <f>+Sheet!A90</f>
        <v>06.01.04</v>
      </c>
      <c r="B33" s="95" t="str">
        <f>+VLOOKUP(A33,Sheet!$A$1:$AA$128,5,FALSE)</f>
        <v>SUMINISTRO, TRANSPORTE E INSTALACIÓN DE ALAMBRE AISLADO DE RED ELÉCTRICA THHN 12 PARA RED ELÉCTRICA</v>
      </c>
      <c r="C33" s="96"/>
      <c r="D33" s="15"/>
      <c r="E33" s="15"/>
      <c r="F33" s="15"/>
      <c r="G33" s="16"/>
      <c r="H33" s="16"/>
      <c r="I33" s="16">
        <v>60</v>
      </c>
      <c r="J33" s="16"/>
      <c r="K33" s="16"/>
      <c r="L33" s="17"/>
      <c r="M33" s="59">
        <f>+I33</f>
        <v>60</v>
      </c>
      <c r="N33" s="94"/>
      <c r="O33" s="94"/>
      <c r="P33" s="38"/>
    </row>
    <row r="34" spans="1:16" ht="19.5" x14ac:dyDescent="0.25">
      <c r="A34" s="97"/>
      <c r="B34" s="98"/>
      <c r="C34" s="98"/>
      <c r="D34" s="19"/>
      <c r="E34" s="19"/>
      <c r="F34" s="19"/>
      <c r="G34" s="19"/>
      <c r="H34" s="19"/>
      <c r="I34" s="19"/>
      <c r="J34" s="19"/>
      <c r="K34" s="19"/>
      <c r="L34" s="19"/>
      <c r="M34" s="19"/>
      <c r="N34" s="20"/>
      <c r="O34" s="21"/>
      <c r="P34" s="38"/>
    </row>
    <row r="35" spans="1:16" ht="60" customHeight="1" x14ac:dyDescent="0.25">
      <c r="A35" s="14" t="str">
        <f>+Sheet!A102</f>
        <v>07.01.01</v>
      </c>
      <c r="B35" s="95" t="str">
        <f>+VLOOKUP(A35,Sheet!$A$1:$AA$128,5,FALSE)</f>
        <v>SUMINISTRO, TRANSPORTE E INST. COMBO IGUAL O SUPERIOR TIPO HAPPY II SANITARIO, LAVAMANOS Y ACCESORIOS COLOR BLANCO</v>
      </c>
      <c r="C35" s="96"/>
      <c r="D35" s="15"/>
      <c r="E35" s="15"/>
      <c r="F35" s="15"/>
      <c r="G35" s="16"/>
      <c r="H35" s="16"/>
      <c r="I35" s="16"/>
      <c r="J35" s="16"/>
      <c r="K35" s="16">
        <v>1</v>
      </c>
      <c r="L35" s="17"/>
      <c r="M35" s="59">
        <f>+K35</f>
        <v>1</v>
      </c>
      <c r="N35" s="94"/>
      <c r="O35" s="94"/>
      <c r="P35" s="38"/>
    </row>
    <row r="36" spans="1:16" ht="18.75" x14ac:dyDescent="0.3">
      <c r="A36" s="4"/>
      <c r="B36" s="5"/>
      <c r="C36" s="5"/>
      <c r="D36" s="6"/>
      <c r="E36" s="6"/>
      <c r="F36" s="6"/>
      <c r="G36" s="6"/>
      <c r="H36" s="6"/>
      <c r="I36" s="6"/>
      <c r="J36" s="6"/>
      <c r="K36" s="6"/>
      <c r="L36" s="6"/>
      <c r="M36" s="6"/>
      <c r="N36" s="5"/>
      <c r="O36" s="5"/>
      <c r="P36" s="7"/>
    </row>
    <row r="37" spans="1:16" x14ac:dyDescent="0.25">
      <c r="A37" s="102" t="s">
        <v>94</v>
      </c>
      <c r="B37" s="102"/>
      <c r="C37" s="99"/>
      <c r="D37" s="100"/>
      <c r="E37" s="100"/>
      <c r="F37" s="100"/>
      <c r="G37" s="100"/>
      <c r="H37" s="100"/>
      <c r="I37" s="100"/>
      <c r="J37" s="100"/>
      <c r="K37" s="100"/>
      <c r="L37" s="100"/>
      <c r="M37" s="100"/>
      <c r="N37" s="100"/>
      <c r="O37" s="100"/>
      <c r="P37" s="101"/>
    </row>
    <row r="38" spans="1:16" x14ac:dyDescent="0.25">
      <c r="A38" s="8" t="s">
        <v>95</v>
      </c>
      <c r="B38" s="8"/>
      <c r="C38" s="99"/>
      <c r="D38" s="100"/>
      <c r="E38" s="100"/>
      <c r="F38" s="100"/>
      <c r="G38" s="100"/>
      <c r="H38" s="100"/>
      <c r="I38" s="100"/>
      <c r="J38" s="100"/>
      <c r="K38" s="100"/>
      <c r="L38" s="100"/>
      <c r="M38" s="100"/>
      <c r="N38" s="100"/>
      <c r="O38" s="100"/>
      <c r="P38" s="101"/>
    </row>
  </sheetData>
  <mergeCells count="64">
    <mergeCell ref="B30:C30"/>
    <mergeCell ref="N30:O30"/>
    <mergeCell ref="B31:C31"/>
    <mergeCell ref="N31:O31"/>
    <mergeCell ref="B19:C19"/>
    <mergeCell ref="N19:O19"/>
    <mergeCell ref="A21:C21"/>
    <mergeCell ref="B22:C22"/>
    <mergeCell ref="A29:C29"/>
    <mergeCell ref="N22:O22"/>
    <mergeCell ref="B20:C20"/>
    <mergeCell ref="N20:O20"/>
    <mergeCell ref="B28:C28"/>
    <mergeCell ref="N28:O28"/>
    <mergeCell ref="A5:B5"/>
    <mergeCell ref="C5:P5"/>
    <mergeCell ref="A6:B6"/>
    <mergeCell ref="C6:P6"/>
    <mergeCell ref="A7:B7"/>
    <mergeCell ref="C7:E7"/>
    <mergeCell ref="F7:G7"/>
    <mergeCell ref="N7:O7"/>
    <mergeCell ref="A1:P1"/>
    <mergeCell ref="A3:B3"/>
    <mergeCell ref="C3:P3"/>
    <mergeCell ref="A4:B4"/>
    <mergeCell ref="C4:P4"/>
    <mergeCell ref="A2:B2"/>
    <mergeCell ref="C2:P2"/>
    <mergeCell ref="A8:O8"/>
    <mergeCell ref="B9:C9"/>
    <mergeCell ref="D9:M9"/>
    <mergeCell ref="N9:O9"/>
    <mergeCell ref="B18:C18"/>
    <mergeCell ref="B13:C13"/>
    <mergeCell ref="B12:C12"/>
    <mergeCell ref="N10:O10"/>
    <mergeCell ref="N18:O18"/>
    <mergeCell ref="N12:O12"/>
    <mergeCell ref="N13:O13"/>
    <mergeCell ref="B14:C14"/>
    <mergeCell ref="N14:O14"/>
    <mergeCell ref="B15:C15"/>
    <mergeCell ref="N15:O15"/>
    <mergeCell ref="B16:C16"/>
    <mergeCell ref="N16:O16"/>
    <mergeCell ref="A26:C26"/>
    <mergeCell ref="B27:C27"/>
    <mergeCell ref="N27:O27"/>
    <mergeCell ref="A23:C23"/>
    <mergeCell ref="B24:C24"/>
    <mergeCell ref="N24:O24"/>
    <mergeCell ref="B25:C25"/>
    <mergeCell ref="N25:O25"/>
    <mergeCell ref="N32:O32"/>
    <mergeCell ref="B33:C33"/>
    <mergeCell ref="N33:O33"/>
    <mergeCell ref="A34:C34"/>
    <mergeCell ref="C38:P38"/>
    <mergeCell ref="A37:B37"/>
    <mergeCell ref="C37:P37"/>
    <mergeCell ref="B35:C35"/>
    <mergeCell ref="N35:O35"/>
    <mergeCell ref="B32:C32"/>
  </mergeCells>
  <pageMargins left="0.7" right="0.7" top="0.75" bottom="0.75" header="0.3" footer="0.3"/>
  <pageSetup orientation="portrait" horizontalDpi="360" verticalDpi="36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279FF-1B63-48DC-9720-07A948933C00}">
  <dimension ref="A1:G114"/>
  <sheetViews>
    <sheetView topLeftCell="A42" workbookViewId="0">
      <selection activeCell="A65" sqref="A65"/>
    </sheetView>
  </sheetViews>
  <sheetFormatPr baseColWidth="10" defaultColWidth="11.42578125" defaultRowHeight="15" x14ac:dyDescent="0.25"/>
  <cols>
    <col min="1" max="1" width="68" customWidth="1"/>
    <col min="5" max="6" width="13" style="41" bestFit="1" customWidth="1"/>
  </cols>
  <sheetData>
    <row r="1" spans="1:7" s="37" customFormat="1" x14ac:dyDescent="0.25">
      <c r="A1" s="30" t="s">
        <v>169</v>
      </c>
      <c r="B1" s="31" t="s">
        <v>4</v>
      </c>
      <c r="C1" s="31" t="s">
        <v>44</v>
      </c>
      <c r="D1" s="32"/>
      <c r="E1" s="39"/>
      <c r="F1" s="39"/>
      <c r="G1" s="33">
        <f>+ROUND(SUM(F2:F5)*1.02,0)</f>
        <v>49571</v>
      </c>
    </row>
    <row r="2" spans="1:7" x14ac:dyDescent="0.25">
      <c r="A2" s="34" t="s">
        <v>96</v>
      </c>
      <c r="B2" s="35" t="s">
        <v>97</v>
      </c>
      <c r="C2" s="35" t="s">
        <v>98</v>
      </c>
      <c r="D2" s="36">
        <v>1</v>
      </c>
      <c r="E2" s="40">
        <v>30782</v>
      </c>
      <c r="F2" s="40">
        <f t="shared" ref="F2:F24" si="0">+D2*E2</f>
        <v>30782</v>
      </c>
      <c r="G2" s="37"/>
    </row>
    <row r="3" spans="1:7" x14ac:dyDescent="0.25">
      <c r="A3" s="34" t="s">
        <v>106</v>
      </c>
      <c r="B3" s="35" t="s">
        <v>100</v>
      </c>
      <c r="C3" s="35" t="s">
        <v>107</v>
      </c>
      <c r="D3" s="36">
        <v>0.04</v>
      </c>
      <c r="E3" s="40">
        <v>310000</v>
      </c>
      <c r="F3" s="40">
        <f t="shared" si="0"/>
        <v>12400</v>
      </c>
      <c r="G3" s="37"/>
    </row>
    <row r="4" spans="1:7" x14ac:dyDescent="0.25">
      <c r="A4" s="34" t="s">
        <v>102</v>
      </c>
      <c r="B4" s="35" t="s">
        <v>103</v>
      </c>
      <c r="C4" s="35" t="s">
        <v>44</v>
      </c>
      <c r="D4" s="36">
        <v>1</v>
      </c>
      <c r="E4" s="40">
        <v>3484</v>
      </c>
      <c r="F4" s="40">
        <f t="shared" si="0"/>
        <v>3484</v>
      </c>
      <c r="G4" s="37"/>
    </row>
    <row r="5" spans="1:7" x14ac:dyDescent="0.25">
      <c r="A5" s="34" t="s">
        <v>104</v>
      </c>
      <c r="B5" s="35" t="s">
        <v>105</v>
      </c>
      <c r="C5" s="35" t="s">
        <v>44</v>
      </c>
      <c r="D5" s="36">
        <v>1.06</v>
      </c>
      <c r="E5" s="40">
        <v>1824</v>
      </c>
      <c r="F5" s="40">
        <f t="shared" si="0"/>
        <v>1933.44</v>
      </c>
      <c r="G5" s="37"/>
    </row>
    <row r="6" spans="1:7" x14ac:dyDescent="0.25">
      <c r="A6" s="30" t="s">
        <v>108</v>
      </c>
      <c r="B6" s="31" t="s">
        <v>4</v>
      </c>
      <c r="C6" s="31" t="s">
        <v>25</v>
      </c>
      <c r="D6" s="32"/>
      <c r="E6" s="39"/>
      <c r="F6" s="39"/>
      <c r="G6" s="33">
        <f>+ROUND(SUM(F7:F11)*1.02,0)</f>
        <v>5854</v>
      </c>
    </row>
    <row r="7" spans="1:7" x14ac:dyDescent="0.25">
      <c r="A7" s="34" t="s">
        <v>109</v>
      </c>
      <c r="B7" s="35" t="s">
        <v>97</v>
      </c>
      <c r="C7" s="35" t="s">
        <v>98</v>
      </c>
      <c r="D7" s="36">
        <v>0.17</v>
      </c>
      <c r="E7" s="40">
        <v>11839</v>
      </c>
      <c r="F7" s="40">
        <f t="shared" si="0"/>
        <v>2012.63</v>
      </c>
      <c r="G7" s="37"/>
    </row>
    <row r="8" spans="1:7" x14ac:dyDescent="0.25">
      <c r="A8" s="34" t="s">
        <v>110</v>
      </c>
      <c r="B8" s="35" t="s">
        <v>100</v>
      </c>
      <c r="C8" s="35" t="s">
        <v>111</v>
      </c>
      <c r="D8" s="36">
        <v>0.03</v>
      </c>
      <c r="E8" s="40">
        <v>89250</v>
      </c>
      <c r="F8" s="40">
        <f t="shared" si="0"/>
        <v>2677.5</v>
      </c>
      <c r="G8" s="37"/>
    </row>
    <row r="9" spans="1:7" x14ac:dyDescent="0.25">
      <c r="A9" s="34" t="s">
        <v>112</v>
      </c>
      <c r="B9" s="35" t="s">
        <v>100</v>
      </c>
      <c r="C9" s="35" t="s">
        <v>111</v>
      </c>
      <c r="D9" s="36">
        <v>1E-3</v>
      </c>
      <c r="E9" s="40">
        <v>180217</v>
      </c>
      <c r="F9" s="40">
        <f t="shared" si="0"/>
        <v>180.21700000000001</v>
      </c>
      <c r="G9" s="37"/>
    </row>
    <row r="10" spans="1:7" x14ac:dyDescent="0.25">
      <c r="A10" s="34" t="s">
        <v>102</v>
      </c>
      <c r="B10" s="35" t="s">
        <v>103</v>
      </c>
      <c r="C10" s="35" t="s">
        <v>44</v>
      </c>
      <c r="D10" s="36">
        <v>0.04</v>
      </c>
      <c r="E10" s="40">
        <v>3484</v>
      </c>
      <c r="F10" s="40">
        <f t="shared" si="0"/>
        <v>139.36000000000001</v>
      </c>
      <c r="G10" s="37"/>
    </row>
    <row r="11" spans="1:7" x14ac:dyDescent="0.25">
      <c r="A11" s="34" t="s">
        <v>104</v>
      </c>
      <c r="B11" s="35" t="s">
        <v>105</v>
      </c>
      <c r="C11" s="35" t="s">
        <v>44</v>
      </c>
      <c r="D11" s="36">
        <v>0.4</v>
      </c>
      <c r="E11" s="40">
        <v>1824</v>
      </c>
      <c r="F11" s="40">
        <f t="shared" si="0"/>
        <v>729.6</v>
      </c>
      <c r="G11" s="37"/>
    </row>
    <row r="12" spans="1:7" x14ac:dyDescent="0.25">
      <c r="A12" s="30" t="s">
        <v>113</v>
      </c>
      <c r="B12" s="31" t="s">
        <v>4</v>
      </c>
      <c r="C12" s="31" t="s">
        <v>25</v>
      </c>
      <c r="D12" s="32"/>
      <c r="E12" s="39"/>
      <c r="F12" s="39"/>
      <c r="G12" s="33">
        <f>+ROUND(SUM(F13:F16)*1.02,0)</f>
        <v>14706</v>
      </c>
    </row>
    <row r="13" spans="1:7" x14ac:dyDescent="0.25">
      <c r="A13" s="34" t="s">
        <v>114</v>
      </c>
      <c r="B13" s="35" t="s">
        <v>97</v>
      </c>
      <c r="C13" s="35" t="s">
        <v>98</v>
      </c>
      <c r="D13" s="36">
        <v>0.18</v>
      </c>
      <c r="E13" s="40">
        <v>42621</v>
      </c>
      <c r="F13" s="40">
        <f t="shared" si="0"/>
        <v>7671.78</v>
      </c>
      <c r="G13" s="37"/>
    </row>
    <row r="14" spans="1:7" x14ac:dyDescent="0.25">
      <c r="A14" s="34" t="s">
        <v>106</v>
      </c>
      <c r="B14" s="35" t="s">
        <v>100</v>
      </c>
      <c r="C14" s="35" t="s">
        <v>107</v>
      </c>
      <c r="D14" s="36">
        <v>1.7999999999999999E-2</v>
      </c>
      <c r="E14" s="40">
        <v>310000</v>
      </c>
      <c r="F14" s="40">
        <f t="shared" si="0"/>
        <v>5580</v>
      </c>
      <c r="G14" s="37"/>
    </row>
    <row r="15" spans="1:7" x14ac:dyDescent="0.25">
      <c r="A15" s="34" t="s">
        <v>102</v>
      </c>
      <c r="B15" s="35" t="s">
        <v>103</v>
      </c>
      <c r="C15" s="35" t="s">
        <v>44</v>
      </c>
      <c r="D15" s="36">
        <v>0.18</v>
      </c>
      <c r="E15" s="40">
        <v>3484</v>
      </c>
      <c r="F15" s="40">
        <f t="shared" si="0"/>
        <v>627.12</v>
      </c>
      <c r="G15" s="37"/>
    </row>
    <row r="16" spans="1:7" x14ac:dyDescent="0.25">
      <c r="A16" s="34" t="s">
        <v>104</v>
      </c>
      <c r="B16" s="35" t="s">
        <v>105</v>
      </c>
      <c r="C16" s="35" t="s">
        <v>44</v>
      </c>
      <c r="D16" s="36">
        <v>0.2954</v>
      </c>
      <c r="E16" s="40">
        <v>1824</v>
      </c>
      <c r="F16" s="40">
        <f t="shared" si="0"/>
        <v>538.80960000000005</v>
      </c>
      <c r="G16" s="37"/>
    </row>
    <row r="17" spans="1:7" x14ac:dyDescent="0.25">
      <c r="A17" s="30" t="s">
        <v>170</v>
      </c>
      <c r="B17" s="31" t="s">
        <v>4</v>
      </c>
      <c r="C17" s="31" t="s">
        <v>25</v>
      </c>
      <c r="D17" s="32"/>
      <c r="E17" s="39"/>
      <c r="F17" s="39"/>
      <c r="G17" s="33">
        <f>+ROUND(SUM(F18:F19)*1.02,0)</f>
        <v>6990</v>
      </c>
    </row>
    <row r="18" spans="1:7" x14ac:dyDescent="0.25">
      <c r="A18" s="34" t="s">
        <v>96</v>
      </c>
      <c r="B18" s="35" t="s">
        <v>97</v>
      </c>
      <c r="C18" s="35" t="s">
        <v>98</v>
      </c>
      <c r="D18" s="36">
        <v>0.2</v>
      </c>
      <c r="E18" s="40">
        <v>30782</v>
      </c>
      <c r="F18" s="40">
        <f t="shared" si="0"/>
        <v>6156.4000000000005</v>
      </c>
      <c r="G18" s="37"/>
    </row>
    <row r="19" spans="1:7" x14ac:dyDescent="0.25">
      <c r="A19" s="34" t="s">
        <v>102</v>
      </c>
      <c r="B19" s="35" t="s">
        <v>103</v>
      </c>
      <c r="C19" s="35" t="s">
        <v>44</v>
      </c>
      <c r="D19" s="36">
        <v>0.2</v>
      </c>
      <c r="E19" s="40">
        <v>3484</v>
      </c>
      <c r="F19" s="40">
        <f t="shared" si="0"/>
        <v>696.80000000000007</v>
      </c>
      <c r="G19" s="37"/>
    </row>
    <row r="20" spans="1:7" x14ac:dyDescent="0.25">
      <c r="A20" s="30" t="s">
        <v>181</v>
      </c>
      <c r="B20" s="31" t="s">
        <v>4</v>
      </c>
      <c r="C20" s="31" t="s">
        <v>44</v>
      </c>
      <c r="D20" s="32"/>
      <c r="E20" s="39"/>
      <c r="F20" s="39"/>
      <c r="G20" s="33">
        <f>+ROUND(SUM(F21:F24)*1.02,0)</f>
        <v>66328</v>
      </c>
    </row>
    <row r="21" spans="1:7" x14ac:dyDescent="0.25">
      <c r="A21" s="34" t="s">
        <v>96</v>
      </c>
      <c r="B21" s="35" t="s">
        <v>97</v>
      </c>
      <c r="C21" s="35" t="s">
        <v>98</v>
      </c>
      <c r="D21" s="36">
        <v>1.7</v>
      </c>
      <c r="E21" s="40">
        <v>30782</v>
      </c>
      <c r="F21" s="40">
        <f t="shared" si="0"/>
        <v>52329.4</v>
      </c>
      <c r="G21" s="37"/>
    </row>
    <row r="22" spans="1:7" x14ac:dyDescent="0.25">
      <c r="A22" s="34" t="s">
        <v>106</v>
      </c>
      <c r="B22" s="35" t="s">
        <v>100</v>
      </c>
      <c r="C22" s="35" t="s">
        <v>107</v>
      </c>
      <c r="D22" s="36">
        <v>0.01</v>
      </c>
      <c r="E22" s="40">
        <v>310000</v>
      </c>
      <c r="F22" s="40">
        <f t="shared" si="0"/>
        <v>3100</v>
      </c>
      <c r="G22" s="37"/>
    </row>
    <row r="23" spans="1:7" x14ac:dyDescent="0.25">
      <c r="A23" s="34" t="s">
        <v>102</v>
      </c>
      <c r="B23" s="35" t="s">
        <v>103</v>
      </c>
      <c r="C23" s="35" t="s">
        <v>44</v>
      </c>
      <c r="D23" s="36">
        <v>1.7</v>
      </c>
      <c r="E23" s="40">
        <v>3484</v>
      </c>
      <c r="F23" s="40">
        <f t="shared" si="0"/>
        <v>5922.8</v>
      </c>
      <c r="G23" s="37"/>
    </row>
    <row r="24" spans="1:7" x14ac:dyDescent="0.25">
      <c r="A24" s="34" t="s">
        <v>104</v>
      </c>
      <c r="B24" s="35" t="s">
        <v>105</v>
      </c>
      <c r="C24" s="35" t="s">
        <v>44</v>
      </c>
      <c r="D24" s="36">
        <v>2.0146999999999999</v>
      </c>
      <c r="E24" s="40">
        <v>1824</v>
      </c>
      <c r="F24" s="40">
        <f t="shared" si="0"/>
        <v>3674.8127999999997</v>
      </c>
      <c r="G24" s="37"/>
    </row>
    <row r="25" spans="1:7" ht="51" x14ac:dyDescent="0.25">
      <c r="A25" s="30" t="s">
        <v>171</v>
      </c>
      <c r="B25" s="31" t="s">
        <v>4</v>
      </c>
      <c r="C25" s="31" t="s">
        <v>25</v>
      </c>
      <c r="D25" s="32"/>
      <c r="E25" s="39"/>
      <c r="F25" s="39"/>
      <c r="G25" s="33">
        <f>+ROUND(SUM(F26:F34)*1.02,0)</f>
        <v>27166</v>
      </c>
    </row>
    <row r="26" spans="1:7" x14ac:dyDescent="0.25">
      <c r="A26" s="34" t="s">
        <v>115</v>
      </c>
      <c r="B26" s="35" t="s">
        <v>97</v>
      </c>
      <c r="C26" s="35" t="s">
        <v>98</v>
      </c>
      <c r="D26" s="36">
        <v>0.37</v>
      </c>
      <c r="E26" s="40">
        <v>33335</v>
      </c>
      <c r="F26" s="40">
        <v>12334</v>
      </c>
      <c r="G26" s="37"/>
    </row>
    <row r="27" spans="1:7" ht="30" x14ac:dyDescent="0.25">
      <c r="A27" s="34" t="s">
        <v>99</v>
      </c>
      <c r="B27" s="35" t="s">
        <v>100</v>
      </c>
      <c r="C27" s="35" t="s">
        <v>101</v>
      </c>
      <c r="D27" s="36">
        <v>0.06</v>
      </c>
      <c r="E27" s="40">
        <v>16636.2</v>
      </c>
      <c r="F27" s="40">
        <v>998</v>
      </c>
      <c r="G27" s="37"/>
    </row>
    <row r="28" spans="1:7" x14ac:dyDescent="0.25">
      <c r="A28" s="34" t="s">
        <v>112</v>
      </c>
      <c r="B28" s="35" t="s">
        <v>100</v>
      </c>
      <c r="C28" s="35" t="s">
        <v>111</v>
      </c>
      <c r="D28" s="36">
        <v>1E-3</v>
      </c>
      <c r="E28" s="40">
        <v>180217</v>
      </c>
      <c r="F28" s="40">
        <v>180</v>
      </c>
      <c r="G28" s="37"/>
    </row>
    <row r="29" spans="1:7" x14ac:dyDescent="0.25">
      <c r="A29" s="34" t="s">
        <v>102</v>
      </c>
      <c r="B29" s="35" t="s">
        <v>103</v>
      </c>
      <c r="C29" s="35" t="s">
        <v>44</v>
      </c>
      <c r="D29" s="36">
        <v>0.05</v>
      </c>
      <c r="E29" s="40">
        <v>3484</v>
      </c>
      <c r="F29" s="40">
        <v>174</v>
      </c>
      <c r="G29" s="37"/>
    </row>
    <row r="30" spans="1:7" x14ac:dyDescent="0.25">
      <c r="A30" s="34" t="s">
        <v>116</v>
      </c>
      <c r="B30" s="35" t="s">
        <v>105</v>
      </c>
      <c r="C30" s="35" t="s">
        <v>117</v>
      </c>
      <c r="D30" s="36">
        <v>0.05</v>
      </c>
      <c r="E30" s="40">
        <v>24900</v>
      </c>
      <c r="F30" s="40">
        <v>1245</v>
      </c>
      <c r="G30" s="37"/>
    </row>
    <row r="31" spans="1:7" x14ac:dyDescent="0.25">
      <c r="A31" s="34" t="s">
        <v>118</v>
      </c>
      <c r="B31" s="35" t="s">
        <v>105</v>
      </c>
      <c r="C31" s="35" t="s">
        <v>117</v>
      </c>
      <c r="D31" s="36">
        <v>0.04</v>
      </c>
      <c r="E31" s="40">
        <v>59900</v>
      </c>
      <c r="F31" s="40">
        <v>2396</v>
      </c>
      <c r="G31" s="37"/>
    </row>
    <row r="32" spans="1:7" x14ac:dyDescent="0.25">
      <c r="A32" s="34" t="s">
        <v>119</v>
      </c>
      <c r="B32" s="35" t="s">
        <v>105</v>
      </c>
      <c r="C32" s="35" t="s">
        <v>117</v>
      </c>
      <c r="D32" s="36">
        <v>0.08</v>
      </c>
      <c r="E32" s="40">
        <v>104901</v>
      </c>
      <c r="F32" s="40">
        <v>8392</v>
      </c>
      <c r="G32" s="37"/>
    </row>
    <row r="33" spans="1:7" x14ac:dyDescent="0.25">
      <c r="A33" s="34" t="s">
        <v>104</v>
      </c>
      <c r="B33" s="35" t="s">
        <v>105</v>
      </c>
      <c r="C33" s="35" t="s">
        <v>44</v>
      </c>
      <c r="D33" s="36">
        <v>0.45</v>
      </c>
      <c r="E33" s="40">
        <v>1824</v>
      </c>
      <c r="F33" s="40">
        <v>821</v>
      </c>
      <c r="G33" s="37"/>
    </row>
    <row r="34" spans="1:7" x14ac:dyDescent="0.25">
      <c r="A34" s="34" t="s">
        <v>120</v>
      </c>
      <c r="B34" s="35" t="s">
        <v>105</v>
      </c>
      <c r="C34" s="35" t="s">
        <v>44</v>
      </c>
      <c r="D34" s="36">
        <v>0.02</v>
      </c>
      <c r="E34" s="40">
        <v>4660</v>
      </c>
      <c r="F34" s="40">
        <v>93</v>
      </c>
      <c r="G34" s="37"/>
    </row>
    <row r="35" spans="1:7" ht="51" x14ac:dyDescent="0.25">
      <c r="A35" s="30" t="s">
        <v>172</v>
      </c>
      <c r="B35" s="31" t="s">
        <v>4</v>
      </c>
      <c r="C35" s="31" t="s">
        <v>25</v>
      </c>
      <c r="D35" s="32"/>
      <c r="E35" s="33"/>
      <c r="F35" s="33"/>
      <c r="G35" s="33">
        <f>+ROUND(SUM(F36:F44)*1.02,0)</f>
        <v>31626</v>
      </c>
    </row>
    <row r="36" spans="1:7" x14ac:dyDescent="0.25">
      <c r="A36" s="34" t="s">
        <v>115</v>
      </c>
      <c r="B36" s="35" t="s">
        <v>97</v>
      </c>
      <c r="C36" s="35" t="s">
        <v>98</v>
      </c>
      <c r="D36" s="36">
        <v>0.37</v>
      </c>
      <c r="E36" s="37">
        <v>33335</v>
      </c>
      <c r="F36" s="40">
        <f t="shared" ref="F36:F44" si="1">+D36*E36</f>
        <v>12333.95</v>
      </c>
      <c r="G36" s="37"/>
    </row>
    <row r="37" spans="1:7" ht="30" x14ac:dyDescent="0.25">
      <c r="A37" s="34" t="s">
        <v>99</v>
      </c>
      <c r="B37" s="35" t="s">
        <v>100</v>
      </c>
      <c r="C37" s="35" t="s">
        <v>101</v>
      </c>
      <c r="D37" s="36">
        <v>0.06</v>
      </c>
      <c r="E37" s="37">
        <v>16636.2</v>
      </c>
      <c r="F37" s="40">
        <f t="shared" si="1"/>
        <v>998.17200000000003</v>
      </c>
      <c r="G37" s="37"/>
    </row>
    <row r="38" spans="1:7" x14ac:dyDescent="0.25">
      <c r="A38" s="34" t="s">
        <v>112</v>
      </c>
      <c r="B38" s="35" t="s">
        <v>100</v>
      </c>
      <c r="C38" s="35" t="s">
        <v>111</v>
      </c>
      <c r="D38" s="36">
        <v>1.8E-3</v>
      </c>
      <c r="E38" s="37">
        <v>180217</v>
      </c>
      <c r="F38" s="40">
        <f t="shared" si="1"/>
        <v>324.39060000000001</v>
      </c>
      <c r="G38" s="37"/>
    </row>
    <row r="39" spans="1:7" x14ac:dyDescent="0.25">
      <c r="A39" s="34" t="s">
        <v>102</v>
      </c>
      <c r="B39" s="35" t="s">
        <v>103</v>
      </c>
      <c r="C39" s="35" t="s">
        <v>44</v>
      </c>
      <c r="D39" s="36">
        <v>0.05</v>
      </c>
      <c r="E39" s="37">
        <v>3484</v>
      </c>
      <c r="F39" s="40">
        <f t="shared" si="1"/>
        <v>174.20000000000002</v>
      </c>
      <c r="G39" s="37"/>
    </row>
    <row r="40" spans="1:7" x14ac:dyDescent="0.25">
      <c r="A40" s="34" t="s">
        <v>121</v>
      </c>
      <c r="B40" s="35" t="s">
        <v>105</v>
      </c>
      <c r="C40" s="35" t="s">
        <v>117</v>
      </c>
      <c r="D40" s="36">
        <v>0.05</v>
      </c>
      <c r="E40" s="37">
        <v>37500</v>
      </c>
      <c r="F40" s="40">
        <f t="shared" si="1"/>
        <v>1875</v>
      </c>
      <c r="G40" s="37"/>
    </row>
    <row r="41" spans="1:7" x14ac:dyDescent="0.25">
      <c r="A41" s="34" t="s">
        <v>118</v>
      </c>
      <c r="B41" s="35" t="s">
        <v>105</v>
      </c>
      <c r="C41" s="35" t="s">
        <v>117</v>
      </c>
      <c r="D41" s="36">
        <v>0.04</v>
      </c>
      <c r="E41" s="37">
        <v>59900</v>
      </c>
      <c r="F41" s="40">
        <f t="shared" si="1"/>
        <v>2396</v>
      </c>
      <c r="G41" s="37"/>
    </row>
    <row r="42" spans="1:7" ht="30" x14ac:dyDescent="0.25">
      <c r="A42" s="34" t="s">
        <v>122</v>
      </c>
      <c r="B42" s="35" t="s">
        <v>105</v>
      </c>
      <c r="C42" s="35" t="s">
        <v>117</v>
      </c>
      <c r="D42" s="36">
        <v>0.1</v>
      </c>
      <c r="E42" s="37">
        <v>119900</v>
      </c>
      <c r="F42" s="40">
        <f t="shared" si="1"/>
        <v>11990</v>
      </c>
      <c r="G42" s="37"/>
    </row>
    <row r="43" spans="1:7" x14ac:dyDescent="0.25">
      <c r="A43" s="34" t="s">
        <v>104</v>
      </c>
      <c r="B43" s="35" t="s">
        <v>105</v>
      </c>
      <c r="C43" s="35" t="s">
        <v>44</v>
      </c>
      <c r="D43" s="36">
        <v>0.45</v>
      </c>
      <c r="E43" s="37">
        <v>1824</v>
      </c>
      <c r="F43" s="40">
        <f t="shared" si="1"/>
        <v>820.80000000000007</v>
      </c>
      <c r="G43" s="37"/>
    </row>
    <row r="44" spans="1:7" x14ac:dyDescent="0.25">
      <c r="A44" s="34" t="s">
        <v>120</v>
      </c>
      <c r="B44" s="35" t="s">
        <v>105</v>
      </c>
      <c r="C44" s="35" t="s">
        <v>44</v>
      </c>
      <c r="D44" s="36">
        <v>0.02</v>
      </c>
      <c r="E44" s="37">
        <v>4660</v>
      </c>
      <c r="F44" s="40">
        <f t="shared" si="1"/>
        <v>93.2</v>
      </c>
      <c r="G44" s="37"/>
    </row>
    <row r="45" spans="1:7" ht="51" x14ac:dyDescent="0.25">
      <c r="A45" s="30" t="s">
        <v>173</v>
      </c>
      <c r="B45" s="31" t="s">
        <v>4</v>
      </c>
      <c r="C45" s="31" t="s">
        <v>25</v>
      </c>
      <c r="D45" s="32"/>
      <c r="E45" s="39"/>
      <c r="F45" s="39"/>
      <c r="G45" s="33">
        <f>+ROUND(SUM(F46:F51)*1.02,0)</f>
        <v>24049</v>
      </c>
    </row>
    <row r="46" spans="1:7" x14ac:dyDescent="0.25">
      <c r="A46" s="34" t="s">
        <v>123</v>
      </c>
      <c r="B46" s="35" t="s">
        <v>97</v>
      </c>
      <c r="C46" s="35" t="s">
        <v>98</v>
      </c>
      <c r="D46" s="36">
        <v>0.22</v>
      </c>
      <c r="E46" s="40">
        <v>46950</v>
      </c>
      <c r="F46" s="40">
        <f t="shared" ref="F46:F51" si="2">+D46*E46</f>
        <v>10329</v>
      </c>
      <c r="G46" s="37"/>
    </row>
    <row r="47" spans="1:7" x14ac:dyDescent="0.25">
      <c r="A47" s="34" t="s">
        <v>124</v>
      </c>
      <c r="B47" s="35" t="s">
        <v>100</v>
      </c>
      <c r="C47" s="35" t="s">
        <v>98</v>
      </c>
      <c r="D47" s="36">
        <v>0.22</v>
      </c>
      <c r="E47" s="40">
        <v>7817</v>
      </c>
      <c r="F47" s="40">
        <f t="shared" si="2"/>
        <v>1719.74</v>
      </c>
      <c r="G47" s="37"/>
    </row>
    <row r="48" spans="1:7" x14ac:dyDescent="0.25">
      <c r="A48" s="34" t="s">
        <v>102</v>
      </c>
      <c r="B48" s="35" t="s">
        <v>103</v>
      </c>
      <c r="C48" s="35" t="s">
        <v>44</v>
      </c>
      <c r="D48" s="36">
        <v>0.1</v>
      </c>
      <c r="E48" s="40">
        <v>3484</v>
      </c>
      <c r="F48" s="40">
        <f t="shared" si="2"/>
        <v>348.40000000000003</v>
      </c>
      <c r="G48" s="37"/>
    </row>
    <row r="49" spans="1:7" x14ac:dyDescent="0.25">
      <c r="A49" s="34" t="s">
        <v>125</v>
      </c>
      <c r="B49" s="35" t="s">
        <v>105</v>
      </c>
      <c r="C49" s="35" t="s">
        <v>117</v>
      </c>
      <c r="D49" s="36">
        <v>8.3333333333333329E-2</v>
      </c>
      <c r="E49" s="40">
        <v>122000</v>
      </c>
      <c r="F49" s="40">
        <f t="shared" si="2"/>
        <v>10166.666666666666</v>
      </c>
      <c r="G49" s="37"/>
    </row>
    <row r="50" spans="1:7" x14ac:dyDescent="0.25">
      <c r="A50" s="34" t="s">
        <v>126</v>
      </c>
      <c r="B50" s="35" t="s">
        <v>105</v>
      </c>
      <c r="C50" s="35" t="s">
        <v>127</v>
      </c>
      <c r="D50" s="36">
        <v>1.6666666666666666E-2</v>
      </c>
      <c r="E50" s="40">
        <v>49900</v>
      </c>
      <c r="F50" s="40">
        <f t="shared" si="2"/>
        <v>831.66666666666663</v>
      </c>
      <c r="G50" s="37"/>
    </row>
    <row r="51" spans="1:7" x14ac:dyDescent="0.25">
      <c r="A51" s="34" t="s">
        <v>104</v>
      </c>
      <c r="B51" s="35" t="s">
        <v>105</v>
      </c>
      <c r="C51" s="35" t="s">
        <v>44</v>
      </c>
      <c r="D51" s="36">
        <v>0.1</v>
      </c>
      <c r="E51" s="40">
        <v>1824</v>
      </c>
      <c r="F51" s="40">
        <f t="shared" si="2"/>
        <v>182.4</v>
      </c>
      <c r="G51" s="37"/>
    </row>
    <row r="52" spans="1:7" ht="38.25" x14ac:dyDescent="0.25">
      <c r="A52" s="30" t="s">
        <v>174</v>
      </c>
      <c r="B52" s="31" t="s">
        <v>4</v>
      </c>
      <c r="C52" s="31" t="s">
        <v>25</v>
      </c>
      <c r="D52" s="32"/>
      <c r="E52" s="39"/>
      <c r="F52" s="39"/>
      <c r="G52" s="33">
        <f>+ROUND(SUM(F53:F60)*1.02,0)</f>
        <v>77430</v>
      </c>
    </row>
    <row r="53" spans="1:7" x14ac:dyDescent="0.25">
      <c r="A53" s="34" t="s">
        <v>96</v>
      </c>
      <c r="B53" s="35" t="s">
        <v>97</v>
      </c>
      <c r="C53" s="35" t="s">
        <v>98</v>
      </c>
      <c r="D53" s="36">
        <v>0.6</v>
      </c>
      <c r="E53" s="40">
        <v>30782</v>
      </c>
      <c r="F53" s="40">
        <f t="shared" ref="F53:F60" si="3">+D53*E53</f>
        <v>18469.2</v>
      </c>
      <c r="G53" s="37"/>
    </row>
    <row r="54" spans="1:7" x14ac:dyDescent="0.25">
      <c r="A54" s="34" t="s">
        <v>112</v>
      </c>
      <c r="B54" s="35" t="s">
        <v>100</v>
      </c>
      <c r="C54" s="35" t="s">
        <v>111</v>
      </c>
      <c r="D54" s="36">
        <v>5.4999999999999997E-3</v>
      </c>
      <c r="E54" s="40">
        <v>180217</v>
      </c>
      <c r="F54" s="40">
        <f t="shared" si="3"/>
        <v>991.19349999999997</v>
      </c>
      <c r="G54" s="37"/>
    </row>
    <row r="55" spans="1:7" x14ac:dyDescent="0.25">
      <c r="A55" s="34" t="s">
        <v>102</v>
      </c>
      <c r="B55" s="35" t="s">
        <v>103</v>
      </c>
      <c r="C55" s="35" t="s">
        <v>44</v>
      </c>
      <c r="D55" s="36">
        <v>0.02</v>
      </c>
      <c r="E55" s="40">
        <v>3484</v>
      </c>
      <c r="F55" s="40">
        <f t="shared" si="3"/>
        <v>69.680000000000007</v>
      </c>
      <c r="G55" s="37"/>
    </row>
    <row r="56" spans="1:7" x14ac:dyDescent="0.25">
      <c r="A56" s="34" t="s">
        <v>128</v>
      </c>
      <c r="B56" s="35" t="s">
        <v>105</v>
      </c>
      <c r="C56" s="35" t="s">
        <v>91</v>
      </c>
      <c r="D56" s="36">
        <v>0.3</v>
      </c>
      <c r="E56" s="40">
        <v>6400</v>
      </c>
      <c r="F56" s="40">
        <f t="shared" si="3"/>
        <v>1920</v>
      </c>
      <c r="G56" s="37"/>
    </row>
    <row r="57" spans="1:7" x14ac:dyDescent="0.25">
      <c r="A57" s="34" t="s">
        <v>129</v>
      </c>
      <c r="B57" s="35" t="s">
        <v>105</v>
      </c>
      <c r="C57" s="35" t="s">
        <v>25</v>
      </c>
      <c r="D57" s="36">
        <v>1.05</v>
      </c>
      <c r="E57" s="40">
        <v>42900</v>
      </c>
      <c r="F57" s="40">
        <f t="shared" si="3"/>
        <v>45045</v>
      </c>
      <c r="G57" s="37"/>
    </row>
    <row r="58" spans="1:7" x14ac:dyDescent="0.25">
      <c r="A58" s="34" t="s">
        <v>104</v>
      </c>
      <c r="B58" s="35" t="s">
        <v>105</v>
      </c>
      <c r="C58" s="35" t="s">
        <v>44</v>
      </c>
      <c r="D58" s="36">
        <v>0.7</v>
      </c>
      <c r="E58" s="40">
        <v>1824</v>
      </c>
      <c r="F58" s="40">
        <f t="shared" si="3"/>
        <v>1276.8</v>
      </c>
      <c r="G58" s="37"/>
    </row>
    <row r="59" spans="1:7" x14ac:dyDescent="0.25">
      <c r="A59" s="34" t="s">
        <v>130</v>
      </c>
      <c r="B59" s="35" t="s">
        <v>105</v>
      </c>
      <c r="C59" s="35" t="s">
        <v>91</v>
      </c>
      <c r="D59" s="36">
        <v>4.5</v>
      </c>
      <c r="E59" s="40">
        <v>1801</v>
      </c>
      <c r="F59" s="40">
        <f t="shared" si="3"/>
        <v>8104.5</v>
      </c>
      <c r="G59" s="37"/>
    </row>
    <row r="60" spans="1:7" x14ac:dyDescent="0.25">
      <c r="A60" s="34" t="s">
        <v>131</v>
      </c>
      <c r="B60" s="35" t="s">
        <v>105</v>
      </c>
      <c r="C60" s="35" t="s">
        <v>132</v>
      </c>
      <c r="D60" s="36">
        <v>1.08</v>
      </c>
      <c r="E60" s="40">
        <v>33</v>
      </c>
      <c r="F60" s="40">
        <f t="shared" si="3"/>
        <v>35.64</v>
      </c>
      <c r="G60" s="37"/>
    </row>
    <row r="61" spans="1:7" ht="38.25" x14ac:dyDescent="0.25">
      <c r="A61" s="30" t="s">
        <v>182</v>
      </c>
      <c r="B61" s="31" t="s">
        <v>4</v>
      </c>
      <c r="C61" s="31" t="s">
        <v>40</v>
      </c>
      <c r="D61" s="32"/>
      <c r="E61" s="39"/>
      <c r="F61" s="39"/>
      <c r="G61" s="33">
        <f>+ROUND(SUM(F62:F70)*1.02,0)</f>
        <v>16695</v>
      </c>
    </row>
    <row r="62" spans="1:7" x14ac:dyDescent="0.25">
      <c r="A62" s="34" t="s">
        <v>96</v>
      </c>
      <c r="B62" s="35" t="s">
        <v>97</v>
      </c>
      <c r="C62" s="35" t="s">
        <v>98</v>
      </c>
      <c r="D62" s="36">
        <v>0.33</v>
      </c>
      <c r="E62" s="40">
        <v>30782</v>
      </c>
      <c r="F62" s="40">
        <f t="shared" ref="F62:F70" si="4">+D62*E62</f>
        <v>10158.060000000001</v>
      </c>
      <c r="G62" s="37"/>
    </row>
    <row r="63" spans="1:7" x14ac:dyDescent="0.25">
      <c r="A63" s="34" t="s">
        <v>112</v>
      </c>
      <c r="B63" s="35" t="s">
        <v>100</v>
      </c>
      <c r="C63" s="35" t="s">
        <v>111</v>
      </c>
      <c r="D63" s="36">
        <v>5.9999999999999995E-4</v>
      </c>
      <c r="E63" s="40">
        <v>180217</v>
      </c>
      <c r="F63" s="40">
        <f t="shared" si="4"/>
        <v>108.13019999999999</v>
      </c>
      <c r="G63" s="37"/>
    </row>
    <row r="64" spans="1:7" x14ac:dyDescent="0.25">
      <c r="A64" s="34" t="s">
        <v>133</v>
      </c>
      <c r="B64" s="35" t="s">
        <v>100</v>
      </c>
      <c r="C64" s="35" t="s">
        <v>111</v>
      </c>
      <c r="D64" s="36">
        <v>0.01</v>
      </c>
      <c r="E64" s="40">
        <v>66522</v>
      </c>
      <c r="F64" s="40">
        <f t="shared" si="4"/>
        <v>665.22</v>
      </c>
      <c r="G64" s="37"/>
    </row>
    <row r="65" spans="1:7" x14ac:dyDescent="0.25">
      <c r="A65" s="34" t="s">
        <v>102</v>
      </c>
      <c r="B65" s="35" t="s">
        <v>103</v>
      </c>
      <c r="C65" s="35" t="s">
        <v>44</v>
      </c>
      <c r="D65" s="36">
        <v>0.01</v>
      </c>
      <c r="E65" s="40">
        <v>3484</v>
      </c>
      <c r="F65" s="40">
        <f t="shared" si="4"/>
        <v>34.840000000000003</v>
      </c>
      <c r="G65" s="37"/>
    </row>
    <row r="66" spans="1:7" x14ac:dyDescent="0.25">
      <c r="A66" s="34" t="s">
        <v>128</v>
      </c>
      <c r="B66" s="35" t="s">
        <v>105</v>
      </c>
      <c r="C66" s="35" t="s">
        <v>91</v>
      </c>
      <c r="D66" s="36">
        <v>2.5999999999999999E-2</v>
      </c>
      <c r="E66" s="40">
        <v>6400</v>
      </c>
      <c r="F66" s="40">
        <f t="shared" si="4"/>
        <v>166.4</v>
      </c>
      <c r="G66" s="37"/>
    </row>
    <row r="67" spans="1:7" x14ac:dyDescent="0.25">
      <c r="A67" s="34" t="s">
        <v>129</v>
      </c>
      <c r="B67" s="35" t="s">
        <v>105</v>
      </c>
      <c r="C67" s="35" t="s">
        <v>25</v>
      </c>
      <c r="D67" s="36">
        <v>0.10299999999999999</v>
      </c>
      <c r="E67" s="40">
        <v>42900</v>
      </c>
      <c r="F67" s="40">
        <f t="shared" si="4"/>
        <v>4418.7</v>
      </c>
      <c r="G67" s="37"/>
    </row>
    <row r="68" spans="1:7" x14ac:dyDescent="0.25">
      <c r="A68" s="34" t="s">
        <v>104</v>
      </c>
      <c r="B68" s="35" t="s">
        <v>105</v>
      </c>
      <c r="C68" s="35" t="s">
        <v>44</v>
      </c>
      <c r="D68" s="36">
        <v>0.1</v>
      </c>
      <c r="E68" s="40">
        <v>1824</v>
      </c>
      <c r="F68" s="40">
        <f t="shared" si="4"/>
        <v>182.4</v>
      </c>
      <c r="G68" s="37"/>
    </row>
    <row r="69" spans="1:7" x14ac:dyDescent="0.25">
      <c r="A69" s="34" t="s">
        <v>130</v>
      </c>
      <c r="B69" s="35" t="s">
        <v>105</v>
      </c>
      <c r="C69" s="35" t="s">
        <v>91</v>
      </c>
      <c r="D69" s="36">
        <v>0.35</v>
      </c>
      <c r="E69" s="40">
        <v>1801</v>
      </c>
      <c r="F69" s="40">
        <f t="shared" si="4"/>
        <v>630.34999999999991</v>
      </c>
      <c r="G69" s="37"/>
    </row>
    <row r="70" spans="1:7" x14ac:dyDescent="0.25">
      <c r="A70" s="34" t="s">
        <v>131</v>
      </c>
      <c r="B70" s="35" t="s">
        <v>105</v>
      </c>
      <c r="C70" s="35" t="s">
        <v>132</v>
      </c>
      <c r="D70" s="36">
        <v>0.11</v>
      </c>
      <c r="E70" s="40">
        <v>33</v>
      </c>
      <c r="F70" s="40">
        <f t="shared" si="4"/>
        <v>3.63</v>
      </c>
      <c r="G70" s="37"/>
    </row>
    <row r="71" spans="1:7" ht="38.25" x14ac:dyDescent="0.25">
      <c r="A71" s="30" t="s">
        <v>175</v>
      </c>
      <c r="B71" s="31" t="s">
        <v>4</v>
      </c>
      <c r="C71" s="31" t="s">
        <v>25</v>
      </c>
      <c r="D71" s="32"/>
      <c r="E71" s="33"/>
      <c r="F71" s="33"/>
      <c r="G71" s="33">
        <f>+ROUND(SUM(F72:F76)*1.02,0)</f>
        <v>38593</v>
      </c>
    </row>
    <row r="72" spans="1:7" x14ac:dyDescent="0.25">
      <c r="A72" s="34" t="s">
        <v>134</v>
      </c>
      <c r="B72" s="35" t="s">
        <v>135</v>
      </c>
      <c r="C72" s="35" t="s">
        <v>87</v>
      </c>
      <c r="D72" s="36">
        <v>0.03</v>
      </c>
      <c r="E72" s="37">
        <v>657135</v>
      </c>
      <c r="F72" s="40">
        <f>+D72*E72</f>
        <v>19714.05</v>
      </c>
      <c r="G72" s="37"/>
    </row>
    <row r="73" spans="1:7" x14ac:dyDescent="0.25">
      <c r="A73" s="34" t="s">
        <v>96</v>
      </c>
      <c r="B73" s="35" t="s">
        <v>97</v>
      </c>
      <c r="C73" s="35" t="s">
        <v>98</v>
      </c>
      <c r="D73" s="36">
        <v>0.49</v>
      </c>
      <c r="E73" s="37">
        <v>30782</v>
      </c>
      <c r="F73" s="40">
        <f>+D73*E73</f>
        <v>15083.18</v>
      </c>
      <c r="G73" s="37"/>
    </row>
    <row r="74" spans="1:7" x14ac:dyDescent="0.25">
      <c r="A74" s="34" t="s">
        <v>112</v>
      </c>
      <c r="B74" s="35" t="s">
        <v>100</v>
      </c>
      <c r="C74" s="35" t="s">
        <v>111</v>
      </c>
      <c r="D74" s="36">
        <v>2.8999999999999998E-3</v>
      </c>
      <c r="E74" s="37">
        <v>180217</v>
      </c>
      <c r="F74" s="40">
        <f>+D74*E74</f>
        <v>522.62929999999994</v>
      </c>
      <c r="G74" s="37"/>
    </row>
    <row r="75" spans="1:7" x14ac:dyDescent="0.25">
      <c r="A75" s="34" t="s">
        <v>102</v>
      </c>
      <c r="B75" s="35" t="s">
        <v>103</v>
      </c>
      <c r="C75" s="35" t="s">
        <v>44</v>
      </c>
      <c r="D75" s="36">
        <v>0.45</v>
      </c>
      <c r="E75" s="37">
        <v>3484</v>
      </c>
      <c r="F75" s="40">
        <f>+D75*E75</f>
        <v>1567.8</v>
      </c>
      <c r="G75" s="37"/>
    </row>
    <row r="76" spans="1:7" x14ac:dyDescent="0.25">
      <c r="A76" s="34" t="s">
        <v>104</v>
      </c>
      <c r="B76" s="35" t="s">
        <v>105</v>
      </c>
      <c r="C76" s="35" t="s">
        <v>44</v>
      </c>
      <c r="D76" s="36">
        <v>0.52</v>
      </c>
      <c r="E76" s="37">
        <v>1824</v>
      </c>
      <c r="F76" s="40">
        <f>+D76*E76</f>
        <v>948.48</v>
      </c>
      <c r="G76" s="37"/>
    </row>
    <row r="77" spans="1:7" ht="25.5" x14ac:dyDescent="0.25">
      <c r="A77" s="30" t="s">
        <v>176</v>
      </c>
      <c r="B77" s="31" t="s">
        <v>4</v>
      </c>
      <c r="C77" s="31" t="s">
        <v>25</v>
      </c>
      <c r="D77" s="32"/>
      <c r="E77" s="39"/>
      <c r="F77" s="39"/>
      <c r="G77" s="33">
        <f>+ROUND(SUM(F78:F86)*1.02,0)</f>
        <v>81938</v>
      </c>
    </row>
    <row r="78" spans="1:7" x14ac:dyDescent="0.25">
      <c r="A78" s="34" t="s">
        <v>136</v>
      </c>
      <c r="B78" s="35" t="s">
        <v>135</v>
      </c>
      <c r="C78" s="35" t="s">
        <v>87</v>
      </c>
      <c r="D78" s="36">
        <v>7.1999999999999995E-2</v>
      </c>
      <c r="E78" s="40">
        <v>561725</v>
      </c>
      <c r="F78" s="40">
        <f t="shared" ref="F78:F94" si="5">+D78*E78</f>
        <v>40444.199999999997</v>
      </c>
      <c r="G78" s="37"/>
    </row>
    <row r="79" spans="1:7" x14ac:dyDescent="0.25">
      <c r="A79" s="34" t="s">
        <v>137</v>
      </c>
      <c r="B79" s="35" t="s">
        <v>97</v>
      </c>
      <c r="C79" s="35" t="s">
        <v>98</v>
      </c>
      <c r="D79" s="36">
        <v>0.3</v>
      </c>
      <c r="E79" s="40">
        <v>89977</v>
      </c>
      <c r="F79" s="40">
        <f t="shared" si="5"/>
        <v>26993.1</v>
      </c>
      <c r="G79" s="37"/>
    </row>
    <row r="80" spans="1:7" x14ac:dyDescent="0.25">
      <c r="A80" s="34" t="s">
        <v>112</v>
      </c>
      <c r="B80" s="35" t="s">
        <v>100</v>
      </c>
      <c r="C80" s="35" t="s">
        <v>111</v>
      </c>
      <c r="D80" s="36">
        <v>5.4999999999999997E-3</v>
      </c>
      <c r="E80" s="40">
        <v>180217</v>
      </c>
      <c r="F80" s="40">
        <f t="shared" si="5"/>
        <v>991.19349999999997</v>
      </c>
      <c r="G80" s="37"/>
    </row>
    <row r="81" spans="1:7" x14ac:dyDescent="0.25">
      <c r="A81" s="34" t="s">
        <v>138</v>
      </c>
      <c r="B81" s="35" t="s">
        <v>100</v>
      </c>
      <c r="C81" s="35" t="s">
        <v>111</v>
      </c>
      <c r="D81" s="36">
        <v>7.0000000000000001E-3</v>
      </c>
      <c r="E81" s="40">
        <v>63665</v>
      </c>
      <c r="F81" s="40">
        <f t="shared" si="5"/>
        <v>445.65500000000003</v>
      </c>
      <c r="G81" s="37"/>
    </row>
    <row r="82" spans="1:7" x14ac:dyDescent="0.25">
      <c r="A82" s="34" t="s">
        <v>102</v>
      </c>
      <c r="B82" s="35" t="s">
        <v>103</v>
      </c>
      <c r="C82" s="35" t="s">
        <v>44</v>
      </c>
      <c r="D82" s="36">
        <v>2.1000000000000001E-2</v>
      </c>
      <c r="E82" s="40">
        <v>3484</v>
      </c>
      <c r="F82" s="40">
        <f t="shared" si="5"/>
        <v>73.164000000000001</v>
      </c>
      <c r="G82" s="37"/>
    </row>
    <row r="83" spans="1:7" x14ac:dyDescent="0.25">
      <c r="A83" s="34" t="s">
        <v>104</v>
      </c>
      <c r="B83" s="35" t="s">
        <v>105</v>
      </c>
      <c r="C83" s="35" t="s">
        <v>44</v>
      </c>
      <c r="D83" s="36">
        <v>0.7</v>
      </c>
      <c r="E83" s="40">
        <v>1824</v>
      </c>
      <c r="F83" s="40">
        <f t="shared" si="5"/>
        <v>1276.8</v>
      </c>
      <c r="G83" s="37"/>
    </row>
    <row r="84" spans="1:7" x14ac:dyDescent="0.25">
      <c r="A84" s="34" t="s">
        <v>139</v>
      </c>
      <c r="B84" s="35" t="s">
        <v>105</v>
      </c>
      <c r="C84" s="35" t="s">
        <v>140</v>
      </c>
      <c r="D84" s="36">
        <v>0.03</v>
      </c>
      <c r="E84" s="40">
        <v>5100</v>
      </c>
      <c r="F84" s="40">
        <f t="shared" si="5"/>
        <v>153</v>
      </c>
      <c r="G84" s="37"/>
    </row>
    <row r="85" spans="1:7" x14ac:dyDescent="0.25">
      <c r="A85" s="34" t="s">
        <v>141</v>
      </c>
      <c r="B85" s="35" t="s">
        <v>105</v>
      </c>
      <c r="C85" s="35" t="s">
        <v>40</v>
      </c>
      <c r="D85" s="36">
        <v>0.84</v>
      </c>
      <c r="E85" s="40">
        <v>4456</v>
      </c>
      <c r="F85" s="40">
        <f t="shared" si="5"/>
        <v>3743.04</v>
      </c>
      <c r="G85" s="37"/>
    </row>
    <row r="86" spans="1:7" x14ac:dyDescent="0.25">
      <c r="A86" s="34" t="s">
        <v>142</v>
      </c>
      <c r="B86" s="35" t="s">
        <v>105</v>
      </c>
      <c r="C86" s="35" t="s">
        <v>44</v>
      </c>
      <c r="D86" s="36">
        <v>0.33</v>
      </c>
      <c r="E86" s="40">
        <v>18821</v>
      </c>
      <c r="F86" s="40">
        <f t="shared" si="5"/>
        <v>6210.93</v>
      </c>
      <c r="G86" s="37"/>
    </row>
    <row r="87" spans="1:7" ht="25.5" x14ac:dyDescent="0.25">
      <c r="A87" s="30" t="s">
        <v>177</v>
      </c>
      <c r="B87" s="31" t="s">
        <v>4</v>
      </c>
      <c r="C87" s="31" t="s">
        <v>44</v>
      </c>
      <c r="D87" s="32"/>
      <c r="E87" s="33"/>
      <c r="F87" s="33"/>
      <c r="G87" s="33">
        <f>+ROUND(SUM(F88:F94)*1.02,0)</f>
        <v>103120</v>
      </c>
    </row>
    <row r="88" spans="1:7" x14ac:dyDescent="0.25">
      <c r="A88" s="34" t="s">
        <v>143</v>
      </c>
      <c r="B88" s="35" t="s">
        <v>97</v>
      </c>
      <c r="C88" s="35" t="s">
        <v>98</v>
      </c>
      <c r="D88" s="36">
        <v>0.6</v>
      </c>
      <c r="E88" s="37">
        <v>61241</v>
      </c>
      <c r="F88" s="40">
        <f t="shared" si="5"/>
        <v>36744.6</v>
      </c>
      <c r="G88" s="37"/>
    </row>
    <row r="89" spans="1:7" ht="30" x14ac:dyDescent="0.25">
      <c r="A89" s="34" t="s">
        <v>99</v>
      </c>
      <c r="B89" s="35" t="s">
        <v>100</v>
      </c>
      <c r="C89" s="35" t="s">
        <v>101</v>
      </c>
      <c r="D89" s="36">
        <v>0.4</v>
      </c>
      <c r="E89" s="37">
        <v>16636.2</v>
      </c>
      <c r="F89" s="40">
        <f t="shared" si="5"/>
        <v>6654.4800000000005</v>
      </c>
      <c r="G89" s="37"/>
    </row>
    <row r="90" spans="1:7" x14ac:dyDescent="0.25">
      <c r="A90" s="34" t="s">
        <v>112</v>
      </c>
      <c r="B90" s="35" t="s">
        <v>100</v>
      </c>
      <c r="C90" s="35" t="s">
        <v>111</v>
      </c>
      <c r="D90" s="36">
        <v>0.03</v>
      </c>
      <c r="E90" s="37">
        <v>180217</v>
      </c>
      <c r="F90" s="40">
        <f t="shared" si="5"/>
        <v>5406.51</v>
      </c>
      <c r="G90" s="37"/>
    </row>
    <row r="91" spans="1:7" x14ac:dyDescent="0.25">
      <c r="A91" s="34" t="s">
        <v>102</v>
      </c>
      <c r="B91" s="35" t="s">
        <v>103</v>
      </c>
      <c r="C91" s="35" t="s">
        <v>44</v>
      </c>
      <c r="D91" s="36">
        <v>0.5</v>
      </c>
      <c r="E91" s="37">
        <v>3484</v>
      </c>
      <c r="F91" s="40">
        <f t="shared" si="5"/>
        <v>1742</v>
      </c>
      <c r="G91" s="37"/>
    </row>
    <row r="92" spans="1:7" x14ac:dyDescent="0.25">
      <c r="A92" s="34" t="s">
        <v>144</v>
      </c>
      <c r="B92" s="35" t="s">
        <v>105</v>
      </c>
      <c r="C92" s="35" t="s">
        <v>44</v>
      </c>
      <c r="D92" s="36">
        <v>4</v>
      </c>
      <c r="E92" s="37">
        <v>2463</v>
      </c>
      <c r="F92" s="40">
        <f t="shared" si="5"/>
        <v>9852</v>
      </c>
      <c r="G92" s="37"/>
    </row>
    <row r="93" spans="1:7" x14ac:dyDescent="0.25">
      <c r="A93" s="34" t="s">
        <v>104</v>
      </c>
      <c r="B93" s="35" t="s">
        <v>105</v>
      </c>
      <c r="C93" s="35" t="s">
        <v>44</v>
      </c>
      <c r="D93" s="36">
        <v>1</v>
      </c>
      <c r="E93" s="37">
        <v>1824</v>
      </c>
      <c r="F93" s="40">
        <f t="shared" si="5"/>
        <v>1824</v>
      </c>
      <c r="G93" s="37"/>
    </row>
    <row r="94" spans="1:7" x14ac:dyDescent="0.25">
      <c r="A94" s="34" t="s">
        <v>145</v>
      </c>
      <c r="B94" s="35" t="s">
        <v>105</v>
      </c>
      <c r="C94" s="35" t="s">
        <v>44</v>
      </c>
      <c r="D94" s="36">
        <v>1</v>
      </c>
      <c r="E94" s="37">
        <v>38874</v>
      </c>
      <c r="F94" s="40">
        <f t="shared" si="5"/>
        <v>38874</v>
      </c>
      <c r="G94" s="37"/>
    </row>
    <row r="95" spans="1:7" ht="51" x14ac:dyDescent="0.25">
      <c r="A95" s="30" t="s">
        <v>178</v>
      </c>
      <c r="B95" s="31" t="s">
        <v>4</v>
      </c>
      <c r="C95" s="31" t="s">
        <v>44</v>
      </c>
      <c r="D95" s="32"/>
      <c r="E95" s="33"/>
      <c r="F95" s="33"/>
      <c r="G95" s="33">
        <f>+ROUND(SUM(F96:F101)*1.02,0)</f>
        <v>46672</v>
      </c>
    </row>
    <row r="96" spans="1:7" x14ac:dyDescent="0.25">
      <c r="A96" s="43" t="s">
        <v>146</v>
      </c>
      <c r="B96" s="44" t="s">
        <v>147</v>
      </c>
      <c r="C96" s="44" t="s">
        <v>148</v>
      </c>
      <c r="D96" s="45">
        <v>0.25</v>
      </c>
      <c r="E96" s="46">
        <v>31473</v>
      </c>
      <c r="F96" s="42">
        <f>+ROUND(D96*E96,0)</f>
        <v>7868</v>
      </c>
    </row>
    <row r="97" spans="1:7" x14ac:dyDescent="0.25">
      <c r="A97" s="43" t="s">
        <v>149</v>
      </c>
      <c r="B97" s="44" t="s">
        <v>147</v>
      </c>
      <c r="C97" s="44" t="s">
        <v>150</v>
      </c>
      <c r="D97" s="45">
        <v>1</v>
      </c>
      <c r="E97" s="46">
        <v>2821</v>
      </c>
      <c r="F97" s="42">
        <f t="shared" ref="F97:F114" si="6">+ROUND(D97*E97,0)</f>
        <v>2821</v>
      </c>
    </row>
    <row r="98" spans="1:7" x14ac:dyDescent="0.25">
      <c r="A98" s="43" t="s">
        <v>151</v>
      </c>
      <c r="B98" s="44" t="s">
        <v>147</v>
      </c>
      <c r="C98" s="44" t="s">
        <v>150</v>
      </c>
      <c r="D98" s="45">
        <v>2</v>
      </c>
      <c r="E98" s="46">
        <v>3211</v>
      </c>
      <c r="F98" s="42">
        <f t="shared" si="6"/>
        <v>6422</v>
      </c>
    </row>
    <row r="99" spans="1:7" x14ac:dyDescent="0.25">
      <c r="A99" s="43" t="s">
        <v>152</v>
      </c>
      <c r="B99" s="44" t="s">
        <v>147</v>
      </c>
      <c r="C99" s="44" t="s">
        <v>153</v>
      </c>
      <c r="D99" s="45">
        <v>9</v>
      </c>
      <c r="E99" s="46">
        <v>2250</v>
      </c>
      <c r="F99" s="42">
        <f t="shared" si="6"/>
        <v>20250</v>
      </c>
    </row>
    <row r="100" spans="1:7" x14ac:dyDescent="0.25">
      <c r="A100" s="43" t="s">
        <v>154</v>
      </c>
      <c r="B100" s="44" t="s">
        <v>147</v>
      </c>
      <c r="C100" s="44" t="s">
        <v>155</v>
      </c>
      <c r="D100" s="45">
        <v>0.3</v>
      </c>
      <c r="E100" s="46">
        <v>15737</v>
      </c>
      <c r="F100" s="42">
        <f t="shared" si="6"/>
        <v>4721</v>
      </c>
    </row>
    <row r="101" spans="1:7" x14ac:dyDescent="0.25">
      <c r="A101" s="43" t="s">
        <v>156</v>
      </c>
      <c r="B101" s="44" t="s">
        <v>147</v>
      </c>
      <c r="C101" s="44" t="s">
        <v>157</v>
      </c>
      <c r="D101" s="45">
        <v>5</v>
      </c>
      <c r="E101" s="46">
        <v>735</v>
      </c>
      <c r="F101" s="42">
        <f t="shared" si="6"/>
        <v>3675</v>
      </c>
    </row>
    <row r="102" spans="1:7" ht="25.5" x14ac:dyDescent="0.25">
      <c r="A102" s="47" t="s">
        <v>179</v>
      </c>
      <c r="B102" s="48" t="s">
        <v>4</v>
      </c>
      <c r="C102" s="48" t="s">
        <v>44</v>
      </c>
      <c r="D102" s="49"/>
      <c r="E102" s="50"/>
      <c r="F102" s="50"/>
      <c r="G102" s="33">
        <f>+ROUND(SUM(F103:F114)*1.02,0)</f>
        <v>166467</v>
      </c>
    </row>
    <row r="103" spans="1:7" x14ac:dyDescent="0.25">
      <c r="A103" s="51" t="s">
        <v>143</v>
      </c>
      <c r="B103" s="52" t="s">
        <v>97</v>
      </c>
      <c r="C103" s="52" t="s">
        <v>98</v>
      </c>
      <c r="D103" s="53">
        <v>1.5</v>
      </c>
      <c r="E103" s="54">
        <v>61241</v>
      </c>
      <c r="F103" s="42">
        <f t="shared" si="6"/>
        <v>91862</v>
      </c>
      <c r="G103" s="54"/>
    </row>
    <row r="104" spans="1:7" x14ac:dyDescent="0.25">
      <c r="A104" s="51" t="s">
        <v>112</v>
      </c>
      <c r="B104" s="52" t="s">
        <v>100</v>
      </c>
      <c r="C104" s="52" t="s">
        <v>111</v>
      </c>
      <c r="D104" s="53">
        <v>5.4999999999999997E-3</v>
      </c>
      <c r="E104" s="54">
        <v>180217</v>
      </c>
      <c r="F104" s="42">
        <f t="shared" si="6"/>
        <v>991</v>
      </c>
      <c r="G104" s="54"/>
    </row>
    <row r="105" spans="1:7" x14ac:dyDescent="0.25">
      <c r="A105" s="51" t="s">
        <v>102</v>
      </c>
      <c r="B105" s="52" t="s">
        <v>103</v>
      </c>
      <c r="C105" s="52" t="s">
        <v>44</v>
      </c>
      <c r="D105" s="53">
        <v>0.1</v>
      </c>
      <c r="E105" s="54">
        <v>3484</v>
      </c>
      <c r="F105" s="42">
        <f t="shared" si="6"/>
        <v>348</v>
      </c>
      <c r="G105" s="54"/>
    </row>
    <row r="106" spans="1:7" x14ac:dyDescent="0.25">
      <c r="A106" s="51" t="s">
        <v>144</v>
      </c>
      <c r="B106" s="52" t="s">
        <v>105</v>
      </c>
      <c r="C106" s="52" t="s">
        <v>44</v>
      </c>
      <c r="D106" s="53">
        <v>3</v>
      </c>
      <c r="E106" s="54">
        <v>2463</v>
      </c>
      <c r="F106" s="42">
        <f t="shared" si="6"/>
        <v>7389</v>
      </c>
      <c r="G106" s="54"/>
    </row>
    <row r="107" spans="1:7" x14ac:dyDescent="0.25">
      <c r="A107" s="51" t="s">
        <v>158</v>
      </c>
      <c r="B107" s="52" t="s">
        <v>105</v>
      </c>
      <c r="C107" s="52" t="s">
        <v>44</v>
      </c>
      <c r="D107" s="53">
        <v>2</v>
      </c>
      <c r="E107" s="54">
        <v>500</v>
      </c>
      <c r="F107" s="42">
        <f t="shared" si="6"/>
        <v>1000</v>
      </c>
      <c r="G107" s="54"/>
    </row>
    <row r="108" spans="1:7" x14ac:dyDescent="0.25">
      <c r="A108" s="51" t="s">
        <v>159</v>
      </c>
      <c r="B108" s="52" t="s">
        <v>105</v>
      </c>
      <c r="C108" s="52" t="s">
        <v>40</v>
      </c>
      <c r="D108" s="53">
        <v>5</v>
      </c>
      <c r="E108" s="54">
        <v>2200</v>
      </c>
      <c r="F108" s="42">
        <f t="shared" si="6"/>
        <v>11000</v>
      </c>
      <c r="G108" s="54"/>
    </row>
    <row r="109" spans="1:7" x14ac:dyDescent="0.25">
      <c r="A109" s="51" t="s">
        <v>160</v>
      </c>
      <c r="B109" s="52" t="s">
        <v>105</v>
      </c>
      <c r="C109" s="52" t="s">
        <v>40</v>
      </c>
      <c r="D109" s="53">
        <v>10</v>
      </c>
      <c r="E109" s="54">
        <v>2150</v>
      </c>
      <c r="F109" s="42">
        <f t="shared" si="6"/>
        <v>21500</v>
      </c>
      <c r="G109" s="54"/>
    </row>
    <row r="110" spans="1:7" x14ac:dyDescent="0.25">
      <c r="A110" s="51" t="s">
        <v>161</v>
      </c>
      <c r="B110" s="52" t="s">
        <v>105</v>
      </c>
      <c r="C110" s="52" t="s">
        <v>44</v>
      </c>
      <c r="D110" s="53">
        <v>1</v>
      </c>
      <c r="E110" s="54">
        <v>2569</v>
      </c>
      <c r="F110" s="42">
        <f t="shared" si="6"/>
        <v>2569</v>
      </c>
      <c r="G110" s="54"/>
    </row>
    <row r="111" spans="1:7" x14ac:dyDescent="0.25">
      <c r="A111" s="51" t="s">
        <v>162</v>
      </c>
      <c r="B111" s="52" t="s">
        <v>105</v>
      </c>
      <c r="C111" s="52" t="s">
        <v>98</v>
      </c>
      <c r="D111" s="53">
        <v>1</v>
      </c>
      <c r="E111" s="54">
        <v>5583</v>
      </c>
      <c r="F111" s="42">
        <f t="shared" si="6"/>
        <v>5583</v>
      </c>
      <c r="G111" s="54"/>
    </row>
    <row r="112" spans="1:7" x14ac:dyDescent="0.25">
      <c r="A112" s="51" t="s">
        <v>163</v>
      </c>
      <c r="B112" s="52" t="s">
        <v>105</v>
      </c>
      <c r="C112" s="52" t="s">
        <v>40</v>
      </c>
      <c r="D112" s="53">
        <v>5</v>
      </c>
      <c r="E112" s="54">
        <v>2833</v>
      </c>
      <c r="F112" s="42">
        <f t="shared" si="6"/>
        <v>14165</v>
      </c>
      <c r="G112" s="54"/>
    </row>
    <row r="113" spans="1:7" x14ac:dyDescent="0.25">
      <c r="A113" s="51" t="s">
        <v>164</v>
      </c>
      <c r="B113" s="52" t="s">
        <v>105</v>
      </c>
      <c r="C113" s="52" t="s">
        <v>165</v>
      </c>
      <c r="D113" s="53">
        <v>0.2</v>
      </c>
      <c r="E113" s="54">
        <v>5711</v>
      </c>
      <c r="F113" s="42">
        <f t="shared" si="6"/>
        <v>1142</v>
      </c>
      <c r="G113" s="54"/>
    </row>
    <row r="114" spans="1:7" x14ac:dyDescent="0.25">
      <c r="A114" s="51" t="s">
        <v>104</v>
      </c>
      <c r="B114" s="52" t="s">
        <v>105</v>
      </c>
      <c r="C114" s="52" t="s">
        <v>44</v>
      </c>
      <c r="D114" s="53">
        <v>3.1</v>
      </c>
      <c r="E114" s="54">
        <v>1824</v>
      </c>
      <c r="F114" s="42">
        <f t="shared" si="6"/>
        <v>5654</v>
      </c>
      <c r="G114" s="54"/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AF2A5368E87F44F934E5A8BB7EF84B9" ma:contentTypeVersion="13" ma:contentTypeDescription="Crear nuevo documento." ma:contentTypeScope="" ma:versionID="b84e703b98b23512f6643d2be206d2ed">
  <xsd:schema xmlns:xsd="http://www.w3.org/2001/XMLSchema" xmlns:xs="http://www.w3.org/2001/XMLSchema" xmlns:p="http://schemas.microsoft.com/office/2006/metadata/properties" xmlns:ns2="15ff428f-28d0-45ae-ab9f-b9ddecaf8066" xmlns:ns3="169a036c-33dc-48e8-bca4-518fe833d31e" targetNamespace="http://schemas.microsoft.com/office/2006/metadata/properties" ma:root="true" ma:fieldsID="3e8978ed657ebd80959e2ba6905abf3e" ns2:_="" ns3:_="">
    <xsd:import namespace="15ff428f-28d0-45ae-ab9f-b9ddecaf8066"/>
    <xsd:import namespace="169a036c-33dc-48e8-bca4-518fe833d3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5ff428f-28d0-45ae-ab9f-b9ddecaf806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15" nillable="true" ma:displayName="Location" ma:indexed="true" ma:internalName="MediaServiceLocatio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381b4561-0995-4194-8a43-67cdfbc958b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a036c-33dc-48e8-bca4-518fe833d3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55f028c-ad8e-4895-8114-e8f13ffb174c}" ma:internalName="TaxCatchAll" ma:showField="CatchAllData" ma:web="169a036c-33dc-48e8-bca4-518fe833d3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5ff428f-28d0-45ae-ab9f-b9ddecaf8066">
      <Terms xmlns="http://schemas.microsoft.com/office/infopath/2007/PartnerControls"/>
    </lcf76f155ced4ddcb4097134ff3c332f>
    <TaxCatchAll xmlns="169a036c-33dc-48e8-bca4-518fe833d31e" xsi:nil="true"/>
  </documentManagement>
</p:properties>
</file>

<file path=customXml/itemProps1.xml><?xml version="1.0" encoding="utf-8"?>
<ds:datastoreItem xmlns:ds="http://schemas.openxmlformats.org/officeDocument/2006/customXml" ds:itemID="{EB510C26-1D9B-407D-8BFE-02784A5C97A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F2303B0-E8C9-4118-8645-0A908BFF17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5ff428f-28d0-45ae-ab9f-b9ddecaf8066"/>
    <ds:schemaRef ds:uri="169a036c-33dc-48e8-bca4-518fe833d3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F63144C-CE39-445C-99D0-BC36EF21ED2B}">
  <ds:schemaRefs>
    <ds:schemaRef ds:uri="http://schemas.microsoft.com/office/2006/metadata/properties"/>
    <ds:schemaRef ds:uri="http://schemas.microsoft.com/office/infopath/2007/PartnerControls"/>
    <ds:schemaRef ds:uri="15ff428f-28d0-45ae-ab9f-b9ddecaf8066"/>
    <ds:schemaRef ds:uri="169a036c-33dc-48e8-bca4-518fe833d31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Sheet</vt:lpstr>
      <vt:lpstr>Cantidades</vt:lpstr>
      <vt:lpstr>APU CREADO</vt:lpstr>
      <vt:lpstr>Sheet!Área_de_impresión</vt:lpstr>
      <vt:lpstr>Sheet!Títulos_a_imprimir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Laura Alejandra León Rodríguez</dc:creator>
  <cp:keywords/>
  <dc:description/>
  <cp:lastModifiedBy>Laura Alejandra Leon Rodriguez</cp:lastModifiedBy>
  <cp:revision/>
  <cp:lastPrinted>2026-06-26T15:44:58Z</cp:lastPrinted>
  <dcterms:created xsi:type="dcterms:W3CDTF">2025-07-29T20:33:42Z</dcterms:created>
  <dcterms:modified xsi:type="dcterms:W3CDTF">2026-06-26T15:56:05Z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0x0101008AF2A5368E87F44F934E5A8BB7EF84B9</vt:lpwstr>
  </property>
  <property fmtid="{D5CDD505-2E9C-101B-9397-08002B2CF9AE}" pid="3" name="MediaServiceImageTags">
    <vt:lpwstr/>
  </property>
  <property fmtid="{D5CDD505-2E9C-101B-9397-08002B2CF9AE}" pid="4" name="gvdocid">
    <vt:lpwstr>bb634c03-8c21-4f36-95d4-c9cc05348531</vt:lpwstr>
  </property>
  <property fmtid="{D5CDD505-2E9C-101B-9397-08002B2CF9AE}" pid="5" name="ClassificationTagSetId">
    <vt:lpwstr>e16409a7-1700-4153-9090-3955bc2f0ae8</vt:lpwstr>
  </property>
  <property fmtid="{D5CDD505-2E9C-101B-9397-08002B2CF9AE}" pid="6" name="ComplianceTagSetId">
    <vt:lpwstr>f14fc1f1-8950-40d5-8a29-45909da947d6</vt:lpwstr>
  </property>
  <property fmtid="{D5CDD505-2E9C-101B-9397-08002B2CF9AE}" pid="7" name="FileId">
    <vt:lpwstr>bb634c03-8c21-4f36-95d4-c9cc05348531</vt:lpwstr>
  </property>
  <property fmtid="{D5CDD505-2E9C-101B-9397-08002B2CF9AE}" pid="8" name="UserId">
    <vt:lpwstr>Laura Alejandra Leon Rodriguez</vt:lpwstr>
  </property>
  <property fmtid="{D5CDD505-2E9C-101B-9397-08002B2CF9AE}" pid="9" name="TagDateTime">
    <vt:lpwstr>2026-06-26T15:55:36Z</vt:lpwstr>
  </property>
  <property fmtid="{D5CDD505-2E9C-101B-9397-08002B2CF9AE}" pid="10" name="GVData">
    <vt:lpwstr>eyJPUyI6IldpbmRvd3MiLCJkb2NJRCI6ImJiNjM0YzAzLThjMjEtNGYzNi05NWQ0LWM5Y2MwNTM0ODUzMSIsImRvY1N0YXRlIjoie30iLCJwYXJlbnRMaW5lSWRzIjoiW1wiYTJhM2E1MTktMDhmMi00OWM4LTgwOWItN2FlOTNkODNmOGNjXCIsXCJjMDEyYzc1Mi03</vt:lpwstr>
  </property>
  <property fmtid="{D5CDD505-2E9C-101B-9397-08002B2CF9AE}" pid="11" name="GVData0">
    <vt:lpwstr>MmQwLTRkNDQtYTI3OS1kOGJmNTI0YzgwYzdcIixcIjA0NGUzNDU1LTJhMGUtNGUwYy05YjMzLTRjZDQ2ZjhjMjg0MVwiLFwiMjk0NWJiZTQtYTgyNS00MGQxLThkZDctY2EzOWVlZWIyYjg2XCIsXCI0N2VkZGM3NS0wZTBmLTQxODgtYmNkOS1hZmRmZGI4NjM0N2Rc</vt:lpwstr>
  </property>
  <property fmtid="{D5CDD505-2E9C-101B-9397-08002B2CF9AE}" pid="12" name="GVData1">
    <vt:lpwstr>Il0iLCJ3cml0dGVuS2V5cyI6IltcImd2ZG9jaWRcIixcIkNsYXNzaWZpY2F0aW9uVGFnU2V0SWRcIixcIkNvbXBsaWFuY2VUYWdTZXRJZFwiLFwiRmlsZUlkXCIsXCJVc2VySWRcIixcIlRhZ0RhdGVUaW1lXCJdIiwibm9PZkd2RGF0YUVudHJpZXMiOiI2IiwibGlu</vt:lpwstr>
  </property>
  <property fmtid="{D5CDD505-2E9C-101B-9397-08002B2CF9AE}" pid="13" name="GVData2">
    <vt:lpwstr>ZUlkIjoiZGMyYWE5YjMtMzRiZC00YWVlLWJkNGItN2YxNGI3MmJmMGI1In0=</vt:lpwstr>
  </property>
  <property fmtid="{D5CDD505-2E9C-101B-9397-08002B2CF9AE}" pid="14" name="GVData3">
    <vt:lpwstr>(end)</vt:lpwstr>
  </property>
</Properties>
</file>