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C:\Users\Camila\Documents\ICANH 2026\01. Procesos\09. Vigilancia\Documentos enviados\"/>
    </mc:Choice>
  </mc:AlternateContent>
  <xr:revisionPtr revIDLastSave="0" documentId="13_ncr:1_{B7786B07-7D02-41F0-9818-56167B29942A}" xr6:coauthVersionLast="47" xr6:coauthVersionMax="47" xr10:uidLastSave="{00000000-0000-0000-0000-000000000000}"/>
  <bookViews>
    <workbookView xWindow="-110" yWindow="-110" windowWidth="19420" windowHeight="10420" tabRatio="598" xr2:uid="{1F0D42B4-F2C1-43DB-8013-E965770BD8DF}"/>
  </bookViews>
  <sheets>
    <sheet name="FORMATO OFERT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s>
  <definedNames>
    <definedName name="_1__123Graph_Aｸﾞﾗﾌ_7" hidden="1">#REF!</definedName>
    <definedName name="_112233" hidden="1">#REF!</definedName>
    <definedName name="_112277" hidden="1">#REF!</definedName>
    <definedName name="_12__123Graph_BCHART_5" hidden="1">[1]MEX95IB!#REF!</definedName>
    <definedName name="_1222" hidden="1">#REF!</definedName>
    <definedName name="_13__123Graph_Bｸﾞﾗﾌ_7" hidden="1">#REF!</definedName>
    <definedName name="_14__123Graph_Cｸﾞﾗﾌ_7" hidden="1">#REF!</definedName>
    <definedName name="_15__123Graph_Dｸﾞﾗﾌ_7" hidden="1">#REF!</definedName>
    <definedName name="_16__123Graph_Eｸﾞﾗﾌ_7" hidden="1">#REF!</definedName>
    <definedName name="_17__123Graph_Fｸﾞﾗﾌ_7" hidden="1">#REF!</definedName>
    <definedName name="_21" hidden="1">#REF!</definedName>
    <definedName name="_25" hidden="1">#REF!</definedName>
    <definedName name="_29" hidden="1">#REF!</definedName>
    <definedName name="_456" hidden="1">{0,#N/A,FALSE,0;0,#N/A,FALSE,0;0,#N/A,FALSE,0;0,#N/A,FALSE,0;0,#N/A,FALSE,0;0,#N/A,FALSE,0}</definedName>
    <definedName name="_Fill" hidden="1">#REF!</definedName>
    <definedName name="_xlnm._FilterDatabase" hidden="1">#REF!</definedName>
    <definedName name="_ftn1" localSheetId="0">'FORMATO OFERTA'!#REF!</definedName>
    <definedName name="_ftn2" localSheetId="0">'FORMATO OFERTA'!#REF!</definedName>
    <definedName name="_ftn3" localSheetId="0">'FORMATO OFERTA'!#REF!</definedName>
    <definedName name="_ftnref1" localSheetId="0">'FORMATO OFERTA'!#REF!</definedName>
    <definedName name="_ftnref2" localSheetId="0">'FORMATO OFERTA'!#REF!</definedName>
    <definedName name="_ftnref3" localSheetId="0">'FORMATO OFERTA'!#REF!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hidden="1">#REF!</definedName>
    <definedName name="ABF" hidden="1">#REF!</definedName>
    <definedName name="AccessDatabase" hidden="1">"C:\My Documents\New MMR\INPUT.mdb"</definedName>
    <definedName name="ACCV" hidden="1">#REF!</definedName>
    <definedName name="ADSF" hidden="1">#REF!</definedName>
    <definedName name="afdgbva" hidden="1">{#N/A,#N/A,TRUE,"Report"}</definedName>
    <definedName name="aga" hidden="1">{#N/A,#N/A,TRUE,"Report"}</definedName>
    <definedName name="AGHFD" hidden="1">#REF!</definedName>
    <definedName name="ALMUERZO">'[3]Resumen Preparaciones'!$C$52:$C$113</definedName>
    <definedName name="almuerzocena">'[3]Resumen Preparaciones'!$C$52:$C$141</definedName>
    <definedName name="año1">[2]CONFIGURACIÓN!$F$9</definedName>
    <definedName name="APLICA">#REF!</definedName>
    <definedName name="APLICA.">#REF!</definedName>
    <definedName name="ATGHH" hidden="1">#REF!</definedName>
    <definedName name="AVBC" hidden="1">#REF!</definedName>
    <definedName name="AXCC" hidden="1">#REF!</definedName>
    <definedName name="AXX" hidden="1">#REF!</definedName>
    <definedName name="Aグラフ" hidden="1">#REF!</definedName>
    <definedName name="badb" hidden="1">{"MG-2002-F1",#N/A,FALSE,"PPU-Telemig";"MG-2002-F2",#N/A,FALSE,"PPU-Telemig";"MG-2002-F3",#N/A,FALSE,"PPU-Telemig";"MG-2002-F4",#N/A,FALSE,"PPU-Telemig";"MG-2003-F1",#N/A,FALSE,"PPU-Telemig";"MG-2004-F1",#N/A,FALSE,"PPU-Telemig"}</definedName>
    <definedName name="bbb">[4]lista!$A$11:$A$13</definedName>
    <definedName name="bn" hidden="1">{"'内訳表'!$B$2:$N$64"}</definedName>
    <definedName name="Ｂグラフ" hidden="1">#REF!</definedName>
    <definedName name="CALENDARIO">[2]CALENDARIO!$B$6:$H$161</definedName>
    <definedName name="Calidad">[5]PERSONAL!$P$58</definedName>
    <definedName name="Campamento">[5]PERSONAL!$P$122</definedName>
    <definedName name="Ｃグラフ" hidden="1">#REF!</definedName>
    <definedName name="dasd" hidden="1">#REF!</definedName>
    <definedName name="Decision" localSheetId="0">[4]lista!$A$6:$A$7</definedName>
    <definedName name="Decision">[4]lista!$A$6:$A$7</definedName>
    <definedName name="dependencia">'[6]Datos Inciales'!$B$5:$B$30</definedName>
    <definedName name="desayuno">'[3]Resumen Preparaciones'!$C$5:$C$50</definedName>
    <definedName name="DESAYUNOS">'[3]Resumen Preparaciones'!$C$5:$C$33</definedName>
    <definedName name="DFG" hidden="1">#REF!</definedName>
    <definedName name="dfgd56" hidden="1">{0,#N/A,FALSE,0;0,#N/A,FALSE,0;0,#N/A,FALSE,0;0,#N/A,FALSE,0;0,#N/A,FALSE,0;0,#N/A,FALSE,0}</definedName>
    <definedName name="DFGH"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nsayos">[5]PERSONAL!$P$100</definedName>
    <definedName name="Estrategia">[7]Tablas!$F$2:$F$34</definedName>
    <definedName name="ET" hidden="1">{"MG-2002-F1",#N/A,FALSE,"PPU-Telemig";"MG-2002-F2",#N/A,FALSE,"PPU-Telemig";"MG-2002-F3",#N/A,FALSE,"PPU-Telemig";"MG-2002-F4",#N/A,FALSE,"PPU-Telemig";"MG-2003-F1",#N/A,FALSE,"PPU-Telemig";"MG-2004-F1",#N/A,FALSE,"PPU-Telemig"}</definedName>
    <definedName name="EUR">'[2]DATOS ENTRADA'!$E$2</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hidden="1">#REF!</definedName>
    <definedName name="fecha_fin_servicio">[2]CONFIGURACIÓN!$C$10</definedName>
    <definedName name="fecha_inicio_servicio">[2]CONFIGURACIÓN!$C$9</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Fuente">[7]Tablas!$D$2:$D$10</definedName>
    <definedName name="FUENTES">'[6]Datos Inciales'!$B$40:$B$49</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hidden="1">#REF!</definedName>
    <definedName name="GRUPO">#REF!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Info_Prazo_do_contrato">[8]Seletor!$C$13</definedName>
    <definedName name="IVASobreUtilidad">[5]IMPUESTOS!$E$16</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rgen">'[2]Cash Flow (COP)'!$O$68</definedName>
    <definedName name="markup_infra">[2]DASHBOARD!$D$20</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0">BASE DE [9]DATOS!$B$2:$B$2</definedName>
    <definedName name="MmExcelLinker_A12B55A7_9F67_4A31_8ABE_1C1F4218B5AF">BASE DE [9]DATOS!$B$2:$B$2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'[10]Cons Cotizac - Examenes médicos'!$M$12:$R$12</definedName>
    <definedName name="ndc" hidden="1">{"'内訳表'!$B$2:$N$64"}</definedName>
    <definedName name="NO_APLICA">#REF!</definedName>
    <definedName name="NoFacturable">[5]PERSONAL!$P$46</definedName>
    <definedName name="normal" hidden="1">#REF!</definedName>
    <definedName name="normal2" hidden="1">#REF!</definedName>
    <definedName name="normal3" hidden="1">#REF!</definedName>
    <definedName name="normal4" hidden="1">#REF!</definedName>
    <definedName name="normal5" hidden="1">#REF!</definedName>
    <definedName name="normal6" hidden="1">#REF!</definedName>
    <definedName name="nueva">[4]lista!$A$2:$A$3</definedName>
    <definedName name="Objetivos">[7]Tablas!$E$2:$E$17</definedName>
    <definedName name="Oficina">[5]PERSONAL!$P$69</definedName>
    <definedName name="oo" hidden="1">{"'内訳表'!$B$2:$N$64"}</definedName>
    <definedName name="PARTICIPACION" localSheetId="0">[4]lista!$A$15:$A$17</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'[11]SALARIO DE REFERENCIA'!$B$7:$B$121</definedName>
    <definedName name="perfiles">'[12]SALARIO DE REFERENCIA'!$B$7:$B$121</definedName>
    <definedName name="pilares">[7]Tablas!$G$2:$G$6</definedName>
    <definedName name="Procedencia" localSheetId="0">[4]lista!$A$2:$A$3</definedName>
    <definedName name="Procedencia">[4]lista!$A$2:$A$3</definedName>
    <definedName name="productosdef">'[3]Precios Alimentos'!$A$5031:$A$5730</definedName>
    <definedName name="Profesional">[5]PERSONAL!$P$12</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alariosref">'[13]Salarios de Referencia'!$B$7:$B$120</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[1]MEX95IB!#REF!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ecnico">[5]PERSONAL!$P$34</definedName>
    <definedName name="tipo" localSheetId="0">[4]lista!$A$11:$A$13</definedName>
    <definedName name="tipo">[4]lista!$A$11:$A$13</definedName>
    <definedName name="tipodeanalisis">'[3]Analisis microbiologico'!$A$110:$A$182</definedName>
    <definedName name="_xlnm.Print_Titles" localSheetId="0">'FORMATO OFERTA'!#REF!</definedName>
    <definedName name="TotalImpuestosObra">[5]IMPUESTOS!$F$10</definedName>
    <definedName name="Tramite">[5]PERSONAL!$P$88</definedName>
    <definedName name="tta" hidden="1">{"MG-2002-F1",#N/A,FALSE,"PPU-Telemig";"MG-2002-F2",#N/A,FALSE,"PPU-Telemig";"MG-2002-F3",#N/A,FALSE,"PPU-Telemig";"MG-2002-F4",#N/A,FALSE,"PPU-Telemig";"MG-2003-F1",#N/A,FALSE,"PPU-Telemig";"MG-2004-F1",#N/A,FALSE,"PPU-Telemig"}</definedName>
    <definedName name="USD">'[2]DATOS ENTRADA'!$E$1</definedName>
    <definedName name="v" hidden="1">#REF!</definedName>
    <definedName name="venc">'[2]Cash Flow (COP)'!$D$10</definedName>
    <definedName name="Viajes">[5]PERSONAL!$P$93</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 localSheetId="0">[4]lista!$A$11:$A$13</definedName>
    <definedName name="x">[4]lista!$A$11:$A$13</definedName>
    <definedName name="xxxx" hidden="1">{"'内訳表'!$B$2:$N$64"}</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zz">[14]Listas!$B$2:$B$34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85" i="1" l="1"/>
  <c r="E86" i="1"/>
  <c r="H35" i="1"/>
  <c r="F34" i="1"/>
  <c r="H34" i="1" s="1"/>
  <c r="F33" i="1"/>
  <c r="H33" i="1" s="1"/>
  <c r="F32" i="1"/>
  <c r="H32" i="1" s="1"/>
  <c r="H31" i="1"/>
  <c r="H30" i="1"/>
  <c r="I30" i="1" s="1"/>
  <c r="I21" i="1"/>
  <c r="I20" i="1"/>
  <c r="H20" i="1" s="1"/>
  <c r="J44" i="1"/>
  <c r="K44" i="1" s="1"/>
  <c r="L44" i="1" s="1"/>
  <c r="J45" i="1"/>
  <c r="K45" i="1" s="1"/>
  <c r="L45" i="1" s="1"/>
  <c r="J46" i="1"/>
  <c r="K46" i="1" s="1"/>
  <c r="L46" i="1" s="1"/>
  <c r="J47" i="1"/>
  <c r="K47" i="1" s="1"/>
  <c r="L47" i="1" s="1"/>
  <c r="J48" i="1"/>
  <c r="K48" i="1" s="1"/>
  <c r="L48" i="1" s="1"/>
  <c r="J49" i="1"/>
  <c r="K49" i="1" s="1"/>
  <c r="L49" i="1" s="1"/>
  <c r="J51" i="1"/>
  <c r="K51" i="1" s="1"/>
  <c r="L51" i="1" s="1"/>
  <c r="I34" i="1" l="1"/>
  <c r="I32" i="1"/>
  <c r="J32" i="1" s="1"/>
  <c r="I35" i="1"/>
  <c r="J35" i="1" s="1"/>
  <c r="I33" i="1"/>
  <c r="J33" i="1" s="1"/>
  <c r="I31" i="1"/>
  <c r="J31" i="1" s="1"/>
  <c r="J34" i="1"/>
  <c r="J30" i="1"/>
  <c r="I52" i="1"/>
  <c r="I53" i="1"/>
  <c r="I54" i="1"/>
  <c r="I55" i="1"/>
  <c r="I69" i="1"/>
  <c r="I68" i="1"/>
  <c r="I67" i="1"/>
  <c r="I66" i="1"/>
  <c r="I65" i="1"/>
  <c r="I64" i="1"/>
  <c r="I63" i="1"/>
  <c r="I62" i="1"/>
  <c r="I61" i="1"/>
  <c r="I60" i="1"/>
  <c r="I59" i="1"/>
  <c r="I58" i="1"/>
  <c r="I57" i="1"/>
  <c r="I56" i="1"/>
  <c r="I51" i="1"/>
  <c r="I50" i="1"/>
  <c r="I49" i="1"/>
  <c r="I48" i="1"/>
  <c r="I47" i="1"/>
  <c r="I46" i="1"/>
  <c r="I45" i="1"/>
  <c r="I44" i="1"/>
  <c r="I43" i="1"/>
  <c r="E78" i="1" l="1"/>
  <c r="J36" i="1"/>
  <c r="J63" i="1"/>
  <c r="K63" i="1" s="1"/>
  <c r="L63" i="1" s="1"/>
  <c r="J57" i="1"/>
  <c r="K57" i="1" s="1"/>
  <c r="L57" i="1" s="1"/>
  <c r="J43" i="1"/>
  <c r="K43" i="1" s="1"/>
  <c r="L43" i="1" s="1"/>
  <c r="J58" i="1"/>
  <c r="K58" i="1" s="1"/>
  <c r="L58" i="1" s="1"/>
  <c r="J66" i="1"/>
  <c r="K66" i="1" s="1"/>
  <c r="L66" i="1" s="1"/>
  <c r="J50" i="1"/>
  <c r="K50" i="1" s="1"/>
  <c r="L50" i="1" s="1"/>
  <c r="J59" i="1"/>
  <c r="K59" i="1" s="1"/>
  <c r="L59" i="1" s="1"/>
  <c r="J67" i="1"/>
  <c r="K67" i="1" s="1"/>
  <c r="L67" i="1" s="1"/>
  <c r="J56" i="1"/>
  <c r="K56" i="1" s="1"/>
  <c r="L56" i="1" s="1"/>
  <c r="J60" i="1"/>
  <c r="K60" i="1" s="1"/>
  <c r="L60" i="1" s="1"/>
  <c r="J53" i="1"/>
  <c r="K53" i="1" s="1"/>
  <c r="L53" i="1" s="1"/>
  <c r="J61" i="1"/>
  <c r="K61" i="1" s="1"/>
  <c r="L61" i="1" s="1"/>
  <c r="J69" i="1"/>
  <c r="K69" i="1" s="1"/>
  <c r="L69" i="1" s="1"/>
  <c r="J55" i="1"/>
  <c r="K55" i="1" s="1"/>
  <c r="L55" i="1" s="1"/>
  <c r="J64" i="1"/>
  <c r="K64" i="1" s="1"/>
  <c r="L64" i="1" s="1"/>
  <c r="J65" i="1"/>
  <c r="K65" i="1" s="1"/>
  <c r="L65" i="1" s="1"/>
  <c r="J52" i="1"/>
  <c r="K52" i="1" s="1"/>
  <c r="L52" i="1" s="1"/>
  <c r="J68" i="1"/>
  <c r="K68" i="1" s="1"/>
  <c r="L68" i="1" s="1"/>
  <c r="J54" i="1"/>
  <c r="K54" i="1" s="1"/>
  <c r="L54" i="1" s="1"/>
  <c r="J62" i="1"/>
  <c r="K62" i="1" s="1"/>
  <c r="L62" i="1" s="1"/>
  <c r="L70" i="1" l="1"/>
  <c r="E79" i="1" s="1"/>
  <c r="E80" i="1" s="1"/>
  <c r="E81" i="1" s="1"/>
  <c r="E82" i="1" s="1"/>
  <c r="E83" i="1" s="1"/>
</calcChain>
</file>

<file path=xl/sharedStrings.xml><?xml version="1.0" encoding="utf-8"?>
<sst xmlns="http://schemas.openxmlformats.org/spreadsheetml/2006/main" count="154" uniqueCount="112">
  <si>
    <t>República de Colombia
Instituto Colombiano de Antropología e Historia (ICANH)</t>
  </si>
  <si>
    <t>PROPUESTA ECONÓMICA</t>
  </si>
  <si>
    <t xml:space="preserve">EMPRESA: </t>
  </si>
  <si>
    <t>NIT:</t>
  </si>
  <si>
    <t>FECHA:</t>
  </si>
  <si>
    <t>CONTACTO:</t>
  </si>
  <si>
    <t>CARGO:</t>
  </si>
  <si>
    <t>CELULAR:</t>
  </si>
  <si>
    <t>E-MAIL:</t>
  </si>
  <si>
    <t>DIRECCIÓN:</t>
  </si>
  <si>
    <t>TEL. FIJO:</t>
  </si>
  <si>
    <t>INSTRUCCIONES PARA EL DILIGENCIAMIENTO DEL FORMATO</t>
  </si>
  <si>
    <t>• Por favor diligenciar solo las celdas en AZUL.
• Revisar todos los requerimientos señalados por la Entidad en los documentos publicados; y formular su propuesta económica en concordancia con éstos, garantizando que los bienes y/o servicios ofrecidos cumplan en su totalidad con las especificaciones técnicas descritas.
• Los precios de la propuesta económica deben ser expresados en PESOS COLOMBIANOS.
• Los precios ofertados no podrán exceder los valores unitarios de los Precio Techo establecidos por la entidad. 
• Los precios deberán aproximarse por exceso o por defecto al entero más cercano así: (i) si es igual o superior a 50 centavos, se aproxima al entero siguiente; (ii) si es inferior a 50 centavos se baja al entero anterior.
• No se debe modificar, agregar o quitar ningún ítem o sub-ítem.
• Se deben ofertar todos los ítems requeridos por la Entidad establecidos en el presente formato.</t>
  </si>
  <si>
    <t xml:space="preserve">SERVICIOS DE VIGILANCIA Y MEDIOS TECNOLÓGICOS, DE MONITOREO Y DE APOYO REQUERIDOS POR EL ICANH </t>
  </si>
  <si>
    <r>
      <t>1. SERVICIOS DE VIGILANCIA REQUERIDOS POR EL ICANH</t>
    </r>
    <r>
      <rPr>
        <b/>
        <sz val="12"/>
        <color rgb="FFFF0000"/>
        <rFont val="Arial"/>
        <family val="2"/>
      </rPr>
      <t xml:space="preserve"> (Nota 1)</t>
    </r>
  </si>
  <si>
    <t>Horas requeridas</t>
  </si>
  <si>
    <t>Días</t>
  </si>
  <si>
    <t>Jornada</t>
  </si>
  <si>
    <t>Tipo de Servicio</t>
  </si>
  <si>
    <t xml:space="preserve">Valor mensual
servicio </t>
  </si>
  <si>
    <t xml:space="preserve">Valor total  </t>
  </si>
  <si>
    <t>Lunes a Domingo</t>
  </si>
  <si>
    <t>Completa</t>
  </si>
  <si>
    <t>Medio Humano sin Arma</t>
  </si>
  <si>
    <t>Medio Humano Con Arma</t>
  </si>
  <si>
    <t xml:space="preserve">Sabados, Domingos y Festivos </t>
  </si>
  <si>
    <t>Lunes a Viernes sin Festivo</t>
  </si>
  <si>
    <t xml:space="preserve">Nocturna </t>
  </si>
  <si>
    <t>SUBTOTAL SERVICIOS DE VIGILANCIA</t>
  </si>
  <si>
    <t xml:space="preserve">2. Medios de comunicación, equipos, materiales y elementos necesarios para la prestación del servicio </t>
  </si>
  <si>
    <t>SELECCIONADA</t>
  </si>
  <si>
    <r>
      <t>MEDIOS TECNOLÓGICOS, DE MONITOREO Y DE APOYO</t>
    </r>
    <r>
      <rPr>
        <b/>
        <sz val="10"/>
        <color rgb="FFFF0000"/>
        <rFont val="Arial"/>
        <family val="2"/>
      </rPr>
      <t xml:space="preserve">  (Nota 4)</t>
    </r>
  </si>
  <si>
    <r>
      <t xml:space="preserve">Equipos requeridos para Parques Arqueológicos de San Agustín, Alto de los Ídolos (Huila), Santa María de la Antigua del Darién (Chocó), Tierradentro (Cauca), Santa Marta (Magdalena), San José del Guaviare (Guaviare) y las sedes del ICANH ubicadas en la ciudad de Bogotá D.C  </t>
    </r>
    <r>
      <rPr>
        <b/>
        <sz val="12"/>
        <color rgb="FFFF0000"/>
        <rFont val="Arial"/>
        <family val="2"/>
      </rPr>
      <t>(Nota 3)</t>
    </r>
  </si>
  <si>
    <t>#</t>
  </si>
  <si>
    <t>CATEGORÍA</t>
  </si>
  <si>
    <t>MEDIO</t>
  </si>
  <si>
    <r>
      <t xml:space="preserve">Cantidad </t>
    </r>
    <r>
      <rPr>
        <b/>
        <sz val="10"/>
        <color rgb="FFFF0000"/>
        <rFont val="Arial"/>
        <family val="2"/>
      </rPr>
      <t>(Nota 2)</t>
    </r>
  </si>
  <si>
    <t>Control</t>
  </si>
  <si>
    <t>EQUIPOS CCTV Y TV</t>
  </si>
  <si>
    <t>MONITOR 32" 1080P Señalización DIGITAL Android WIFI RJ45 SD32GB Incorporada INCL. Soporte Pared</t>
  </si>
  <si>
    <t>NVR (Para grabación continua, 32 CH H. 265 4CH @4K o 16CH @1080P hasta 12MP reproducción 16CH 8 SATA 2 HDMI 4K 2 RJ 45 1000 MBPS, Grabación las 24 horas del día, con capacidad de almacenamiento de 6 Teras Bytes).</t>
  </si>
  <si>
    <t>(Cámara IP tipo Bala Varifocal 2,8-12 MM 4 MP 120 dB WDR 30 MTS SD Hasta 128 Gb POE VCA).Incluye suministros e instalación (mano de obra) necesarios para el óptimo funcionamiento del circuito cerrado de televisión</t>
  </si>
  <si>
    <t>(Cámara IP tipo Domo Varifocal 2,8-12 MM 4 MP 120 dB WDR 30 MTS SD Hasta 128 Gb POE VCA).Incluye suministros e instalación (mano de obra) necesarios para el óptimo funcionamiento del circuito cerrado de televisión</t>
  </si>
  <si>
    <t>EQUIPOS DE SISTEMA DE DETECCIÓN Y ALARMA</t>
  </si>
  <si>
    <t>Sensor humo fotoeléctrico Detectores de incendios automáticos. Incluye suministros e instalación (mano de obra) necesarios para el óptimo funcionamiento</t>
  </si>
  <si>
    <t>Panel central de detección, Panel de control direccionales. Incluye suministros e instalación (mano de obra) necesarios para el óptimo funcionamiento</t>
  </si>
  <si>
    <t>CAMARAS IP - TIPO BALA</t>
  </si>
  <si>
    <t>Sirena con estrobo. Incluye suministros e instalación (mano de obra) necesarios para el óptimo funcionamiento</t>
  </si>
  <si>
    <t xml:space="preserve">JOISTYCK PARA CONTROL DE CÁMARAS DOMO PTZ   </t>
  </si>
  <si>
    <t>Estación manual de alarma. Incluye suministros e instalación (mano de obra) necesarios para el óptimo funcionamiento</t>
  </si>
  <si>
    <r>
      <t>MONITOR DE 24" PARA CIRCUITO CERRADO DE TELEVISIÓN</t>
    </r>
    <r>
      <rPr>
        <sz val="10"/>
        <color theme="1"/>
        <rFont val="Calibri Light"/>
        <family val="2"/>
      </rPr>
      <t>   </t>
    </r>
  </si>
  <si>
    <t>Modulo indicador. Incluye suministros e instalación (mano de obra) necesarios para el óptimo funcionamiento</t>
  </si>
  <si>
    <t>Sensor de intrusión tipo interior. Incluye suministros e instalación (mano de obra) necesarios para el óptimo funcionamiento</t>
  </si>
  <si>
    <t>Sensor de intrusión tipo exterior. Incluye suministros e instalación (mano de obra) necesarios para el óptimo funcionamiento</t>
  </si>
  <si>
    <r>
      <t>DISPOSITIVO DE GRABACIÓN DE RED (NVR)</t>
    </r>
    <r>
      <rPr>
        <sz val="10"/>
        <color theme="1"/>
        <rFont val="Calibri Light"/>
        <family val="2"/>
      </rPr>
      <t>   </t>
    </r>
  </si>
  <si>
    <t>Detector rayo fotoelectrico exterior par receptor-emisor incluye suministros e instalación (mano de obra) necesarios para el óptimo funcionamiento</t>
  </si>
  <si>
    <t>UPS 3KVA</t>
  </si>
  <si>
    <t>Sensor de contacto magenitico (mano de obra) necesarios para el óptimo funcionamiento</t>
  </si>
  <si>
    <t>BOTON DE PANICO</t>
  </si>
  <si>
    <t>Sensor de rotura de vidrio,  Incluye suministros e instalación (mano de obra) necesarios para el óptimo funcionamiento</t>
  </si>
  <si>
    <t>Cilindro de Descarga</t>
  </si>
  <si>
    <t>Kit antena antihurto radiofrecuencia con fuente de poder (antena trasmisora TX, antena receptora RX) detección entre antenas 1,20 para adhesivos. Incluye suministro e instalación (mano de obra) necesarios para el óptimo funcionamiento</t>
  </si>
  <si>
    <t>Espejos Concavos para inspección Vehicular</t>
  </si>
  <si>
    <t>EQUIPOS Y SISTEMA DE CONTROL DE ACCESO</t>
  </si>
  <si>
    <t>Sistema de control de acceso biométrico (huella) con software de respaldo.</t>
  </si>
  <si>
    <t>Puntos de control electrónico de rondas en los sitios donde la entidad lo requiera, para verificar el correcto cumplimiento de las funciones de supervisión</t>
  </si>
  <si>
    <t>EQUIPOS DE COMUNICACIÓN</t>
  </si>
  <si>
    <t xml:space="preserve">Radio teléfono para comunicación con alcance mínimo de 4 kms (punto a punto) especificando marca y modelo Debe garantizar la comunicación oportuna y estable en cada uno de los puestos. </t>
  </si>
  <si>
    <t>Radio de base, no inferior a 10 watts con su respectiva antena por cada municipio donde se presta el servicio.</t>
  </si>
  <si>
    <t>Lámpara-linterna tipo led reflector de emergencia sin conexión eléctrica (recargable o con batería de repuesto)</t>
  </si>
  <si>
    <t>Detector de metales manual convencional (Tipo detector de metales recargable) y batería.</t>
  </si>
  <si>
    <t>Smart phone con comunicación mediante minutos y datos en el operador local de mejor receptividad</t>
  </si>
  <si>
    <t>SUBTOTAL MEDIOS TECNOLÓGICOS, DE MONITOREO Y DE APOYO</t>
  </si>
  <si>
    <t xml:space="preserve">3. CALCULO DEL PRESUPUESTO </t>
  </si>
  <si>
    <t>RESUMEN PRESUPUESTO PLAZO DE EJECUCIÓN TOTAL</t>
  </si>
  <si>
    <t>COMPONENTE</t>
  </si>
  <si>
    <t>SERVICIOS DE VIGILANCIA</t>
  </si>
  <si>
    <t>MEDIOS TECNOLÓGICOS, DE MONITOREO Y DE APOYO</t>
  </si>
  <si>
    <t>SUBTOTAL</t>
  </si>
  <si>
    <r>
      <t xml:space="preserve">A.I.U  </t>
    </r>
    <r>
      <rPr>
        <b/>
        <sz val="10"/>
        <color rgb="FFFF0000"/>
        <rFont val="Arial"/>
        <family val="2"/>
      </rPr>
      <t>(Nota 6)</t>
    </r>
  </si>
  <si>
    <t>IVA</t>
  </si>
  <si>
    <t>SUMATORIA PRECIOS UNITARIOS TECHO</t>
  </si>
  <si>
    <t>SUMATORIA PRECIOS UNITARIOS OFERTADOS</t>
  </si>
  <si>
    <t>FIRMA DEL REPRESENTANTE LEGAL</t>
  </si>
  <si>
    <t>C.C.</t>
  </si>
  <si>
    <t>CIRCULAR EXTERNA 20241300000445 DEL 30 DE DICIEMBRE DE 2024 SUPERVIGILANCIA Y DECRETO 1561 DE 2022
RESOLUCIÓN Nº 20251000059517CS DEL 08 DE AGOSTO DE 2025</t>
  </si>
  <si>
    <r>
      <t xml:space="preserve">Tiempo estimado de ejecución </t>
    </r>
    <r>
      <rPr>
        <b/>
        <sz val="10"/>
        <color rgb="FFFF0000"/>
        <rFont val="Arial"/>
        <family val="2"/>
      </rPr>
      <t>(Notas 2 y 7)</t>
    </r>
  </si>
  <si>
    <t xml:space="preserve">Salario Mínimo Mensual Legal Vigente </t>
  </si>
  <si>
    <t>-</t>
  </si>
  <si>
    <t>NVR (Para grabación continua, 8 CH H. 265 4CH @4K o 16CH @1080P hasta 12MP reproducción 16CH 8 SATA 2 HDMI 4K 2 RJ 45 1000 MBPS, Grabación las 24 horas del día, con capacidad de almacenamiento de 6 Teras Bytes).</t>
  </si>
  <si>
    <t>NVR (Grabador de Video en Red, 64 canales, H.265, hasta 12 MP, reproducción 16 canales, 8 bahías SATA, 2 HDMI 4K, 2 RJ45 1000 Mbps, capacidad instalada 24 TB, grabación continua 24/7)</t>
  </si>
  <si>
    <t>Cámara Domo PTZ Exterior IP, 4 MP, zoom óptico ≥25×, IR ≥100 m, protección IP66, WDR ≥120 dB, H.265, VCA, audio y alarmas, PoE+/Hi-PoE. Incluye suministros e instalación (mano de obra) necesarios para el óptimo funcionamiento del circuito cerrado de televisión.</t>
  </si>
  <si>
    <t>UPS online 2 KVA tipo torre monofásica con autonomía de aproximadamente 30 minutos. Incluye suministros e instalación (mano de obra) necesarios para el óptimo funcionamiento</t>
  </si>
  <si>
    <t>UPS online 3 KVA tipo torre monofásica con autonomía aproximadamente de 30 minutos. Incluye suministros e instalación (mano de obra) necesarios para el óptimo funcionamiento</t>
  </si>
  <si>
    <r>
      <t xml:space="preserve">Precio OFERTADO Unitario Mensual
Antes de IVA 2026 </t>
    </r>
    <r>
      <rPr>
        <b/>
        <sz val="12"/>
        <color rgb="FFFF0000"/>
        <rFont val="Arial"/>
        <family val="2"/>
      </rPr>
      <t>(Nota 4 y 5)</t>
    </r>
  </si>
  <si>
    <t>Precio TECHO Unitario Mensual
Antes de IVA 2026</t>
  </si>
  <si>
    <t>Valor mensual
x cantidades 2026</t>
  </si>
  <si>
    <r>
      <t xml:space="preserve">TOTAL CONTRATO IVA INCLUIDO </t>
    </r>
    <r>
      <rPr>
        <b/>
        <sz val="10"/>
        <color rgb="FFFF0000"/>
        <rFont val="Arial"/>
        <family val="2"/>
      </rPr>
      <t>(Nota 7 y 8)</t>
    </r>
  </si>
  <si>
    <t>Objeto: Contratar la prestación del servicio integral de vigilancia y seguridad privada para la protección de los bienes y las sedes del ICANH ubicadas a nivel nacional</t>
  </si>
  <si>
    <t>Tiempo estimado de ejecución
 (1 de octubre de 2025 al 15 de julio de 2026)</t>
  </si>
  <si>
    <t>TOTAL 1 de octubre de 2026 al 15 de diciembre de 2026</t>
  </si>
  <si>
    <t>Del 1 de octubre de 2026 al 15 de diciembre de 2026</t>
  </si>
  <si>
    <t>Servicios requeridos para Parques Arqueológicos de San Agustín, Alto de los Ídolos (Huila), Santa María de la Antigua del Darién (Chocó), Tierradentro (Cauca), Santa Marta (Magdalena), San José del Guaviare (Guaviare)  y las sedes del ICANH ubicadas en la ciudad de Bogotá D.C</t>
  </si>
  <si>
    <t>Del 1 de octubre de 2026  al 15 de diciembre de 2026</t>
  </si>
  <si>
    <t>Cantidad</t>
  </si>
  <si>
    <t>Valor total turno mes a partir del 1 de octubre de 2026 al  15 de diciembre de 2026
Mes Completo</t>
  </si>
  <si>
    <t>Valor total (2,5 MESES)</t>
  </si>
  <si>
    <t>Medio Humano sin arma</t>
  </si>
  <si>
    <t>Diurnas
De 8:00 am a 5:00 pm</t>
  </si>
  <si>
    <t>Valor total del 1 de octubre del 2026 al 15 de diciembre de 2026</t>
  </si>
  <si>
    <t>Valor total 1 de octubre de 2026 al 15 de diciembre de 2026</t>
  </si>
  <si>
    <r>
      <t xml:space="preserve">NOTAS:
</t>
    </r>
    <r>
      <rPr>
        <b/>
        <sz val="14"/>
        <color rgb="FFFF0000"/>
        <rFont val="Arial Narrow"/>
        <family val="2"/>
      </rPr>
      <t xml:space="preserve">(1) </t>
    </r>
    <r>
      <rPr>
        <sz val="14"/>
        <rFont val="Arial Narrow"/>
        <family val="2"/>
      </rPr>
      <t>Para estabelecer el presupuesto relacionado con el personal de los servicios de vigilancia requeridos se estimó el costo teniendo en cuenta lo establecido en la CIRCULAR EXTERNA 20251300000115CS DEL 30 DE DICIEMBRE DE 2025 SUPERVIGILANCIA Y DECRETO 1561 DE 2022
RESOLUCIÓN Nº 20251000059517CS DEL 08 DE AGOSTO DE 2025 de la Supervigilancia, que regula las tarifas vigentes para el año 2026.</t>
    </r>
    <r>
      <rPr>
        <sz val="14"/>
        <color theme="1"/>
        <rFont val="Arial Narrow"/>
        <family val="2"/>
      </rPr>
      <t xml:space="preserve">
</t>
    </r>
    <r>
      <rPr>
        <b/>
        <sz val="14"/>
        <color rgb="FFFF0000"/>
        <rFont val="Arial Narrow"/>
        <family val="2"/>
      </rPr>
      <t xml:space="preserve">(2) </t>
    </r>
    <r>
      <rPr>
        <sz val="14"/>
        <color theme="1"/>
        <rFont val="Arial Narrow"/>
        <family val="2"/>
      </rPr>
      <t xml:space="preserve">Las cantidades de servicios y equipos requeridos son estimadas y podrán variar en ejecución del contrato de acuerdo con las necesidades para la prestación del servicio de la Entidad y de acuerdo con el resultado del Estudio de Seguridad que se realice.
</t>
    </r>
    <r>
      <rPr>
        <b/>
        <sz val="14"/>
        <color rgb="FFFF0000"/>
        <rFont val="Arial Narrow"/>
        <family val="2"/>
      </rPr>
      <t>(3)</t>
    </r>
    <r>
      <rPr>
        <sz val="14"/>
        <color theme="1"/>
        <rFont val="Arial Narrow"/>
        <family val="2"/>
      </rPr>
      <t xml:space="preserve"> El detalle de los lugares para la prestación del servicio de vigilancia y la distribución de los equipos se detalla en la ficha técnica.
</t>
    </r>
    <r>
      <rPr>
        <b/>
        <sz val="14"/>
        <color rgb="FFFF0000"/>
        <rFont val="Arial Narrow"/>
        <family val="2"/>
      </rPr>
      <t>(4)</t>
    </r>
    <r>
      <rPr>
        <sz val="14"/>
        <color theme="1"/>
        <rFont val="Arial Narrow"/>
        <family val="2"/>
      </rPr>
      <t xml:space="preserve"> Los precios para los medios tecnológicos y de apoyo deberán incluir costos de instalación, operación, traslado y/o reubicación, mantenimiento preventivo y correctivo. 
</t>
    </r>
    <r>
      <rPr>
        <b/>
        <sz val="14"/>
        <color rgb="FFFF0000"/>
        <rFont val="Arial Narrow"/>
        <family val="2"/>
      </rPr>
      <t>(5)</t>
    </r>
    <r>
      <rPr>
        <sz val="14"/>
        <color theme="1"/>
        <rFont val="Arial Narrow"/>
        <family val="2"/>
      </rPr>
      <t xml:space="preserve"> Para los medios tecnológicos se deberá ofertar el Precio Unitario Mensual Antes de IVA 2026 de la columna "H", así mismo, la sumatoria de los precios unitarios ofertados de la celda "E86" será el valor evaluable del proceso.
</t>
    </r>
    <r>
      <rPr>
        <b/>
        <sz val="14"/>
        <color rgb="FFFF0000"/>
        <rFont val="Arial Narrow"/>
        <family val="2"/>
      </rPr>
      <t>(6)</t>
    </r>
    <r>
      <rPr>
        <sz val="14"/>
        <color theme="1"/>
        <rFont val="Arial Narrow"/>
        <family val="2"/>
      </rPr>
      <t xml:space="preserve"> En el artículo 462-1 "Base gravable especial" del Estatuto Tributario, se indica que los servicios de vigilancia prestados por entidades autorizadas por la SuperVigilancia, generan IVA sobre el valor del componente AIU (Administración, imprevistos y utilidad) que se pacte en cada contrato. La misma norma indica que ese AIU no puede ser inferior al 10% del valor total del contrato. El A.I.U servirá para establecer la base gravable del cálculo del IVA.
</t>
    </r>
    <r>
      <rPr>
        <b/>
        <sz val="14"/>
        <color rgb="FFFF0000"/>
        <rFont val="Arial Narrow"/>
        <family val="2"/>
      </rPr>
      <t>(7)</t>
    </r>
    <r>
      <rPr>
        <sz val="14"/>
        <color theme="1"/>
        <rFont val="Arial Narrow"/>
        <family val="2"/>
      </rPr>
      <t xml:space="preserve"> En este formato, se calcula automáticamente el resultado de su propuesta contemplando los servicios de vigilancia y los medios tecnológicos (componente 1 y 2), este valor se reflejará en la celda E83.
</t>
    </r>
    <r>
      <rPr>
        <b/>
        <sz val="14"/>
        <color rgb="FFFF0000"/>
        <rFont val="Arial Narrow"/>
        <family val="2"/>
      </rPr>
      <t>(8)</t>
    </r>
    <r>
      <rPr>
        <sz val="14"/>
        <color theme="1"/>
        <rFont val="Arial Narrow"/>
        <family val="2"/>
      </rPr>
      <t xml:space="preserve"> Para efectos de la adjudicación se tendrá en cuenta el valor establecido correspondiente a los servicios de vigilancia y el resultado de la subasta de los medios tecnológicos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</si>
</sst>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quot;$&quot;\ #,##0"/>
    <numFmt numFmtId="165" formatCode="0\ &quot;horas&quot;"/>
    <numFmt numFmtId="166" formatCode="&quot;$&quot;\ #,##0.0"/>
    <numFmt numFmtId="167" formatCode="&quot;$&quot;\ #,##0.00"/>
    <numFmt numFmtId="168" formatCode="0.0%"/>
    <numFmt numFmtId="169" formatCode="&quot;$&quot;\ #,##0.000"/>
    <numFmt numFmtId="170" formatCode="0.0\ &quot;Meses&quot;"/>
    <numFmt numFmtId="171" formatCode="0.00\ &quot;Meses&quot;"/>
  </numFmts>
  <fonts count="31" x14ac:knownFonts="1">
    <font>
      <sz val="11"/>
      <color theme="1"/>
      <name val="Calibri"/>
      <family val="2"/>
      <scheme val="minor"/>
    </font>
    <font>
      <sz val="11"/>
      <color theme="1"/>
      <name val="Calibri"/>
      <family val="2"/>
      <scheme val="minor"/>
    </font>
    <font>
      <i/>
      <sz val="11"/>
      <color rgb="FF7F7F7F"/>
      <name val="Calibri"/>
      <family val="2"/>
      <scheme val="minor"/>
    </font>
    <font>
      <sz val="10"/>
      <color theme="1"/>
      <name val="Arial"/>
      <family val="2"/>
    </font>
    <font>
      <b/>
      <sz val="14"/>
      <color theme="1"/>
      <name val="Arial"/>
      <family val="2"/>
    </font>
    <font>
      <sz val="14"/>
      <color theme="1"/>
      <name val="Arial"/>
      <family val="2"/>
    </font>
    <font>
      <b/>
      <sz val="14"/>
      <color rgb="FF000000"/>
      <name val="Arial"/>
      <family val="2"/>
    </font>
    <font>
      <sz val="14"/>
      <color rgb="FF000000"/>
      <name val="Arial"/>
      <family val="2"/>
    </font>
    <font>
      <b/>
      <sz val="14"/>
      <color rgb="FF000000"/>
      <name val="Arial"/>
      <family val="2"/>
      <charset val="1"/>
    </font>
    <font>
      <b/>
      <sz val="14"/>
      <color theme="1"/>
      <name val="Arial Narrow"/>
      <family val="2"/>
    </font>
    <font>
      <sz val="14"/>
      <color theme="1"/>
      <name val="Arial Narrow"/>
      <family val="2"/>
    </font>
    <font>
      <b/>
      <sz val="14"/>
      <color rgb="FFFF0000"/>
      <name val="Arial Narrow"/>
      <family val="2"/>
    </font>
    <font>
      <sz val="14"/>
      <name val="Arial Narrow"/>
      <family val="2"/>
    </font>
    <font>
      <b/>
      <sz val="10"/>
      <color theme="1"/>
      <name val="Arial"/>
      <family val="2"/>
    </font>
    <font>
      <sz val="12"/>
      <name val="Arial"/>
      <family val="2"/>
    </font>
    <font>
      <b/>
      <sz val="10"/>
      <name val="Arial"/>
      <family val="2"/>
    </font>
    <font>
      <b/>
      <sz val="12"/>
      <color theme="1"/>
      <name val="Arial"/>
      <family val="2"/>
    </font>
    <font>
      <b/>
      <sz val="12"/>
      <color rgb="FFFF0000"/>
      <name val="Arial"/>
      <family val="2"/>
    </font>
    <font>
      <b/>
      <sz val="10"/>
      <color rgb="FFFF0000"/>
      <name val="Arial"/>
      <family val="2"/>
    </font>
    <font>
      <sz val="12"/>
      <color theme="1"/>
      <name val="Arial"/>
      <family val="2"/>
    </font>
    <font>
      <sz val="11"/>
      <color theme="1"/>
      <name val="Arial"/>
      <family val="2"/>
    </font>
    <font>
      <b/>
      <sz val="11"/>
      <color theme="1"/>
      <name val="Arial"/>
      <family val="2"/>
    </font>
    <font>
      <sz val="10"/>
      <color rgb="FF000000"/>
      <name val="Arial"/>
      <family val="2"/>
    </font>
    <font>
      <sz val="11"/>
      <color rgb="FF000000"/>
      <name val="Arial"/>
      <family val="2"/>
    </font>
    <font>
      <sz val="10"/>
      <color theme="1"/>
      <name val="Calibri Light"/>
      <family val="2"/>
    </font>
    <font>
      <sz val="6"/>
      <color theme="1"/>
      <name val="Arial"/>
      <family val="2"/>
    </font>
    <font>
      <b/>
      <sz val="6"/>
      <color theme="1"/>
      <name val="Arial"/>
      <family val="2"/>
    </font>
    <font>
      <sz val="10"/>
      <color rgb="FFFF0000"/>
      <name val="Arial"/>
      <family val="2"/>
    </font>
    <font>
      <sz val="10"/>
      <name val="Arial"/>
      <family val="2"/>
    </font>
    <font>
      <b/>
      <sz val="10"/>
      <color rgb="FF000000"/>
      <name val="Arial"/>
      <family val="2"/>
    </font>
    <font>
      <sz val="12"/>
      <color rgb="FFFF0000"/>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8" tint="0.59999389629810485"/>
        <bgColor rgb="FF000000"/>
      </patternFill>
    </fill>
    <fill>
      <patternFill patternType="solid">
        <fgColor theme="8" tint="0.59999389629810485"/>
        <bgColor indexed="64"/>
      </patternFill>
    </fill>
    <fill>
      <patternFill patternType="solid">
        <fgColor theme="0"/>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9" tint="0.39997558519241921"/>
        <bgColor indexed="64"/>
      </patternFill>
    </fill>
    <fill>
      <patternFill patternType="solid">
        <fgColor rgb="FFFFFFFF"/>
        <bgColor rgb="FF000000"/>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4">
    <xf numFmtId="0" fontId="0" fillId="0" borderId="0"/>
    <xf numFmtId="9" fontId="1" fillId="0" borderId="0" applyFont="0" applyFill="0" applyBorder="0" applyAlignment="0" applyProtection="0"/>
    <xf numFmtId="0" fontId="2" fillId="0" borderId="0" applyNumberFormat="0" applyFill="0" applyBorder="0" applyAlignment="0" applyProtection="0"/>
    <xf numFmtId="0" fontId="1" fillId="0" borderId="0"/>
  </cellStyleXfs>
  <cellXfs count="143">
    <xf numFmtId="0" fontId="0" fillId="0" borderId="0" xfId="0"/>
    <xf numFmtId="0" fontId="3" fillId="0" borderId="0" xfId="0" applyFont="1" applyAlignment="1">
      <alignment vertical="center" wrapText="1"/>
    </xf>
    <xf numFmtId="0" fontId="3" fillId="0" borderId="0" xfId="0" applyFont="1" applyAlignment="1">
      <alignment horizontal="justify" vertical="center" wrapText="1"/>
    </xf>
    <xf numFmtId="0" fontId="5" fillId="0" borderId="0" xfId="0" applyFont="1" applyAlignment="1">
      <alignment vertical="center" wrapText="1"/>
    </xf>
    <xf numFmtId="0" fontId="5" fillId="0" borderId="0" xfId="0" applyFont="1" applyAlignment="1">
      <alignment horizontal="justify" vertical="center" wrapText="1"/>
    </xf>
    <xf numFmtId="0" fontId="5" fillId="0" borderId="0" xfId="0" applyFont="1"/>
    <xf numFmtId="0" fontId="6" fillId="0" borderId="1" xfId="0" applyFont="1" applyBorder="1" applyAlignment="1">
      <alignment horizontal="left" vertical="center"/>
    </xf>
    <xf numFmtId="0" fontId="6" fillId="0" borderId="1" xfId="0" applyFont="1" applyBorder="1" applyAlignment="1">
      <alignment horizontal="left" vertical="center" wrapText="1"/>
    </xf>
    <xf numFmtId="0" fontId="7" fillId="0" borderId="0" xfId="0" applyFont="1" applyAlignment="1">
      <alignment vertical="center" wrapText="1"/>
    </xf>
    <xf numFmtId="0" fontId="9" fillId="0" borderId="0" xfId="0" applyFont="1" applyAlignment="1">
      <alignment horizontal="center"/>
    </xf>
    <xf numFmtId="0" fontId="13" fillId="0" borderId="0" xfId="0" applyFont="1" applyAlignment="1">
      <alignment horizontal="left" vertical="top" wrapText="1"/>
    </xf>
    <xf numFmtId="0" fontId="3" fillId="0" borderId="0" xfId="0" applyFont="1" applyAlignment="1">
      <alignment horizontal="center" vertical="center" wrapText="1"/>
    </xf>
    <xf numFmtId="0" fontId="3" fillId="5" borderId="0" xfId="0" applyFont="1" applyFill="1" applyAlignment="1">
      <alignment horizontal="center" vertical="center" wrapText="1"/>
    </xf>
    <xf numFmtId="0" fontId="13" fillId="0" borderId="0" xfId="0" applyFont="1" applyAlignment="1">
      <alignment horizontal="center" vertical="top" wrapText="1"/>
    </xf>
    <xf numFmtId="0" fontId="15" fillId="0" borderId="5" xfId="0" applyFont="1" applyBorder="1" applyAlignment="1">
      <alignment horizontal="center" vertical="center" wrapText="1"/>
    </xf>
    <xf numFmtId="164" fontId="3" fillId="0" borderId="5" xfId="0" applyNumberFormat="1" applyFont="1" applyBorder="1" applyAlignment="1">
      <alignment horizontal="center" vertical="center" wrapText="1"/>
    </xf>
    <xf numFmtId="164" fontId="3" fillId="0" borderId="0" xfId="0" applyNumberFormat="1" applyFont="1" applyAlignment="1">
      <alignment horizontal="center" vertical="center" wrapText="1"/>
    </xf>
    <xf numFmtId="0" fontId="3" fillId="0" borderId="0" xfId="0" applyFont="1" applyAlignment="1">
      <alignment wrapText="1"/>
    </xf>
    <xf numFmtId="0" fontId="13" fillId="2" borderId="2"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6" xfId="0" applyFont="1" applyFill="1" applyBorder="1" applyAlignment="1">
      <alignment horizontal="center" vertical="center" wrapText="1"/>
    </xf>
    <xf numFmtId="165" fontId="20" fillId="0" borderId="1" xfId="0" applyNumberFormat="1" applyFont="1" applyBorder="1" applyAlignment="1">
      <alignment horizontal="center" vertical="center" wrapText="1"/>
    </xf>
    <xf numFmtId="0" fontId="20" fillId="0" borderId="1" xfId="0" applyFont="1" applyBorder="1" applyAlignment="1">
      <alignment vertical="center" wrapText="1"/>
    </xf>
    <xf numFmtId="0" fontId="15" fillId="2" borderId="1"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23" fillId="0" borderId="1" xfId="0" applyFont="1" applyBorder="1" applyAlignment="1">
      <alignment horizontal="center" vertical="center" wrapText="1"/>
    </xf>
    <xf numFmtId="164" fontId="19" fillId="5" borderId="1" xfId="1" applyNumberFormat="1" applyFont="1" applyFill="1" applyBorder="1" applyAlignment="1" applyProtection="1">
      <alignment horizontal="right" vertical="center"/>
    </xf>
    <xf numFmtId="164" fontId="20" fillId="4" borderId="1" xfId="1" applyNumberFormat="1" applyFont="1" applyFill="1" applyBorder="1" applyAlignment="1" applyProtection="1">
      <alignment horizontal="right" vertical="center"/>
      <protection locked="0"/>
    </xf>
    <xf numFmtId="0" fontId="13" fillId="0" borderId="7" xfId="0" applyFont="1" applyBorder="1" applyAlignment="1">
      <alignment horizontal="center" vertical="center" wrapText="1"/>
    </xf>
    <xf numFmtId="0" fontId="13" fillId="0" borderId="0" xfId="0" applyFont="1" applyAlignment="1">
      <alignment horizontal="center" vertical="center" wrapText="1"/>
    </xf>
    <xf numFmtId="164" fontId="25" fillId="5" borderId="0" xfId="0" applyNumberFormat="1" applyFont="1" applyFill="1" applyAlignment="1">
      <alignment horizontal="center" vertical="center" wrapText="1"/>
    </xf>
    <xf numFmtId="0" fontId="26" fillId="5" borderId="0" xfId="0" applyFont="1" applyFill="1" applyAlignment="1">
      <alignment horizontal="center" vertical="center" wrapText="1"/>
    </xf>
    <xf numFmtId="164" fontId="25" fillId="5" borderId="0" xfId="0" applyNumberFormat="1" applyFont="1" applyFill="1" applyAlignment="1">
      <alignment vertical="center" wrapText="1"/>
    </xf>
    <xf numFmtId="164" fontId="27" fillId="5" borderId="0" xfId="0" applyNumberFormat="1" applyFont="1" applyFill="1" applyAlignment="1">
      <alignment horizontal="center" vertical="center" wrapText="1"/>
    </xf>
    <xf numFmtId="0" fontId="3" fillId="5" borderId="0" xfId="0" applyFont="1" applyFill="1" applyAlignment="1">
      <alignment vertical="center" wrapText="1"/>
    </xf>
    <xf numFmtId="164" fontId="27" fillId="5" borderId="0" xfId="0" applyNumberFormat="1" applyFont="1" applyFill="1" applyAlignment="1">
      <alignment vertical="center" wrapText="1"/>
    </xf>
    <xf numFmtId="164" fontId="3" fillId="5" borderId="0" xfId="0" applyNumberFormat="1" applyFont="1" applyFill="1" applyAlignment="1">
      <alignment vertical="center" wrapText="1"/>
    </xf>
    <xf numFmtId="0" fontId="25" fillId="5" borderId="0" xfId="0" applyFont="1" applyFill="1" applyAlignment="1">
      <alignment vertical="center" wrapText="1"/>
    </xf>
    <xf numFmtId="0" fontId="25" fillId="0" borderId="0" xfId="0" applyFont="1" applyAlignment="1">
      <alignment vertical="center" wrapText="1"/>
    </xf>
    <xf numFmtId="164" fontId="3" fillId="0" borderId="0" xfId="0" applyNumberFormat="1" applyFont="1" applyAlignment="1">
      <alignment vertical="center" wrapText="1"/>
    </xf>
    <xf numFmtId="0" fontId="13" fillId="8" borderId="1" xfId="0" applyFont="1" applyFill="1" applyBorder="1" applyAlignment="1">
      <alignment horizontal="center" vertical="center" wrapText="1"/>
    </xf>
    <xf numFmtId="0" fontId="13" fillId="5" borderId="0" xfId="0" applyFont="1" applyFill="1" applyAlignment="1">
      <alignment horizontal="center" vertical="center"/>
    </xf>
    <xf numFmtId="164" fontId="3" fillId="0" borderId="1" xfId="0" applyNumberFormat="1" applyFont="1" applyBorder="1" applyAlignment="1">
      <alignment horizontal="right" vertical="center"/>
    </xf>
    <xf numFmtId="0" fontId="3" fillId="5" borderId="0" xfId="0" applyFont="1" applyFill="1" applyAlignment="1">
      <alignment horizontal="center" vertical="center"/>
    </xf>
    <xf numFmtId="168" fontId="28" fillId="0" borderId="1" xfId="1" applyNumberFormat="1" applyFont="1" applyFill="1" applyBorder="1" applyAlignment="1" applyProtection="1">
      <alignment horizontal="center" vertical="center" wrapText="1"/>
    </xf>
    <xf numFmtId="168" fontId="3" fillId="0" borderId="1" xfId="1" applyNumberFormat="1" applyFont="1" applyBorder="1" applyAlignment="1" applyProtection="1">
      <alignment horizontal="center" vertical="center" wrapText="1"/>
    </xf>
    <xf numFmtId="164" fontId="13" fillId="2" borderId="1" xfId="0" applyNumberFormat="1" applyFont="1" applyFill="1" applyBorder="1" applyAlignment="1">
      <alignment horizontal="right" vertical="center"/>
    </xf>
    <xf numFmtId="0" fontId="13" fillId="5" borderId="0" xfId="0" applyFont="1" applyFill="1" applyAlignment="1">
      <alignment horizontal="center" vertical="center" wrapText="1"/>
    </xf>
    <xf numFmtId="164" fontId="3" fillId="0" borderId="0" xfId="0" applyNumberFormat="1" applyFont="1" applyAlignment="1">
      <alignment wrapText="1"/>
    </xf>
    <xf numFmtId="0" fontId="3" fillId="0" borderId="0" xfId="0" applyFont="1" applyAlignment="1">
      <alignment horizontal="justify" wrapText="1"/>
    </xf>
    <xf numFmtId="164" fontId="13" fillId="0" borderId="1" xfId="0" applyNumberFormat="1" applyFont="1" applyBorder="1" applyAlignment="1">
      <alignment horizontal="right" vertical="center"/>
    </xf>
    <xf numFmtId="0" fontId="3" fillId="0" borderId="0" xfId="0" applyFont="1" applyAlignment="1" applyProtection="1">
      <alignment wrapText="1"/>
      <protection locked="0"/>
    </xf>
    <xf numFmtId="0" fontId="3" fillId="0" borderId="0" xfId="0" applyFont="1" applyAlignment="1" applyProtection="1">
      <alignment horizontal="justify" wrapText="1"/>
      <protection locked="0"/>
    </xf>
    <xf numFmtId="0" fontId="29" fillId="11" borderId="0" xfId="3" applyFont="1" applyFill="1" applyProtection="1">
      <protection locked="0"/>
    </xf>
    <xf numFmtId="170" fontId="14" fillId="0" borderId="1" xfId="0" applyNumberFormat="1" applyFont="1" applyBorder="1" applyAlignment="1">
      <alignment horizontal="center" vertical="center" wrapText="1"/>
    </xf>
    <xf numFmtId="171" fontId="27"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0" fontId="3" fillId="0" borderId="2" xfId="0" applyFont="1" applyBorder="1" applyAlignment="1">
      <alignment horizontal="center" vertical="center" wrapText="1"/>
    </xf>
    <xf numFmtId="171" fontId="27" fillId="0" borderId="0" xfId="0" applyNumberFormat="1" applyFont="1" applyAlignment="1">
      <alignment horizontal="center" vertical="center" wrapText="1"/>
    </xf>
    <xf numFmtId="164" fontId="3" fillId="0" borderId="2" xfId="0" applyNumberFormat="1" applyFont="1" applyBorder="1" applyAlignment="1">
      <alignment horizontal="center" vertical="center" wrapText="1"/>
    </xf>
    <xf numFmtId="0" fontId="3" fillId="0" borderId="8" xfId="0" applyFont="1" applyBorder="1" applyAlignment="1">
      <alignment horizontal="center" vertical="center" wrapText="1"/>
    </xf>
    <xf numFmtId="171" fontId="27" fillId="0" borderId="8" xfId="0" applyNumberFormat="1" applyFont="1" applyBorder="1" applyAlignment="1">
      <alignment horizontal="center" vertical="center" wrapText="1"/>
    </xf>
    <xf numFmtId="164" fontId="3" fillId="0" borderId="8" xfId="0" applyNumberFormat="1" applyFont="1" applyBorder="1" applyAlignment="1">
      <alignment horizontal="center" vertical="center" wrapText="1"/>
    </xf>
    <xf numFmtId="164" fontId="16" fillId="0" borderId="2" xfId="0" applyNumberFormat="1" applyFont="1" applyBorder="1" applyAlignment="1">
      <alignment vertical="center" wrapText="1"/>
    </xf>
    <xf numFmtId="0" fontId="16" fillId="0" borderId="0" xfId="0" applyFont="1" applyAlignment="1">
      <alignment vertical="center" wrapText="1"/>
    </xf>
    <xf numFmtId="0" fontId="19" fillId="0" borderId="0" xfId="0" applyFont="1" applyAlignment="1">
      <alignment vertical="center" wrapText="1"/>
    </xf>
    <xf numFmtId="164" fontId="19" fillId="0" borderId="0" xfId="0" applyNumberFormat="1" applyFont="1" applyAlignment="1">
      <alignment vertical="center" wrapText="1"/>
    </xf>
    <xf numFmtId="164" fontId="16" fillId="0" borderId="0" xfId="0" applyNumberFormat="1" applyFont="1" applyAlignment="1">
      <alignment vertical="center" wrapText="1"/>
    </xf>
    <xf numFmtId="0" fontId="21" fillId="0" borderId="0" xfId="0" applyFont="1" applyAlignment="1">
      <alignment vertical="center" wrapText="1"/>
    </xf>
    <xf numFmtId="0" fontId="16" fillId="0" borderId="8" xfId="0" applyFont="1" applyBorder="1" applyAlignment="1">
      <alignment vertical="center" wrapText="1"/>
    </xf>
    <xf numFmtId="0" fontId="3" fillId="0" borderId="8" xfId="0" applyFont="1" applyBorder="1" applyAlignment="1">
      <alignment vertical="center" wrapText="1"/>
    </xf>
    <xf numFmtId="0" fontId="19" fillId="0" borderId="8" xfId="0" applyFont="1" applyBorder="1" applyAlignment="1">
      <alignment vertical="center" wrapText="1"/>
    </xf>
    <xf numFmtId="0" fontId="13" fillId="0" borderId="8" xfId="0" applyFont="1" applyBorder="1" applyAlignment="1">
      <alignment horizontal="center" vertical="center" wrapText="1"/>
    </xf>
    <xf numFmtId="164" fontId="19" fillId="0" borderId="8" xfId="0" applyNumberFormat="1" applyFont="1" applyBorder="1" applyAlignment="1">
      <alignment vertical="center" wrapText="1"/>
    </xf>
    <xf numFmtId="0" fontId="21" fillId="0" borderId="8" xfId="0" applyFont="1" applyBorder="1" applyAlignment="1">
      <alignment vertical="center" wrapText="1"/>
    </xf>
    <xf numFmtId="164" fontId="3" fillId="0" borderId="1" xfId="0" applyNumberFormat="1" applyFont="1" applyBorder="1" applyAlignment="1">
      <alignment vertical="center" wrapText="1"/>
    </xf>
    <xf numFmtId="164" fontId="13" fillId="0" borderId="1" xfId="0" applyNumberFormat="1" applyFont="1" applyBorder="1" applyAlignment="1">
      <alignment vertical="center" wrapText="1"/>
    </xf>
    <xf numFmtId="0" fontId="13" fillId="0" borderId="0" xfId="0" applyFont="1" applyAlignment="1">
      <alignment vertical="center" wrapText="1"/>
    </xf>
    <xf numFmtId="0" fontId="13" fillId="0" borderId="8" xfId="0" applyFont="1" applyBorder="1" applyAlignment="1">
      <alignment vertical="center" wrapText="1"/>
    </xf>
    <xf numFmtId="164" fontId="30" fillId="5" borderId="1" xfId="1" applyNumberFormat="1" applyFont="1" applyFill="1" applyBorder="1" applyAlignment="1" applyProtection="1">
      <alignment horizontal="center" vertical="center"/>
    </xf>
    <xf numFmtId="164" fontId="13" fillId="0" borderId="2" xfId="0" applyNumberFormat="1" applyFont="1" applyBorder="1" applyAlignment="1">
      <alignment vertical="center" wrapText="1"/>
    </xf>
    <xf numFmtId="0" fontId="13" fillId="0" borderId="0" xfId="0" applyFont="1" applyAlignment="1">
      <alignment horizontal="center" vertical="center"/>
    </xf>
    <xf numFmtId="164" fontId="3" fillId="0" borderId="0" xfId="0" applyNumberFormat="1" applyFont="1" applyAlignment="1">
      <alignment horizontal="right" vertical="center"/>
    </xf>
    <xf numFmtId="166" fontId="3" fillId="0" borderId="0" xfId="0" applyNumberFormat="1" applyFont="1" applyAlignment="1">
      <alignment horizontal="right" vertical="center"/>
    </xf>
    <xf numFmtId="167" fontId="3" fillId="0" borderId="0" xfId="0" applyNumberFormat="1" applyFont="1" applyAlignment="1">
      <alignment horizontal="right" vertical="center"/>
    </xf>
    <xf numFmtId="168" fontId="28" fillId="0" borderId="0" xfId="1" applyNumberFormat="1" applyFont="1" applyFill="1" applyBorder="1" applyAlignment="1" applyProtection="1">
      <alignment horizontal="center" vertical="center" wrapText="1"/>
    </xf>
    <xf numFmtId="169" fontId="0" fillId="0" borderId="0" xfId="0" applyNumberFormat="1"/>
    <xf numFmtId="168" fontId="3" fillId="0" borderId="0" xfId="1" applyNumberFormat="1" applyFont="1" applyFill="1" applyBorder="1" applyAlignment="1" applyProtection="1">
      <alignment horizontal="center" vertical="center" wrapText="1"/>
    </xf>
    <xf numFmtId="164" fontId="13" fillId="0" borderId="0" xfId="0" applyNumberFormat="1" applyFont="1" applyAlignment="1">
      <alignment horizontal="right" vertical="center"/>
    </xf>
    <xf numFmtId="0" fontId="16" fillId="6" borderId="2"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16" fillId="6" borderId="4" xfId="0" applyFont="1" applyFill="1" applyBorder="1" applyAlignment="1">
      <alignment horizontal="center" vertical="center" wrapText="1"/>
    </xf>
    <xf numFmtId="0" fontId="3" fillId="0" borderId="0" xfId="0" applyFont="1" applyAlignment="1">
      <alignment horizontal="center" vertical="center"/>
    </xf>
    <xf numFmtId="0" fontId="13" fillId="0" borderId="0" xfId="0" applyFont="1" applyAlignment="1">
      <alignment horizontal="center" vertical="center"/>
    </xf>
    <xf numFmtId="0" fontId="16" fillId="10" borderId="1"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0" xfId="0" applyFont="1" applyAlignment="1">
      <alignment horizontal="center" vertical="center" wrapText="1"/>
    </xf>
    <xf numFmtId="0" fontId="22" fillId="3" borderId="5" xfId="3" applyFont="1" applyFill="1" applyBorder="1" applyAlignment="1" applyProtection="1">
      <alignment horizontal="center"/>
      <protection locked="0"/>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9" borderId="2" xfId="0" applyFont="1" applyFill="1" applyBorder="1" applyAlignment="1">
      <alignment horizontal="center" vertical="center" wrapText="1"/>
    </xf>
    <xf numFmtId="0" fontId="13" fillId="9" borderId="3" xfId="0" applyFont="1" applyFill="1" applyBorder="1" applyAlignment="1">
      <alignment horizontal="center" vertical="center"/>
    </xf>
    <xf numFmtId="0" fontId="13" fillId="9" borderId="4" xfId="0" applyFont="1" applyFill="1" applyBorder="1" applyAlignment="1">
      <alignment horizontal="center" vertical="center"/>
    </xf>
    <xf numFmtId="0" fontId="13" fillId="10" borderId="2" xfId="0" applyFont="1" applyFill="1" applyBorder="1" applyAlignment="1">
      <alignment horizontal="center" vertical="center" wrapText="1"/>
    </xf>
    <xf numFmtId="0" fontId="13" fillId="10" borderId="3" xfId="0" applyFont="1" applyFill="1" applyBorder="1" applyAlignment="1">
      <alignment horizontal="center" vertical="center"/>
    </xf>
    <xf numFmtId="0" fontId="13" fillId="10" borderId="4" xfId="0" applyFont="1" applyFill="1" applyBorder="1" applyAlignment="1">
      <alignment horizontal="center" vertical="center"/>
    </xf>
    <xf numFmtId="0" fontId="22" fillId="0" borderId="1" xfId="0" applyFont="1" applyBorder="1" applyAlignment="1">
      <alignment horizontal="left" vertical="center" wrapText="1"/>
    </xf>
    <xf numFmtId="0" fontId="13" fillId="2" borderId="3"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9" fillId="0" borderId="0" xfId="0" applyFont="1" applyAlignment="1">
      <alignment horizontal="center"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13" fillId="10" borderId="1" xfId="0" applyFont="1" applyFill="1" applyBorder="1" applyAlignment="1">
      <alignment horizontal="center" vertical="center"/>
    </xf>
    <xf numFmtId="0" fontId="13" fillId="8" borderId="1" xfId="0" applyFont="1" applyFill="1" applyBorder="1" applyAlignment="1">
      <alignment horizontal="center" vertical="center"/>
    </xf>
    <xf numFmtId="0" fontId="13" fillId="7" borderId="1"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7" fillId="3" borderId="1" xfId="0" applyFont="1" applyFill="1" applyBorder="1" applyAlignment="1" applyProtection="1">
      <alignment horizontal="left" vertical="center"/>
      <protection locked="0"/>
    </xf>
    <xf numFmtId="0" fontId="6" fillId="0" borderId="1" xfId="0" applyFont="1" applyBorder="1" applyAlignment="1">
      <alignment horizontal="left" vertical="center" wrapText="1"/>
    </xf>
    <xf numFmtId="0" fontId="8" fillId="0" borderId="1" xfId="2" applyNumberFormat="1" applyFont="1" applyBorder="1" applyAlignment="1" applyProtection="1">
      <alignment horizontal="left" vertical="center"/>
    </xf>
    <xf numFmtId="0" fontId="7" fillId="0" borderId="1" xfId="2" applyNumberFormat="1" applyFont="1" applyBorder="1" applyAlignment="1" applyProtection="1">
      <alignment horizontal="left" vertical="center" wrapText="1"/>
    </xf>
    <xf numFmtId="0" fontId="10" fillId="0" borderId="1" xfId="0" applyFont="1" applyBorder="1" applyAlignment="1">
      <alignment horizontal="left" vertical="center" wrapText="1"/>
    </xf>
    <xf numFmtId="0" fontId="14" fillId="2" borderId="2"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5" fillId="4" borderId="2" xfId="0" applyFont="1" applyFill="1" applyBorder="1" applyAlignment="1" applyProtection="1">
      <alignment horizontal="left"/>
      <protection locked="0"/>
    </xf>
    <xf numFmtId="0" fontId="5" fillId="4" borderId="3" xfId="0" applyFont="1" applyFill="1" applyBorder="1" applyAlignment="1" applyProtection="1">
      <alignment horizontal="left"/>
      <protection locked="0"/>
    </xf>
    <xf numFmtId="0" fontId="5" fillId="4" borderId="4" xfId="0" applyFont="1" applyFill="1" applyBorder="1" applyAlignment="1" applyProtection="1">
      <alignment horizontal="left"/>
      <protection locked="0"/>
    </xf>
    <xf numFmtId="0" fontId="5" fillId="4" borderId="1" xfId="0" applyFont="1" applyFill="1" applyBorder="1" applyProtection="1">
      <protection locked="0"/>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wrapText="1"/>
    </xf>
  </cellXfs>
  <cellStyles count="4">
    <cellStyle name="Normal" xfId="0" builtinId="0"/>
    <cellStyle name="Normal 2 13" xfId="3" xr:uid="{73E966E4-1414-4DF0-A83F-BBB9AB8322E6}"/>
    <cellStyle name="Porcentaje" xfId="1" builtinId="5"/>
    <cellStyle name="Texto explicativo" xfId="2" builtinId="53"/>
  </cellStyles>
  <dxfs count="6">
    <dxf>
      <fill>
        <patternFill>
          <bgColor theme="9" tint="0.59996337778862885"/>
        </patternFill>
      </fill>
    </dxf>
    <dxf>
      <fill>
        <patternFill>
          <bgColor theme="6" tint="0.39994506668294322"/>
        </patternFill>
      </fill>
    </dxf>
    <dxf>
      <fill>
        <patternFill>
          <bgColor theme="9" tint="0.59996337778862885"/>
        </patternFill>
      </fill>
    </dxf>
    <dxf>
      <fill>
        <patternFill>
          <bgColor theme="6" tint="0.39994506668294322"/>
        </patternFill>
      </fill>
    </dxf>
    <dxf>
      <fill>
        <patternFill>
          <bgColor theme="9" tint="0.59996337778862885"/>
        </patternFill>
      </fill>
    </dxf>
    <dxf>
      <fill>
        <patternFill>
          <bgColor theme="6"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10" Type="http://schemas.openxmlformats.org/officeDocument/2006/relationships/externalLink" Target="externalLinks/externalLink9.xml"/><Relationship Id="rId19"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258720</xdr:colOff>
      <xdr:row>3</xdr:row>
      <xdr:rowOff>21785</xdr:rowOff>
    </xdr:from>
    <xdr:to>
      <xdr:col>1</xdr:col>
      <xdr:colOff>1594146</xdr:colOff>
      <xdr:row>4</xdr:row>
      <xdr:rowOff>387210</xdr:rowOff>
    </xdr:to>
    <xdr:pic>
      <xdr:nvPicPr>
        <xdr:cNvPr id="2" name="Imagen 1" descr="Imagen que contiene Logotipo&#10;&#10;Descripción generada automáticamente">
          <a:extLst>
            <a:ext uri="{FF2B5EF4-FFF2-40B4-BE49-F238E27FC236}">
              <a16:creationId xmlns:a16="http://schemas.microsoft.com/office/drawing/2014/main" id="{92ECAB45-AC6A-4ED1-8B3A-1C1F2117DB17}"/>
            </a:ext>
          </a:extLst>
        </xdr:cNvPr>
        <xdr:cNvPicPr>
          <a:picLocks noChangeAspect="1"/>
        </xdr:cNvPicPr>
      </xdr:nvPicPr>
      <xdr:blipFill>
        <a:blip xmlns:r="http://schemas.openxmlformats.org/officeDocument/2006/relationships" r:embed="rId1"/>
        <a:stretch>
          <a:fillRect/>
        </a:stretch>
      </xdr:blipFill>
      <xdr:spPr>
        <a:xfrm>
          <a:off x="398420" y="498035"/>
          <a:ext cx="1335426" cy="5241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D09153DE/EQUIPOS%20METROLOGIA%20-%20SDI%20020713.xlsx" TargetMode="External"/><Relationship Id="rId1" Type="http://schemas.openxmlformats.org/officeDocument/2006/relationships/externalLinkPath" Target="/D09153DE/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_rels/externalLink15.xml.rels><?xml version="1.0" encoding="UTF-8" standalone="yes"?>
<Relationships xmlns="http://schemas.openxmlformats.org/package/2006/relationships"><Relationship Id="rId3" Type="http://schemas.openxmlformats.org/officeDocument/2006/relationships/externalLinkPath" Target="../Formato%20de%20cotizaci&#243;n%20-%20Vigilancia.xlsx" TargetMode="External"/><Relationship Id="rId2" Type="http://schemas.openxmlformats.org/officeDocument/2006/relationships/externalLinkPath" Target="file:///C:\Users\Camila\Documents\ICANH%202026\01.%20Procesos\09.%20Vigilancia\Formato%20de%20cotizaci&#243;n%20-%20Vigilancia.xlsx" TargetMode="External"/><Relationship Id="rId1" Type="http://schemas.openxmlformats.org/officeDocument/2006/relationships/externalLinkPath" Target="/Users/Camila/Documents/ICANH%202026/01.%20Procesos/09.%20Vigilancia/Formato%20de%20cotizaci&#243;n%20-%20Vigilanc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 val="datos_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ow r="1">
          <cell r="E1">
            <v>3300</v>
          </cell>
        </row>
        <row r="2">
          <cell r="E2">
            <v>3450</v>
          </cell>
        </row>
      </sheetData>
      <sheetData sheetId="8">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ow r="8">
          <cell r="C8">
            <v>18</v>
          </cell>
        </row>
        <row r="20">
          <cell r="D20">
            <v>0.1</v>
          </cell>
        </row>
      </sheetData>
      <sheetData sheetId="1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sta"/>
      <sheetName val="INFO GENERAL Y FINANCIERA"/>
      <sheetName val="INFO EXPERIENCIA"/>
      <sheetName val="INFO DE PRODUCTOS"/>
      <sheetName val="INFO_GENERAL_Y_FINANCIERA"/>
      <sheetName val="INFO_EXPERIENCIA"/>
      <sheetName val="INFO_DE_PRODUCTOS"/>
      <sheetName val="MEX95IB"/>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Listas"/>
      <sheetName val="Ciudades y Departamentos"/>
      <sheetName val="mex95ib"/>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Seletor"/>
      <sheetName val="Datos"/>
      <sheetName val="Cons Cotizac - Examenes médicos"/>
      <sheetName val="SALARIO DE REFERENCIA"/>
      <sheetName val="Precios Alimentos"/>
      <sheetName val="Salarios de Referencia"/>
      <sheetName val="mex95ib"/>
      <sheetName val="Analisis microbiologico"/>
      <sheetName val="Listas"/>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tal humano"/>
      <sheetName val="Datos Inciales"/>
      <sheetName val="Tablas"/>
      <sheetName val="Resumen Preparaciones"/>
      <sheetName val="Precios Alimentos"/>
      <sheetName val="Analisis microbiologico"/>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 val="dato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FCT ANTERIOR"/>
      <sheetName val="FORMATO_COTIZACIÓN"/>
      <sheetName val="RESUMEN CIRCULAR_DEC_RESOLUCION"/>
      <sheetName val="ENCUESTA"/>
      <sheetName val="OCULTAR"/>
    </sheetNames>
    <sheetDataSet>
      <sheetData sheetId="0"/>
      <sheetData sheetId="1"/>
      <sheetData sheetId="2">
        <row r="34">
          <cell r="M34">
            <v>1750905</v>
          </cell>
        </row>
      </sheetData>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0F2D32-3107-48B1-973C-DAEB7FDDBDF6}">
  <sheetPr>
    <tabColor rgb="FFFFFFCC"/>
  </sheetPr>
  <dimension ref="A1:FD96"/>
  <sheetViews>
    <sheetView showGridLines="0" tabSelected="1" topLeftCell="A73" zoomScale="57" zoomScaleNormal="57" zoomScaleSheetLayoutView="90" workbookViewId="0">
      <selection activeCell="B18" sqref="B18"/>
    </sheetView>
  </sheetViews>
  <sheetFormatPr baseColWidth="10" defaultColWidth="0" defaultRowHeight="0" customHeight="1" zeroHeight="1" x14ac:dyDescent="0.25"/>
  <cols>
    <col min="1" max="1" width="2" style="53" customWidth="1"/>
    <col min="2" max="2" width="25.453125" style="53" customWidth="1"/>
    <col min="3" max="3" width="30" style="53" customWidth="1"/>
    <col min="4" max="4" width="25.81640625" style="53" customWidth="1"/>
    <col min="5" max="5" width="32.1796875" style="54" customWidth="1"/>
    <col min="6" max="6" width="26" style="54" customWidth="1"/>
    <col min="7" max="7" width="25.90625" style="53" customWidth="1"/>
    <col min="8" max="8" width="27.7265625" style="53" customWidth="1"/>
    <col min="9" max="9" width="22.7265625" style="53" customWidth="1"/>
    <col min="10" max="10" width="27.1796875" style="53" customWidth="1"/>
    <col min="11" max="11" width="26.1796875" style="53" customWidth="1"/>
    <col min="12" max="12" width="20.81640625" style="53" customWidth="1"/>
    <col min="13" max="13" width="23.7265625" style="53" customWidth="1"/>
    <col min="14" max="14" width="21" style="53" customWidth="1"/>
    <col min="15" max="15" width="22.81640625" style="53" customWidth="1"/>
    <col min="16" max="16" width="23.7265625" style="53" customWidth="1"/>
    <col min="17" max="17" width="24.1796875" style="53" customWidth="1"/>
    <col min="18" max="18" width="4.08984375" style="53" customWidth="1"/>
    <col min="19" max="21" width="17.1796875" style="53" hidden="1" customWidth="1"/>
    <col min="22" max="25" width="24.453125" style="53" hidden="1" customWidth="1"/>
    <col min="26" max="28" width="20.453125" style="53" hidden="1" customWidth="1"/>
    <col min="29" max="31" width="20.54296875" style="53" hidden="1" customWidth="1"/>
    <col min="32" max="32" width="20.26953125" style="53" hidden="1" customWidth="1"/>
    <col min="33" max="34" width="18.26953125" style="53" hidden="1" customWidth="1"/>
    <col min="35" max="35" width="24" style="53" hidden="1" customWidth="1"/>
    <col min="36" max="38" width="20.1796875" style="53" hidden="1" customWidth="1"/>
    <col min="39" max="39" width="28.453125" style="53" hidden="1" customWidth="1"/>
    <col min="40" max="44" width="20.1796875" style="53" hidden="1" customWidth="1"/>
    <col min="45" max="45" width="22.26953125" style="53" hidden="1" customWidth="1"/>
    <col min="46" max="54" width="17.26953125" style="53" hidden="1" customWidth="1"/>
    <col min="55" max="55" width="21.453125" style="53" hidden="1" customWidth="1"/>
    <col min="56" max="64" width="17.453125" style="53" hidden="1" customWidth="1"/>
    <col min="65" max="65" width="22.54296875" style="53" hidden="1" customWidth="1"/>
    <col min="66" max="74" width="19.1796875" style="53" hidden="1" customWidth="1"/>
    <col min="75" max="75" width="20.7265625" style="53" hidden="1" customWidth="1"/>
    <col min="76" max="84" width="17" style="53" hidden="1" customWidth="1"/>
    <col min="85" max="85" width="21.453125" style="53" hidden="1" customWidth="1"/>
    <col min="86" max="94" width="16.1796875" style="53" hidden="1" customWidth="1"/>
    <col min="95" max="95" width="21.453125" style="53" hidden="1" customWidth="1"/>
    <col min="96" max="104" width="16.26953125" style="53" hidden="1" customWidth="1"/>
    <col min="105" max="105" width="21.453125" style="53" hidden="1" customWidth="1"/>
    <col min="106" max="114" width="17.81640625" style="53" hidden="1" customWidth="1"/>
    <col min="115" max="115" width="21.81640625" style="53" hidden="1" customWidth="1"/>
    <col min="116" max="117" width="11.453125" style="53" hidden="1" customWidth="1"/>
    <col min="118" max="119" width="16.7265625" style="53" hidden="1" customWidth="1"/>
    <col min="120" max="120" width="11.453125" style="53" hidden="1" customWidth="1"/>
    <col min="121" max="121" width="14.453125" style="53" hidden="1" customWidth="1"/>
    <col min="122" max="122" width="18" style="53" hidden="1" customWidth="1"/>
    <col min="123" max="123" width="15.81640625" style="53" hidden="1" customWidth="1"/>
    <col min="124" max="124" width="13.7265625" style="53" hidden="1" customWidth="1"/>
    <col min="125" max="125" width="13.453125" style="53" hidden="1" customWidth="1"/>
    <col min="126" max="126" width="17" style="53" hidden="1" customWidth="1"/>
    <col min="127" max="127" width="15.54296875" style="53" hidden="1" customWidth="1"/>
    <col min="128" max="128" width="11.81640625" style="53" hidden="1" customWidth="1"/>
    <col min="129" max="129" width="15.54296875" style="53" hidden="1" customWidth="1"/>
    <col min="130" max="130" width="21" style="53" hidden="1" customWidth="1"/>
    <col min="131" max="131" width="15" style="53" hidden="1" customWidth="1"/>
    <col min="132" max="132" width="17.1796875" style="53" hidden="1" customWidth="1"/>
    <col min="133" max="133" width="11.453125" style="53" hidden="1" customWidth="1"/>
    <col min="134" max="134" width="15.453125" style="53" hidden="1" customWidth="1"/>
    <col min="135" max="136" width="13" style="53" hidden="1" customWidth="1"/>
    <col min="137" max="137" width="15" style="53" hidden="1" customWidth="1"/>
    <col min="138" max="138" width="15.453125" style="53" hidden="1" customWidth="1"/>
    <col min="139" max="139" width="15" style="53" hidden="1" customWidth="1"/>
    <col min="140" max="140" width="23.1796875" style="53" hidden="1" customWidth="1"/>
    <col min="141" max="141" width="18.7265625" style="53" hidden="1" customWidth="1"/>
    <col min="142" max="142" width="17" style="53" hidden="1" customWidth="1"/>
    <col min="143" max="143" width="11.453125" style="53" hidden="1" customWidth="1"/>
    <col min="144" max="144" width="14.453125" style="53" hidden="1" customWidth="1"/>
    <col min="145" max="145" width="14" style="53" hidden="1" customWidth="1"/>
    <col min="146" max="146" width="14.453125" style="53" hidden="1" customWidth="1"/>
    <col min="147" max="149" width="16.1796875" style="53" hidden="1" customWidth="1"/>
    <col min="150" max="150" width="21.26953125" style="53" hidden="1" customWidth="1"/>
    <col min="151" max="151" width="19" style="53" hidden="1" customWidth="1"/>
    <col min="152" max="152" width="18.1796875" style="53" hidden="1" customWidth="1"/>
    <col min="153" max="153" width="11.453125" style="53" hidden="1" customWidth="1"/>
    <col min="154" max="156" width="15.1796875" style="53" hidden="1" customWidth="1"/>
    <col min="157" max="157" width="14.453125" style="53" hidden="1" customWidth="1"/>
    <col min="158" max="158" width="16.54296875" style="53" hidden="1" customWidth="1"/>
    <col min="159" max="159" width="16.81640625" style="53" hidden="1" customWidth="1"/>
    <col min="160" max="160" width="23.54296875" style="53" hidden="1" customWidth="1"/>
    <col min="161" max="16384" width="11.453125" style="53" hidden="1"/>
  </cols>
  <sheetData>
    <row r="1" spans="2:17" s="1" customFormat="1" ht="12.75" customHeight="1" x14ac:dyDescent="0.35">
      <c r="E1" s="2"/>
      <c r="F1" s="2"/>
    </row>
    <row r="2" spans="2:17" s="1" customFormat="1" ht="12.75" customHeight="1" x14ac:dyDescent="0.35">
      <c r="E2" s="2"/>
      <c r="F2" s="2"/>
    </row>
    <row r="3" spans="2:17" s="1" customFormat="1" ht="12.75" customHeight="1" x14ac:dyDescent="0.35">
      <c r="B3" s="141" t="s">
        <v>0</v>
      </c>
      <c r="C3" s="141"/>
      <c r="D3" s="141"/>
      <c r="E3" s="141"/>
      <c r="F3" s="141"/>
      <c r="G3" s="141"/>
      <c r="H3" s="141"/>
      <c r="I3" s="141"/>
      <c r="J3" s="141"/>
      <c r="K3" s="141"/>
      <c r="L3" s="141"/>
      <c r="M3" s="141"/>
      <c r="N3" s="141"/>
      <c r="O3" s="141"/>
      <c r="P3" s="141"/>
      <c r="Q3" s="141"/>
    </row>
    <row r="4" spans="2:17" s="1" customFormat="1" ht="12.75" customHeight="1" x14ac:dyDescent="0.35">
      <c r="B4" s="141"/>
      <c r="C4" s="141"/>
      <c r="D4" s="141"/>
      <c r="E4" s="141"/>
      <c r="F4" s="141"/>
      <c r="G4" s="141"/>
      <c r="H4" s="141"/>
      <c r="I4" s="141"/>
      <c r="J4" s="141"/>
      <c r="K4" s="141"/>
      <c r="L4" s="141"/>
      <c r="M4" s="141"/>
      <c r="N4" s="141"/>
      <c r="O4" s="141"/>
      <c r="P4" s="141"/>
      <c r="Q4" s="141"/>
    </row>
    <row r="5" spans="2:17" s="1" customFormat="1" ht="44.25" customHeight="1" x14ac:dyDescent="0.35">
      <c r="B5" s="141"/>
      <c r="C5" s="141"/>
      <c r="D5" s="141"/>
      <c r="E5" s="141"/>
      <c r="F5" s="141"/>
      <c r="G5" s="141"/>
      <c r="H5" s="141"/>
      <c r="I5" s="141"/>
      <c r="J5" s="141"/>
      <c r="K5" s="141"/>
      <c r="L5" s="141"/>
      <c r="M5" s="141"/>
      <c r="N5" s="141"/>
      <c r="O5" s="141"/>
      <c r="P5" s="141"/>
      <c r="Q5" s="141"/>
    </row>
    <row r="6" spans="2:17" s="1" customFormat="1" ht="21.75" customHeight="1" x14ac:dyDescent="0.35">
      <c r="H6" s="2"/>
      <c r="I6" s="2"/>
      <c r="J6" s="2"/>
      <c r="K6" s="2"/>
      <c r="L6" s="2"/>
      <c r="M6" s="2"/>
    </row>
    <row r="7" spans="2:17" s="1" customFormat="1" ht="21.75" customHeight="1" x14ac:dyDescent="0.35">
      <c r="B7" s="142" t="s">
        <v>1</v>
      </c>
      <c r="C7" s="142"/>
      <c r="D7" s="142"/>
      <c r="E7" s="142"/>
      <c r="F7" s="142"/>
      <c r="G7" s="142"/>
      <c r="H7" s="142"/>
      <c r="I7" s="142"/>
      <c r="J7" s="142"/>
      <c r="K7" s="142"/>
      <c r="L7" s="142"/>
      <c r="M7" s="142"/>
      <c r="N7" s="142"/>
      <c r="O7" s="142"/>
      <c r="P7" s="142"/>
      <c r="Q7" s="142"/>
    </row>
    <row r="8" spans="2:17" s="1" customFormat="1" ht="45" customHeight="1" x14ac:dyDescent="0.35">
      <c r="B8" s="141" t="s">
        <v>98</v>
      </c>
      <c r="C8" s="141"/>
      <c r="D8" s="141"/>
      <c r="E8" s="141"/>
      <c r="F8" s="141"/>
      <c r="G8" s="141"/>
      <c r="H8" s="141"/>
      <c r="I8" s="141"/>
      <c r="J8" s="141"/>
      <c r="K8" s="141"/>
      <c r="L8" s="141"/>
      <c r="M8" s="141"/>
      <c r="N8" s="141"/>
      <c r="O8" s="141"/>
      <c r="P8" s="141"/>
      <c r="Q8" s="141"/>
    </row>
    <row r="9" spans="2:17" s="1" customFormat="1" ht="21.75" customHeight="1" x14ac:dyDescent="0.35">
      <c r="B9" s="3"/>
      <c r="C9" s="3"/>
      <c r="D9" s="3"/>
      <c r="E9" s="3"/>
      <c r="F9" s="3"/>
      <c r="G9" s="3"/>
      <c r="H9" s="4"/>
      <c r="I9" s="4"/>
      <c r="J9" s="3"/>
      <c r="K9" s="3"/>
      <c r="L9" s="5"/>
      <c r="M9" s="5"/>
    </row>
    <row r="10" spans="2:17" s="1" customFormat="1" ht="21.75" customHeight="1" x14ac:dyDescent="0.35">
      <c r="B10" s="6" t="s">
        <v>2</v>
      </c>
      <c r="C10" s="130"/>
      <c r="D10" s="130"/>
      <c r="E10" s="130"/>
      <c r="F10" s="130"/>
      <c r="G10" s="130"/>
      <c r="H10" s="130"/>
      <c r="I10" s="131" t="s">
        <v>3</v>
      </c>
      <c r="J10" s="131"/>
      <c r="K10" s="137"/>
      <c r="L10" s="138"/>
      <c r="M10" s="139"/>
      <c r="N10" s="7" t="s">
        <v>4</v>
      </c>
      <c r="O10" s="140"/>
      <c r="P10" s="140"/>
      <c r="Q10" s="140"/>
    </row>
    <row r="11" spans="2:17" s="1" customFormat="1" ht="21.75" customHeight="1" x14ac:dyDescent="0.35">
      <c r="B11" s="6" t="s">
        <v>5</v>
      </c>
      <c r="C11" s="130"/>
      <c r="D11" s="130"/>
      <c r="E11" s="130"/>
      <c r="F11" s="130"/>
      <c r="G11" s="130"/>
      <c r="H11" s="130"/>
      <c r="I11" s="131" t="s">
        <v>6</v>
      </c>
      <c r="J11" s="131"/>
      <c r="K11" s="137"/>
      <c r="L11" s="138"/>
      <c r="M11" s="139"/>
      <c r="N11" s="7" t="s">
        <v>7</v>
      </c>
      <c r="O11" s="140"/>
      <c r="P11" s="140"/>
      <c r="Q11" s="140"/>
    </row>
    <row r="12" spans="2:17" s="1" customFormat="1" ht="21.75" customHeight="1" x14ac:dyDescent="0.35">
      <c r="B12" s="6" t="s">
        <v>8</v>
      </c>
      <c r="C12" s="130"/>
      <c r="D12" s="130"/>
      <c r="E12" s="130"/>
      <c r="F12" s="130"/>
      <c r="G12" s="130"/>
      <c r="H12" s="130"/>
      <c r="I12" s="131" t="s">
        <v>9</v>
      </c>
      <c r="J12" s="131"/>
      <c r="K12" s="137"/>
      <c r="L12" s="138"/>
      <c r="M12" s="139"/>
      <c r="N12" s="7" t="s">
        <v>10</v>
      </c>
      <c r="O12" s="140"/>
      <c r="P12" s="140"/>
      <c r="Q12" s="140"/>
    </row>
    <row r="13" spans="2:17" s="1" customFormat="1" ht="21.75" customHeight="1" x14ac:dyDescent="0.35">
      <c r="B13" s="8"/>
      <c r="C13" s="8"/>
      <c r="D13" s="8"/>
      <c r="E13" s="8"/>
      <c r="F13" s="8"/>
      <c r="G13" s="8"/>
      <c r="H13" s="8"/>
      <c r="I13" s="8"/>
      <c r="J13" s="8"/>
      <c r="K13" s="8"/>
      <c r="L13" s="5"/>
      <c r="M13" s="5"/>
    </row>
    <row r="14" spans="2:17" s="1" customFormat="1" ht="21.75" customHeight="1" x14ac:dyDescent="0.35">
      <c r="B14" s="132" t="s">
        <v>11</v>
      </c>
      <c r="C14" s="132"/>
      <c r="D14" s="132"/>
      <c r="E14" s="132"/>
      <c r="F14" s="132"/>
      <c r="G14" s="132"/>
      <c r="H14" s="132"/>
      <c r="I14" s="132"/>
      <c r="J14" s="132"/>
      <c r="K14" s="132"/>
      <c r="L14" s="132"/>
      <c r="M14" s="132"/>
      <c r="N14" s="132"/>
      <c r="O14" s="132"/>
      <c r="P14" s="132"/>
      <c r="Q14" s="132"/>
    </row>
    <row r="15" spans="2:17" s="1" customFormat="1" ht="157.5" customHeight="1" x14ac:dyDescent="0.35">
      <c r="B15" s="133" t="s">
        <v>12</v>
      </c>
      <c r="C15" s="133"/>
      <c r="D15" s="133"/>
      <c r="E15" s="133"/>
      <c r="F15" s="133"/>
      <c r="G15" s="133"/>
      <c r="H15" s="133"/>
      <c r="I15" s="133"/>
      <c r="J15" s="133"/>
      <c r="K15" s="133"/>
      <c r="L15" s="133"/>
      <c r="M15" s="133"/>
      <c r="N15" s="133"/>
      <c r="O15" s="133"/>
      <c r="P15" s="133"/>
      <c r="Q15" s="133"/>
    </row>
    <row r="16" spans="2:17" s="1" customFormat="1" ht="21.75" customHeight="1" x14ac:dyDescent="0.4">
      <c r="B16" s="9"/>
      <c r="C16" s="9"/>
      <c r="D16" s="9"/>
      <c r="E16" s="9"/>
      <c r="F16" s="9"/>
      <c r="G16" s="9"/>
      <c r="H16" s="9"/>
      <c r="I16" s="9"/>
      <c r="J16" s="9"/>
      <c r="K16" s="9"/>
      <c r="L16" s="5"/>
      <c r="M16" s="5"/>
    </row>
    <row r="17" spans="1:17" s="1" customFormat="1" ht="216" customHeight="1" x14ac:dyDescent="0.35">
      <c r="B17" s="134" t="s">
        <v>111</v>
      </c>
      <c r="C17" s="134"/>
      <c r="D17" s="134"/>
      <c r="E17" s="134"/>
      <c r="F17" s="134"/>
      <c r="G17" s="134"/>
      <c r="H17" s="134"/>
      <c r="I17" s="134"/>
      <c r="J17" s="134"/>
      <c r="K17" s="134"/>
      <c r="L17" s="134"/>
      <c r="M17" s="134"/>
      <c r="N17" s="134"/>
      <c r="O17" s="134"/>
      <c r="P17" s="134"/>
      <c r="Q17" s="134"/>
    </row>
    <row r="18" spans="1:17" s="1" customFormat="1" ht="7.5" customHeight="1" x14ac:dyDescent="0.35">
      <c r="H18" s="2"/>
      <c r="I18" s="2"/>
      <c r="J18" s="2"/>
      <c r="K18" s="2"/>
      <c r="L18" s="2"/>
      <c r="M18" s="2"/>
    </row>
    <row r="19" spans="1:17" s="1" customFormat="1" ht="43" customHeight="1" x14ac:dyDescent="0.35">
      <c r="B19" s="10"/>
      <c r="C19" s="10"/>
      <c r="D19" s="10"/>
      <c r="E19" s="10"/>
      <c r="F19" s="10"/>
      <c r="G19" s="10"/>
      <c r="H19" s="26" t="s">
        <v>100</v>
      </c>
      <c r="I19" s="59" t="s">
        <v>101</v>
      </c>
      <c r="J19" s="62"/>
      <c r="K19" s="11"/>
      <c r="L19" s="10"/>
    </row>
    <row r="20" spans="1:17" s="1" customFormat="1" ht="31.5" customHeight="1" x14ac:dyDescent="0.35">
      <c r="A20" s="11"/>
      <c r="B20" s="11"/>
      <c r="C20" s="11"/>
      <c r="D20" s="11"/>
      <c r="E20" s="11"/>
      <c r="F20" s="128" t="s">
        <v>86</v>
      </c>
      <c r="G20" s="129"/>
      <c r="H20" s="57">
        <f>SUM(I20)</f>
        <v>2.5</v>
      </c>
      <c r="I20" s="60">
        <f>75/30</f>
        <v>2.5</v>
      </c>
      <c r="J20" s="63"/>
      <c r="K20" s="60"/>
      <c r="L20" s="12"/>
      <c r="M20" s="12"/>
      <c r="N20" s="13"/>
    </row>
    <row r="21" spans="1:17" s="1" customFormat="1" ht="42.5" customHeight="1" x14ac:dyDescent="0.35">
      <c r="B21" s="135" t="s">
        <v>99</v>
      </c>
      <c r="C21" s="136"/>
      <c r="D21" s="56">
        <v>2.5</v>
      </c>
      <c r="F21" s="128" t="s">
        <v>87</v>
      </c>
      <c r="G21" s="129"/>
      <c r="H21" s="58" t="s">
        <v>88</v>
      </c>
      <c r="I21" s="61">
        <f>'[15]RESUMEN CIRCULAR_DEC_RESOLUCION'!$M$34</f>
        <v>1750905</v>
      </c>
      <c r="J21" s="64"/>
      <c r="K21" s="16"/>
    </row>
    <row r="22" spans="1:17" s="1" customFormat="1" ht="29.25" customHeight="1" x14ac:dyDescent="0.35">
      <c r="B22" s="11"/>
      <c r="C22" s="11"/>
      <c r="D22" s="11"/>
      <c r="E22" s="11"/>
      <c r="F22" s="14"/>
      <c r="G22" s="14"/>
      <c r="H22" s="15"/>
      <c r="I22" s="15"/>
      <c r="J22" s="15"/>
      <c r="K22" s="16"/>
      <c r="L22" s="16"/>
      <c r="M22" s="16"/>
    </row>
    <row r="23" spans="1:17" s="1" customFormat="1" ht="24" customHeight="1" x14ac:dyDescent="0.35">
      <c r="B23" s="91" t="s">
        <v>13</v>
      </c>
      <c r="C23" s="92"/>
      <c r="D23" s="92"/>
      <c r="E23" s="92"/>
      <c r="F23" s="92"/>
      <c r="G23" s="92"/>
      <c r="H23" s="92"/>
      <c r="I23" s="92"/>
      <c r="J23" s="92"/>
      <c r="K23" s="71"/>
      <c r="L23" s="66"/>
      <c r="M23" s="66"/>
      <c r="N23" s="66"/>
      <c r="O23" s="66"/>
      <c r="P23" s="66"/>
      <c r="Q23" s="66"/>
    </row>
    <row r="24" spans="1:17" s="1" customFormat="1" ht="11.25" customHeight="1" x14ac:dyDescent="0.35">
      <c r="M24" s="13"/>
      <c r="N24" s="13"/>
    </row>
    <row r="25" spans="1:17" s="1" customFormat="1" ht="9.75" customHeight="1" x14ac:dyDescent="0.25">
      <c r="C25" s="17"/>
      <c r="D25" s="17"/>
      <c r="E25" s="17"/>
      <c r="F25" s="17"/>
    </row>
    <row r="26" spans="1:17" s="1" customFormat="1" ht="26.25" customHeight="1" x14ac:dyDescent="0.35">
      <c r="B26" s="91" t="s">
        <v>14</v>
      </c>
      <c r="C26" s="92"/>
      <c r="D26" s="92"/>
      <c r="E26" s="92"/>
      <c r="F26" s="92"/>
      <c r="G26" s="92"/>
      <c r="H26" s="92"/>
      <c r="I26" s="92"/>
      <c r="J26" s="93"/>
      <c r="K26" s="71"/>
      <c r="L26" s="66"/>
      <c r="M26" s="66"/>
      <c r="N26" s="66"/>
      <c r="O26" s="66"/>
      <c r="P26" s="66"/>
      <c r="Q26" s="66"/>
    </row>
    <row r="27" spans="1:17" s="1" customFormat="1" ht="12.5" hidden="1" x14ac:dyDescent="0.25">
      <c r="C27" s="17"/>
      <c r="D27" s="17"/>
      <c r="E27" s="17"/>
      <c r="F27" s="17"/>
      <c r="G27" s="17"/>
      <c r="H27" s="17"/>
      <c r="K27" s="72"/>
    </row>
    <row r="28" spans="1:17" s="1" customFormat="1" ht="95" customHeight="1" x14ac:dyDescent="0.35">
      <c r="B28" s="105" t="s">
        <v>85</v>
      </c>
      <c r="C28" s="115"/>
      <c r="D28" s="115"/>
      <c r="E28" s="116"/>
      <c r="F28" s="105" t="s">
        <v>102</v>
      </c>
      <c r="G28" s="116"/>
      <c r="H28" s="105" t="s">
        <v>103</v>
      </c>
      <c r="I28" s="116"/>
      <c r="J28" s="19" t="s">
        <v>100</v>
      </c>
      <c r="K28" s="73"/>
      <c r="L28" s="67"/>
      <c r="M28" s="117"/>
      <c r="N28" s="117"/>
      <c r="O28" s="117"/>
      <c r="P28" s="117"/>
      <c r="Q28" s="31"/>
    </row>
    <row r="29" spans="1:17" s="1" customFormat="1" ht="85.5" customHeight="1" x14ac:dyDescent="0.35">
      <c r="B29" s="19" t="s">
        <v>15</v>
      </c>
      <c r="C29" s="19" t="s">
        <v>16</v>
      </c>
      <c r="D29" s="19" t="s">
        <v>17</v>
      </c>
      <c r="E29" s="19" t="s">
        <v>18</v>
      </c>
      <c r="F29" s="19" t="s">
        <v>104</v>
      </c>
      <c r="G29" s="19" t="s">
        <v>105</v>
      </c>
      <c r="H29" s="20" t="s">
        <v>19</v>
      </c>
      <c r="I29" s="18" t="s">
        <v>20</v>
      </c>
      <c r="J29" s="19" t="s">
        <v>106</v>
      </c>
      <c r="K29" s="74"/>
      <c r="L29" s="31"/>
      <c r="M29" s="31"/>
      <c r="N29" s="31"/>
      <c r="O29" s="31"/>
      <c r="P29" s="31"/>
      <c r="Q29" s="31"/>
    </row>
    <row r="30" spans="1:17" s="1" customFormat="1" ht="30.75" customHeight="1" x14ac:dyDescent="0.35">
      <c r="B30" s="21">
        <v>24</v>
      </c>
      <c r="C30" s="22" t="s">
        <v>21</v>
      </c>
      <c r="D30" s="22" t="s">
        <v>22</v>
      </c>
      <c r="E30" s="22" t="s">
        <v>23</v>
      </c>
      <c r="F30" s="25">
        <v>10</v>
      </c>
      <c r="G30" s="58">
        <v>19314021</v>
      </c>
      <c r="H30" s="77">
        <f t="shared" ref="H30:H35" si="0">G30*F30</f>
        <v>193140210</v>
      </c>
      <c r="I30" s="77">
        <f>ROUND(H30*$I$20,0)</f>
        <v>482850525</v>
      </c>
      <c r="J30" s="78">
        <f>I30</f>
        <v>482850525</v>
      </c>
      <c r="K30" s="75"/>
      <c r="L30" s="68"/>
      <c r="M30" s="68"/>
      <c r="N30" s="68"/>
      <c r="O30" s="68"/>
      <c r="P30" s="68"/>
      <c r="Q30" s="69"/>
    </row>
    <row r="31" spans="1:17" s="1" customFormat="1" ht="30.75" customHeight="1" x14ac:dyDescent="0.35">
      <c r="B31" s="21">
        <v>24</v>
      </c>
      <c r="C31" s="22" t="s">
        <v>21</v>
      </c>
      <c r="D31" s="22" t="s">
        <v>22</v>
      </c>
      <c r="E31" s="22" t="s">
        <v>24</v>
      </c>
      <c r="F31" s="25">
        <v>3</v>
      </c>
      <c r="G31" s="58">
        <v>19671688</v>
      </c>
      <c r="H31" s="77">
        <f t="shared" si="0"/>
        <v>59015064</v>
      </c>
      <c r="I31" s="77">
        <f t="shared" ref="I31:I35" si="1">ROUND(H31*$I$20,0)</f>
        <v>147537660</v>
      </c>
      <c r="J31" s="78">
        <f t="shared" ref="J31:J35" si="2">I31</f>
        <v>147537660</v>
      </c>
      <c r="K31" s="75"/>
      <c r="L31" s="68"/>
      <c r="M31" s="68"/>
      <c r="N31" s="68"/>
      <c r="O31" s="68"/>
      <c r="P31" s="68"/>
      <c r="Q31" s="69"/>
    </row>
    <row r="32" spans="1:17" s="1" customFormat="1" ht="30.75" customHeight="1" x14ac:dyDescent="0.35">
      <c r="B32" s="21">
        <v>24</v>
      </c>
      <c r="C32" s="22" t="s">
        <v>25</v>
      </c>
      <c r="D32" s="22" t="s">
        <v>22</v>
      </c>
      <c r="E32" s="22" t="s">
        <v>107</v>
      </c>
      <c r="F32" s="25">
        <f>1</f>
        <v>1</v>
      </c>
      <c r="G32" s="58">
        <v>6440666</v>
      </c>
      <c r="H32" s="77">
        <f t="shared" si="0"/>
        <v>6440666</v>
      </c>
      <c r="I32" s="77">
        <f t="shared" si="1"/>
        <v>16101665</v>
      </c>
      <c r="J32" s="78">
        <f t="shared" si="2"/>
        <v>16101665</v>
      </c>
      <c r="K32" s="75"/>
      <c r="L32" s="68"/>
      <c r="M32" s="68"/>
      <c r="N32" s="68"/>
      <c r="O32" s="68"/>
      <c r="P32" s="68"/>
      <c r="Q32" s="69"/>
    </row>
    <row r="33" spans="2:150" s="1" customFormat="1" ht="30.75" customHeight="1" x14ac:dyDescent="0.35">
      <c r="B33" s="21">
        <v>12</v>
      </c>
      <c r="C33" s="22" t="s">
        <v>26</v>
      </c>
      <c r="D33" s="22" t="s">
        <v>27</v>
      </c>
      <c r="E33" s="22" t="s">
        <v>23</v>
      </c>
      <c r="F33" s="25">
        <f>1</f>
        <v>1</v>
      </c>
      <c r="G33" s="58">
        <v>10829331</v>
      </c>
      <c r="H33" s="77">
        <f t="shared" si="0"/>
        <v>10829331</v>
      </c>
      <c r="I33" s="77">
        <f t="shared" si="1"/>
        <v>27073328</v>
      </c>
      <c r="J33" s="78">
        <f t="shared" si="2"/>
        <v>27073328</v>
      </c>
      <c r="K33" s="75"/>
      <c r="L33" s="68"/>
      <c r="M33" s="68"/>
      <c r="N33" s="68"/>
      <c r="O33" s="68"/>
      <c r="P33" s="68"/>
      <c r="Q33" s="69"/>
    </row>
    <row r="34" spans="2:150" s="1" customFormat="1" ht="30.75" customHeight="1" x14ac:dyDescent="0.35">
      <c r="B34" s="21">
        <v>12</v>
      </c>
      <c r="C34" s="22" t="s">
        <v>21</v>
      </c>
      <c r="D34" s="22" t="s">
        <v>27</v>
      </c>
      <c r="E34" s="22" t="s">
        <v>23</v>
      </c>
      <c r="F34" s="25">
        <f>1</f>
        <v>1</v>
      </c>
      <c r="G34" s="58">
        <v>7220176</v>
      </c>
      <c r="H34" s="77">
        <f t="shared" si="0"/>
        <v>7220176</v>
      </c>
      <c r="I34" s="77">
        <f t="shared" si="1"/>
        <v>18050440</v>
      </c>
      <c r="J34" s="78">
        <f t="shared" si="2"/>
        <v>18050440</v>
      </c>
      <c r="K34" s="75"/>
      <c r="L34" s="68"/>
      <c r="M34" s="68"/>
      <c r="N34" s="68"/>
      <c r="O34" s="68"/>
      <c r="P34" s="68"/>
      <c r="Q34" s="69"/>
    </row>
    <row r="35" spans="2:150" s="1" customFormat="1" ht="30.75" customHeight="1" x14ac:dyDescent="0.35">
      <c r="B35" s="21">
        <v>9</v>
      </c>
      <c r="C35" s="22" t="s">
        <v>26</v>
      </c>
      <c r="D35" s="22" t="s">
        <v>108</v>
      </c>
      <c r="E35" s="22" t="s">
        <v>23</v>
      </c>
      <c r="F35" s="25">
        <v>1</v>
      </c>
      <c r="G35" s="58">
        <v>4242251</v>
      </c>
      <c r="H35" s="77">
        <f t="shared" si="0"/>
        <v>4242251</v>
      </c>
      <c r="I35" s="77">
        <f t="shared" si="1"/>
        <v>10605628</v>
      </c>
      <c r="J35" s="78">
        <f t="shared" si="2"/>
        <v>10605628</v>
      </c>
      <c r="K35" s="75"/>
      <c r="L35" s="68"/>
      <c r="M35" s="68"/>
      <c r="N35" s="68"/>
      <c r="O35" s="68"/>
      <c r="P35" s="68"/>
      <c r="Q35" s="69"/>
    </row>
    <row r="36" spans="2:150" s="1" customFormat="1" ht="27" customHeight="1" x14ac:dyDescent="0.35">
      <c r="B36" s="118" t="s">
        <v>28</v>
      </c>
      <c r="C36" s="119"/>
      <c r="D36" s="119"/>
      <c r="E36" s="119"/>
      <c r="F36" s="119"/>
      <c r="G36" s="119"/>
      <c r="H36" s="119"/>
      <c r="I36" s="120"/>
      <c r="J36" s="65">
        <f>SUM(J30:J35)</f>
        <v>702219246</v>
      </c>
      <c r="K36" s="76"/>
      <c r="L36" s="70"/>
      <c r="M36" s="70"/>
      <c r="N36" s="70"/>
      <c r="O36" s="70"/>
      <c r="P36" s="70"/>
      <c r="Q36" s="69"/>
    </row>
    <row r="37" spans="2:150" s="1" customFormat="1" ht="12.5" x14ac:dyDescent="0.25">
      <c r="C37" s="17"/>
      <c r="D37" s="17"/>
      <c r="E37" s="17"/>
      <c r="F37" s="17"/>
      <c r="G37" s="17"/>
      <c r="H37" s="17"/>
    </row>
    <row r="38" spans="2:150" s="1" customFormat="1" ht="12.5" x14ac:dyDescent="0.25">
      <c r="C38" s="17"/>
      <c r="D38" s="17"/>
      <c r="E38" s="17"/>
      <c r="F38" s="17"/>
      <c r="G38" s="17"/>
      <c r="H38" s="17"/>
    </row>
    <row r="39" spans="2:150" s="1" customFormat="1" ht="27.75" customHeight="1" x14ac:dyDescent="0.35">
      <c r="B39" s="96" t="s">
        <v>29</v>
      </c>
      <c r="C39" s="96"/>
      <c r="D39" s="96"/>
      <c r="E39" s="96"/>
      <c r="F39" s="96"/>
      <c r="G39" s="96"/>
      <c r="H39" s="96"/>
      <c r="I39" s="96"/>
      <c r="J39" s="96"/>
      <c r="K39" s="96"/>
      <c r="L39" s="96"/>
      <c r="M39" s="66"/>
      <c r="N39" s="66"/>
      <c r="O39" s="66"/>
      <c r="P39" s="66"/>
      <c r="Q39" s="66"/>
      <c r="EK39" s="127" t="s">
        <v>30</v>
      </c>
      <c r="EL39" s="127"/>
      <c r="EM39" s="127"/>
      <c r="EN39" s="127"/>
      <c r="EO39" s="127"/>
      <c r="EP39" s="127"/>
      <c r="EQ39" s="127"/>
      <c r="ER39" s="127"/>
      <c r="ES39" s="127"/>
      <c r="ET39" s="127"/>
    </row>
    <row r="40" spans="2:150" s="1" customFormat="1" ht="12.5" x14ac:dyDescent="0.25">
      <c r="C40" s="17"/>
      <c r="D40" s="17"/>
      <c r="E40" s="17"/>
      <c r="F40" s="17"/>
      <c r="G40" s="17"/>
      <c r="H40" s="17"/>
    </row>
    <row r="41" spans="2:150" s="1" customFormat="1" ht="61.5" customHeight="1" x14ac:dyDescent="0.35">
      <c r="B41" s="105" t="s">
        <v>31</v>
      </c>
      <c r="C41" s="115"/>
      <c r="D41" s="115"/>
      <c r="E41" s="116"/>
      <c r="G41" s="97" t="s">
        <v>32</v>
      </c>
      <c r="H41" s="98"/>
      <c r="I41" s="98"/>
      <c r="J41" s="98"/>
      <c r="K41" s="98"/>
      <c r="L41" s="99"/>
      <c r="M41" s="66"/>
      <c r="N41" s="66"/>
      <c r="O41" s="66"/>
      <c r="P41" s="66"/>
      <c r="Q41" s="66"/>
    </row>
    <row r="42" spans="2:150" s="1" customFormat="1" ht="84.75" customHeight="1" x14ac:dyDescent="0.35">
      <c r="B42" s="23" t="s">
        <v>33</v>
      </c>
      <c r="C42" s="19" t="s">
        <v>34</v>
      </c>
      <c r="D42" s="105" t="s">
        <v>35</v>
      </c>
      <c r="E42" s="116"/>
      <c r="F42" s="19" t="s">
        <v>36</v>
      </c>
      <c r="G42" s="24" t="s">
        <v>95</v>
      </c>
      <c r="H42" s="24" t="s">
        <v>94</v>
      </c>
      <c r="I42" s="24" t="s">
        <v>37</v>
      </c>
      <c r="J42" s="19" t="s">
        <v>96</v>
      </c>
      <c r="K42" s="19" t="s">
        <v>109</v>
      </c>
      <c r="L42" s="19" t="s">
        <v>110</v>
      </c>
    </row>
    <row r="43" spans="2:150" s="1" customFormat="1" ht="57.75" customHeight="1" x14ac:dyDescent="0.35">
      <c r="B43" s="25">
        <v>1</v>
      </c>
      <c r="C43" s="26" t="s">
        <v>38</v>
      </c>
      <c r="D43" s="114" t="s">
        <v>39</v>
      </c>
      <c r="E43" s="114"/>
      <c r="F43" s="27">
        <v>8</v>
      </c>
      <c r="G43" s="81">
        <v>203266</v>
      </c>
      <c r="H43" s="29"/>
      <c r="I43" s="25" t="str">
        <f>IF(H43="","ERROR",IF(H43&lt;=G43,"OK","ERROR"))</f>
        <v>ERROR</v>
      </c>
      <c r="J43" s="28">
        <f t="shared" ref="J43:J69" si="3">ROUND(H43*$F43,0)</f>
        <v>0</v>
      </c>
      <c r="K43" s="28">
        <f>ROUND(J43*$I$20,0)</f>
        <v>0</v>
      </c>
      <c r="L43" s="28">
        <f>K43</f>
        <v>0</v>
      </c>
    </row>
    <row r="44" spans="2:150" s="1" customFormat="1" ht="78" customHeight="1" x14ac:dyDescent="0.35">
      <c r="B44" s="25">
        <v>2</v>
      </c>
      <c r="C44" s="26" t="s">
        <v>38</v>
      </c>
      <c r="D44" s="114" t="s">
        <v>40</v>
      </c>
      <c r="E44" s="114" t="s">
        <v>40</v>
      </c>
      <c r="F44" s="27">
        <v>4</v>
      </c>
      <c r="G44" s="81">
        <v>338513</v>
      </c>
      <c r="H44" s="29"/>
      <c r="I44" s="25" t="str">
        <f t="shared" ref="I44:I69" si="4">IF(H44="","ERROR",IF(H44&lt;=G44,"OK","ERROR"))</f>
        <v>ERROR</v>
      </c>
      <c r="J44" s="28">
        <f t="shared" si="3"/>
        <v>0</v>
      </c>
      <c r="K44" s="28">
        <f t="shared" ref="K44:K69" si="5">ROUND(J44*$I$20,0)</f>
        <v>0</v>
      </c>
      <c r="L44" s="28">
        <f t="shared" ref="L44:L69" si="6">K44</f>
        <v>0</v>
      </c>
    </row>
    <row r="45" spans="2:150" s="1" customFormat="1" ht="78" customHeight="1" x14ac:dyDescent="0.35">
      <c r="B45" s="25">
        <v>3</v>
      </c>
      <c r="C45" s="26" t="s">
        <v>38</v>
      </c>
      <c r="D45" s="114" t="s">
        <v>89</v>
      </c>
      <c r="E45" s="114"/>
      <c r="F45" s="27">
        <v>3</v>
      </c>
      <c r="G45" s="81">
        <v>186620</v>
      </c>
      <c r="H45" s="29"/>
      <c r="I45" s="25" t="str">
        <f t="shared" si="4"/>
        <v>ERROR</v>
      </c>
      <c r="J45" s="28">
        <f t="shared" si="3"/>
        <v>0</v>
      </c>
      <c r="K45" s="28">
        <f t="shared" si="5"/>
        <v>0</v>
      </c>
      <c r="L45" s="28">
        <f t="shared" si="6"/>
        <v>0</v>
      </c>
    </row>
    <row r="46" spans="2:150" s="1" customFormat="1" ht="78" customHeight="1" x14ac:dyDescent="0.35">
      <c r="B46" s="25">
        <v>4</v>
      </c>
      <c r="C46" s="26" t="s">
        <v>38</v>
      </c>
      <c r="D46" s="114" t="s">
        <v>90</v>
      </c>
      <c r="E46" s="114"/>
      <c r="F46" s="27">
        <v>2</v>
      </c>
      <c r="G46" s="81">
        <v>364187</v>
      </c>
      <c r="H46" s="29"/>
      <c r="I46" s="25" t="str">
        <f t="shared" si="4"/>
        <v>ERROR</v>
      </c>
      <c r="J46" s="28">
        <f t="shared" si="3"/>
        <v>0</v>
      </c>
      <c r="K46" s="28">
        <f t="shared" si="5"/>
        <v>0</v>
      </c>
      <c r="L46" s="28">
        <f t="shared" si="6"/>
        <v>0</v>
      </c>
    </row>
    <row r="47" spans="2:150" s="1" customFormat="1" ht="78" customHeight="1" x14ac:dyDescent="0.35">
      <c r="B47" s="25">
        <v>5</v>
      </c>
      <c r="C47" s="26" t="s">
        <v>38</v>
      </c>
      <c r="D47" s="114" t="s">
        <v>41</v>
      </c>
      <c r="E47" s="114" t="s">
        <v>41</v>
      </c>
      <c r="F47" s="27">
        <v>42</v>
      </c>
      <c r="G47" s="81">
        <v>87771</v>
      </c>
      <c r="H47" s="29"/>
      <c r="I47" s="25" t="str">
        <f t="shared" si="4"/>
        <v>ERROR</v>
      </c>
      <c r="J47" s="28">
        <f t="shared" si="3"/>
        <v>0</v>
      </c>
      <c r="K47" s="28">
        <f t="shared" si="5"/>
        <v>0</v>
      </c>
      <c r="L47" s="28">
        <f t="shared" si="6"/>
        <v>0</v>
      </c>
    </row>
    <row r="48" spans="2:150" s="1" customFormat="1" ht="71.25" customHeight="1" x14ac:dyDescent="0.35">
      <c r="B48" s="25">
        <v>6</v>
      </c>
      <c r="C48" s="26" t="s">
        <v>38</v>
      </c>
      <c r="D48" s="114" t="s">
        <v>42</v>
      </c>
      <c r="E48" s="114" t="s">
        <v>42</v>
      </c>
      <c r="F48" s="27">
        <v>73</v>
      </c>
      <c r="G48" s="81">
        <v>87922</v>
      </c>
      <c r="H48" s="29"/>
      <c r="I48" s="25" t="str">
        <f t="shared" si="4"/>
        <v>ERROR</v>
      </c>
      <c r="J48" s="28">
        <f t="shared" si="3"/>
        <v>0</v>
      </c>
      <c r="K48" s="28">
        <f t="shared" si="5"/>
        <v>0</v>
      </c>
      <c r="L48" s="28">
        <f t="shared" si="6"/>
        <v>0</v>
      </c>
    </row>
    <row r="49" spans="2:12" s="1" customFormat="1" ht="71.25" customHeight="1" x14ac:dyDescent="0.35">
      <c r="B49" s="25">
        <v>7</v>
      </c>
      <c r="C49" s="26" t="s">
        <v>38</v>
      </c>
      <c r="D49" s="114" t="s">
        <v>91</v>
      </c>
      <c r="E49" s="114"/>
      <c r="F49" s="27">
        <v>1</v>
      </c>
      <c r="G49" s="81">
        <v>469595</v>
      </c>
      <c r="H49" s="29"/>
      <c r="I49" s="25" t="str">
        <f t="shared" si="4"/>
        <v>ERROR</v>
      </c>
      <c r="J49" s="28">
        <f t="shared" si="3"/>
        <v>0</v>
      </c>
      <c r="K49" s="28">
        <f t="shared" si="5"/>
        <v>0</v>
      </c>
      <c r="L49" s="28">
        <f t="shared" si="6"/>
        <v>0</v>
      </c>
    </row>
    <row r="50" spans="2:12" s="1" customFormat="1" ht="71.25" customHeight="1" x14ac:dyDescent="0.35">
      <c r="B50" s="25">
        <v>8</v>
      </c>
      <c r="C50" s="26" t="s">
        <v>38</v>
      </c>
      <c r="D50" s="114" t="s">
        <v>92</v>
      </c>
      <c r="E50" s="114"/>
      <c r="F50" s="27">
        <v>5</v>
      </c>
      <c r="G50" s="81">
        <v>273658</v>
      </c>
      <c r="H50" s="29"/>
      <c r="I50" s="25" t="str">
        <f t="shared" si="4"/>
        <v>ERROR</v>
      </c>
      <c r="J50" s="28">
        <f t="shared" si="3"/>
        <v>0</v>
      </c>
      <c r="K50" s="28">
        <f t="shared" si="5"/>
        <v>0</v>
      </c>
      <c r="L50" s="28">
        <f t="shared" si="6"/>
        <v>0</v>
      </c>
    </row>
    <row r="51" spans="2:12" s="1" customFormat="1" ht="71.25" customHeight="1" x14ac:dyDescent="0.35">
      <c r="B51" s="25">
        <v>9</v>
      </c>
      <c r="C51" s="26" t="s">
        <v>38</v>
      </c>
      <c r="D51" s="114" t="s">
        <v>93</v>
      </c>
      <c r="E51" s="114"/>
      <c r="F51" s="27">
        <v>1</v>
      </c>
      <c r="G51" s="81">
        <v>418526</v>
      </c>
      <c r="H51" s="29"/>
      <c r="I51" s="25" t="str">
        <f t="shared" si="4"/>
        <v>ERROR</v>
      </c>
      <c r="J51" s="28">
        <f t="shared" si="3"/>
        <v>0</v>
      </c>
      <c r="K51" s="28">
        <f t="shared" si="5"/>
        <v>0</v>
      </c>
      <c r="L51" s="28">
        <f t="shared" si="6"/>
        <v>0</v>
      </c>
    </row>
    <row r="52" spans="2:12" s="1" customFormat="1" ht="71.25" customHeight="1" x14ac:dyDescent="0.35">
      <c r="B52" s="25">
        <v>10</v>
      </c>
      <c r="C52" s="26" t="s">
        <v>43</v>
      </c>
      <c r="D52" s="114" t="s">
        <v>44</v>
      </c>
      <c r="E52" s="114"/>
      <c r="F52" s="27">
        <v>36</v>
      </c>
      <c r="G52" s="81">
        <v>50879</v>
      </c>
      <c r="H52" s="29"/>
      <c r="I52" s="25" t="str">
        <f t="shared" ref="I52:I55" si="7">IF(H52="","ERROR",IF(H52&lt;=G52,"OK","ERROR"))</f>
        <v>ERROR</v>
      </c>
      <c r="J52" s="28">
        <f t="shared" si="3"/>
        <v>0</v>
      </c>
      <c r="K52" s="28">
        <f t="shared" si="5"/>
        <v>0</v>
      </c>
      <c r="L52" s="28">
        <f t="shared" si="6"/>
        <v>0</v>
      </c>
    </row>
    <row r="53" spans="2:12" s="1" customFormat="1" ht="71.25" customHeight="1" x14ac:dyDescent="0.35">
      <c r="B53" s="25">
        <v>11</v>
      </c>
      <c r="C53" s="26" t="s">
        <v>43</v>
      </c>
      <c r="D53" s="114" t="s">
        <v>45</v>
      </c>
      <c r="E53" s="114" t="s">
        <v>46</v>
      </c>
      <c r="F53" s="27">
        <v>9</v>
      </c>
      <c r="G53" s="81">
        <v>108615</v>
      </c>
      <c r="H53" s="29"/>
      <c r="I53" s="25" t="str">
        <f t="shared" si="7"/>
        <v>ERROR</v>
      </c>
      <c r="J53" s="28">
        <f t="shared" si="3"/>
        <v>0</v>
      </c>
      <c r="K53" s="28">
        <f t="shared" si="5"/>
        <v>0</v>
      </c>
      <c r="L53" s="28">
        <f t="shared" si="6"/>
        <v>0</v>
      </c>
    </row>
    <row r="54" spans="2:12" s="1" customFormat="1" ht="71.25" customHeight="1" x14ac:dyDescent="0.35">
      <c r="B54" s="25">
        <v>12</v>
      </c>
      <c r="C54" s="26" t="s">
        <v>43</v>
      </c>
      <c r="D54" s="114" t="s">
        <v>47</v>
      </c>
      <c r="E54" s="114" t="s">
        <v>48</v>
      </c>
      <c r="F54" s="27">
        <v>6</v>
      </c>
      <c r="G54" s="81">
        <v>57235</v>
      </c>
      <c r="H54" s="29"/>
      <c r="I54" s="25" t="str">
        <f t="shared" si="7"/>
        <v>ERROR</v>
      </c>
      <c r="J54" s="28">
        <f t="shared" si="3"/>
        <v>0</v>
      </c>
      <c r="K54" s="28">
        <f t="shared" si="5"/>
        <v>0</v>
      </c>
      <c r="L54" s="28">
        <f t="shared" si="6"/>
        <v>0</v>
      </c>
    </row>
    <row r="55" spans="2:12" s="1" customFormat="1" ht="71.25" customHeight="1" x14ac:dyDescent="0.35">
      <c r="B55" s="25">
        <v>13</v>
      </c>
      <c r="C55" s="26" t="s">
        <v>43</v>
      </c>
      <c r="D55" s="114" t="s">
        <v>49</v>
      </c>
      <c r="E55" s="114" t="s">
        <v>50</v>
      </c>
      <c r="F55" s="27">
        <v>9</v>
      </c>
      <c r="G55" s="81">
        <v>58719</v>
      </c>
      <c r="H55" s="29"/>
      <c r="I55" s="25" t="str">
        <f t="shared" si="7"/>
        <v>ERROR</v>
      </c>
      <c r="J55" s="28">
        <f t="shared" si="3"/>
        <v>0</v>
      </c>
      <c r="K55" s="28">
        <f t="shared" si="5"/>
        <v>0</v>
      </c>
      <c r="L55" s="28">
        <f t="shared" si="6"/>
        <v>0</v>
      </c>
    </row>
    <row r="56" spans="2:12" s="1" customFormat="1" ht="71.25" customHeight="1" x14ac:dyDescent="0.35">
      <c r="B56" s="25">
        <v>14</v>
      </c>
      <c r="C56" s="26" t="s">
        <v>43</v>
      </c>
      <c r="D56" s="114" t="s">
        <v>51</v>
      </c>
      <c r="E56" s="114" t="s">
        <v>50</v>
      </c>
      <c r="F56" s="27">
        <v>8</v>
      </c>
      <c r="G56" s="81">
        <v>79030</v>
      </c>
      <c r="H56" s="29"/>
      <c r="I56" s="25" t="str">
        <f t="shared" si="4"/>
        <v>ERROR</v>
      </c>
      <c r="J56" s="28">
        <f t="shared" si="3"/>
        <v>0</v>
      </c>
      <c r="K56" s="28">
        <f t="shared" si="5"/>
        <v>0</v>
      </c>
      <c r="L56" s="28">
        <f t="shared" si="6"/>
        <v>0</v>
      </c>
    </row>
    <row r="57" spans="2:12" s="1" customFormat="1" ht="44.25" customHeight="1" x14ac:dyDescent="0.35">
      <c r="B57" s="25">
        <v>15</v>
      </c>
      <c r="C57" s="26" t="s">
        <v>43</v>
      </c>
      <c r="D57" s="114" t="s">
        <v>52</v>
      </c>
      <c r="E57" s="114" t="s">
        <v>50</v>
      </c>
      <c r="F57" s="27">
        <v>80</v>
      </c>
      <c r="G57" s="81">
        <v>30532</v>
      </c>
      <c r="H57" s="29"/>
      <c r="I57" s="25" t="str">
        <f t="shared" si="4"/>
        <v>ERROR</v>
      </c>
      <c r="J57" s="28">
        <f t="shared" si="3"/>
        <v>0</v>
      </c>
      <c r="K57" s="28">
        <f t="shared" si="5"/>
        <v>0</v>
      </c>
      <c r="L57" s="28">
        <f t="shared" si="6"/>
        <v>0</v>
      </c>
    </row>
    <row r="58" spans="2:12" s="1" customFormat="1" ht="44.25" customHeight="1" x14ac:dyDescent="0.35">
      <c r="B58" s="25">
        <v>16</v>
      </c>
      <c r="C58" s="26" t="s">
        <v>43</v>
      </c>
      <c r="D58" s="114" t="s">
        <v>53</v>
      </c>
      <c r="E58" s="114" t="s">
        <v>54</v>
      </c>
      <c r="F58" s="27">
        <v>15</v>
      </c>
      <c r="G58" s="81">
        <v>49546</v>
      </c>
      <c r="H58" s="29"/>
      <c r="I58" s="25" t="str">
        <f t="shared" si="4"/>
        <v>ERROR</v>
      </c>
      <c r="J58" s="28">
        <f t="shared" si="3"/>
        <v>0</v>
      </c>
      <c r="K58" s="28">
        <f t="shared" si="5"/>
        <v>0</v>
      </c>
      <c r="L58" s="28">
        <f t="shared" si="6"/>
        <v>0</v>
      </c>
    </row>
    <row r="59" spans="2:12" s="1" customFormat="1" ht="44.25" customHeight="1" x14ac:dyDescent="0.35">
      <c r="B59" s="25">
        <v>17</v>
      </c>
      <c r="C59" s="26" t="s">
        <v>43</v>
      </c>
      <c r="D59" s="114" t="s">
        <v>55</v>
      </c>
      <c r="E59" s="114" t="s">
        <v>56</v>
      </c>
      <c r="F59" s="27">
        <v>12</v>
      </c>
      <c r="G59" s="81">
        <v>113070</v>
      </c>
      <c r="H59" s="29"/>
      <c r="I59" s="25" t="str">
        <f t="shared" si="4"/>
        <v>ERROR</v>
      </c>
      <c r="J59" s="28">
        <f t="shared" si="3"/>
        <v>0</v>
      </c>
      <c r="K59" s="28">
        <f t="shared" si="5"/>
        <v>0</v>
      </c>
      <c r="L59" s="28">
        <f t="shared" si="6"/>
        <v>0</v>
      </c>
    </row>
    <row r="60" spans="2:12" s="1" customFormat="1" ht="44.25" customHeight="1" x14ac:dyDescent="0.35">
      <c r="B60" s="25">
        <v>18</v>
      </c>
      <c r="C60" s="26" t="s">
        <v>43</v>
      </c>
      <c r="D60" s="114" t="s">
        <v>57</v>
      </c>
      <c r="E60" s="114" t="s">
        <v>58</v>
      </c>
      <c r="F60" s="27">
        <v>13</v>
      </c>
      <c r="G60" s="81">
        <v>19556</v>
      </c>
      <c r="H60" s="29"/>
      <c r="I60" s="25" t="str">
        <f t="shared" si="4"/>
        <v>ERROR</v>
      </c>
      <c r="J60" s="28">
        <f t="shared" si="3"/>
        <v>0</v>
      </c>
      <c r="K60" s="28">
        <f t="shared" si="5"/>
        <v>0</v>
      </c>
      <c r="L60" s="28">
        <f t="shared" si="6"/>
        <v>0</v>
      </c>
    </row>
    <row r="61" spans="2:12" s="1" customFormat="1" ht="44.25" customHeight="1" x14ac:dyDescent="0.35">
      <c r="B61" s="25">
        <v>19</v>
      </c>
      <c r="C61" s="26" t="s">
        <v>43</v>
      </c>
      <c r="D61" s="114" t="s">
        <v>59</v>
      </c>
      <c r="E61" s="114" t="s">
        <v>60</v>
      </c>
      <c r="F61" s="27">
        <v>1</v>
      </c>
      <c r="G61" s="81">
        <v>30376</v>
      </c>
      <c r="H61" s="29"/>
      <c r="I61" s="25" t="str">
        <f t="shared" si="4"/>
        <v>ERROR</v>
      </c>
      <c r="J61" s="28">
        <f t="shared" si="3"/>
        <v>0</v>
      </c>
      <c r="K61" s="28">
        <f t="shared" si="5"/>
        <v>0</v>
      </c>
      <c r="L61" s="28">
        <f t="shared" si="6"/>
        <v>0</v>
      </c>
    </row>
    <row r="62" spans="2:12" s="1" customFormat="1" ht="61.5" customHeight="1" x14ac:dyDescent="0.35">
      <c r="B62" s="25">
        <v>20</v>
      </c>
      <c r="C62" s="26" t="s">
        <v>43</v>
      </c>
      <c r="D62" s="114" t="s">
        <v>61</v>
      </c>
      <c r="E62" s="114" t="s">
        <v>62</v>
      </c>
      <c r="F62" s="27">
        <v>3</v>
      </c>
      <c r="G62" s="81">
        <v>81763</v>
      </c>
      <c r="H62" s="29"/>
      <c r="I62" s="25" t="str">
        <f t="shared" si="4"/>
        <v>ERROR</v>
      </c>
      <c r="J62" s="28">
        <f t="shared" si="3"/>
        <v>0</v>
      </c>
      <c r="K62" s="28">
        <f t="shared" si="5"/>
        <v>0</v>
      </c>
      <c r="L62" s="28">
        <f t="shared" si="6"/>
        <v>0</v>
      </c>
    </row>
    <row r="63" spans="2:12" s="1" customFormat="1" ht="44.25" customHeight="1" x14ac:dyDescent="0.35">
      <c r="B63" s="25">
        <v>21</v>
      </c>
      <c r="C63" s="26" t="s">
        <v>63</v>
      </c>
      <c r="D63" s="114" t="s">
        <v>64</v>
      </c>
      <c r="E63" s="114"/>
      <c r="F63" s="27">
        <v>4</v>
      </c>
      <c r="G63" s="81">
        <v>140104</v>
      </c>
      <c r="H63" s="29"/>
      <c r="I63" s="25" t="str">
        <f t="shared" si="4"/>
        <v>ERROR</v>
      </c>
      <c r="J63" s="28">
        <f t="shared" si="3"/>
        <v>0</v>
      </c>
      <c r="K63" s="28">
        <f t="shared" si="5"/>
        <v>0</v>
      </c>
      <c r="L63" s="28">
        <f t="shared" si="6"/>
        <v>0</v>
      </c>
    </row>
    <row r="64" spans="2:12" s="1" customFormat="1" ht="44.25" customHeight="1" x14ac:dyDescent="0.35">
      <c r="B64" s="25">
        <v>22</v>
      </c>
      <c r="C64" s="26" t="s">
        <v>63</v>
      </c>
      <c r="D64" s="114" t="s">
        <v>65</v>
      </c>
      <c r="E64" s="114" t="s">
        <v>65</v>
      </c>
      <c r="F64" s="27">
        <v>33</v>
      </c>
      <c r="G64" s="81">
        <v>34848</v>
      </c>
      <c r="H64" s="29"/>
      <c r="I64" s="25" t="str">
        <f t="shared" si="4"/>
        <v>ERROR</v>
      </c>
      <c r="J64" s="28">
        <f t="shared" si="3"/>
        <v>0</v>
      </c>
      <c r="K64" s="28">
        <f t="shared" si="5"/>
        <v>0</v>
      </c>
      <c r="L64" s="28">
        <f t="shared" si="6"/>
        <v>0</v>
      </c>
    </row>
    <row r="65" spans="2:160" s="1" customFormat="1" ht="44.25" customHeight="1" x14ac:dyDescent="0.35">
      <c r="B65" s="25">
        <v>23</v>
      </c>
      <c r="C65" s="26" t="s">
        <v>66</v>
      </c>
      <c r="D65" s="114" t="s">
        <v>67</v>
      </c>
      <c r="E65" s="114"/>
      <c r="F65" s="27">
        <v>19</v>
      </c>
      <c r="G65" s="81">
        <v>173114</v>
      </c>
      <c r="H65" s="29"/>
      <c r="I65" s="25" t="str">
        <f t="shared" si="4"/>
        <v>ERROR</v>
      </c>
      <c r="J65" s="28">
        <f t="shared" si="3"/>
        <v>0</v>
      </c>
      <c r="K65" s="28">
        <f t="shared" si="5"/>
        <v>0</v>
      </c>
      <c r="L65" s="28">
        <f t="shared" si="6"/>
        <v>0</v>
      </c>
    </row>
    <row r="66" spans="2:160" s="1" customFormat="1" ht="44.25" customHeight="1" x14ac:dyDescent="0.35">
      <c r="B66" s="25">
        <v>24</v>
      </c>
      <c r="C66" s="26" t="s">
        <v>66</v>
      </c>
      <c r="D66" s="114" t="s">
        <v>68</v>
      </c>
      <c r="E66" s="114" t="s">
        <v>68</v>
      </c>
      <c r="F66" s="27">
        <v>7</v>
      </c>
      <c r="G66" s="81">
        <v>170852</v>
      </c>
      <c r="H66" s="29"/>
      <c r="I66" s="25" t="str">
        <f t="shared" si="4"/>
        <v>ERROR</v>
      </c>
      <c r="J66" s="28">
        <f t="shared" si="3"/>
        <v>0</v>
      </c>
      <c r="K66" s="28">
        <f t="shared" si="5"/>
        <v>0</v>
      </c>
      <c r="L66" s="28">
        <f t="shared" si="6"/>
        <v>0</v>
      </c>
    </row>
    <row r="67" spans="2:160" s="1" customFormat="1" ht="44.25" customHeight="1" x14ac:dyDescent="0.35">
      <c r="B67" s="25">
        <v>25</v>
      </c>
      <c r="C67" s="26" t="s">
        <v>66</v>
      </c>
      <c r="D67" s="114" t="s">
        <v>69</v>
      </c>
      <c r="E67" s="114" t="s">
        <v>69</v>
      </c>
      <c r="F67" s="27">
        <v>14</v>
      </c>
      <c r="G67" s="81">
        <v>16585</v>
      </c>
      <c r="H67" s="29"/>
      <c r="I67" s="25" t="str">
        <f t="shared" si="4"/>
        <v>ERROR</v>
      </c>
      <c r="J67" s="28">
        <f t="shared" si="3"/>
        <v>0</v>
      </c>
      <c r="K67" s="28">
        <f t="shared" si="5"/>
        <v>0</v>
      </c>
      <c r="L67" s="28">
        <f t="shared" si="6"/>
        <v>0</v>
      </c>
    </row>
    <row r="68" spans="2:160" s="1" customFormat="1" ht="44.25" customHeight="1" x14ac:dyDescent="0.35">
      <c r="B68" s="25">
        <v>26</v>
      </c>
      <c r="C68" s="26" t="s">
        <v>66</v>
      </c>
      <c r="D68" s="114" t="s">
        <v>70</v>
      </c>
      <c r="E68" s="114" t="s">
        <v>70</v>
      </c>
      <c r="F68" s="27">
        <v>7</v>
      </c>
      <c r="G68" s="81">
        <v>26890</v>
      </c>
      <c r="H68" s="29"/>
      <c r="I68" s="25" t="str">
        <f t="shared" si="4"/>
        <v>ERROR</v>
      </c>
      <c r="J68" s="28">
        <f t="shared" si="3"/>
        <v>0</v>
      </c>
      <c r="K68" s="28">
        <f t="shared" si="5"/>
        <v>0</v>
      </c>
      <c r="L68" s="28">
        <f t="shared" si="6"/>
        <v>0</v>
      </c>
    </row>
    <row r="69" spans="2:160" s="1" customFormat="1" ht="44.25" customHeight="1" x14ac:dyDescent="0.35">
      <c r="B69" s="25">
        <v>27</v>
      </c>
      <c r="C69" s="30" t="s">
        <v>66</v>
      </c>
      <c r="D69" s="114" t="s">
        <v>71</v>
      </c>
      <c r="E69" s="114"/>
      <c r="F69" s="27">
        <v>1</v>
      </c>
      <c r="G69" s="81">
        <v>101907</v>
      </c>
      <c r="H69" s="29"/>
      <c r="I69" s="25" t="str">
        <f t="shared" si="4"/>
        <v>ERROR</v>
      </c>
      <c r="J69" s="28">
        <f t="shared" si="3"/>
        <v>0</v>
      </c>
      <c r="K69" s="28">
        <f t="shared" si="5"/>
        <v>0</v>
      </c>
      <c r="L69" s="28">
        <f t="shared" si="6"/>
        <v>0</v>
      </c>
    </row>
    <row r="70" spans="2:160" s="1" customFormat="1" ht="24.75" customHeight="1" x14ac:dyDescent="0.35">
      <c r="B70" s="100" t="s">
        <v>72</v>
      </c>
      <c r="C70" s="101"/>
      <c r="D70" s="101"/>
      <c r="E70" s="101"/>
      <c r="F70" s="101"/>
      <c r="G70" s="101"/>
      <c r="H70" s="101"/>
      <c r="I70" s="101"/>
      <c r="J70" s="101"/>
      <c r="K70" s="102"/>
      <c r="L70" s="82">
        <f>SUM(L43:L69)</f>
        <v>0</v>
      </c>
      <c r="M70" s="80"/>
      <c r="N70" s="79"/>
      <c r="O70" s="79"/>
      <c r="P70" s="79"/>
      <c r="Q70" s="69"/>
    </row>
    <row r="71" spans="2:160" s="1" customFormat="1" ht="5" customHeight="1" x14ac:dyDescent="0.35">
      <c r="B71" s="31"/>
      <c r="C71" s="31"/>
      <c r="D71" s="31"/>
      <c r="E71" s="31"/>
      <c r="F71" s="31"/>
      <c r="G71" s="32"/>
      <c r="H71" s="32"/>
      <c r="I71" s="32"/>
      <c r="J71" s="33"/>
      <c r="K71" s="33"/>
      <c r="L71" s="33"/>
      <c r="M71" s="33"/>
      <c r="N71" s="33"/>
      <c r="O71" s="33"/>
      <c r="P71" s="34"/>
      <c r="Q71" s="32"/>
      <c r="R71" s="35"/>
      <c r="S71" s="36"/>
      <c r="T71" s="36"/>
      <c r="U71" s="36"/>
      <c r="V71" s="36"/>
      <c r="W71" s="36"/>
      <c r="X71" s="36"/>
      <c r="Y71" s="37"/>
      <c r="Z71" s="35"/>
      <c r="AA71" s="35"/>
      <c r="AB71" s="35"/>
      <c r="AC71" s="36"/>
      <c r="AD71" s="36"/>
      <c r="AE71" s="36"/>
      <c r="AF71" s="36"/>
      <c r="AG71" s="36"/>
      <c r="AH71" s="36"/>
      <c r="AI71" s="37"/>
      <c r="AJ71" s="38"/>
      <c r="AK71" s="35"/>
      <c r="AL71" s="38"/>
      <c r="AM71" s="36"/>
      <c r="AN71" s="36"/>
      <c r="AO71" s="36"/>
      <c r="AP71" s="36"/>
      <c r="AQ71" s="36"/>
      <c r="AR71" s="36"/>
      <c r="AS71" s="37"/>
      <c r="AT71" s="38"/>
      <c r="AU71" s="37"/>
      <c r="AV71" s="37"/>
      <c r="AW71" s="36"/>
      <c r="AX71" s="36"/>
      <c r="AY71" s="36"/>
      <c r="AZ71" s="36"/>
      <c r="BA71" s="36"/>
      <c r="BB71" s="36"/>
      <c r="BC71" s="37"/>
      <c r="BD71" s="34"/>
      <c r="BE71" s="34"/>
      <c r="BF71" s="34"/>
      <c r="BG71" s="39"/>
      <c r="BH71" s="39"/>
      <c r="BI71" s="39"/>
      <c r="BJ71" s="39"/>
      <c r="BK71" s="39"/>
      <c r="BL71" s="39"/>
      <c r="BM71" s="34"/>
      <c r="BN71" s="37"/>
      <c r="BO71" s="37"/>
      <c r="BP71" s="37"/>
      <c r="BQ71" s="36"/>
      <c r="BR71" s="36"/>
      <c r="BS71" s="36"/>
      <c r="BT71" s="36"/>
      <c r="BU71" s="36"/>
      <c r="BV71" s="36"/>
      <c r="BW71" s="37"/>
      <c r="BX71" s="34"/>
      <c r="BY71" s="34"/>
      <c r="BZ71" s="34"/>
      <c r="CA71" s="39"/>
      <c r="CB71" s="39"/>
      <c r="CC71" s="39"/>
      <c r="CD71" s="39"/>
      <c r="CE71" s="39"/>
      <c r="CF71" s="39"/>
      <c r="CG71" s="34"/>
      <c r="CH71" s="37"/>
      <c r="CI71" s="38"/>
      <c r="CJ71" s="37"/>
      <c r="CK71" s="36"/>
      <c r="CL71" s="36"/>
      <c r="CM71" s="36"/>
      <c r="CN71" s="36"/>
      <c r="CO71" s="36"/>
      <c r="CP71" s="36"/>
      <c r="CQ71" s="37"/>
      <c r="CR71" s="38"/>
      <c r="CS71" s="38"/>
      <c r="CT71" s="37"/>
      <c r="CU71" s="36"/>
      <c r="CV71" s="36"/>
      <c r="CW71" s="36"/>
      <c r="CX71" s="36"/>
      <c r="CY71" s="36"/>
      <c r="CZ71" s="36"/>
      <c r="DA71" s="37"/>
      <c r="DB71" s="34"/>
      <c r="DC71" s="34"/>
      <c r="DD71" s="34"/>
      <c r="DE71" s="39"/>
      <c r="DF71" s="39"/>
      <c r="DG71" s="39"/>
      <c r="DH71" s="39"/>
      <c r="DI71" s="39"/>
      <c r="DJ71" s="39"/>
      <c r="DK71" s="34"/>
      <c r="DL71" s="36"/>
      <c r="DM71" s="36"/>
      <c r="DN71" s="36"/>
      <c r="DO71" s="38"/>
      <c r="DP71" s="36"/>
      <c r="DQ71" s="36"/>
      <c r="DR71" s="36"/>
      <c r="DS71" s="36"/>
      <c r="DT71" s="36"/>
      <c r="DU71" s="36"/>
      <c r="DV71" s="36"/>
      <c r="DW71" s="36"/>
      <c r="DX71" s="36"/>
      <c r="DY71" s="36"/>
      <c r="DZ71" s="36"/>
      <c r="EA71" s="36"/>
      <c r="EB71" s="36"/>
      <c r="EC71" s="36"/>
      <c r="ED71" s="36"/>
      <c r="EE71" s="36"/>
      <c r="EF71" s="36"/>
      <c r="EG71" s="36"/>
      <c r="EH71" s="36"/>
      <c r="EI71" s="36"/>
      <c r="EJ71" s="36"/>
      <c r="EK71" s="36"/>
      <c r="EL71" s="36"/>
      <c r="EM71" s="36"/>
      <c r="EN71" s="36"/>
      <c r="EO71" s="36"/>
      <c r="EP71" s="36"/>
      <c r="EQ71" s="36"/>
      <c r="ER71" s="36"/>
      <c r="ES71" s="36"/>
      <c r="ET71" s="36"/>
      <c r="EU71" s="36"/>
      <c r="EV71" s="36"/>
      <c r="EW71" s="36"/>
      <c r="EX71" s="36"/>
      <c r="EY71" s="36"/>
      <c r="EZ71" s="36"/>
      <c r="FA71" s="36"/>
      <c r="FB71" s="36"/>
      <c r="FC71" s="36"/>
      <c r="FD71" s="36"/>
    </row>
    <row r="72" spans="2:160" s="1" customFormat="1" ht="12.5" hidden="1" x14ac:dyDescent="0.25">
      <c r="C72" s="17"/>
      <c r="D72" s="17"/>
      <c r="E72" s="17"/>
      <c r="F72" s="17"/>
      <c r="G72" s="17"/>
      <c r="H72" s="17"/>
      <c r="Q72" s="40"/>
      <c r="BD72" s="40"/>
      <c r="BE72" s="40"/>
      <c r="BF72" s="40"/>
      <c r="BG72" s="40"/>
      <c r="BH72" s="40"/>
      <c r="BI72" s="40"/>
      <c r="BJ72" s="40"/>
      <c r="BK72" s="40"/>
      <c r="BL72" s="40"/>
      <c r="BM72" s="40"/>
      <c r="BX72" s="40"/>
      <c r="BY72" s="40"/>
      <c r="BZ72" s="40"/>
      <c r="CA72" s="40"/>
      <c r="CB72" s="40"/>
      <c r="CC72" s="40"/>
      <c r="CD72" s="40"/>
      <c r="CE72" s="40"/>
      <c r="CF72" s="40"/>
      <c r="CG72" s="40"/>
    </row>
    <row r="73" spans="2:160" s="1" customFormat="1" ht="29.25" customHeight="1" x14ac:dyDescent="0.35">
      <c r="B73" s="96" t="s">
        <v>73</v>
      </c>
      <c r="C73" s="96"/>
      <c r="D73" s="96"/>
      <c r="E73" s="96"/>
      <c r="F73" s="66"/>
      <c r="G73" s="66"/>
      <c r="H73" s="66"/>
      <c r="I73" s="66"/>
      <c r="J73" s="66"/>
      <c r="K73" s="66"/>
      <c r="L73" s="66"/>
      <c r="M73" s="66"/>
      <c r="N73" s="66"/>
      <c r="O73" s="66"/>
      <c r="P73" s="66"/>
      <c r="Q73" s="66"/>
      <c r="BD73" s="40"/>
      <c r="BE73" s="40"/>
      <c r="BF73" s="40"/>
      <c r="BG73" s="40"/>
      <c r="BH73" s="40"/>
      <c r="BI73" s="40"/>
      <c r="BJ73" s="40"/>
      <c r="BK73" s="40"/>
      <c r="BL73" s="40"/>
      <c r="BM73" s="40"/>
      <c r="DO73" s="41"/>
    </row>
    <row r="74" spans="2:160" s="1" customFormat="1" ht="6" customHeight="1" x14ac:dyDescent="0.25">
      <c r="E74" s="17"/>
      <c r="F74" s="17"/>
      <c r="G74" s="17"/>
      <c r="H74" s="17"/>
      <c r="DO74" s="41"/>
    </row>
    <row r="75" spans="2:160" s="1" customFormat="1" ht="29.25" customHeight="1" x14ac:dyDescent="0.35">
      <c r="B75" s="125" t="s">
        <v>74</v>
      </c>
      <c r="C75" s="125"/>
      <c r="D75" s="125"/>
      <c r="E75" s="125"/>
      <c r="F75"/>
      <c r="G75" s="95"/>
      <c r="H75" s="95"/>
      <c r="I75" s="95"/>
      <c r="J75" s="95"/>
      <c r="K75" s="95"/>
      <c r="L75" s="95"/>
      <c r="M75" s="95"/>
      <c r="N75" s="95"/>
      <c r="O75" s="95"/>
      <c r="P75" s="95"/>
      <c r="Q75" s="95"/>
      <c r="DO75" s="41"/>
    </row>
    <row r="76" spans="2:160" s="1" customFormat="1" ht="23" customHeight="1" x14ac:dyDescent="0.35">
      <c r="F76"/>
    </row>
    <row r="77" spans="2:160" s="1" customFormat="1" ht="29.25" customHeight="1" x14ac:dyDescent="0.35">
      <c r="B77" s="126" t="s">
        <v>75</v>
      </c>
      <c r="C77" s="126"/>
      <c r="D77" s="126"/>
      <c r="E77" s="42">
        <v>2026</v>
      </c>
      <c r="F77"/>
      <c r="G77" s="95"/>
      <c r="H77" s="95"/>
      <c r="I77" s="95"/>
      <c r="J77" s="83"/>
      <c r="K77"/>
      <c r="L77" s="95"/>
      <c r="M77" s="95"/>
      <c r="N77" s="95"/>
      <c r="O77" s="83"/>
      <c r="P77"/>
      <c r="Q77" s="43"/>
      <c r="R77"/>
      <c r="S77"/>
      <c r="T77"/>
      <c r="U77"/>
      <c r="V77"/>
      <c r="W77"/>
      <c r="X77"/>
      <c r="Y77"/>
      <c r="Z77"/>
      <c r="AA77"/>
      <c r="AB77"/>
      <c r="AC77"/>
      <c r="AD77"/>
      <c r="AE77"/>
      <c r="AF77"/>
      <c r="AG77"/>
      <c r="AH77"/>
      <c r="AI77"/>
      <c r="AJ77"/>
      <c r="AK77"/>
      <c r="AL77"/>
      <c r="AM77"/>
    </row>
    <row r="78" spans="2:160" s="1" customFormat="1" ht="29.25" customHeight="1" x14ac:dyDescent="0.35">
      <c r="B78" s="122" t="s">
        <v>76</v>
      </c>
      <c r="C78" s="123"/>
      <c r="D78" s="124"/>
      <c r="E78" s="44">
        <f>SUM(J30:J35)</f>
        <v>702219246</v>
      </c>
      <c r="F78"/>
      <c r="G78" s="94"/>
      <c r="H78" s="94"/>
      <c r="I78" s="94"/>
      <c r="J78" s="84"/>
      <c r="K78"/>
      <c r="L78" s="94"/>
      <c r="M78" s="94"/>
      <c r="N78" s="94"/>
      <c r="O78" s="84"/>
      <c r="P78"/>
      <c r="Q78" s="45"/>
      <c r="R78"/>
      <c r="S78"/>
      <c r="T78"/>
      <c r="U78"/>
      <c r="V78"/>
      <c r="W78"/>
      <c r="X78"/>
      <c r="Y78"/>
      <c r="Z78"/>
      <c r="AA78"/>
      <c r="AB78"/>
      <c r="AC78"/>
      <c r="AD78"/>
      <c r="AE78"/>
      <c r="AF78"/>
      <c r="AG78"/>
      <c r="AH78"/>
      <c r="AI78"/>
      <c r="AJ78"/>
      <c r="AK78"/>
      <c r="AL78"/>
      <c r="AM78"/>
    </row>
    <row r="79" spans="2:160" s="1" customFormat="1" ht="29.25" customHeight="1" x14ac:dyDescent="0.35">
      <c r="B79" s="122" t="s">
        <v>77</v>
      </c>
      <c r="C79" s="123"/>
      <c r="D79" s="124"/>
      <c r="E79" s="44">
        <f>L70</f>
        <v>0</v>
      </c>
      <c r="F79"/>
      <c r="G79" s="94"/>
      <c r="H79" s="94"/>
      <c r="I79" s="94"/>
      <c r="J79" s="84"/>
      <c r="K79"/>
      <c r="L79" s="94"/>
      <c r="M79" s="94"/>
      <c r="N79" s="94"/>
      <c r="O79" s="84"/>
      <c r="P79"/>
      <c r="Q79" s="45"/>
      <c r="R79"/>
      <c r="S79"/>
      <c r="T79"/>
      <c r="U79"/>
      <c r="V79"/>
      <c r="W79"/>
      <c r="X79"/>
      <c r="Y79"/>
      <c r="Z79"/>
      <c r="AA79"/>
      <c r="AB79"/>
      <c r="AC79"/>
      <c r="AD79"/>
      <c r="AE79"/>
      <c r="AF79"/>
      <c r="AG79"/>
      <c r="AH79"/>
      <c r="AI79"/>
      <c r="AJ79"/>
      <c r="AK79"/>
      <c r="AL79"/>
      <c r="AM79"/>
    </row>
    <row r="80" spans="2:160" s="1" customFormat="1" ht="29.25" customHeight="1" x14ac:dyDescent="0.35">
      <c r="B80" s="122" t="s">
        <v>78</v>
      </c>
      <c r="C80" s="123"/>
      <c r="D80" s="124"/>
      <c r="E80" s="44">
        <f>E78+E79</f>
        <v>702219246</v>
      </c>
      <c r="F80"/>
      <c r="G80" s="94"/>
      <c r="H80" s="94"/>
      <c r="I80" s="94"/>
      <c r="J80" s="85"/>
      <c r="K80"/>
      <c r="L80" s="94"/>
      <c r="M80" s="94"/>
      <c r="N80" s="94"/>
      <c r="O80" s="86"/>
      <c r="P80"/>
      <c r="Q80" s="45"/>
      <c r="R80"/>
      <c r="S80"/>
      <c r="T80"/>
      <c r="U80"/>
      <c r="V80"/>
      <c r="W80"/>
      <c r="X80"/>
      <c r="Y80"/>
      <c r="Z80"/>
      <c r="AA80"/>
      <c r="AB80"/>
      <c r="AC80"/>
      <c r="AD80"/>
      <c r="AE80"/>
      <c r="AF80"/>
      <c r="AG80"/>
      <c r="AH80"/>
      <c r="AI80"/>
      <c r="AJ80"/>
      <c r="AK80"/>
      <c r="AL80"/>
      <c r="AM80"/>
    </row>
    <row r="81" spans="2:39" s="1" customFormat="1" ht="29.25" customHeight="1" x14ac:dyDescent="0.35">
      <c r="B81" s="121" t="s">
        <v>79</v>
      </c>
      <c r="C81" s="121"/>
      <c r="D81" s="46">
        <v>0.1</v>
      </c>
      <c r="E81" s="44">
        <f>ROUND((E80)*D81,0)</f>
        <v>70221925</v>
      </c>
      <c r="F81"/>
      <c r="G81" s="94"/>
      <c r="H81" s="94"/>
      <c r="I81" s="87"/>
      <c r="J81" s="84"/>
      <c r="K81" s="88"/>
      <c r="L81" s="94"/>
      <c r="M81" s="94"/>
      <c r="N81" s="87"/>
      <c r="O81" s="84"/>
      <c r="P81"/>
      <c r="Q81" s="45"/>
      <c r="R81"/>
      <c r="S81"/>
      <c r="T81"/>
      <c r="U81"/>
      <c r="V81"/>
      <c r="W81"/>
      <c r="X81"/>
      <c r="Y81"/>
      <c r="Z81"/>
      <c r="AA81"/>
      <c r="AB81"/>
      <c r="AC81"/>
      <c r="AD81"/>
      <c r="AE81"/>
      <c r="AF81"/>
      <c r="AG81"/>
      <c r="AH81"/>
      <c r="AI81"/>
      <c r="AJ81"/>
      <c r="AK81"/>
      <c r="AL81"/>
      <c r="AM81"/>
    </row>
    <row r="82" spans="2:39" s="1" customFormat="1" ht="29.25" customHeight="1" x14ac:dyDescent="0.35">
      <c r="B82" s="121" t="s">
        <v>80</v>
      </c>
      <c r="C82" s="121"/>
      <c r="D82" s="47">
        <v>0.19</v>
      </c>
      <c r="E82" s="44">
        <f>ROUND(E81*D82,0)</f>
        <v>13342166</v>
      </c>
      <c r="F82"/>
      <c r="G82" s="94"/>
      <c r="H82" s="94"/>
      <c r="I82" s="89"/>
      <c r="J82" s="84"/>
      <c r="K82"/>
      <c r="L82" s="94"/>
      <c r="M82" s="94"/>
      <c r="N82" s="89"/>
      <c r="O82" s="84"/>
      <c r="P82"/>
      <c r="Q82" s="45"/>
      <c r="R82"/>
      <c r="S82"/>
      <c r="T82"/>
      <c r="U82"/>
      <c r="V82"/>
      <c r="W82"/>
      <c r="X82"/>
      <c r="Y82"/>
      <c r="Z82"/>
      <c r="AA82"/>
      <c r="AB82"/>
      <c r="AC82"/>
      <c r="AD82"/>
      <c r="AE82"/>
      <c r="AF82"/>
      <c r="AG82"/>
      <c r="AH82"/>
      <c r="AI82"/>
      <c r="AJ82"/>
      <c r="AK82"/>
      <c r="AL82"/>
      <c r="AM82"/>
    </row>
    <row r="83" spans="2:39" s="1" customFormat="1" ht="29.25" customHeight="1" x14ac:dyDescent="0.35">
      <c r="B83" s="105" t="s">
        <v>97</v>
      </c>
      <c r="C83" s="106"/>
      <c r="D83" s="107"/>
      <c r="E83" s="48">
        <f>E80+E82</f>
        <v>715561412</v>
      </c>
      <c r="F83"/>
      <c r="G83" s="103"/>
      <c r="H83" s="95"/>
      <c r="I83" s="95"/>
      <c r="J83" s="90"/>
      <c r="K83"/>
      <c r="L83" s="103"/>
      <c r="M83" s="103"/>
      <c r="N83" s="103"/>
      <c r="O83" s="90"/>
      <c r="P83"/>
      <c r="Q83" s="49"/>
      <c r="R83"/>
      <c r="S83"/>
      <c r="T83"/>
      <c r="U83"/>
      <c r="V83"/>
      <c r="W83"/>
      <c r="X83"/>
      <c r="Y83"/>
      <c r="Z83"/>
      <c r="AA83"/>
      <c r="AB83"/>
      <c r="AC83"/>
      <c r="AD83"/>
      <c r="AE83"/>
      <c r="AF83"/>
      <c r="AG83"/>
      <c r="AH83"/>
      <c r="AI83"/>
      <c r="AJ83"/>
      <c r="AK83"/>
      <c r="AL83"/>
      <c r="AM83"/>
    </row>
    <row r="84" spans="2:39" s="1" customFormat="1" ht="14.5" x14ac:dyDescent="0.35">
      <c r="C84" s="17"/>
      <c r="D84" s="17"/>
      <c r="E84" s="50"/>
      <c r="F84"/>
      <c r="G84"/>
      <c r="H84"/>
      <c r="I84"/>
      <c r="J84"/>
      <c r="K84"/>
      <c r="L84"/>
      <c r="M84"/>
      <c r="N84"/>
      <c r="O84"/>
      <c r="P84"/>
      <c r="Q84"/>
      <c r="R84"/>
      <c r="S84"/>
      <c r="T84"/>
      <c r="U84"/>
      <c r="V84"/>
      <c r="W84"/>
      <c r="X84"/>
      <c r="Y84"/>
      <c r="Z84"/>
      <c r="AA84"/>
      <c r="AB84"/>
      <c r="AC84"/>
      <c r="AD84"/>
      <c r="AE84"/>
      <c r="AF84"/>
      <c r="AG84"/>
      <c r="AH84"/>
      <c r="AI84"/>
      <c r="AJ84"/>
      <c r="AK84"/>
      <c r="AL84"/>
      <c r="AM84"/>
    </row>
    <row r="85" spans="2:39" s="17" customFormat="1" ht="22" customHeight="1" x14ac:dyDescent="0.35">
      <c r="B85" s="108" t="s">
        <v>81</v>
      </c>
      <c r="C85" s="109"/>
      <c r="D85" s="110"/>
      <c r="E85" s="48">
        <f>SUM(G43:G69)</f>
        <v>3773679</v>
      </c>
      <c r="F85"/>
      <c r="G85"/>
      <c r="H85"/>
      <c r="I85"/>
      <c r="J85"/>
      <c r="K85"/>
      <c r="L85"/>
      <c r="M85"/>
      <c r="N85"/>
      <c r="O85"/>
      <c r="P85"/>
      <c r="Q85"/>
      <c r="R85"/>
      <c r="S85"/>
      <c r="T85"/>
      <c r="U85"/>
      <c r="V85"/>
      <c r="W85"/>
      <c r="X85"/>
      <c r="Y85"/>
      <c r="Z85"/>
      <c r="AA85"/>
      <c r="AB85"/>
      <c r="AC85"/>
      <c r="AD85"/>
      <c r="AE85"/>
      <c r="AF85"/>
      <c r="AG85"/>
      <c r="AH85"/>
      <c r="AI85"/>
      <c r="AJ85"/>
      <c r="AK85"/>
      <c r="AL85"/>
      <c r="AM85"/>
    </row>
    <row r="86" spans="2:39" s="17" customFormat="1" ht="18" customHeight="1" x14ac:dyDescent="0.25">
      <c r="B86" s="111" t="s">
        <v>82</v>
      </c>
      <c r="C86" s="112"/>
      <c r="D86" s="113"/>
      <c r="E86" s="52">
        <f>ROUND(SUM(H43:H69),0)</f>
        <v>0</v>
      </c>
      <c r="F86" s="51"/>
    </row>
    <row r="87" spans="2:39" s="17" customFormat="1" ht="12.65" customHeight="1" x14ac:dyDescent="0.25">
      <c r="E87" s="51"/>
      <c r="F87" s="51"/>
    </row>
    <row r="88" spans="2:39" ht="12.65" customHeight="1" x14ac:dyDescent="0.25"/>
    <row r="89" spans="2:39" ht="12.65" customHeight="1" x14ac:dyDescent="0.25"/>
    <row r="90" spans="2:39" ht="11" customHeight="1" x14ac:dyDescent="0.25"/>
    <row r="91" spans="2:39" ht="107.5" customHeight="1" x14ac:dyDescent="0.25">
      <c r="B91" s="104"/>
      <c r="C91" s="104"/>
      <c r="D91" s="104"/>
      <c r="E91" s="104"/>
    </row>
    <row r="92" spans="2:39" ht="26.25" customHeight="1" x14ac:dyDescent="0.3">
      <c r="B92" s="55" t="s">
        <v>83</v>
      </c>
    </row>
    <row r="93" spans="2:39" ht="13" x14ac:dyDescent="0.3">
      <c r="B93" s="55" t="s">
        <v>84</v>
      </c>
    </row>
    <row r="94" spans="2:39" ht="12.65" customHeight="1" x14ac:dyDescent="0.25"/>
    <row r="95" spans="2:39" ht="12.65" customHeight="1" x14ac:dyDescent="0.25"/>
    <row r="96" spans="2:39" ht="12.65" customHeight="1" x14ac:dyDescent="0.25"/>
  </sheetData>
  <sheetProtection algorithmName="SHA-512" hashValue="llTodb3d7CiJlcMFoECZImGkEyOwY4DDByZq6hmTnJiyZ+lJGZkJh1ilLelop/MbNQueDBjTSkSQ+XdrIM8DIw==" saltValue="iBvf6OJAK6l4MrH28O0brg==" spinCount="100000" sheet="1" objects="1" scenarios="1"/>
  <mergeCells count="89">
    <mergeCell ref="B3:Q5"/>
    <mergeCell ref="B7:Q7"/>
    <mergeCell ref="B8:Q8"/>
    <mergeCell ref="C10:H10"/>
    <mergeCell ref="I10:J10"/>
    <mergeCell ref="K10:M10"/>
    <mergeCell ref="O10:Q10"/>
    <mergeCell ref="C11:H11"/>
    <mergeCell ref="I11:J11"/>
    <mergeCell ref="B14:Q14"/>
    <mergeCell ref="B15:Q15"/>
    <mergeCell ref="B17:Q17"/>
    <mergeCell ref="K11:M11"/>
    <mergeCell ref="O11:Q11"/>
    <mergeCell ref="C12:H12"/>
    <mergeCell ref="I12:J12"/>
    <mergeCell ref="K12:M12"/>
    <mergeCell ref="O12:Q12"/>
    <mergeCell ref="EK39:ET39"/>
    <mergeCell ref="B41:E41"/>
    <mergeCell ref="D42:E42"/>
    <mergeCell ref="F20:G20"/>
    <mergeCell ref="F21:G21"/>
    <mergeCell ref="B21:C21"/>
    <mergeCell ref="D61:E61"/>
    <mergeCell ref="D62:E62"/>
    <mergeCell ref="D63:E63"/>
    <mergeCell ref="D50:E50"/>
    <mergeCell ref="D51:E51"/>
    <mergeCell ref="D56:E56"/>
    <mergeCell ref="D57:E57"/>
    <mergeCell ref="D58:E58"/>
    <mergeCell ref="D55:E55"/>
    <mergeCell ref="D52:E52"/>
    <mergeCell ref="D53:E53"/>
    <mergeCell ref="D54:E54"/>
    <mergeCell ref="D59:E59"/>
    <mergeCell ref="D60:E60"/>
    <mergeCell ref="B81:C81"/>
    <mergeCell ref="G81:H81"/>
    <mergeCell ref="B82:C82"/>
    <mergeCell ref="G82:H82"/>
    <mergeCell ref="D65:E65"/>
    <mergeCell ref="B79:D79"/>
    <mergeCell ref="G79:I79"/>
    <mergeCell ref="B80:D80"/>
    <mergeCell ref="G80:I80"/>
    <mergeCell ref="B78:D78"/>
    <mergeCell ref="G78:I78"/>
    <mergeCell ref="D66:E66"/>
    <mergeCell ref="D67:E67"/>
    <mergeCell ref="D68:E68"/>
    <mergeCell ref="D69:E69"/>
    <mergeCell ref="B75:E75"/>
    <mergeCell ref="O28:P28"/>
    <mergeCell ref="D44:E44"/>
    <mergeCell ref="D45:E45"/>
    <mergeCell ref="D46:E46"/>
    <mergeCell ref="D47:E47"/>
    <mergeCell ref="D43:E43"/>
    <mergeCell ref="F28:G28"/>
    <mergeCell ref="H28:I28"/>
    <mergeCell ref="B36:I36"/>
    <mergeCell ref="B91:E91"/>
    <mergeCell ref="B83:D83"/>
    <mergeCell ref="G83:I83"/>
    <mergeCell ref="B85:D85"/>
    <mergeCell ref="B86:D86"/>
    <mergeCell ref="L83:N83"/>
    <mergeCell ref="L82:M82"/>
    <mergeCell ref="L81:M81"/>
    <mergeCell ref="L80:N80"/>
    <mergeCell ref="L79:N79"/>
    <mergeCell ref="B26:J26"/>
    <mergeCell ref="B23:J23"/>
    <mergeCell ref="L78:N78"/>
    <mergeCell ref="L77:N77"/>
    <mergeCell ref="B39:L39"/>
    <mergeCell ref="G41:L41"/>
    <mergeCell ref="B70:K70"/>
    <mergeCell ref="B73:E73"/>
    <mergeCell ref="D49:E49"/>
    <mergeCell ref="B28:E28"/>
    <mergeCell ref="M28:N28"/>
    <mergeCell ref="D48:E48"/>
    <mergeCell ref="G75:Q75"/>
    <mergeCell ref="B77:D77"/>
    <mergeCell ref="G77:I77"/>
    <mergeCell ref="D64:E64"/>
  </mergeCells>
  <conditionalFormatting sqref="I1:I2 I6 I9 L9 M10:M12 P10:P12 I13 L13 I15:I22 I24:I25 I37:I38 I40 I71:I72 L71:L72 I74:I1048576 L82:L1048576">
    <cfRule type="containsText" dxfId="5" priority="5" operator="containsText" text="OK">
      <formula>NOT(ISERROR(SEARCH("OK",I1)))</formula>
    </cfRule>
    <cfRule type="containsText" dxfId="4" priority="6" operator="containsText" text="ERROR">
      <formula>NOT(ISERROR(SEARCH("ERROR",I1)))</formula>
    </cfRule>
  </conditionalFormatting>
  <conditionalFormatting sqref="I27:I35">
    <cfRule type="containsText" dxfId="3" priority="1" operator="containsText" text="OK">
      <formula>NOT(ISERROR(SEARCH("OK",I27)))</formula>
    </cfRule>
    <cfRule type="containsText" dxfId="2" priority="2" operator="containsText" text="ERROR">
      <formula>NOT(ISERROR(SEARCH("ERROR",I27)))</formula>
    </cfRule>
  </conditionalFormatting>
  <conditionalFormatting sqref="L1:L2 L6 L15:L38 L40 I42:I69 L74:L80">
    <cfRule type="containsText" dxfId="1" priority="3" operator="containsText" text="OK">
      <formula>NOT(ISERROR(SEARCH("OK",I1)))</formula>
    </cfRule>
    <cfRule type="containsText" dxfId="0" priority="4" operator="containsText" text="ERROR">
      <formula>NOT(ISERROR(SEARCH("ERROR",I1)))</formula>
    </cfRule>
  </conditionalFormatting>
  <pageMargins left="0.70866141732283472" right="0.70866141732283472" top="0.74803149606299213" bottom="0.74803149606299213" header="0.31496062992125984" footer="0.31496062992125984"/>
  <pageSetup scale="43" orientation="portrait" r:id="rId1"/>
  <headerFooter>
    <oddFooter xml:space="preserve">&amp;C&amp;P/&amp;N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Camila Gutierrez</dc:creator>
  <cp:lastModifiedBy>Camila Gutierrez</cp:lastModifiedBy>
  <dcterms:created xsi:type="dcterms:W3CDTF">2025-10-06T21:40:40Z</dcterms:created>
  <dcterms:modified xsi:type="dcterms:W3CDTF">2026-08-13T22:00:19Z</dcterms:modified>
</cp:coreProperties>
</file>