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https://danegovco-my.sharepoint.com/personal/dpgiraldog_dane_gov_co/Documents/BOLSA MERCANTIL 2026/VERSION_FINAL_COMITE/"/>
    </mc:Choice>
  </mc:AlternateContent>
  <xr:revisionPtr revIDLastSave="122" documentId="13_ncr:1_{BACED223-CA8C-4E68-8CFF-A2BE873D2911}" xr6:coauthVersionLast="47" xr6:coauthVersionMax="47" xr10:uidLastSave="{FA7FC3ED-3424-4CB2-9BEB-2BECDE0F15C5}"/>
  <bookViews>
    <workbookView xWindow="4020" yWindow="4020" windowWidth="21600" windowHeight="11295" xr2:uid="{00000000-000D-0000-FFFF-FFFF00000000}"/>
  </bookViews>
  <sheets>
    <sheet name="GCO-040-PDT-002-f-016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8" i="1" l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13" i="1"/>
  <c r="AA8" i="1" l="1"/>
  <c r="V8" i="1"/>
  <c r="W8" i="1" s="1"/>
  <c r="S8" i="1"/>
  <c r="T8" i="1" s="1"/>
  <c r="Y33" i="1"/>
  <c r="Z33" i="1" s="1"/>
  <c r="Y32" i="1"/>
  <c r="Z32" i="1" s="1"/>
  <c r="Y31" i="1"/>
  <c r="Z31" i="1" s="1"/>
  <c r="Y30" i="1"/>
  <c r="Z30" i="1" s="1"/>
  <c r="Y29" i="1"/>
  <c r="Z29" i="1" s="1"/>
  <c r="Y28" i="1"/>
  <c r="Z28" i="1" s="1"/>
  <c r="Y27" i="1"/>
  <c r="Z27" i="1" s="1"/>
  <c r="Y26" i="1"/>
  <c r="Z26" i="1" s="1"/>
  <c r="Y25" i="1"/>
  <c r="Z25" i="1" s="1"/>
  <c r="Y24" i="1"/>
  <c r="Z24" i="1" s="1"/>
  <c r="Y23" i="1"/>
  <c r="Z23" i="1" s="1"/>
  <c r="Y22" i="1"/>
  <c r="Z22" i="1" s="1"/>
  <c r="Y21" i="1"/>
  <c r="Z21" i="1" s="1"/>
  <c r="Y20" i="1"/>
  <c r="Z20" i="1" s="1"/>
  <c r="Y19" i="1"/>
  <c r="Z19" i="1" s="1"/>
  <c r="Y18" i="1"/>
  <c r="Z18" i="1" s="1"/>
  <c r="Y17" i="1"/>
  <c r="Z17" i="1" s="1"/>
  <c r="Y16" i="1"/>
  <c r="Z16" i="1" s="1"/>
  <c r="Y15" i="1"/>
  <c r="Z15" i="1" s="1"/>
  <c r="Y14" i="1"/>
  <c r="Z14" i="1" s="1"/>
  <c r="Y13" i="1"/>
  <c r="Z13" i="1" s="1"/>
  <c r="P33" i="1"/>
  <c r="Q33" i="1" s="1"/>
  <c r="P32" i="1"/>
  <c r="Q32" i="1" s="1"/>
  <c r="P31" i="1"/>
  <c r="Q31" i="1" s="1"/>
  <c r="P30" i="1"/>
  <c r="Q30" i="1" s="1"/>
  <c r="P29" i="1"/>
  <c r="Q29" i="1" s="1"/>
  <c r="P28" i="1"/>
  <c r="Q28" i="1" s="1"/>
  <c r="P27" i="1"/>
  <c r="Q27" i="1" s="1"/>
  <c r="P26" i="1"/>
  <c r="Q26" i="1" s="1"/>
  <c r="P25" i="1"/>
  <c r="Q25" i="1" s="1"/>
  <c r="P24" i="1"/>
  <c r="Q24" i="1" s="1"/>
  <c r="P23" i="1"/>
  <c r="Q23" i="1" s="1"/>
  <c r="P22" i="1"/>
  <c r="Q22" i="1" s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8" i="1"/>
  <c r="Q8" i="1" s="1"/>
  <c r="M8" i="1"/>
  <c r="N8" i="1" s="1"/>
  <c r="J8" i="1"/>
  <c r="K8" i="1" s="1"/>
  <c r="G8" i="1"/>
  <c r="H8" i="1" s="1"/>
  <c r="AB8" i="1" l="1"/>
  <c r="AC8" i="1" s="1"/>
  <c r="Z34" i="1"/>
  <c r="Q34" i="1"/>
  <c r="Q35" i="1" s="1"/>
  <c r="S14" i="1" l="1"/>
  <c r="T14" i="1" s="1"/>
  <c r="S15" i="1"/>
  <c r="T15" i="1" s="1"/>
  <c r="S16" i="1"/>
  <c r="T16" i="1" s="1"/>
  <c r="S17" i="1"/>
  <c r="T17" i="1" s="1"/>
  <c r="S18" i="1"/>
  <c r="T18" i="1" s="1"/>
  <c r="S19" i="1"/>
  <c r="T19" i="1" s="1"/>
  <c r="S20" i="1"/>
  <c r="T20" i="1" s="1"/>
  <c r="S21" i="1"/>
  <c r="T21" i="1" s="1"/>
  <c r="S22" i="1"/>
  <c r="T22" i="1" s="1"/>
  <c r="S23" i="1"/>
  <c r="T23" i="1" s="1"/>
  <c r="S24" i="1"/>
  <c r="T24" i="1" s="1"/>
  <c r="S25" i="1"/>
  <c r="T25" i="1" s="1"/>
  <c r="S26" i="1"/>
  <c r="T26" i="1" s="1"/>
  <c r="S27" i="1"/>
  <c r="T27" i="1" s="1"/>
  <c r="S28" i="1"/>
  <c r="T28" i="1" s="1"/>
  <c r="S29" i="1"/>
  <c r="T29" i="1" s="1"/>
  <c r="S30" i="1"/>
  <c r="T30" i="1" s="1"/>
  <c r="S31" i="1"/>
  <c r="T31" i="1" s="1"/>
  <c r="S32" i="1"/>
  <c r="T32" i="1" s="1"/>
  <c r="S33" i="1"/>
  <c r="T33" i="1" s="1"/>
  <c r="S13" i="1"/>
  <c r="T13" i="1" s="1"/>
  <c r="M14" i="1"/>
  <c r="N14" i="1" s="1"/>
  <c r="M15" i="1"/>
  <c r="N15" i="1" s="1"/>
  <c r="M16" i="1"/>
  <c r="N16" i="1" s="1"/>
  <c r="M17" i="1"/>
  <c r="N17" i="1" s="1"/>
  <c r="M18" i="1"/>
  <c r="N18" i="1" s="1"/>
  <c r="M19" i="1"/>
  <c r="N19" i="1" s="1"/>
  <c r="M20" i="1"/>
  <c r="N20" i="1" s="1"/>
  <c r="M21" i="1"/>
  <c r="N21" i="1" s="1"/>
  <c r="M22" i="1"/>
  <c r="N22" i="1" s="1"/>
  <c r="M23" i="1"/>
  <c r="N23" i="1" s="1"/>
  <c r="M24" i="1"/>
  <c r="N24" i="1" s="1"/>
  <c r="M25" i="1"/>
  <c r="N25" i="1" s="1"/>
  <c r="M26" i="1"/>
  <c r="N26" i="1" s="1"/>
  <c r="M27" i="1"/>
  <c r="N27" i="1" s="1"/>
  <c r="M28" i="1"/>
  <c r="N28" i="1" s="1"/>
  <c r="M29" i="1"/>
  <c r="N29" i="1" s="1"/>
  <c r="M30" i="1"/>
  <c r="N30" i="1" s="1"/>
  <c r="M31" i="1"/>
  <c r="N31" i="1" s="1"/>
  <c r="M32" i="1"/>
  <c r="N32" i="1" s="1"/>
  <c r="M33" i="1"/>
  <c r="N33" i="1" s="1"/>
  <c r="T34" i="1" l="1"/>
  <c r="T35" i="1" s="1"/>
  <c r="V14" i="1" l="1"/>
  <c r="W14" i="1" s="1"/>
  <c r="V15" i="1"/>
  <c r="W15" i="1" s="1"/>
  <c r="V16" i="1"/>
  <c r="W16" i="1" s="1"/>
  <c r="V17" i="1"/>
  <c r="W17" i="1" s="1"/>
  <c r="V18" i="1"/>
  <c r="W18" i="1" s="1"/>
  <c r="V19" i="1"/>
  <c r="W19" i="1" s="1"/>
  <c r="V20" i="1"/>
  <c r="W20" i="1" s="1"/>
  <c r="V21" i="1"/>
  <c r="W21" i="1" s="1"/>
  <c r="V22" i="1"/>
  <c r="W22" i="1" s="1"/>
  <c r="V23" i="1"/>
  <c r="W23" i="1" s="1"/>
  <c r="V24" i="1"/>
  <c r="W24" i="1" s="1"/>
  <c r="V25" i="1"/>
  <c r="W25" i="1" s="1"/>
  <c r="V26" i="1"/>
  <c r="W26" i="1" s="1"/>
  <c r="V27" i="1"/>
  <c r="W27" i="1" s="1"/>
  <c r="V28" i="1"/>
  <c r="W28" i="1" s="1"/>
  <c r="V29" i="1"/>
  <c r="W29" i="1" s="1"/>
  <c r="V30" i="1"/>
  <c r="W30" i="1" s="1"/>
  <c r="V31" i="1"/>
  <c r="W31" i="1" s="1"/>
  <c r="V32" i="1"/>
  <c r="W32" i="1" s="1"/>
  <c r="V33" i="1"/>
  <c r="W33" i="1" s="1"/>
  <c r="G14" i="1" l="1"/>
  <c r="H14" i="1" s="1"/>
  <c r="AB14" i="1" s="1"/>
  <c r="G15" i="1"/>
  <c r="H15" i="1" s="1"/>
  <c r="AB15" i="1" s="1"/>
  <c r="G16" i="1"/>
  <c r="H16" i="1" s="1"/>
  <c r="AB16" i="1" s="1"/>
  <c r="G17" i="1"/>
  <c r="H17" i="1" s="1"/>
  <c r="AB17" i="1" s="1"/>
  <c r="G18" i="1"/>
  <c r="H18" i="1" s="1"/>
  <c r="AB18" i="1" s="1"/>
  <c r="G19" i="1"/>
  <c r="H19" i="1" s="1"/>
  <c r="AB19" i="1" s="1"/>
  <c r="G20" i="1"/>
  <c r="H20" i="1" s="1"/>
  <c r="AB20" i="1" s="1"/>
  <c r="G21" i="1"/>
  <c r="H21" i="1" s="1"/>
  <c r="AB21" i="1" s="1"/>
  <c r="G22" i="1"/>
  <c r="H22" i="1" s="1"/>
  <c r="AB22" i="1" s="1"/>
  <c r="G23" i="1"/>
  <c r="H23" i="1" s="1"/>
  <c r="AB23" i="1" s="1"/>
  <c r="G24" i="1"/>
  <c r="H24" i="1" s="1"/>
  <c r="AB24" i="1" s="1"/>
  <c r="G25" i="1"/>
  <c r="H25" i="1" s="1"/>
  <c r="AB25" i="1" s="1"/>
  <c r="G26" i="1"/>
  <c r="H26" i="1" s="1"/>
  <c r="AB26" i="1" s="1"/>
  <c r="G27" i="1"/>
  <c r="H27" i="1" s="1"/>
  <c r="AB27" i="1" s="1"/>
  <c r="G28" i="1"/>
  <c r="H28" i="1" s="1"/>
  <c r="AB28" i="1" s="1"/>
  <c r="G29" i="1"/>
  <c r="H29" i="1" s="1"/>
  <c r="AB29" i="1" s="1"/>
  <c r="G30" i="1"/>
  <c r="H30" i="1" s="1"/>
  <c r="AB30" i="1" s="1"/>
  <c r="G31" i="1"/>
  <c r="H31" i="1" s="1"/>
  <c r="AB31" i="1" s="1"/>
  <c r="G32" i="1"/>
  <c r="H32" i="1" s="1"/>
  <c r="AB32" i="1" s="1"/>
  <c r="G33" i="1"/>
  <c r="H33" i="1" s="1"/>
  <c r="AB33" i="1" s="1"/>
  <c r="K22" i="1" l="1"/>
  <c r="AC22" i="1" s="1"/>
  <c r="J32" i="1"/>
  <c r="K32" i="1" s="1"/>
  <c r="AC32" i="1" s="1"/>
  <c r="J33" i="1"/>
  <c r="K33" i="1" s="1"/>
  <c r="AC33" i="1" s="1"/>
  <c r="J31" i="1"/>
  <c r="K31" i="1" s="1"/>
  <c r="AC31" i="1" s="1"/>
  <c r="J30" i="1"/>
  <c r="K30" i="1" s="1"/>
  <c r="AC30" i="1" s="1"/>
  <c r="J29" i="1"/>
  <c r="K29" i="1" s="1"/>
  <c r="AC29" i="1" s="1"/>
  <c r="J28" i="1"/>
  <c r="K28" i="1" s="1"/>
  <c r="AC28" i="1" s="1"/>
  <c r="J27" i="1"/>
  <c r="K27" i="1" s="1"/>
  <c r="AC27" i="1" s="1"/>
  <c r="J26" i="1"/>
  <c r="K26" i="1" s="1"/>
  <c r="AC26" i="1" s="1"/>
  <c r="J25" i="1"/>
  <c r="K25" i="1" s="1"/>
  <c r="AC25" i="1" s="1"/>
  <c r="J24" i="1"/>
  <c r="K24" i="1" s="1"/>
  <c r="AC24" i="1" s="1"/>
  <c r="J23" i="1"/>
  <c r="K23" i="1" s="1"/>
  <c r="AC23" i="1" s="1"/>
  <c r="AD33" i="1" l="1"/>
  <c r="AD31" i="1"/>
  <c r="AD24" i="1"/>
  <c r="AD22" i="1"/>
  <c r="AD32" i="1"/>
  <c r="AD23" i="1"/>
  <c r="AD25" i="1"/>
  <c r="AD27" i="1"/>
  <c r="AD28" i="1"/>
  <c r="AD29" i="1"/>
  <c r="AD30" i="1"/>
  <c r="AD26" i="1"/>
  <c r="J19" i="1"/>
  <c r="K19" i="1" l="1"/>
  <c r="AC19" i="1" s="1"/>
  <c r="V13" i="1"/>
  <c r="W13" i="1" s="1"/>
  <c r="W34" i="1" s="1"/>
  <c r="W35" i="1" l="1"/>
  <c r="AD19" i="1"/>
  <c r="M13" i="1" l="1"/>
  <c r="N13" i="1" s="1"/>
  <c r="N34" i="1" s="1"/>
  <c r="N35" i="1" s="1"/>
  <c r="J21" i="1"/>
  <c r="K21" i="1" s="1"/>
  <c r="AC21" i="1" s="1"/>
  <c r="J20" i="1"/>
  <c r="J18" i="1"/>
  <c r="K18" i="1" s="1"/>
  <c r="AC18" i="1" s="1"/>
  <c r="J17" i="1"/>
  <c r="K17" i="1" s="1"/>
  <c r="AC17" i="1" s="1"/>
  <c r="J16" i="1"/>
  <c r="K16" i="1" s="1"/>
  <c r="AC16" i="1" s="1"/>
  <c r="J15" i="1"/>
  <c r="K15" i="1" s="1"/>
  <c r="AC15" i="1" s="1"/>
  <c r="J14" i="1"/>
  <c r="K14" i="1" s="1"/>
  <c r="AC14" i="1" s="1"/>
  <c r="J13" i="1"/>
  <c r="K13" i="1" s="1"/>
  <c r="G13" i="1"/>
  <c r="H13" i="1" s="1"/>
  <c r="AB13" i="1" s="1"/>
  <c r="AC13" i="1" l="1"/>
  <c r="AD14" i="1"/>
  <c r="AD15" i="1"/>
  <c r="AD16" i="1"/>
  <c r="AD17" i="1"/>
  <c r="AD18" i="1"/>
  <c r="AD21" i="1"/>
  <c r="H34" i="1"/>
  <c r="H35" i="1" s="1"/>
  <c r="K20" i="1"/>
  <c r="AC20" i="1" s="1"/>
  <c r="AD20" i="1" l="1"/>
  <c r="K34" i="1"/>
  <c r="AD13" i="1"/>
  <c r="AD34" i="1" s="1"/>
  <c r="K35" i="1" l="1"/>
  <c r="AD35" i="1"/>
</calcChain>
</file>

<file path=xl/sharedStrings.xml><?xml version="1.0" encoding="utf-8"?>
<sst xmlns="http://schemas.openxmlformats.org/spreadsheetml/2006/main" count="145" uniqueCount="62">
  <si>
    <t xml:space="preserve">CONSOLIDADO ESTUDIO DE LA OFERTA </t>
  </si>
  <si>
    <t xml:space="preserve">CODIGO: GCO-040-PDT-002-f-016               </t>
  </si>
  <si>
    <t>VERSION: 6</t>
  </si>
  <si>
    <t>Objeto del contrato:</t>
  </si>
  <si>
    <t>3097502726 A_02_SERVICIOS_TELECOMUNICACIONES_2026, 3096502226 OSIS_2026_ST, ADQUIRIR LA AMPLIACIÓN DE CAPACIDADES PARA EL SISTEMA DE ALMACENAMIENTO UNITY XT 480, EFECTUAR LA RENOVACION DE GARANTÍA DE FABRICA SOBRE LOS EQUIPOS REQUERIDOS Y BRINDAR EL SOPORTE TÉCNICO, DE ACUERDO CON LAS ESPECIFICACIONES DEFINIDAS POR LA ENTIDAD.</t>
  </si>
  <si>
    <t>ITEM 1. AMPLIACIÓN DE CAPACIDADES PARA EL SISTEMA DE ALMACENAMIENTO UNITY XT 480 EXISTENTE EN LA ENTIDAD</t>
  </si>
  <si>
    <t>DESCRIPCIÓN DEL BIEN O SERVICIO</t>
  </si>
  <si>
    <t>CANTIDAD</t>
  </si>
  <si>
    <t>RIT ENTERPRISE SOLUTION SAS</t>
  </si>
  <si>
    <t>REDCOMPUTO LIMITADA</t>
  </si>
  <si>
    <t xml:space="preserve">JUST IN TIME SOLUTIONS TRADE SAS </t>
  </si>
  <si>
    <t>GREEN SERVICES AND SOLUTIONS S.A.S</t>
  </si>
  <si>
    <t>ORIGIN IT</t>
  </si>
  <si>
    <t>DB-SYSTEM</t>
  </si>
  <si>
    <t xml:space="preserve">CONSEMAD SAS </t>
  </si>
  <si>
    <t>Valor Unitario Promedio</t>
  </si>
  <si>
    <t>Valor Unitario Promedio Incluido IVA (si aplica)</t>
  </si>
  <si>
    <t>Valor Unitario Promedio (redondeado) Incluido IVA  (si aplica)</t>
  </si>
  <si>
    <t>Valor total promedio por ítem (para cantidad requerida) incluido IVA (si aplica)</t>
  </si>
  <si>
    <t>VALOR UNITARIO</t>
  </si>
  <si>
    <t>IVA</t>
  </si>
  <si>
    <t>Valor unitario incluido IVA (si aplica)</t>
  </si>
  <si>
    <r>
      <t>Ampliación e implementación del sistema de Almacenamiento  UNITY XT 480 en</t>
    </r>
    <r>
      <rPr>
        <b/>
        <sz val="10"/>
        <color theme="1"/>
        <rFont val="Segoe UI"/>
        <family val="2"/>
      </rPr>
      <t xml:space="preserve"> 5</t>
    </r>
    <r>
      <rPr>
        <b/>
        <u/>
        <sz val="10"/>
        <color theme="1"/>
        <rFont val="Segoe UI"/>
        <family val="2"/>
      </rPr>
      <t>00 TB</t>
    </r>
    <r>
      <rPr>
        <sz val="10"/>
        <color theme="1"/>
        <rFont val="Segoe UI"/>
        <family val="2"/>
      </rPr>
      <t xml:space="preserve"> con Garantía  y soporte del fabricante por un período de tres (3) años, contados a partir de la puesta en funcionamiento del sistema, bajo la modalidad 7x24x4 
</t>
    </r>
  </si>
  <si>
    <t>NA</t>
  </si>
  <si>
    <t>ITEM 2. RENOVACIÓN DE LA GARANTÍA DEL FABRICANTE SOBRE LOS EQUIPOS DE CÓMPUTO MARCA DELL Y BRINDAR EL SOPORTE TÉCNICO</t>
  </si>
  <si>
    <t>DESCRIPCIÓN DEL EQUIPO</t>
  </si>
  <si>
    <t>ST</t>
  </si>
  <si>
    <t>SERVICIO REQUERIDO</t>
  </si>
  <si>
    <t>HASTA</t>
  </si>
  <si>
    <t xml:space="preserve">JUST IN TIME SOLUTIONS TARDE SAS </t>
  </si>
  <si>
    <t>Green Services and Solutions S.A.S.</t>
  </si>
  <si>
    <t>DELL EMC NX3340</t>
  </si>
  <si>
    <t>BVPSQ53</t>
  </si>
  <si>
    <t>PSPlus MC 4HR 7X24 ONSITE</t>
  </si>
  <si>
    <t>BVPTQ53</t>
  </si>
  <si>
    <t>NETWORKING S5000</t>
  </si>
  <si>
    <t>8PGRY03</t>
  </si>
  <si>
    <t>Post Standard Support 4-Hour 7x24 On-Site</t>
  </si>
  <si>
    <t>FNGRY03</t>
  </si>
  <si>
    <t>JJSQY03</t>
  </si>
  <si>
    <t>5KSQY03</t>
  </si>
  <si>
    <t>POWEREDGE R640</t>
  </si>
  <si>
    <t>9N8H853</t>
  </si>
  <si>
    <t>9N8G853</t>
  </si>
  <si>
    <t>9N99853</t>
  </si>
  <si>
    <t>9N9B853</t>
  </si>
  <si>
    <t>9N8K853</t>
  </si>
  <si>
    <t>9N9H853</t>
  </si>
  <si>
    <t>9N9G853</t>
  </si>
  <si>
    <t>9N8J853</t>
  </si>
  <si>
    <t>9N9D853</t>
  </si>
  <si>
    <t>9N9F853</t>
  </si>
  <si>
    <t>9N8L853</t>
  </si>
  <si>
    <t>9N9C853</t>
  </si>
  <si>
    <t>MDS-9148T-24E-32</t>
  </si>
  <si>
    <t>JPG2426006W</t>
  </si>
  <si>
    <t>JPG242600MC</t>
  </si>
  <si>
    <t>Una (1) SAN SC7020, una (1) expansión SC420 y sofwtare, ProSupport Plus 24x7, 4HR</t>
  </si>
  <si>
    <t>B1PNQ53 B1PMQ53</t>
  </si>
  <si>
    <t>Post Standard Support: 4-Hour 7x24 On-Site</t>
  </si>
  <si>
    <t>Elaborado: Diana Giraldo
Revisado: Nelson Parada
Aprobado: Luis Martin Barrera Pino</t>
  </si>
  <si>
    <r>
      <t xml:space="preserve">Observaciones:
</t>
    </r>
    <r>
      <rPr>
        <sz val="11"/>
        <color rgb="FF000000"/>
        <rFont val="Segoe UI"/>
        <family val="2"/>
      </rPr>
      <t xml:space="preserve">ITEM 1
1. Las cotizaciones de GREEN SERVICES AND SOLUTIONS S.A.S y ORIGIN SAS, para el ítem 1 presentan valores atípicos, por lo tanto, no se incluyen en el promedio.
2. No se cuenta con cotización de CONSEMAD SAS  para el ítem 1.
ITEM 2
3. Para el ítem 2 se aplicó solo se tuvieron en cuenta las cotizaciónes de RIT, Green y Origin teniendo en cuenta que son las mas cercanas a la mediana. Las demás no se tienen en cuenta dado que aumentan la desviación estándar.
4. El total del presupuesto estimado para los ITEMS 1 y 2 es de </t>
    </r>
    <r>
      <rPr>
        <b/>
        <sz val="11"/>
        <color rgb="FF000000"/>
        <rFont val="Segoe UI"/>
        <family val="2"/>
      </rPr>
      <t xml:space="preserve">$3.032.128.272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</si>
</sst>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&quot;$&quot;\ * #,##0.00_-;\-&quot;$&quot;\ * #,##0.00_-;_-&quot;$&quot;\ * &quot;-&quot;??_-;_-@_-"/>
    <numFmt numFmtId="164" formatCode="&quot;$&quot;\ #,##0"/>
    <numFmt numFmtId="165" formatCode="&quot;$&quot;\ #,##0.00"/>
    <numFmt numFmtId="166" formatCode="[$$-409]#,##0.00"/>
    <numFmt numFmtId="167" formatCode="_-[$$-240A]\ * #,##0.00_-;\-[$$-240A]\ * #,##0.00_-;_-[$$-240A]\ * &quot;-&quot;??_-;_-@_-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Segoe UI"/>
      <family val="2"/>
    </font>
    <font>
      <b/>
      <sz val="10"/>
      <color theme="1"/>
      <name val="Segoe UI"/>
      <family val="2"/>
    </font>
    <font>
      <b/>
      <sz val="10"/>
      <name val="Segoe UI"/>
      <family val="2"/>
    </font>
    <font>
      <sz val="9"/>
      <color theme="1"/>
      <name val="Segoe UI"/>
      <family val="2"/>
    </font>
    <font>
      <b/>
      <sz val="9"/>
      <color theme="1"/>
      <name val="Segoe UI"/>
      <family val="2"/>
    </font>
    <font>
      <b/>
      <sz val="11"/>
      <color theme="1"/>
      <name val="Segoe UI"/>
      <family val="2"/>
    </font>
    <font>
      <sz val="10"/>
      <color theme="1"/>
      <name val="Segoe UI"/>
      <family val="2"/>
    </font>
    <font>
      <b/>
      <u/>
      <sz val="10"/>
      <color theme="1"/>
      <name val="Segoe UI"/>
      <family val="2"/>
    </font>
    <font>
      <sz val="10"/>
      <name val="Segoe UI"/>
      <family val="2"/>
    </font>
    <font>
      <b/>
      <sz val="12"/>
      <name val="Segoe UI"/>
      <family val="2"/>
    </font>
    <font>
      <sz val="8"/>
      <color theme="1"/>
      <name val="Segoe UI"/>
      <family val="2"/>
    </font>
    <font>
      <b/>
      <sz val="8"/>
      <color theme="1"/>
      <name val="Segoe UI"/>
      <family val="2"/>
    </font>
    <font>
      <b/>
      <sz val="11"/>
      <name val="Segoe UI"/>
      <family val="2"/>
    </font>
    <font>
      <b/>
      <sz val="11"/>
      <color rgb="FF000000"/>
      <name val="Segoe UI"/>
      <family val="2"/>
    </font>
    <font>
      <sz val="11"/>
      <color rgb="FF000000"/>
      <name val="Segoe UI"/>
      <family val="2"/>
    </font>
    <font>
      <b/>
      <sz val="11"/>
      <color rgb="FF000000"/>
      <name val="Segoe UI"/>
      <family val="2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7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rgb="FF000000"/>
      </right>
      <top/>
      <bottom style="thin">
        <color auto="1"/>
      </bottom>
      <diagonal/>
    </border>
    <border>
      <left style="medium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000000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thin">
        <color auto="1"/>
      </left>
      <right/>
      <top style="thin">
        <color auto="1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rgb="FF000000"/>
      </right>
      <top style="thin">
        <color rgb="FF000000"/>
      </top>
      <bottom/>
      <diagonal/>
    </border>
  </borders>
  <cellStyleXfs count="4">
    <xf numFmtId="0" fontId="0" fillId="0" borderId="0"/>
    <xf numFmtId="44" fontId="3" fillId="0" borderId="0" applyFont="0" applyFill="0" applyBorder="0" applyAlignment="0" applyProtection="0"/>
    <xf numFmtId="0" fontId="4" fillId="0" borderId="0"/>
    <xf numFmtId="0" fontId="3" fillId="0" borderId="0"/>
  </cellStyleXfs>
  <cellXfs count="170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/>
    <xf numFmtId="44" fontId="1" fillId="0" borderId="0" xfId="1" applyFont="1"/>
    <xf numFmtId="44" fontId="1" fillId="0" borderId="0" xfId="0" applyNumberFormat="1" applyFont="1"/>
    <xf numFmtId="165" fontId="1" fillId="0" borderId="0" xfId="0" applyNumberFormat="1" applyFont="1"/>
    <xf numFmtId="44" fontId="1" fillId="0" borderId="0" xfId="1" applyFont="1" applyBorder="1"/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6" fillId="0" borderId="30" xfId="0" applyFont="1" applyBorder="1" applyAlignment="1">
      <alignment horizontal="left" vertical="center" wrapText="1"/>
    </xf>
    <xf numFmtId="0" fontId="8" fillId="0" borderId="0" xfId="0" applyFont="1" applyAlignment="1">
      <alignment vertical="center" wrapText="1"/>
    </xf>
    <xf numFmtId="0" fontId="9" fillId="2" borderId="14" xfId="2" applyFont="1" applyFill="1" applyBorder="1" applyAlignment="1">
      <alignment horizontal="center" vertical="center" wrapText="1"/>
    </xf>
    <xf numFmtId="0" fontId="9" fillId="2" borderId="15" xfId="2" applyFont="1" applyFill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9" fillId="4" borderId="14" xfId="2" applyFont="1" applyFill="1" applyBorder="1" applyAlignment="1">
      <alignment horizontal="center" vertical="center" wrapText="1"/>
    </xf>
    <xf numFmtId="0" fontId="9" fillId="4" borderId="15" xfId="2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167" fontId="13" fillId="0" borderId="35" xfId="2" applyNumberFormat="1" applyFont="1" applyBorder="1" applyAlignment="1">
      <alignment horizontal="right" vertical="center" wrapText="1"/>
    </xf>
    <xf numFmtId="167" fontId="13" fillId="2" borderId="35" xfId="2" applyNumberFormat="1" applyFont="1" applyFill="1" applyBorder="1" applyAlignment="1">
      <alignment vertical="center" wrapText="1"/>
    </xf>
    <xf numFmtId="167" fontId="13" fillId="3" borderId="35" xfId="2" applyNumberFormat="1" applyFont="1" applyFill="1" applyBorder="1" applyAlignment="1">
      <alignment vertical="center" wrapText="1"/>
    </xf>
    <xf numFmtId="167" fontId="13" fillId="4" borderId="35" xfId="2" applyNumberFormat="1" applyFont="1" applyFill="1" applyBorder="1" applyAlignment="1">
      <alignment horizontal="right" vertical="center" wrapText="1"/>
    </xf>
    <xf numFmtId="167" fontId="13" fillId="4" borderId="35" xfId="2" applyNumberFormat="1" applyFont="1" applyFill="1" applyBorder="1" applyAlignment="1">
      <alignment vertical="center" wrapText="1"/>
    </xf>
    <xf numFmtId="167" fontId="5" fillId="0" borderId="0" xfId="0" applyNumberFormat="1" applyFont="1" applyAlignment="1">
      <alignment vertical="center"/>
    </xf>
    <xf numFmtId="0" fontId="5" fillId="0" borderId="0" xfId="0" applyFont="1"/>
    <xf numFmtId="165" fontId="5" fillId="0" borderId="0" xfId="0" applyNumberFormat="1" applyFont="1"/>
    <xf numFmtId="0" fontId="9" fillId="0" borderId="14" xfId="2" applyFont="1" applyBorder="1" applyAlignment="1">
      <alignment horizontal="center" vertical="center" wrapText="1"/>
    </xf>
    <xf numFmtId="0" fontId="9" fillId="0" borderId="15" xfId="2" applyFont="1" applyBorder="1" applyAlignment="1">
      <alignment horizontal="center" vertical="center" wrapText="1"/>
    </xf>
    <xf numFmtId="167" fontId="8" fillId="0" borderId="0" xfId="0" applyNumberFormat="1" applyFont="1" applyAlignment="1">
      <alignment vertical="center" wrapText="1"/>
    </xf>
    <xf numFmtId="0" fontId="13" fillId="0" borderId="35" xfId="2" applyFont="1" applyBorder="1" applyAlignment="1">
      <alignment horizontal="center" vertical="center" wrapText="1"/>
    </xf>
    <xf numFmtId="15" fontId="11" fillId="0" borderId="35" xfId="0" applyNumberFormat="1" applyFont="1" applyBorder="1" applyAlignment="1">
      <alignment horizontal="center" vertical="center" wrapText="1"/>
    </xf>
    <xf numFmtId="167" fontId="13" fillId="0" borderId="35" xfId="2" applyNumberFormat="1" applyFont="1" applyBorder="1" applyAlignment="1">
      <alignment vertical="center" wrapText="1"/>
    </xf>
    <xf numFmtId="0" fontId="13" fillId="0" borderId="32" xfId="2" applyFont="1" applyBorder="1" applyAlignment="1">
      <alignment horizontal="center" vertical="center" wrapText="1"/>
    </xf>
    <xf numFmtId="15" fontId="11" fillId="0" borderId="32" xfId="0" applyNumberFormat="1" applyFont="1" applyBorder="1" applyAlignment="1">
      <alignment horizontal="center" vertical="center" wrapText="1"/>
    </xf>
    <xf numFmtId="167" fontId="13" fillId="0" borderId="32" xfId="2" applyNumberFormat="1" applyFont="1" applyBorder="1" applyAlignment="1">
      <alignment horizontal="right" vertical="center" wrapText="1"/>
    </xf>
    <xf numFmtId="167" fontId="13" fillId="4" borderId="32" xfId="2" applyNumberFormat="1" applyFont="1" applyFill="1" applyBorder="1" applyAlignment="1">
      <alignment horizontal="right" vertical="center" wrapText="1"/>
    </xf>
    <xf numFmtId="0" fontId="13" fillId="0" borderId="32" xfId="2" applyFont="1" applyBorder="1" applyAlignment="1">
      <alignment horizontal="left" vertical="center" wrapText="1"/>
    </xf>
    <xf numFmtId="167" fontId="5" fillId="0" borderId="0" xfId="0" applyNumberFormat="1" applyFont="1"/>
    <xf numFmtId="0" fontId="11" fillId="0" borderId="32" xfId="3" applyFont="1" applyBorder="1" applyAlignment="1">
      <alignment horizontal="center" vertical="center" wrapText="1"/>
    </xf>
    <xf numFmtId="3" fontId="13" fillId="0" borderId="32" xfId="2" applyNumberFormat="1" applyFont="1" applyBorder="1" applyAlignment="1">
      <alignment horizontal="center" vertical="center" wrapText="1"/>
    </xf>
    <xf numFmtId="0" fontId="10" fillId="0" borderId="41" xfId="0" applyFont="1" applyBorder="1" applyAlignment="1">
      <alignment horizontal="center" vertical="center"/>
    </xf>
    <xf numFmtId="0" fontId="11" fillId="0" borderId="0" xfId="0" applyFont="1" applyAlignment="1">
      <alignment horizontal="left" vertical="center" wrapText="1"/>
    </xf>
    <xf numFmtId="0" fontId="11" fillId="0" borderId="0" xfId="3" applyFont="1" applyAlignment="1">
      <alignment horizontal="center" vertical="center" wrapText="1"/>
    </xf>
    <xf numFmtId="3" fontId="13" fillId="0" borderId="0" xfId="2" applyNumberFormat="1" applyFont="1" applyAlignment="1">
      <alignment horizontal="center" vertical="center" wrapText="1"/>
    </xf>
    <xf numFmtId="167" fontId="13" fillId="0" borderId="0" xfId="2" applyNumberFormat="1" applyFont="1" applyAlignment="1">
      <alignment vertical="center" wrapText="1"/>
    </xf>
    <xf numFmtId="167" fontId="13" fillId="0" borderId="0" xfId="2" applyNumberFormat="1" applyFont="1" applyAlignment="1">
      <alignment horizontal="right" vertical="center" wrapText="1"/>
    </xf>
    <xf numFmtId="164" fontId="13" fillId="0" borderId="0" xfId="2" applyNumberFormat="1" applyFont="1" applyAlignment="1">
      <alignment vertical="center" wrapText="1"/>
    </xf>
    <xf numFmtId="167" fontId="7" fillId="0" borderId="32" xfId="2" applyNumberFormat="1" applyFont="1" applyBorder="1" applyAlignment="1">
      <alignment vertical="center" wrapText="1"/>
    </xf>
    <xf numFmtId="167" fontId="7" fillId="0" borderId="0" xfId="2" applyNumberFormat="1" applyFont="1" applyAlignment="1">
      <alignment vertical="center" wrapText="1"/>
    </xf>
    <xf numFmtId="167" fontId="14" fillId="0" borderId="0" xfId="2" applyNumberFormat="1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166" fontId="5" fillId="0" borderId="0" xfId="0" applyNumberFormat="1" applyFont="1"/>
    <xf numFmtId="0" fontId="16" fillId="0" borderId="0" xfId="0" applyFont="1" applyAlignment="1">
      <alignment horizontal="left" vertical="top" wrapText="1"/>
    </xf>
    <xf numFmtId="44" fontId="5" fillId="0" borderId="0" xfId="1" applyFont="1" applyBorder="1"/>
    <xf numFmtId="15" fontId="11" fillId="0" borderId="0" xfId="0" applyNumberFormat="1" applyFont="1" applyAlignment="1">
      <alignment horizontal="center" vertical="center" wrapText="1"/>
    </xf>
    <xf numFmtId="0" fontId="11" fillId="0" borderId="48" xfId="0" applyFont="1" applyBorder="1" applyAlignment="1">
      <alignment horizontal="left" vertical="center" wrapText="1"/>
    </xf>
    <xf numFmtId="167" fontId="13" fillId="5" borderId="49" xfId="2" applyNumberFormat="1" applyFont="1" applyFill="1" applyBorder="1" applyAlignment="1">
      <alignment vertical="center" wrapText="1"/>
    </xf>
    <xf numFmtId="0" fontId="11" fillId="0" borderId="50" xfId="0" applyFont="1" applyBorder="1" applyAlignment="1">
      <alignment horizontal="left" vertical="center" wrapText="1"/>
    </xf>
    <xf numFmtId="167" fontId="13" fillId="5" borderId="45" xfId="2" applyNumberFormat="1" applyFont="1" applyFill="1" applyBorder="1" applyAlignment="1">
      <alignment vertical="center" wrapText="1"/>
    </xf>
    <xf numFmtId="0" fontId="11" fillId="0" borderId="51" xfId="0" applyFont="1" applyBorder="1" applyAlignment="1">
      <alignment horizontal="left" vertical="center" wrapText="1"/>
    </xf>
    <xf numFmtId="0" fontId="11" fillId="0" borderId="52" xfId="3" applyFont="1" applyBorder="1" applyAlignment="1">
      <alignment horizontal="center" vertical="center" wrapText="1"/>
    </xf>
    <xf numFmtId="3" fontId="13" fillId="0" borderId="52" xfId="2" applyNumberFormat="1" applyFont="1" applyBorder="1" applyAlignment="1">
      <alignment horizontal="center" vertical="center" wrapText="1"/>
    </xf>
    <xf numFmtId="15" fontId="11" fillId="0" borderId="52" xfId="0" applyNumberFormat="1" applyFont="1" applyBorder="1" applyAlignment="1">
      <alignment horizontal="center" vertical="center" wrapText="1"/>
    </xf>
    <xf numFmtId="167" fontId="13" fillId="0" borderId="52" xfId="2" applyNumberFormat="1" applyFont="1" applyBorder="1" applyAlignment="1">
      <alignment horizontal="right" vertical="center" wrapText="1"/>
    </xf>
    <xf numFmtId="167" fontId="13" fillId="2" borderId="52" xfId="2" applyNumberFormat="1" applyFont="1" applyFill="1" applyBorder="1" applyAlignment="1">
      <alignment vertical="center" wrapText="1"/>
    </xf>
    <xf numFmtId="167" fontId="13" fillId="3" borderId="52" xfId="2" applyNumberFormat="1" applyFont="1" applyFill="1" applyBorder="1" applyAlignment="1">
      <alignment vertical="center" wrapText="1"/>
    </xf>
    <xf numFmtId="167" fontId="13" fillId="4" borderId="52" xfId="2" applyNumberFormat="1" applyFont="1" applyFill="1" applyBorder="1" applyAlignment="1">
      <alignment horizontal="right" vertical="center" wrapText="1"/>
    </xf>
    <xf numFmtId="167" fontId="13" fillId="4" borderId="52" xfId="2" applyNumberFormat="1" applyFont="1" applyFill="1" applyBorder="1" applyAlignment="1">
      <alignment vertical="center" wrapText="1"/>
    </xf>
    <xf numFmtId="167" fontId="13" fillId="2" borderId="53" xfId="2" applyNumberFormat="1" applyFont="1" applyFill="1" applyBorder="1" applyAlignment="1">
      <alignment vertical="center" wrapText="1"/>
    </xf>
    <xf numFmtId="167" fontId="13" fillId="0" borderId="54" xfId="2" applyNumberFormat="1" applyFont="1" applyBorder="1" applyAlignment="1">
      <alignment horizontal="right" vertical="center" wrapText="1"/>
    </xf>
    <xf numFmtId="167" fontId="13" fillId="0" borderId="52" xfId="2" applyNumberFormat="1" applyFont="1" applyBorder="1" applyAlignment="1">
      <alignment vertical="center" wrapText="1"/>
    </xf>
    <xf numFmtId="0" fontId="10" fillId="0" borderId="25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1" fontId="11" fillId="0" borderId="58" xfId="0" applyNumberFormat="1" applyFont="1" applyBorder="1" applyAlignment="1">
      <alignment horizontal="center" vertical="center" wrapText="1"/>
    </xf>
    <xf numFmtId="167" fontId="13" fillId="0" borderId="58" xfId="2" applyNumberFormat="1" applyFont="1" applyBorder="1" applyAlignment="1">
      <alignment horizontal="right" vertical="center" wrapText="1"/>
    </xf>
    <xf numFmtId="167" fontId="13" fillId="2" borderId="58" xfId="2" applyNumberFormat="1" applyFont="1" applyFill="1" applyBorder="1" applyAlignment="1">
      <alignment vertical="center" wrapText="1"/>
    </xf>
    <xf numFmtId="167" fontId="13" fillId="3" borderId="58" xfId="2" applyNumberFormat="1" applyFont="1" applyFill="1" applyBorder="1" applyAlignment="1">
      <alignment vertical="center" wrapText="1"/>
    </xf>
    <xf numFmtId="167" fontId="13" fillId="4" borderId="58" xfId="2" applyNumberFormat="1" applyFont="1" applyFill="1" applyBorder="1" applyAlignment="1">
      <alignment horizontal="right" vertical="center" wrapText="1"/>
    </xf>
    <xf numFmtId="167" fontId="13" fillId="4" borderId="58" xfId="2" applyNumberFormat="1" applyFont="1" applyFill="1" applyBorder="1" applyAlignment="1">
      <alignment vertical="center" wrapText="1"/>
    </xf>
    <xf numFmtId="167" fontId="13" fillId="4" borderId="58" xfId="2" applyNumberFormat="1" applyFont="1" applyFill="1" applyBorder="1" applyAlignment="1">
      <alignment horizontal="center" vertical="center" wrapText="1"/>
    </xf>
    <xf numFmtId="0" fontId="9" fillId="2" borderId="60" xfId="2" applyFont="1" applyFill="1" applyBorder="1" applyAlignment="1">
      <alignment horizontal="center" vertical="center" wrapText="1"/>
    </xf>
    <xf numFmtId="0" fontId="9" fillId="2" borderId="61" xfId="2" applyFont="1" applyFill="1" applyBorder="1" applyAlignment="1">
      <alignment horizontal="center" vertical="center" wrapText="1"/>
    </xf>
    <xf numFmtId="0" fontId="6" fillId="0" borderId="62" xfId="0" applyFont="1" applyBorder="1" applyAlignment="1">
      <alignment horizontal="center" vertical="center" wrapText="1"/>
    </xf>
    <xf numFmtId="0" fontId="9" fillId="4" borderId="60" xfId="2" applyFont="1" applyFill="1" applyBorder="1" applyAlignment="1">
      <alignment horizontal="center" vertical="center" wrapText="1"/>
    </xf>
    <xf numFmtId="0" fontId="9" fillId="4" borderId="61" xfId="2" applyFont="1" applyFill="1" applyBorder="1" applyAlignment="1">
      <alignment horizontal="center" vertical="center" wrapText="1"/>
    </xf>
    <xf numFmtId="0" fontId="6" fillId="4" borderId="62" xfId="0" applyFont="1" applyFill="1" applyBorder="1" applyAlignment="1">
      <alignment horizontal="center" vertical="center" wrapText="1"/>
    </xf>
    <xf numFmtId="167" fontId="17" fillId="5" borderId="59" xfId="2" applyNumberFormat="1" applyFont="1" applyFill="1" applyBorder="1" applyAlignment="1">
      <alignment vertical="center" wrapText="1"/>
    </xf>
    <xf numFmtId="0" fontId="6" fillId="4" borderId="72" xfId="0" applyFont="1" applyFill="1" applyBorder="1" applyAlignment="1">
      <alignment horizontal="center" vertical="center" wrapText="1"/>
    </xf>
    <xf numFmtId="167" fontId="13" fillId="4" borderId="73" xfId="2" applyNumberFormat="1" applyFont="1" applyFill="1" applyBorder="1" applyAlignment="1">
      <alignment vertical="center" wrapText="1"/>
    </xf>
    <xf numFmtId="0" fontId="6" fillId="4" borderId="32" xfId="0" applyFont="1" applyFill="1" applyBorder="1" applyAlignment="1">
      <alignment horizontal="center" vertical="center" wrapText="1"/>
    </xf>
    <xf numFmtId="167" fontId="13" fillId="4" borderId="32" xfId="2" applyNumberFormat="1" applyFont="1" applyFill="1" applyBorder="1" applyAlignment="1">
      <alignment vertical="center" wrapText="1"/>
    </xf>
    <xf numFmtId="167" fontId="13" fillId="4" borderId="74" xfId="2" applyNumberFormat="1" applyFont="1" applyFill="1" applyBorder="1" applyAlignment="1">
      <alignment vertical="center" wrapText="1"/>
    </xf>
    <xf numFmtId="167" fontId="13" fillId="2" borderId="0" xfId="2" applyNumberFormat="1" applyFont="1" applyFill="1" applyAlignment="1">
      <alignment vertical="center" wrapText="1"/>
    </xf>
    <xf numFmtId="167" fontId="13" fillId="2" borderId="32" xfId="2" applyNumberFormat="1" applyFont="1" applyFill="1" applyBorder="1" applyAlignment="1">
      <alignment vertical="center" wrapText="1"/>
    </xf>
    <xf numFmtId="167" fontId="13" fillId="5" borderId="75" xfId="2" applyNumberFormat="1" applyFont="1" applyFill="1" applyBorder="1" applyAlignment="1">
      <alignment vertical="center" wrapText="1"/>
    </xf>
    <xf numFmtId="167" fontId="14" fillId="5" borderId="32" xfId="2" applyNumberFormat="1" applyFont="1" applyFill="1" applyBorder="1" applyAlignment="1">
      <alignment horizontal="center" vertical="center" wrapText="1"/>
    </xf>
    <xf numFmtId="167" fontId="14" fillId="8" borderId="32" xfId="2" applyNumberFormat="1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40" xfId="0" applyFont="1" applyBorder="1" applyAlignment="1">
      <alignment horizontal="center" vertical="center" wrapText="1"/>
    </xf>
    <xf numFmtId="0" fontId="7" fillId="4" borderId="25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>
      <alignment horizontal="center" vertical="center" wrapText="1"/>
    </xf>
    <xf numFmtId="0" fontId="7" fillId="4" borderId="26" xfId="0" applyFont="1" applyFill="1" applyBorder="1" applyAlignment="1">
      <alignment horizontal="center" vertical="center" wrapText="1"/>
    </xf>
    <xf numFmtId="14" fontId="7" fillId="4" borderId="12" xfId="0" applyNumberFormat="1" applyFont="1" applyFill="1" applyBorder="1" applyAlignment="1">
      <alignment horizontal="center" vertical="center" wrapText="1"/>
    </xf>
    <xf numFmtId="14" fontId="7" fillId="4" borderId="3" xfId="0" applyNumberFormat="1" applyFont="1" applyFill="1" applyBorder="1" applyAlignment="1">
      <alignment horizontal="center" vertical="center" wrapText="1"/>
    </xf>
    <xf numFmtId="14" fontId="7" fillId="4" borderId="13" xfId="0" applyNumberFormat="1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7" xfId="0" applyFont="1" applyBorder="1" applyAlignment="1">
      <alignment horizontal="center" vertical="center" wrapText="1"/>
    </xf>
    <xf numFmtId="0" fontId="7" fillId="0" borderId="25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14" fontId="7" fillId="0" borderId="12" xfId="0" applyNumberFormat="1" applyFont="1" applyBorder="1" applyAlignment="1">
      <alignment horizontal="center" vertical="center" wrapText="1"/>
    </xf>
    <xf numFmtId="14" fontId="7" fillId="0" borderId="3" xfId="0" applyNumberFormat="1" applyFont="1" applyBorder="1" applyAlignment="1">
      <alignment horizontal="center" vertical="center" wrapText="1"/>
    </xf>
    <xf numFmtId="14" fontId="7" fillId="0" borderId="13" xfId="0" applyNumberFormat="1" applyFont="1" applyBorder="1" applyAlignment="1">
      <alignment horizontal="center" vertical="center" wrapText="1"/>
    </xf>
    <xf numFmtId="0" fontId="11" fillId="0" borderId="55" xfId="0" applyFont="1" applyBorder="1" applyAlignment="1">
      <alignment horizontal="left" vertical="center" wrapText="1"/>
    </xf>
    <xf numFmtId="0" fontId="11" fillId="0" borderId="56" xfId="0" applyFont="1" applyBorder="1" applyAlignment="1">
      <alignment horizontal="left" vertical="center" wrapText="1"/>
    </xf>
    <xf numFmtId="0" fontId="11" fillId="0" borderId="57" xfId="0" applyFont="1" applyBorder="1" applyAlignment="1">
      <alignment horizontal="left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45" xfId="0" applyFont="1" applyBorder="1" applyAlignment="1">
      <alignment horizontal="center" vertical="center" wrapText="1"/>
    </xf>
    <xf numFmtId="0" fontId="6" fillId="0" borderId="47" xfId="0" applyFont="1" applyBorder="1" applyAlignment="1">
      <alignment horizontal="center" vertical="center" wrapText="1"/>
    </xf>
    <xf numFmtId="0" fontId="6" fillId="0" borderId="38" xfId="0" applyFont="1" applyBorder="1" applyAlignment="1">
      <alignment horizontal="center" vertical="center" wrapText="1"/>
    </xf>
    <xf numFmtId="0" fontId="15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 wrapText="1"/>
    </xf>
    <xf numFmtId="0" fontId="2" fillId="0" borderId="34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left" vertical="center"/>
    </xf>
    <xf numFmtId="0" fontId="7" fillId="0" borderId="31" xfId="0" applyFont="1" applyBorder="1" applyAlignment="1">
      <alignment horizontal="left" vertical="center"/>
    </xf>
    <xf numFmtId="0" fontId="7" fillId="0" borderId="28" xfId="0" applyFont="1" applyBorder="1" applyAlignment="1">
      <alignment horizontal="left" vertical="center"/>
    </xf>
    <xf numFmtId="0" fontId="7" fillId="0" borderId="29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left" vertical="center" wrapText="1"/>
    </xf>
    <xf numFmtId="0" fontId="6" fillId="6" borderId="3" xfId="0" applyFont="1" applyFill="1" applyBorder="1" applyAlignment="1">
      <alignment horizontal="left" vertical="center" wrapText="1"/>
    </xf>
    <xf numFmtId="0" fontId="6" fillId="6" borderId="33" xfId="0" applyFont="1" applyFill="1" applyBorder="1" applyAlignment="1">
      <alignment horizontal="left" vertical="center" wrapText="1"/>
    </xf>
    <xf numFmtId="0" fontId="6" fillId="0" borderId="42" xfId="0" applyFont="1" applyBorder="1" applyAlignment="1">
      <alignment horizontal="center" vertical="center" wrapText="1"/>
    </xf>
    <xf numFmtId="0" fontId="6" fillId="0" borderId="44" xfId="0" applyFont="1" applyBorder="1" applyAlignment="1">
      <alignment horizontal="center" vertical="center" wrapText="1"/>
    </xf>
    <xf numFmtId="0" fontId="6" fillId="0" borderId="46" xfId="0" applyFont="1" applyBorder="1" applyAlignment="1">
      <alignment horizontal="center" vertical="center" wrapText="1"/>
    </xf>
    <xf numFmtId="0" fontId="6" fillId="6" borderId="63" xfId="0" applyFont="1" applyFill="1" applyBorder="1" applyAlignment="1">
      <alignment horizontal="left" vertical="center" wrapText="1"/>
    </xf>
    <xf numFmtId="0" fontId="6" fillId="6" borderId="0" xfId="0" applyFont="1" applyFill="1" applyAlignment="1">
      <alignment horizontal="left" vertical="center" wrapText="1"/>
    </xf>
    <xf numFmtId="0" fontId="6" fillId="6" borderId="64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36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20" fillId="7" borderId="65" xfId="0" applyFont="1" applyFill="1" applyBorder="1" applyAlignment="1">
      <alignment horizontal="left" vertical="top" wrapText="1"/>
    </xf>
    <xf numFmtId="0" fontId="10" fillId="7" borderId="66" xfId="0" applyFont="1" applyFill="1" applyBorder="1" applyAlignment="1">
      <alignment horizontal="left" vertical="top" wrapText="1"/>
    </xf>
    <xf numFmtId="0" fontId="10" fillId="7" borderId="67" xfId="0" applyFont="1" applyFill="1" applyBorder="1" applyAlignment="1">
      <alignment horizontal="left" vertical="top" wrapText="1"/>
    </xf>
    <xf numFmtId="0" fontId="10" fillId="7" borderId="68" xfId="0" applyFont="1" applyFill="1" applyBorder="1" applyAlignment="1">
      <alignment horizontal="left" vertical="top" wrapText="1"/>
    </xf>
    <xf numFmtId="0" fontId="10" fillId="7" borderId="69" xfId="0" applyFont="1" applyFill="1" applyBorder="1" applyAlignment="1">
      <alignment horizontal="left" vertical="top" wrapText="1"/>
    </xf>
    <xf numFmtId="0" fontId="10" fillId="7" borderId="70" xfId="0" applyFont="1" applyFill="1" applyBorder="1" applyAlignment="1">
      <alignment horizontal="left" vertical="top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4" borderId="41" xfId="0" applyFont="1" applyFill="1" applyBorder="1" applyAlignment="1">
      <alignment horizontal="center" vertical="center" wrapText="1"/>
    </xf>
    <xf numFmtId="0" fontId="6" fillId="4" borderId="71" xfId="0" applyFont="1" applyFill="1" applyBorder="1" applyAlignment="1">
      <alignment horizontal="center" vertical="center" wrapText="1"/>
    </xf>
    <xf numFmtId="0" fontId="6" fillId="4" borderId="72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</cellXfs>
  <cellStyles count="4">
    <cellStyle name="Moneda" xfId="1" builtinId="4"/>
    <cellStyle name="Normal" xfId="0" builtinId="0"/>
    <cellStyle name="Normal 2 4" xfId="3" xr:uid="{F95C48FE-50D7-4C0A-A11A-96B3EAE7A10C}"/>
    <cellStyle name="Normal 4" xfId="2" xr:uid="{3500A522-2929-4B51-A3D9-53C5AA3EE35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552450</xdr:colOff>
      <xdr:row>0</xdr:row>
      <xdr:rowOff>104775</xdr:rowOff>
    </xdr:from>
    <xdr:to>
      <xdr:col>2</xdr:col>
      <xdr:colOff>387454</xdr:colOff>
      <xdr:row>1</xdr:row>
      <xdr:rowOff>256490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B43DD22-FDB1-4557-8795-69153DAB46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52450" y="104775"/>
          <a:ext cx="2039362" cy="6347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H57"/>
  <sheetViews>
    <sheetView tabSelected="1" topLeftCell="U20" zoomScale="70" zoomScaleNormal="70" zoomScaleSheetLayoutView="100" workbookViewId="0">
      <selection activeCell="F10" sqref="F10:H10"/>
    </sheetView>
  </sheetViews>
  <sheetFormatPr baseColWidth="10" defaultColWidth="11.42578125" defaultRowHeight="14.25" x14ac:dyDescent="0.2"/>
  <cols>
    <col min="1" max="1" width="6.28515625" style="2" customWidth="1"/>
    <col min="2" max="2" width="33.140625" style="2" customWidth="1"/>
    <col min="3" max="3" width="16.42578125" style="7" customWidth="1"/>
    <col min="4" max="4" width="41.42578125" style="7" customWidth="1"/>
    <col min="5" max="5" width="15.5703125" style="7" customWidth="1"/>
    <col min="6" max="6" width="19.85546875" style="2" bestFit="1" customWidth="1"/>
    <col min="7" max="7" width="17.42578125" style="2" customWidth="1"/>
    <col min="8" max="8" width="22" style="2" bestFit="1" customWidth="1"/>
    <col min="9" max="9" width="19.85546875" style="2" bestFit="1" customWidth="1"/>
    <col min="10" max="10" width="17.42578125" style="2" bestFit="1" customWidth="1"/>
    <col min="11" max="11" width="22" style="2" customWidth="1"/>
    <col min="12" max="12" width="19.85546875" style="2" customWidth="1"/>
    <col min="13" max="13" width="17.85546875" style="2" customWidth="1"/>
    <col min="14" max="14" width="21.7109375" style="2" customWidth="1"/>
    <col min="15" max="15" width="19.85546875" style="2" bestFit="1" customWidth="1"/>
    <col min="16" max="16" width="18" style="2" customWidth="1"/>
    <col min="17" max="17" width="23" style="2" customWidth="1"/>
    <col min="18" max="18" width="19.85546875" style="2" bestFit="1" customWidth="1"/>
    <col min="19" max="19" width="18.28515625" style="2" customWidth="1"/>
    <col min="20" max="20" width="23.85546875" style="2" customWidth="1"/>
    <col min="21" max="21" width="19.85546875" style="2" bestFit="1" customWidth="1"/>
    <col min="22" max="22" width="18.5703125" style="2" customWidth="1"/>
    <col min="23" max="23" width="22.42578125" style="2" bestFit="1" customWidth="1"/>
    <col min="24" max="24" width="18.140625" style="2" bestFit="1" customWidth="1"/>
    <col min="25" max="25" width="16" style="2" customWidth="1"/>
    <col min="26" max="26" width="20.5703125" style="2" bestFit="1" customWidth="1"/>
    <col min="27" max="27" width="22.140625" style="2" customWidth="1"/>
    <col min="28" max="28" width="24.7109375" style="2" customWidth="1"/>
    <col min="29" max="29" width="22" style="2" customWidth="1"/>
    <col min="30" max="30" width="31.28515625" style="2" customWidth="1"/>
    <col min="31" max="31" width="22.42578125" style="2" bestFit="1" customWidth="1"/>
    <col min="32" max="32" width="20.5703125" style="2" bestFit="1" customWidth="1"/>
    <col min="33" max="33" width="18.5703125" style="2" bestFit="1" customWidth="1"/>
    <col min="34" max="34" width="21.85546875" style="2" customWidth="1"/>
    <col min="35" max="35" width="11.42578125" style="2"/>
    <col min="36" max="36" width="17.140625" style="2" bestFit="1" customWidth="1"/>
    <col min="37" max="16384" width="11.42578125" style="2"/>
  </cols>
  <sheetData>
    <row r="1" spans="1:34" s="1" customFormat="1" ht="39" customHeight="1" x14ac:dyDescent="0.25">
      <c r="B1" s="160" t="s">
        <v>0</v>
      </c>
      <c r="C1" s="161"/>
      <c r="D1" s="161"/>
      <c r="E1" s="161"/>
      <c r="F1" s="161"/>
      <c r="G1" s="161"/>
      <c r="H1" s="161"/>
      <c r="I1" s="161"/>
      <c r="J1" s="161"/>
      <c r="K1" s="161"/>
      <c r="L1" s="161"/>
      <c r="M1" s="161"/>
      <c r="N1" s="161"/>
      <c r="O1" s="161"/>
      <c r="P1" s="161"/>
      <c r="Q1" s="161"/>
      <c r="R1" s="161"/>
      <c r="S1" s="161"/>
      <c r="T1" s="161"/>
      <c r="U1" s="161"/>
      <c r="V1" s="161"/>
      <c r="W1" s="161"/>
      <c r="X1" s="161"/>
      <c r="Y1" s="161"/>
      <c r="Z1" s="161"/>
      <c r="AA1" s="162"/>
      <c r="AB1" s="130" t="s">
        <v>1</v>
      </c>
      <c r="AC1" s="131"/>
      <c r="AD1" s="132"/>
    </row>
    <row r="2" spans="1:34" s="1" customFormat="1" ht="36.75" customHeight="1" thickBot="1" x14ac:dyDescent="0.3">
      <c r="B2" s="163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  <c r="W2" s="164"/>
      <c r="X2" s="164"/>
      <c r="Y2" s="164"/>
      <c r="Z2" s="164"/>
      <c r="AA2" s="165"/>
      <c r="AB2" s="133" t="s">
        <v>2</v>
      </c>
      <c r="AC2" s="134"/>
      <c r="AD2" s="135"/>
    </row>
    <row r="3" spans="1:34" s="8" customFormat="1" ht="54.75" customHeight="1" thickBot="1" x14ac:dyDescent="0.3">
      <c r="B3" s="9" t="s">
        <v>3</v>
      </c>
      <c r="C3" s="136" t="s">
        <v>4</v>
      </c>
      <c r="D3" s="137"/>
      <c r="E3" s="137"/>
      <c r="F3" s="137"/>
      <c r="G3" s="137"/>
      <c r="H3" s="137"/>
      <c r="I3" s="138"/>
      <c r="J3" s="138"/>
      <c r="K3" s="138"/>
      <c r="L3" s="138"/>
      <c r="M3" s="138"/>
      <c r="N3" s="138"/>
      <c r="O3" s="138"/>
      <c r="P3" s="138"/>
      <c r="Q3" s="138"/>
      <c r="R3" s="138"/>
      <c r="S3" s="138"/>
      <c r="T3" s="138"/>
      <c r="U3" s="138"/>
      <c r="V3" s="138"/>
      <c r="W3" s="138"/>
      <c r="X3" s="138"/>
      <c r="Y3" s="138"/>
      <c r="Z3" s="138"/>
      <c r="AA3" s="138"/>
      <c r="AB3" s="138"/>
      <c r="AC3" s="138"/>
      <c r="AD3" s="139"/>
    </row>
    <row r="4" spans="1:34" s="10" customFormat="1" ht="38.25" customHeight="1" thickBot="1" x14ac:dyDescent="0.3">
      <c r="B4" s="142" t="s">
        <v>5</v>
      </c>
      <c r="C4" s="143"/>
      <c r="D4" s="143"/>
      <c r="E4" s="143"/>
      <c r="F4" s="143"/>
      <c r="G4" s="143"/>
      <c r="H4" s="143"/>
      <c r="I4" s="143"/>
      <c r="J4" s="143"/>
      <c r="K4" s="143"/>
      <c r="L4" s="143"/>
      <c r="M4" s="143"/>
      <c r="N4" s="143"/>
      <c r="O4" s="143"/>
      <c r="P4" s="143"/>
      <c r="Q4" s="143"/>
      <c r="R4" s="143"/>
      <c r="S4" s="143"/>
      <c r="T4" s="143"/>
      <c r="U4" s="143"/>
      <c r="V4" s="143"/>
      <c r="W4" s="143"/>
      <c r="X4" s="143"/>
      <c r="Y4" s="143"/>
      <c r="Z4" s="143"/>
      <c r="AA4" s="143"/>
      <c r="AB4" s="143"/>
      <c r="AC4" s="143"/>
      <c r="AD4" s="144"/>
    </row>
    <row r="5" spans="1:34" s="10" customFormat="1" ht="15" customHeight="1" x14ac:dyDescent="0.25">
      <c r="B5" s="98" t="s">
        <v>6</v>
      </c>
      <c r="C5" s="99"/>
      <c r="D5" s="100"/>
      <c r="E5" s="110" t="s">
        <v>7</v>
      </c>
      <c r="F5" s="112" t="s">
        <v>8</v>
      </c>
      <c r="G5" s="113"/>
      <c r="H5" s="114"/>
      <c r="I5" s="112" t="s">
        <v>9</v>
      </c>
      <c r="J5" s="113"/>
      <c r="K5" s="114"/>
      <c r="L5" s="112" t="s">
        <v>10</v>
      </c>
      <c r="M5" s="113"/>
      <c r="N5" s="114"/>
      <c r="O5" s="104" t="s">
        <v>11</v>
      </c>
      <c r="P5" s="105"/>
      <c r="Q5" s="106"/>
      <c r="R5" s="104" t="s">
        <v>12</v>
      </c>
      <c r="S5" s="105"/>
      <c r="T5" s="106"/>
      <c r="U5" s="112" t="s">
        <v>13</v>
      </c>
      <c r="V5" s="113"/>
      <c r="W5" s="114"/>
      <c r="X5" s="104" t="s">
        <v>14</v>
      </c>
      <c r="Y5" s="105"/>
      <c r="Z5" s="106"/>
      <c r="AA5" s="96" t="s">
        <v>15</v>
      </c>
      <c r="AB5" s="121" t="s">
        <v>16</v>
      </c>
      <c r="AC5" s="121" t="s">
        <v>17</v>
      </c>
      <c r="AD5" s="140" t="s">
        <v>18</v>
      </c>
    </row>
    <row r="6" spans="1:34" s="10" customFormat="1" ht="15" customHeight="1" x14ac:dyDescent="0.25">
      <c r="B6" s="101"/>
      <c r="C6" s="102"/>
      <c r="D6" s="103"/>
      <c r="E6" s="111"/>
      <c r="F6" s="115">
        <v>46108</v>
      </c>
      <c r="G6" s="116"/>
      <c r="H6" s="117"/>
      <c r="I6" s="115">
        <v>46108</v>
      </c>
      <c r="J6" s="116"/>
      <c r="K6" s="117"/>
      <c r="L6" s="115">
        <v>46108</v>
      </c>
      <c r="M6" s="116"/>
      <c r="N6" s="117"/>
      <c r="O6" s="107">
        <v>46111</v>
      </c>
      <c r="P6" s="108"/>
      <c r="Q6" s="109"/>
      <c r="R6" s="107">
        <v>46126</v>
      </c>
      <c r="S6" s="108"/>
      <c r="T6" s="109"/>
      <c r="U6" s="115">
        <v>46126</v>
      </c>
      <c r="V6" s="116"/>
      <c r="W6" s="117"/>
      <c r="X6" s="107">
        <v>46126</v>
      </c>
      <c r="Y6" s="108"/>
      <c r="Z6" s="109"/>
      <c r="AA6" s="97"/>
      <c r="AB6" s="122"/>
      <c r="AC6" s="122"/>
      <c r="AD6" s="141"/>
    </row>
    <row r="7" spans="1:34" s="10" customFormat="1" ht="42.75" x14ac:dyDescent="0.25">
      <c r="B7" s="101"/>
      <c r="C7" s="102"/>
      <c r="D7" s="103"/>
      <c r="E7" s="111"/>
      <c r="F7" s="79" t="s">
        <v>19</v>
      </c>
      <c r="G7" s="80" t="s">
        <v>20</v>
      </c>
      <c r="H7" s="81" t="s">
        <v>21</v>
      </c>
      <c r="I7" s="79" t="s">
        <v>19</v>
      </c>
      <c r="J7" s="80" t="s">
        <v>20</v>
      </c>
      <c r="K7" s="81" t="s">
        <v>21</v>
      </c>
      <c r="L7" s="79" t="s">
        <v>19</v>
      </c>
      <c r="M7" s="80" t="s">
        <v>20</v>
      </c>
      <c r="N7" s="81" t="s">
        <v>21</v>
      </c>
      <c r="O7" s="82" t="s">
        <v>19</v>
      </c>
      <c r="P7" s="83" t="s">
        <v>20</v>
      </c>
      <c r="Q7" s="84" t="s">
        <v>21</v>
      </c>
      <c r="R7" s="82" t="s">
        <v>19</v>
      </c>
      <c r="S7" s="83" t="s">
        <v>20</v>
      </c>
      <c r="T7" s="84" t="s">
        <v>21</v>
      </c>
      <c r="U7" s="79" t="s">
        <v>19</v>
      </c>
      <c r="V7" s="80" t="s">
        <v>20</v>
      </c>
      <c r="W7" s="81" t="s">
        <v>21</v>
      </c>
      <c r="X7" s="82" t="s">
        <v>19</v>
      </c>
      <c r="Y7" s="83" t="s">
        <v>20</v>
      </c>
      <c r="Z7" s="84" t="s">
        <v>21</v>
      </c>
      <c r="AA7" s="97"/>
      <c r="AB7" s="122"/>
      <c r="AC7" s="122"/>
      <c r="AD7" s="141"/>
    </row>
    <row r="8" spans="1:34" s="23" customFormat="1" ht="62.25" customHeight="1" x14ac:dyDescent="0.3">
      <c r="A8" s="70"/>
      <c r="B8" s="118" t="s">
        <v>22</v>
      </c>
      <c r="C8" s="119"/>
      <c r="D8" s="120"/>
      <c r="E8" s="72">
        <v>1</v>
      </c>
      <c r="F8" s="73">
        <v>2000000000</v>
      </c>
      <c r="G8" s="74">
        <f>F8*19%</f>
        <v>380000000</v>
      </c>
      <c r="H8" s="75">
        <f>F8+G8</f>
        <v>2380000000</v>
      </c>
      <c r="I8" s="73">
        <v>2224474298.5</v>
      </c>
      <c r="J8" s="74">
        <f>I8*19%</f>
        <v>422650116.71500003</v>
      </c>
      <c r="K8" s="75">
        <f>I8+J8</f>
        <v>2647124415.2150002</v>
      </c>
      <c r="L8" s="73">
        <v>2081047023</v>
      </c>
      <c r="M8" s="74">
        <f>L8*19%</f>
        <v>395398934.37</v>
      </c>
      <c r="N8" s="75">
        <f>L8+M8</f>
        <v>2476445957.3699999</v>
      </c>
      <c r="O8" s="76">
        <v>2742246723</v>
      </c>
      <c r="P8" s="77">
        <f>O8*19%</f>
        <v>521026877.37</v>
      </c>
      <c r="Q8" s="77">
        <f>O8+P8</f>
        <v>3263273600.3699999</v>
      </c>
      <c r="R8" s="76">
        <v>2406512137</v>
      </c>
      <c r="S8" s="77">
        <f>R8*19%</f>
        <v>457237306.03000003</v>
      </c>
      <c r="T8" s="77">
        <f>R8+S8</f>
        <v>2863749443.0300002</v>
      </c>
      <c r="U8" s="73">
        <v>2230855278.98</v>
      </c>
      <c r="V8" s="74">
        <f>U8*19%</f>
        <v>423862503.00620002</v>
      </c>
      <c r="W8" s="75">
        <f>U8+V8</f>
        <v>2654717781.9861999</v>
      </c>
      <c r="X8" s="78" t="s">
        <v>23</v>
      </c>
      <c r="Y8" s="78" t="s">
        <v>23</v>
      </c>
      <c r="Z8" s="78" t="s">
        <v>23</v>
      </c>
      <c r="AA8" s="74">
        <f>AVERAGE(F8,I8,L8,U8)</f>
        <v>2134094150.1199999</v>
      </c>
      <c r="AB8" s="74">
        <f>AVERAGE(H8,K8,N8,W8)</f>
        <v>2539572038.6427999</v>
      </c>
      <c r="AC8" s="74">
        <f>ROUNDUP(AB8,0)</f>
        <v>2539572039</v>
      </c>
      <c r="AD8" s="85">
        <f>AC8</f>
        <v>2539572039</v>
      </c>
      <c r="AE8" s="22"/>
      <c r="AF8" s="36"/>
      <c r="AH8" s="24"/>
    </row>
    <row r="9" spans="1:34" s="10" customFormat="1" ht="39.75" customHeight="1" thickBot="1" x14ac:dyDescent="0.3">
      <c r="B9" s="148" t="s">
        <v>24</v>
      </c>
      <c r="C9" s="149"/>
      <c r="D9" s="149"/>
      <c r="E9" s="149"/>
      <c r="F9" s="149"/>
      <c r="G9" s="149"/>
      <c r="H9" s="149"/>
      <c r="I9" s="149"/>
      <c r="J9" s="149"/>
      <c r="K9" s="149"/>
      <c r="L9" s="149"/>
      <c r="M9" s="149"/>
      <c r="N9" s="149"/>
      <c r="O9" s="149"/>
      <c r="P9" s="149"/>
      <c r="Q9" s="149"/>
      <c r="R9" s="149"/>
      <c r="S9" s="149"/>
      <c r="T9" s="149"/>
      <c r="U9" s="149"/>
      <c r="V9" s="149"/>
      <c r="W9" s="149"/>
      <c r="X9" s="149"/>
      <c r="Y9" s="149"/>
      <c r="Z9" s="149"/>
      <c r="AA9" s="149"/>
      <c r="AB9" s="149"/>
      <c r="AC9" s="149"/>
      <c r="AD9" s="150"/>
      <c r="AE9" s="22"/>
    </row>
    <row r="10" spans="1:34" s="10" customFormat="1" ht="17.25" customHeight="1" thickBot="1" x14ac:dyDescent="0.3">
      <c r="A10" s="151"/>
      <c r="B10" s="145" t="s">
        <v>25</v>
      </c>
      <c r="C10" s="110" t="s">
        <v>26</v>
      </c>
      <c r="D10" s="110" t="s">
        <v>27</v>
      </c>
      <c r="E10" s="110" t="s">
        <v>28</v>
      </c>
      <c r="F10" s="112" t="s">
        <v>8</v>
      </c>
      <c r="G10" s="113"/>
      <c r="H10" s="114"/>
      <c r="I10" s="104" t="s">
        <v>9</v>
      </c>
      <c r="J10" s="105"/>
      <c r="K10" s="106"/>
      <c r="L10" s="104" t="s">
        <v>29</v>
      </c>
      <c r="M10" s="105"/>
      <c r="N10" s="106"/>
      <c r="O10" s="112" t="s">
        <v>30</v>
      </c>
      <c r="P10" s="113"/>
      <c r="Q10" s="114"/>
      <c r="R10" s="112" t="s">
        <v>12</v>
      </c>
      <c r="S10" s="113"/>
      <c r="T10" s="114"/>
      <c r="U10" s="112" t="s">
        <v>13</v>
      </c>
      <c r="V10" s="113"/>
      <c r="W10" s="114"/>
      <c r="X10" s="166" t="s">
        <v>14</v>
      </c>
      <c r="Y10" s="167"/>
      <c r="Z10" s="168"/>
      <c r="AA10" s="96"/>
      <c r="AB10" s="121" t="s">
        <v>16</v>
      </c>
      <c r="AC10" s="121" t="s">
        <v>17</v>
      </c>
      <c r="AD10" s="124" t="s">
        <v>18</v>
      </c>
      <c r="AE10" s="22"/>
    </row>
    <row r="11" spans="1:34" s="10" customFormat="1" ht="15.75" customHeight="1" x14ac:dyDescent="0.25">
      <c r="A11" s="152"/>
      <c r="B11" s="146"/>
      <c r="C11" s="111"/>
      <c r="D11" s="111"/>
      <c r="E11" s="111"/>
      <c r="F11" s="115">
        <v>46126</v>
      </c>
      <c r="G11" s="116"/>
      <c r="H11" s="117"/>
      <c r="I11" s="107">
        <v>46125</v>
      </c>
      <c r="J11" s="108"/>
      <c r="K11" s="109"/>
      <c r="L11" s="107">
        <v>46126</v>
      </c>
      <c r="M11" s="108"/>
      <c r="N11" s="109"/>
      <c r="O11" s="115">
        <v>46126</v>
      </c>
      <c r="P11" s="116"/>
      <c r="Q11" s="117"/>
      <c r="R11" s="115">
        <v>46126</v>
      </c>
      <c r="S11" s="116"/>
      <c r="T11" s="117"/>
      <c r="U11" s="115">
        <v>46126</v>
      </c>
      <c r="V11" s="116"/>
      <c r="W11" s="117"/>
      <c r="X11" s="107">
        <v>46126</v>
      </c>
      <c r="Y11" s="108"/>
      <c r="Z11" s="109"/>
      <c r="AA11" s="97"/>
      <c r="AB11" s="122"/>
      <c r="AC11" s="122"/>
      <c r="AD11" s="125"/>
    </row>
    <row r="12" spans="1:34" s="10" customFormat="1" ht="43.5" thickBot="1" x14ac:dyDescent="0.35">
      <c r="A12" s="153"/>
      <c r="B12" s="147"/>
      <c r="C12" s="127"/>
      <c r="D12" s="127"/>
      <c r="E12" s="127"/>
      <c r="F12" s="11" t="s">
        <v>19</v>
      </c>
      <c r="G12" s="12" t="s">
        <v>20</v>
      </c>
      <c r="H12" s="13" t="s">
        <v>21</v>
      </c>
      <c r="I12" s="11" t="s">
        <v>19</v>
      </c>
      <c r="J12" s="12" t="s">
        <v>20</v>
      </c>
      <c r="K12" s="13" t="s">
        <v>21</v>
      </c>
      <c r="L12" s="14" t="s">
        <v>19</v>
      </c>
      <c r="M12" s="15" t="s">
        <v>20</v>
      </c>
      <c r="N12" s="16" t="s">
        <v>21</v>
      </c>
      <c r="O12" s="11" t="s">
        <v>19</v>
      </c>
      <c r="P12" s="12" t="s">
        <v>20</v>
      </c>
      <c r="Q12" s="13" t="s">
        <v>21</v>
      </c>
      <c r="R12" s="25" t="s">
        <v>19</v>
      </c>
      <c r="S12" s="26" t="s">
        <v>20</v>
      </c>
      <c r="T12" s="13" t="s">
        <v>21</v>
      </c>
      <c r="U12" s="25" t="s">
        <v>19</v>
      </c>
      <c r="V12" s="26" t="s">
        <v>20</v>
      </c>
      <c r="W12" s="13" t="s">
        <v>21</v>
      </c>
      <c r="X12" s="88" t="s">
        <v>19</v>
      </c>
      <c r="Y12" s="88" t="s">
        <v>20</v>
      </c>
      <c r="Z12" s="86" t="s">
        <v>21</v>
      </c>
      <c r="AA12" s="169"/>
      <c r="AB12" s="123"/>
      <c r="AC12" s="123"/>
      <c r="AD12" s="126"/>
      <c r="AE12" s="22"/>
      <c r="AF12" s="23"/>
      <c r="AG12" s="27"/>
    </row>
    <row r="13" spans="1:34" s="23" customFormat="1" ht="16.5" x14ac:dyDescent="0.3">
      <c r="A13" s="70">
        <v>1</v>
      </c>
      <c r="B13" s="54" t="s">
        <v>31</v>
      </c>
      <c r="C13" s="28" t="s">
        <v>32</v>
      </c>
      <c r="D13" s="28" t="s">
        <v>33</v>
      </c>
      <c r="E13" s="29">
        <v>46639</v>
      </c>
      <c r="F13" s="17">
        <v>11598576</v>
      </c>
      <c r="G13" s="18">
        <f>F13*19%</f>
        <v>2203729.44</v>
      </c>
      <c r="H13" s="19">
        <f>F13+G13</f>
        <v>13802305.439999999</v>
      </c>
      <c r="I13" s="20">
        <v>14990503</v>
      </c>
      <c r="J13" s="20">
        <f>I13*19%</f>
        <v>2848195.57</v>
      </c>
      <c r="K13" s="20">
        <f>I13+J13</f>
        <v>17838698.57</v>
      </c>
      <c r="L13" s="20">
        <v>18120354</v>
      </c>
      <c r="M13" s="21">
        <f>L13*19%</f>
        <v>3442867.2600000002</v>
      </c>
      <c r="N13" s="21">
        <f>L13+M13</f>
        <v>21563221.260000002</v>
      </c>
      <c r="O13" s="17">
        <v>12945127.881367892</v>
      </c>
      <c r="P13" s="18">
        <f>O13*19%</f>
        <v>2459574.2974598994</v>
      </c>
      <c r="Q13" s="19">
        <f>O13+P13</f>
        <v>15404702.178827792</v>
      </c>
      <c r="R13" s="17">
        <v>13713516</v>
      </c>
      <c r="S13" s="30">
        <f>R13*19%</f>
        <v>2605568.04</v>
      </c>
      <c r="T13" s="19">
        <f>R13+S13</f>
        <v>16319084.039999999</v>
      </c>
      <c r="U13" s="89">
        <v>15236416</v>
      </c>
      <c r="V13" s="89">
        <f>U13*19%</f>
        <v>2894919.04</v>
      </c>
      <c r="W13" s="89">
        <f>U13+V13</f>
        <v>18131335.039999999</v>
      </c>
      <c r="X13" s="89">
        <v>9566449.7657649349</v>
      </c>
      <c r="Y13" s="89">
        <f>X13*19%</f>
        <v>1817625.4554953377</v>
      </c>
      <c r="Z13" s="87">
        <f>X13+Y13</f>
        <v>11384075.221260272</v>
      </c>
      <c r="AA13" s="18">
        <f>AVERAGE(U13,R13,O13)</f>
        <v>13965019.960455963</v>
      </c>
      <c r="AB13" s="18">
        <f>AVERAGE(T13,Q13,H13)</f>
        <v>15175363.88627593</v>
      </c>
      <c r="AC13" s="18">
        <f>ROUNDUP(AB13,0)</f>
        <v>15175364</v>
      </c>
      <c r="AD13" s="55">
        <f>AC13</f>
        <v>15175364</v>
      </c>
      <c r="AE13" s="22"/>
      <c r="AF13" s="36"/>
      <c r="AG13" s="36"/>
      <c r="AH13" s="24"/>
    </row>
    <row r="14" spans="1:34" s="23" customFormat="1" ht="16.5" x14ac:dyDescent="0.3">
      <c r="A14" s="71">
        <v>2</v>
      </c>
      <c r="B14" s="56" t="s">
        <v>31</v>
      </c>
      <c r="C14" s="31" t="s">
        <v>34</v>
      </c>
      <c r="D14" s="31" t="s">
        <v>33</v>
      </c>
      <c r="E14" s="32">
        <v>46639</v>
      </c>
      <c r="F14" s="33">
        <v>11598576</v>
      </c>
      <c r="G14" s="18">
        <f t="shared" ref="G14:G33" si="0">F14*19%</f>
        <v>2203729.44</v>
      </c>
      <c r="H14" s="19">
        <f t="shared" ref="H14:H33" si="1">F14+G14</f>
        <v>13802305.439999999</v>
      </c>
      <c r="I14" s="20">
        <v>14990503</v>
      </c>
      <c r="J14" s="20">
        <f t="shared" ref="J14:J21" si="2">I14*19%</f>
        <v>2848195.57</v>
      </c>
      <c r="K14" s="20">
        <f t="shared" ref="K14:K33" si="3">I14+J14</f>
        <v>17838698.57</v>
      </c>
      <c r="L14" s="34">
        <v>18120354</v>
      </c>
      <c r="M14" s="21">
        <f t="shared" ref="M14:M33" si="4">L14*19%</f>
        <v>3442867.2600000002</v>
      </c>
      <c r="N14" s="21">
        <f t="shared" ref="N14:N33" si="5">L14+M14</f>
        <v>21563221.260000002</v>
      </c>
      <c r="O14" s="33">
        <v>12945127.881367892</v>
      </c>
      <c r="P14" s="18">
        <f t="shared" ref="P14:P33" si="6">O14*19%</f>
        <v>2459574.2974598994</v>
      </c>
      <c r="Q14" s="19">
        <f t="shared" ref="Q14:Q33" si="7">O14+P14</f>
        <v>15404702.178827792</v>
      </c>
      <c r="R14" s="33">
        <v>13713516</v>
      </c>
      <c r="S14" s="30">
        <f t="shared" ref="S14:S33" si="8">R14*19%</f>
        <v>2605568.04</v>
      </c>
      <c r="T14" s="19">
        <f t="shared" ref="T14:T33" si="9">R14+S14</f>
        <v>16319084.039999999</v>
      </c>
      <c r="U14" s="89">
        <v>15236416</v>
      </c>
      <c r="V14" s="89">
        <f t="shared" ref="V14:V33" si="10">U14*19%</f>
        <v>2894919.04</v>
      </c>
      <c r="W14" s="89">
        <f t="shared" ref="W14:W33" si="11">U14+V14</f>
        <v>18131335.039999999</v>
      </c>
      <c r="X14" s="89">
        <v>9566449.7657649349</v>
      </c>
      <c r="Y14" s="89">
        <f t="shared" ref="Y14:Y33" si="12">X14*19%</f>
        <v>1817625.4554953377</v>
      </c>
      <c r="Z14" s="87">
        <f t="shared" ref="Z14:Z33" si="13">X14+Y14</f>
        <v>11384075.221260272</v>
      </c>
      <c r="AA14" s="18">
        <f t="shared" ref="AA14:AA33" si="14">AVERAGE(U14,R14,O14)</f>
        <v>13965019.960455963</v>
      </c>
      <c r="AB14" s="18">
        <f t="shared" ref="AB14:AB33" si="15">AVERAGE(T14,Q14,H14)</f>
        <v>15175363.88627593</v>
      </c>
      <c r="AC14" s="18">
        <f t="shared" ref="AC14:AC33" si="16">ROUNDUP(AB14,0)</f>
        <v>15175364</v>
      </c>
      <c r="AD14" s="55">
        <f t="shared" ref="AD14:AD33" si="17">AC14</f>
        <v>15175364</v>
      </c>
      <c r="AE14" s="22"/>
      <c r="AH14" s="24"/>
    </row>
    <row r="15" spans="1:34" s="23" customFormat="1" ht="16.5" x14ac:dyDescent="0.3">
      <c r="A15" s="71">
        <v>3</v>
      </c>
      <c r="B15" s="56" t="s">
        <v>35</v>
      </c>
      <c r="C15" s="31" t="s">
        <v>36</v>
      </c>
      <c r="D15" s="35" t="s">
        <v>37</v>
      </c>
      <c r="E15" s="32">
        <v>46752</v>
      </c>
      <c r="F15" s="33">
        <v>18036701</v>
      </c>
      <c r="G15" s="18">
        <f t="shared" si="0"/>
        <v>3426973.19</v>
      </c>
      <c r="H15" s="19">
        <f t="shared" si="1"/>
        <v>21463674.190000001</v>
      </c>
      <c r="I15" s="20">
        <v>23311416</v>
      </c>
      <c r="J15" s="20">
        <f t="shared" si="2"/>
        <v>4429169.04</v>
      </c>
      <c r="K15" s="20">
        <f t="shared" si="3"/>
        <v>27740585.039999999</v>
      </c>
      <c r="L15" s="34">
        <v>28178581</v>
      </c>
      <c r="M15" s="21">
        <f t="shared" si="4"/>
        <v>5353930.3899999997</v>
      </c>
      <c r="N15" s="21">
        <f t="shared" si="5"/>
        <v>33532511.390000001</v>
      </c>
      <c r="O15" s="33">
        <v>20130695.309821665</v>
      </c>
      <c r="P15" s="18">
        <f t="shared" si="6"/>
        <v>3824832.1088661165</v>
      </c>
      <c r="Q15" s="19">
        <f t="shared" si="7"/>
        <v>23955527.418687783</v>
      </c>
      <c r="R15" s="33">
        <v>21325600</v>
      </c>
      <c r="S15" s="30">
        <f t="shared" si="8"/>
        <v>4051864</v>
      </c>
      <c r="T15" s="19">
        <f t="shared" si="9"/>
        <v>25377464</v>
      </c>
      <c r="U15" s="89">
        <v>23693829</v>
      </c>
      <c r="V15" s="89">
        <f t="shared" si="10"/>
        <v>4501827.51</v>
      </c>
      <c r="W15" s="89">
        <f t="shared" si="11"/>
        <v>28195656.509999998</v>
      </c>
      <c r="X15" s="89">
        <v>14876584.337303316</v>
      </c>
      <c r="Y15" s="89">
        <f t="shared" si="12"/>
        <v>2826551.0240876302</v>
      </c>
      <c r="Z15" s="87">
        <f t="shared" si="13"/>
        <v>17703135.361390948</v>
      </c>
      <c r="AA15" s="18">
        <f t="shared" si="14"/>
        <v>21716708.103273887</v>
      </c>
      <c r="AB15" s="18">
        <f t="shared" si="15"/>
        <v>23598888.536229264</v>
      </c>
      <c r="AC15" s="18">
        <f t="shared" si="16"/>
        <v>23598889</v>
      </c>
      <c r="AD15" s="55">
        <f t="shared" si="17"/>
        <v>23598889</v>
      </c>
      <c r="AE15" s="36"/>
      <c r="AH15" s="24"/>
    </row>
    <row r="16" spans="1:34" s="23" customFormat="1" ht="16.5" x14ac:dyDescent="0.3">
      <c r="A16" s="71">
        <v>4</v>
      </c>
      <c r="B16" s="56" t="s">
        <v>35</v>
      </c>
      <c r="C16" s="31" t="s">
        <v>38</v>
      </c>
      <c r="D16" s="35" t="s">
        <v>37</v>
      </c>
      <c r="E16" s="32">
        <v>46752</v>
      </c>
      <c r="F16" s="33">
        <v>18036701</v>
      </c>
      <c r="G16" s="18">
        <f t="shared" si="0"/>
        <v>3426973.19</v>
      </c>
      <c r="H16" s="19">
        <f t="shared" si="1"/>
        <v>21463674.190000001</v>
      </c>
      <c r="I16" s="20">
        <v>23311416</v>
      </c>
      <c r="J16" s="20">
        <f t="shared" si="2"/>
        <v>4429169.04</v>
      </c>
      <c r="K16" s="20">
        <f t="shared" si="3"/>
        <v>27740585.039999999</v>
      </c>
      <c r="L16" s="34">
        <v>28178581</v>
      </c>
      <c r="M16" s="21">
        <f t="shared" si="4"/>
        <v>5353930.3899999997</v>
      </c>
      <c r="N16" s="21">
        <f t="shared" si="5"/>
        <v>33532511.390000001</v>
      </c>
      <c r="O16" s="33">
        <v>20130695.309821665</v>
      </c>
      <c r="P16" s="18">
        <f t="shared" si="6"/>
        <v>3824832.1088661165</v>
      </c>
      <c r="Q16" s="19">
        <f t="shared" si="7"/>
        <v>23955527.418687783</v>
      </c>
      <c r="R16" s="33">
        <v>21325600</v>
      </c>
      <c r="S16" s="30">
        <f t="shared" si="8"/>
        <v>4051864</v>
      </c>
      <c r="T16" s="19">
        <f t="shared" si="9"/>
        <v>25377464</v>
      </c>
      <c r="U16" s="89">
        <v>23693829</v>
      </c>
      <c r="V16" s="89">
        <f t="shared" si="10"/>
        <v>4501827.51</v>
      </c>
      <c r="W16" s="89">
        <f t="shared" si="11"/>
        <v>28195656.509999998</v>
      </c>
      <c r="X16" s="89">
        <v>14876584.337303316</v>
      </c>
      <c r="Y16" s="89">
        <f t="shared" si="12"/>
        <v>2826551.0240876302</v>
      </c>
      <c r="Z16" s="87">
        <f t="shared" si="13"/>
        <v>17703135.361390948</v>
      </c>
      <c r="AA16" s="18">
        <f t="shared" si="14"/>
        <v>21716708.103273887</v>
      </c>
      <c r="AB16" s="18">
        <f t="shared" si="15"/>
        <v>23598888.536229264</v>
      </c>
      <c r="AC16" s="18">
        <f t="shared" si="16"/>
        <v>23598889</v>
      </c>
      <c r="AD16" s="55">
        <f t="shared" si="17"/>
        <v>23598889</v>
      </c>
      <c r="AH16" s="24"/>
    </row>
    <row r="17" spans="1:34" s="23" customFormat="1" ht="16.5" x14ac:dyDescent="0.3">
      <c r="A17" s="71">
        <v>5</v>
      </c>
      <c r="B17" s="56" t="s">
        <v>35</v>
      </c>
      <c r="C17" s="31" t="s">
        <v>39</v>
      </c>
      <c r="D17" s="35" t="s">
        <v>37</v>
      </c>
      <c r="E17" s="32">
        <v>46752</v>
      </c>
      <c r="F17" s="33">
        <v>19147645</v>
      </c>
      <c r="G17" s="18">
        <f t="shared" si="0"/>
        <v>3638052.55</v>
      </c>
      <c r="H17" s="19">
        <f t="shared" si="1"/>
        <v>22785697.550000001</v>
      </c>
      <c r="I17" s="20">
        <v>24747249</v>
      </c>
      <c r="J17" s="20">
        <f t="shared" si="2"/>
        <v>4701977.3099999996</v>
      </c>
      <c r="K17" s="20">
        <f t="shared" si="3"/>
        <v>29449226.309999999</v>
      </c>
      <c r="L17" s="34">
        <v>29914201</v>
      </c>
      <c r="M17" s="21">
        <f t="shared" si="4"/>
        <v>5683698.1900000004</v>
      </c>
      <c r="N17" s="21">
        <f t="shared" si="5"/>
        <v>35597899.189999998</v>
      </c>
      <c r="O17" s="33">
        <v>21370617.213191956</v>
      </c>
      <c r="P17" s="18">
        <f t="shared" si="6"/>
        <v>4060417.2705064719</v>
      </c>
      <c r="Q17" s="19">
        <f t="shared" si="7"/>
        <v>25431034.483698428</v>
      </c>
      <c r="R17" s="33">
        <v>22639121</v>
      </c>
      <c r="S17" s="30">
        <f t="shared" si="8"/>
        <v>4301432.99</v>
      </c>
      <c r="T17" s="19">
        <f t="shared" si="9"/>
        <v>26940553.990000002</v>
      </c>
      <c r="U17" s="89">
        <v>25153216</v>
      </c>
      <c r="V17" s="89">
        <f t="shared" si="10"/>
        <v>4779111.04</v>
      </c>
      <c r="W17" s="89">
        <f t="shared" si="11"/>
        <v>29932327.039999999</v>
      </c>
      <c r="X17" s="89">
        <v>15792885.611578535</v>
      </c>
      <c r="Y17" s="89">
        <f t="shared" si="12"/>
        <v>3000648.2661999217</v>
      </c>
      <c r="Z17" s="87">
        <f t="shared" si="13"/>
        <v>18793533.877778456</v>
      </c>
      <c r="AA17" s="18">
        <f t="shared" si="14"/>
        <v>23054318.071063984</v>
      </c>
      <c r="AB17" s="18">
        <f t="shared" si="15"/>
        <v>25052428.674566146</v>
      </c>
      <c r="AC17" s="18">
        <f t="shared" si="16"/>
        <v>25052429</v>
      </c>
      <c r="AD17" s="55">
        <f t="shared" si="17"/>
        <v>25052429</v>
      </c>
      <c r="AH17" s="24"/>
    </row>
    <row r="18" spans="1:34" s="23" customFormat="1" ht="16.5" x14ac:dyDescent="0.3">
      <c r="A18" s="71">
        <v>6</v>
      </c>
      <c r="B18" s="56" t="s">
        <v>35</v>
      </c>
      <c r="C18" s="31" t="s">
        <v>40</v>
      </c>
      <c r="D18" s="35" t="s">
        <v>37</v>
      </c>
      <c r="E18" s="32">
        <v>46752</v>
      </c>
      <c r="F18" s="33">
        <v>19147645</v>
      </c>
      <c r="G18" s="18">
        <f t="shared" si="0"/>
        <v>3638052.55</v>
      </c>
      <c r="H18" s="19">
        <f t="shared" si="1"/>
        <v>22785697.550000001</v>
      </c>
      <c r="I18" s="20">
        <v>24747249</v>
      </c>
      <c r="J18" s="20">
        <f t="shared" si="2"/>
        <v>4701977.3099999996</v>
      </c>
      <c r="K18" s="20">
        <f t="shared" si="3"/>
        <v>29449226.309999999</v>
      </c>
      <c r="L18" s="34">
        <v>29914201</v>
      </c>
      <c r="M18" s="21">
        <f t="shared" si="4"/>
        <v>5683698.1900000004</v>
      </c>
      <c r="N18" s="21">
        <f t="shared" si="5"/>
        <v>35597899.189999998</v>
      </c>
      <c r="O18" s="33">
        <v>21370617.213191956</v>
      </c>
      <c r="P18" s="18">
        <f t="shared" si="6"/>
        <v>4060417.2705064719</v>
      </c>
      <c r="Q18" s="19">
        <f t="shared" si="7"/>
        <v>25431034.483698428</v>
      </c>
      <c r="R18" s="33">
        <v>22639121</v>
      </c>
      <c r="S18" s="30">
        <f t="shared" si="8"/>
        <v>4301432.99</v>
      </c>
      <c r="T18" s="19">
        <f t="shared" si="9"/>
        <v>26940553.990000002</v>
      </c>
      <c r="U18" s="89">
        <v>25153216</v>
      </c>
      <c r="V18" s="89">
        <f t="shared" si="10"/>
        <v>4779111.04</v>
      </c>
      <c r="W18" s="89">
        <f t="shared" si="11"/>
        <v>29932327.039999999</v>
      </c>
      <c r="X18" s="89">
        <v>15792885.611578535</v>
      </c>
      <c r="Y18" s="89">
        <f t="shared" si="12"/>
        <v>3000648.2661999217</v>
      </c>
      <c r="Z18" s="87">
        <f t="shared" si="13"/>
        <v>18793533.877778456</v>
      </c>
      <c r="AA18" s="18">
        <f t="shared" si="14"/>
        <v>23054318.071063984</v>
      </c>
      <c r="AB18" s="18">
        <f t="shared" si="15"/>
        <v>25052428.674566146</v>
      </c>
      <c r="AC18" s="18">
        <f t="shared" si="16"/>
        <v>25052429</v>
      </c>
      <c r="AD18" s="55">
        <f t="shared" si="17"/>
        <v>25052429</v>
      </c>
      <c r="AE18" s="36"/>
      <c r="AH18" s="24"/>
    </row>
    <row r="19" spans="1:34" s="23" customFormat="1" ht="16.5" x14ac:dyDescent="0.3">
      <c r="A19" s="71">
        <v>7</v>
      </c>
      <c r="B19" s="56" t="s">
        <v>41</v>
      </c>
      <c r="C19" s="31" t="s">
        <v>42</v>
      </c>
      <c r="D19" s="31" t="s">
        <v>33</v>
      </c>
      <c r="E19" s="32">
        <v>46752</v>
      </c>
      <c r="F19" s="33">
        <v>10299220</v>
      </c>
      <c r="G19" s="18">
        <f t="shared" si="0"/>
        <v>1956851.8</v>
      </c>
      <c r="H19" s="19">
        <f t="shared" si="1"/>
        <v>12256071.800000001</v>
      </c>
      <c r="I19" s="20">
        <v>13311160</v>
      </c>
      <c r="J19" s="20">
        <f t="shared" si="2"/>
        <v>2529120.4</v>
      </c>
      <c r="K19" s="20">
        <f t="shared" si="3"/>
        <v>15840280.4</v>
      </c>
      <c r="L19" s="34">
        <v>16090382</v>
      </c>
      <c r="M19" s="21">
        <f t="shared" si="4"/>
        <v>3057172.58</v>
      </c>
      <c r="N19" s="21">
        <f t="shared" si="5"/>
        <v>19147554.579999998</v>
      </c>
      <c r="O19" s="33">
        <v>11494921.949607203</v>
      </c>
      <c r="P19" s="18">
        <f t="shared" si="6"/>
        <v>2184035.1704253685</v>
      </c>
      <c r="Q19" s="19">
        <f t="shared" si="7"/>
        <v>13678957.120032571</v>
      </c>
      <c r="R19" s="33">
        <v>12177230</v>
      </c>
      <c r="S19" s="30">
        <f t="shared" si="8"/>
        <v>2313673.7000000002</v>
      </c>
      <c r="T19" s="19">
        <f t="shared" si="9"/>
        <v>14490903.699999999</v>
      </c>
      <c r="U19" s="89">
        <v>13529523</v>
      </c>
      <c r="V19" s="89">
        <f t="shared" si="10"/>
        <v>2570609.37</v>
      </c>
      <c r="W19" s="89">
        <f t="shared" si="11"/>
        <v>16100132.370000001</v>
      </c>
      <c r="X19" s="89">
        <v>8494747.1790124513</v>
      </c>
      <c r="Y19" s="89">
        <f t="shared" si="12"/>
        <v>1614001.9640123658</v>
      </c>
      <c r="Z19" s="87">
        <f t="shared" si="13"/>
        <v>10108749.143024817</v>
      </c>
      <c r="AA19" s="18">
        <f t="shared" si="14"/>
        <v>12400558.316535734</v>
      </c>
      <c r="AB19" s="18">
        <f t="shared" si="15"/>
        <v>13475310.87334419</v>
      </c>
      <c r="AC19" s="18">
        <f t="shared" si="16"/>
        <v>13475311</v>
      </c>
      <c r="AD19" s="55">
        <f t="shared" si="17"/>
        <v>13475311</v>
      </c>
      <c r="AE19" s="36"/>
      <c r="AH19" s="24"/>
    </row>
    <row r="20" spans="1:34" s="23" customFormat="1" ht="16.5" x14ac:dyDescent="0.3">
      <c r="A20" s="71">
        <v>8</v>
      </c>
      <c r="B20" s="56" t="s">
        <v>41</v>
      </c>
      <c r="C20" s="37" t="s">
        <v>43</v>
      </c>
      <c r="D20" s="38" t="s">
        <v>33</v>
      </c>
      <c r="E20" s="32">
        <v>46752</v>
      </c>
      <c r="F20" s="33">
        <v>10299220</v>
      </c>
      <c r="G20" s="18">
        <f t="shared" si="0"/>
        <v>1956851.8</v>
      </c>
      <c r="H20" s="19">
        <f t="shared" si="1"/>
        <v>12256071.800000001</v>
      </c>
      <c r="I20" s="20">
        <v>13311160</v>
      </c>
      <c r="J20" s="20">
        <f t="shared" si="2"/>
        <v>2529120.4</v>
      </c>
      <c r="K20" s="20">
        <f t="shared" si="3"/>
        <v>15840280.4</v>
      </c>
      <c r="L20" s="34">
        <v>16090382</v>
      </c>
      <c r="M20" s="21">
        <f t="shared" si="4"/>
        <v>3057172.58</v>
      </c>
      <c r="N20" s="21">
        <f t="shared" si="5"/>
        <v>19147554.579999998</v>
      </c>
      <c r="O20" s="33">
        <v>11494921.949607203</v>
      </c>
      <c r="P20" s="18">
        <f t="shared" si="6"/>
        <v>2184035.1704253685</v>
      </c>
      <c r="Q20" s="19">
        <f t="shared" si="7"/>
        <v>13678957.120032571</v>
      </c>
      <c r="R20" s="33">
        <v>12177230</v>
      </c>
      <c r="S20" s="30">
        <f t="shared" si="8"/>
        <v>2313673.7000000002</v>
      </c>
      <c r="T20" s="19">
        <f t="shared" si="9"/>
        <v>14490903.699999999</v>
      </c>
      <c r="U20" s="89">
        <v>13529523</v>
      </c>
      <c r="V20" s="89">
        <f t="shared" si="10"/>
        <v>2570609.37</v>
      </c>
      <c r="W20" s="89">
        <f t="shared" si="11"/>
        <v>16100132.370000001</v>
      </c>
      <c r="X20" s="89">
        <v>8494747.1790124513</v>
      </c>
      <c r="Y20" s="89">
        <f t="shared" si="12"/>
        <v>1614001.9640123658</v>
      </c>
      <c r="Z20" s="87">
        <f t="shared" si="13"/>
        <v>10108749.143024817</v>
      </c>
      <c r="AA20" s="18">
        <f t="shared" si="14"/>
        <v>12400558.316535734</v>
      </c>
      <c r="AB20" s="18">
        <f t="shared" si="15"/>
        <v>13475310.87334419</v>
      </c>
      <c r="AC20" s="18">
        <f t="shared" si="16"/>
        <v>13475311</v>
      </c>
      <c r="AD20" s="55">
        <f t="shared" si="17"/>
        <v>13475311</v>
      </c>
      <c r="AF20" s="24"/>
      <c r="AG20" s="24"/>
      <c r="AH20" s="24"/>
    </row>
    <row r="21" spans="1:34" s="23" customFormat="1" ht="16.5" x14ac:dyDescent="0.3">
      <c r="A21" s="71">
        <v>9</v>
      </c>
      <c r="B21" s="56" t="s">
        <v>41</v>
      </c>
      <c r="C21" s="37" t="s">
        <v>44</v>
      </c>
      <c r="D21" s="38" t="s">
        <v>33</v>
      </c>
      <c r="E21" s="32">
        <v>46752</v>
      </c>
      <c r="F21" s="33">
        <v>10375614</v>
      </c>
      <c r="G21" s="18">
        <f t="shared" si="0"/>
        <v>1971366.66</v>
      </c>
      <c r="H21" s="19">
        <f t="shared" si="1"/>
        <v>12346980.66</v>
      </c>
      <c r="I21" s="20">
        <v>13409894</v>
      </c>
      <c r="J21" s="20">
        <f t="shared" si="2"/>
        <v>2547879.86</v>
      </c>
      <c r="K21" s="20">
        <f t="shared" si="3"/>
        <v>15957773.859999999</v>
      </c>
      <c r="L21" s="34">
        <v>16209731</v>
      </c>
      <c r="M21" s="21">
        <f t="shared" si="4"/>
        <v>3079848.89</v>
      </c>
      <c r="N21" s="21">
        <f t="shared" si="5"/>
        <v>19289579.890000001</v>
      </c>
      <c r="O21" s="33">
        <v>11580183.992215252</v>
      </c>
      <c r="P21" s="18">
        <f t="shared" si="6"/>
        <v>2200234.9585208977</v>
      </c>
      <c r="Q21" s="19">
        <f t="shared" si="7"/>
        <v>13780418.95073615</v>
      </c>
      <c r="R21" s="33">
        <v>12267553</v>
      </c>
      <c r="S21" s="30">
        <f t="shared" si="8"/>
        <v>2330835.0699999998</v>
      </c>
      <c r="T21" s="19">
        <f t="shared" si="9"/>
        <v>14598388.07</v>
      </c>
      <c r="U21" s="89">
        <v>13629877</v>
      </c>
      <c r="V21" s="89">
        <f t="shared" si="10"/>
        <v>2589676.63</v>
      </c>
      <c r="W21" s="89">
        <f t="shared" si="11"/>
        <v>16219553.629999999</v>
      </c>
      <c r="X21" s="89">
        <v>8557756.5832191277</v>
      </c>
      <c r="Y21" s="89">
        <f t="shared" si="12"/>
        <v>1625973.7508116344</v>
      </c>
      <c r="Z21" s="87">
        <f t="shared" si="13"/>
        <v>10183730.334030762</v>
      </c>
      <c r="AA21" s="18">
        <f t="shared" si="14"/>
        <v>12492537.997405084</v>
      </c>
      <c r="AB21" s="18">
        <f t="shared" si="15"/>
        <v>13575262.560245385</v>
      </c>
      <c r="AC21" s="18">
        <f t="shared" si="16"/>
        <v>13575263</v>
      </c>
      <c r="AD21" s="55">
        <f t="shared" si="17"/>
        <v>13575263</v>
      </c>
      <c r="AF21" s="24"/>
      <c r="AG21" s="24"/>
      <c r="AH21" s="24"/>
    </row>
    <row r="22" spans="1:34" s="23" customFormat="1" ht="16.5" x14ac:dyDescent="0.3">
      <c r="A22" s="71">
        <v>10</v>
      </c>
      <c r="B22" s="56" t="s">
        <v>41</v>
      </c>
      <c r="C22" s="37" t="s">
        <v>45</v>
      </c>
      <c r="D22" s="38" t="s">
        <v>33</v>
      </c>
      <c r="E22" s="32">
        <v>46752</v>
      </c>
      <c r="F22" s="33">
        <v>10375614</v>
      </c>
      <c r="G22" s="18">
        <f t="shared" si="0"/>
        <v>1971366.66</v>
      </c>
      <c r="H22" s="19">
        <f t="shared" si="1"/>
        <v>12346980.66</v>
      </c>
      <c r="I22" s="20">
        <v>13409894</v>
      </c>
      <c r="J22" s="20"/>
      <c r="K22" s="20">
        <f t="shared" si="3"/>
        <v>13409894</v>
      </c>
      <c r="L22" s="34">
        <v>16209731</v>
      </c>
      <c r="M22" s="21">
        <f t="shared" si="4"/>
        <v>3079848.89</v>
      </c>
      <c r="N22" s="21">
        <f t="shared" si="5"/>
        <v>19289579.890000001</v>
      </c>
      <c r="O22" s="33">
        <v>11580183.992215252</v>
      </c>
      <c r="P22" s="18">
        <f t="shared" si="6"/>
        <v>2200234.9585208977</v>
      </c>
      <c r="Q22" s="19">
        <f t="shared" si="7"/>
        <v>13780418.95073615</v>
      </c>
      <c r="R22" s="33">
        <v>12267553</v>
      </c>
      <c r="S22" s="30">
        <f t="shared" si="8"/>
        <v>2330835.0699999998</v>
      </c>
      <c r="T22" s="19">
        <f t="shared" si="9"/>
        <v>14598388.07</v>
      </c>
      <c r="U22" s="89">
        <v>13629877</v>
      </c>
      <c r="V22" s="89">
        <f t="shared" si="10"/>
        <v>2589676.63</v>
      </c>
      <c r="W22" s="89">
        <f t="shared" si="11"/>
        <v>16219553.629999999</v>
      </c>
      <c r="X22" s="89">
        <v>8557756.5832191277</v>
      </c>
      <c r="Y22" s="89">
        <f t="shared" si="12"/>
        <v>1625973.7508116344</v>
      </c>
      <c r="Z22" s="87">
        <f t="shared" si="13"/>
        <v>10183730.334030762</v>
      </c>
      <c r="AA22" s="18">
        <f t="shared" si="14"/>
        <v>12492537.997405084</v>
      </c>
      <c r="AB22" s="18">
        <f t="shared" si="15"/>
        <v>13575262.560245385</v>
      </c>
      <c r="AC22" s="18">
        <f t="shared" si="16"/>
        <v>13575263</v>
      </c>
      <c r="AD22" s="55">
        <f t="shared" si="17"/>
        <v>13575263</v>
      </c>
      <c r="AF22" s="24"/>
      <c r="AG22" s="24"/>
      <c r="AH22" s="24"/>
    </row>
    <row r="23" spans="1:34" s="23" customFormat="1" ht="16.5" x14ac:dyDescent="0.3">
      <c r="A23" s="71">
        <v>11</v>
      </c>
      <c r="B23" s="56" t="s">
        <v>41</v>
      </c>
      <c r="C23" s="37" t="s">
        <v>46</v>
      </c>
      <c r="D23" s="38" t="s">
        <v>33</v>
      </c>
      <c r="E23" s="32">
        <v>46752</v>
      </c>
      <c r="F23" s="33">
        <v>10375614</v>
      </c>
      <c r="G23" s="18">
        <f t="shared" si="0"/>
        <v>1971366.66</v>
      </c>
      <c r="H23" s="19">
        <f t="shared" si="1"/>
        <v>12346980.66</v>
      </c>
      <c r="I23" s="20">
        <v>13409894</v>
      </c>
      <c r="J23" s="20">
        <f>I23*19%</f>
        <v>2547879.86</v>
      </c>
      <c r="K23" s="20">
        <f t="shared" si="3"/>
        <v>15957773.859999999</v>
      </c>
      <c r="L23" s="34">
        <v>16209731</v>
      </c>
      <c r="M23" s="21">
        <f t="shared" si="4"/>
        <v>3079848.89</v>
      </c>
      <c r="N23" s="21">
        <f t="shared" si="5"/>
        <v>19289579.890000001</v>
      </c>
      <c r="O23" s="33">
        <v>11580183.992215252</v>
      </c>
      <c r="P23" s="18">
        <f t="shared" si="6"/>
        <v>2200234.9585208977</v>
      </c>
      <c r="Q23" s="19">
        <f t="shared" si="7"/>
        <v>13780418.95073615</v>
      </c>
      <c r="R23" s="33">
        <v>12267553</v>
      </c>
      <c r="S23" s="30">
        <f t="shared" si="8"/>
        <v>2330835.0699999998</v>
      </c>
      <c r="T23" s="19">
        <f t="shared" si="9"/>
        <v>14598388.07</v>
      </c>
      <c r="U23" s="89">
        <v>13629877</v>
      </c>
      <c r="V23" s="89">
        <f t="shared" si="10"/>
        <v>2589676.63</v>
      </c>
      <c r="W23" s="89">
        <f t="shared" si="11"/>
        <v>16219553.629999999</v>
      </c>
      <c r="X23" s="89">
        <v>8557756.5832191277</v>
      </c>
      <c r="Y23" s="89">
        <f t="shared" si="12"/>
        <v>1625973.7508116344</v>
      </c>
      <c r="Z23" s="87">
        <f t="shared" si="13"/>
        <v>10183730.334030762</v>
      </c>
      <c r="AA23" s="18">
        <f t="shared" si="14"/>
        <v>12492537.997405084</v>
      </c>
      <c r="AB23" s="18">
        <f t="shared" si="15"/>
        <v>13575262.560245385</v>
      </c>
      <c r="AC23" s="18">
        <f t="shared" si="16"/>
        <v>13575263</v>
      </c>
      <c r="AD23" s="55">
        <f t="shared" si="17"/>
        <v>13575263</v>
      </c>
      <c r="AF23" s="24"/>
      <c r="AG23" s="24"/>
      <c r="AH23" s="24"/>
    </row>
    <row r="24" spans="1:34" s="23" customFormat="1" ht="16.5" x14ac:dyDescent="0.3">
      <c r="A24" s="71">
        <v>12</v>
      </c>
      <c r="B24" s="56" t="s">
        <v>41</v>
      </c>
      <c r="C24" s="37" t="s">
        <v>47</v>
      </c>
      <c r="D24" s="38" t="s">
        <v>33</v>
      </c>
      <c r="E24" s="32">
        <v>46752</v>
      </c>
      <c r="F24" s="33">
        <v>10375614</v>
      </c>
      <c r="G24" s="18">
        <f t="shared" si="0"/>
        <v>1971366.66</v>
      </c>
      <c r="H24" s="19">
        <f t="shared" si="1"/>
        <v>12346980.66</v>
      </c>
      <c r="I24" s="20">
        <v>13409894</v>
      </c>
      <c r="J24" s="20">
        <f t="shared" ref="J24:J33" si="18">I24*19%</f>
        <v>2547879.86</v>
      </c>
      <c r="K24" s="20">
        <f t="shared" si="3"/>
        <v>15957773.859999999</v>
      </c>
      <c r="L24" s="34">
        <v>16209731</v>
      </c>
      <c r="M24" s="21">
        <f t="shared" si="4"/>
        <v>3079848.89</v>
      </c>
      <c r="N24" s="21">
        <f t="shared" si="5"/>
        <v>19289579.890000001</v>
      </c>
      <c r="O24" s="33">
        <v>11580183.992215252</v>
      </c>
      <c r="P24" s="18">
        <f t="shared" si="6"/>
        <v>2200234.9585208977</v>
      </c>
      <c r="Q24" s="19">
        <f t="shared" si="7"/>
        <v>13780418.95073615</v>
      </c>
      <c r="R24" s="33">
        <v>12267553</v>
      </c>
      <c r="S24" s="30">
        <f t="shared" si="8"/>
        <v>2330835.0699999998</v>
      </c>
      <c r="T24" s="19">
        <f t="shared" si="9"/>
        <v>14598388.07</v>
      </c>
      <c r="U24" s="89">
        <v>13629877</v>
      </c>
      <c r="V24" s="89">
        <f t="shared" si="10"/>
        <v>2589676.63</v>
      </c>
      <c r="W24" s="89">
        <f t="shared" si="11"/>
        <v>16219553.629999999</v>
      </c>
      <c r="X24" s="89">
        <v>8557756.5832191277</v>
      </c>
      <c r="Y24" s="89">
        <f t="shared" si="12"/>
        <v>1625973.7508116344</v>
      </c>
      <c r="Z24" s="87">
        <f t="shared" si="13"/>
        <v>10183730.334030762</v>
      </c>
      <c r="AA24" s="18">
        <f t="shared" si="14"/>
        <v>12492537.997405084</v>
      </c>
      <c r="AB24" s="18">
        <f t="shared" si="15"/>
        <v>13575262.560245385</v>
      </c>
      <c r="AC24" s="18">
        <f t="shared" si="16"/>
        <v>13575263</v>
      </c>
      <c r="AD24" s="55">
        <f t="shared" si="17"/>
        <v>13575263</v>
      </c>
      <c r="AF24" s="24"/>
      <c r="AG24" s="24"/>
      <c r="AH24" s="24"/>
    </row>
    <row r="25" spans="1:34" s="23" customFormat="1" ht="16.5" x14ac:dyDescent="0.3">
      <c r="A25" s="71">
        <v>13</v>
      </c>
      <c r="B25" s="56" t="s">
        <v>41</v>
      </c>
      <c r="C25" s="37" t="s">
        <v>48</v>
      </c>
      <c r="D25" s="38" t="s">
        <v>33</v>
      </c>
      <c r="E25" s="32">
        <v>46752</v>
      </c>
      <c r="F25" s="33">
        <v>10375614</v>
      </c>
      <c r="G25" s="18">
        <f t="shared" si="0"/>
        <v>1971366.66</v>
      </c>
      <c r="H25" s="19">
        <f t="shared" si="1"/>
        <v>12346980.66</v>
      </c>
      <c r="I25" s="20">
        <v>13409894</v>
      </c>
      <c r="J25" s="20">
        <f t="shared" si="18"/>
        <v>2547879.86</v>
      </c>
      <c r="K25" s="20">
        <f t="shared" si="3"/>
        <v>15957773.859999999</v>
      </c>
      <c r="L25" s="34">
        <v>16209731</v>
      </c>
      <c r="M25" s="21">
        <f t="shared" si="4"/>
        <v>3079848.89</v>
      </c>
      <c r="N25" s="21">
        <f t="shared" si="5"/>
        <v>19289579.890000001</v>
      </c>
      <c r="O25" s="33">
        <v>11580183.992215252</v>
      </c>
      <c r="P25" s="18">
        <f t="shared" si="6"/>
        <v>2200234.9585208977</v>
      </c>
      <c r="Q25" s="19">
        <f t="shared" si="7"/>
        <v>13780418.95073615</v>
      </c>
      <c r="R25" s="33">
        <v>12267553</v>
      </c>
      <c r="S25" s="30">
        <f t="shared" si="8"/>
        <v>2330835.0699999998</v>
      </c>
      <c r="T25" s="19">
        <f t="shared" si="9"/>
        <v>14598388.07</v>
      </c>
      <c r="U25" s="89">
        <v>13629877</v>
      </c>
      <c r="V25" s="89">
        <f t="shared" si="10"/>
        <v>2589676.63</v>
      </c>
      <c r="W25" s="89">
        <f t="shared" si="11"/>
        <v>16219553.629999999</v>
      </c>
      <c r="X25" s="89">
        <v>8557756.5832191277</v>
      </c>
      <c r="Y25" s="89">
        <f t="shared" si="12"/>
        <v>1625973.7508116344</v>
      </c>
      <c r="Z25" s="87">
        <f t="shared" si="13"/>
        <v>10183730.334030762</v>
      </c>
      <c r="AA25" s="18">
        <f t="shared" si="14"/>
        <v>12492537.997405084</v>
      </c>
      <c r="AB25" s="18">
        <f t="shared" si="15"/>
        <v>13575262.560245385</v>
      </c>
      <c r="AC25" s="18">
        <f t="shared" si="16"/>
        <v>13575263</v>
      </c>
      <c r="AD25" s="55">
        <f t="shared" si="17"/>
        <v>13575263</v>
      </c>
      <c r="AF25" s="24"/>
      <c r="AG25" s="24"/>
      <c r="AH25" s="24"/>
    </row>
    <row r="26" spans="1:34" s="23" customFormat="1" ht="16.5" x14ac:dyDescent="0.3">
      <c r="A26" s="71">
        <v>14</v>
      </c>
      <c r="B26" s="56" t="s">
        <v>41</v>
      </c>
      <c r="C26" s="37" t="s">
        <v>49</v>
      </c>
      <c r="D26" s="38" t="s">
        <v>33</v>
      </c>
      <c r="E26" s="32">
        <v>46752</v>
      </c>
      <c r="F26" s="33">
        <v>10375614</v>
      </c>
      <c r="G26" s="18">
        <f t="shared" si="0"/>
        <v>1971366.66</v>
      </c>
      <c r="H26" s="19">
        <f t="shared" si="1"/>
        <v>12346980.66</v>
      </c>
      <c r="I26" s="20">
        <v>13409894</v>
      </c>
      <c r="J26" s="20">
        <f t="shared" si="18"/>
        <v>2547879.86</v>
      </c>
      <c r="K26" s="20">
        <f t="shared" si="3"/>
        <v>15957773.859999999</v>
      </c>
      <c r="L26" s="34">
        <v>16209731</v>
      </c>
      <c r="M26" s="21">
        <f t="shared" si="4"/>
        <v>3079848.89</v>
      </c>
      <c r="N26" s="21">
        <f t="shared" si="5"/>
        <v>19289579.890000001</v>
      </c>
      <c r="O26" s="33">
        <v>11580183.992215252</v>
      </c>
      <c r="P26" s="18">
        <f t="shared" si="6"/>
        <v>2200234.9585208977</v>
      </c>
      <c r="Q26" s="19">
        <f t="shared" si="7"/>
        <v>13780418.95073615</v>
      </c>
      <c r="R26" s="33">
        <v>12267553</v>
      </c>
      <c r="S26" s="30">
        <f t="shared" si="8"/>
        <v>2330835.0699999998</v>
      </c>
      <c r="T26" s="19">
        <f t="shared" si="9"/>
        <v>14598388.07</v>
      </c>
      <c r="U26" s="89">
        <v>13629877</v>
      </c>
      <c r="V26" s="89">
        <f t="shared" si="10"/>
        <v>2589676.63</v>
      </c>
      <c r="W26" s="89">
        <f t="shared" si="11"/>
        <v>16219553.629999999</v>
      </c>
      <c r="X26" s="89">
        <v>8557756.5832191277</v>
      </c>
      <c r="Y26" s="89">
        <f t="shared" si="12"/>
        <v>1625973.7508116344</v>
      </c>
      <c r="Z26" s="87">
        <f t="shared" si="13"/>
        <v>10183730.334030762</v>
      </c>
      <c r="AA26" s="18">
        <f t="shared" si="14"/>
        <v>12492537.997405084</v>
      </c>
      <c r="AB26" s="18">
        <f t="shared" si="15"/>
        <v>13575262.560245385</v>
      </c>
      <c r="AC26" s="18">
        <f t="shared" si="16"/>
        <v>13575263</v>
      </c>
      <c r="AD26" s="55">
        <f t="shared" si="17"/>
        <v>13575263</v>
      </c>
      <c r="AF26" s="24"/>
      <c r="AG26" s="24"/>
      <c r="AH26" s="24"/>
    </row>
    <row r="27" spans="1:34" s="23" customFormat="1" ht="16.5" x14ac:dyDescent="0.3">
      <c r="A27" s="71">
        <v>15</v>
      </c>
      <c r="B27" s="56" t="s">
        <v>41</v>
      </c>
      <c r="C27" s="37" t="s">
        <v>50</v>
      </c>
      <c r="D27" s="38" t="s">
        <v>33</v>
      </c>
      <c r="E27" s="32">
        <v>46752</v>
      </c>
      <c r="F27" s="33">
        <v>10375614</v>
      </c>
      <c r="G27" s="18">
        <f t="shared" si="0"/>
        <v>1971366.66</v>
      </c>
      <c r="H27" s="19">
        <f t="shared" si="1"/>
        <v>12346980.66</v>
      </c>
      <c r="I27" s="20">
        <v>13409894</v>
      </c>
      <c r="J27" s="20">
        <f t="shared" si="18"/>
        <v>2547879.86</v>
      </c>
      <c r="K27" s="20">
        <f t="shared" si="3"/>
        <v>15957773.859999999</v>
      </c>
      <c r="L27" s="34">
        <v>16209731</v>
      </c>
      <c r="M27" s="21">
        <f t="shared" si="4"/>
        <v>3079848.89</v>
      </c>
      <c r="N27" s="21">
        <f t="shared" si="5"/>
        <v>19289579.890000001</v>
      </c>
      <c r="O27" s="33">
        <v>11580183.992215252</v>
      </c>
      <c r="P27" s="18">
        <f t="shared" si="6"/>
        <v>2200234.9585208977</v>
      </c>
      <c r="Q27" s="19">
        <f t="shared" si="7"/>
        <v>13780418.95073615</v>
      </c>
      <c r="R27" s="33">
        <v>12267553</v>
      </c>
      <c r="S27" s="30">
        <f t="shared" si="8"/>
        <v>2330835.0699999998</v>
      </c>
      <c r="T27" s="19">
        <f t="shared" si="9"/>
        <v>14598388.07</v>
      </c>
      <c r="U27" s="89">
        <v>13629877</v>
      </c>
      <c r="V27" s="89">
        <f t="shared" si="10"/>
        <v>2589676.63</v>
      </c>
      <c r="W27" s="89">
        <f t="shared" si="11"/>
        <v>16219553.629999999</v>
      </c>
      <c r="X27" s="89">
        <v>8557756.5832191277</v>
      </c>
      <c r="Y27" s="89">
        <f t="shared" si="12"/>
        <v>1625973.7508116344</v>
      </c>
      <c r="Z27" s="87">
        <f t="shared" si="13"/>
        <v>10183730.334030762</v>
      </c>
      <c r="AA27" s="18">
        <f t="shared" si="14"/>
        <v>12492537.997405084</v>
      </c>
      <c r="AB27" s="18">
        <f t="shared" si="15"/>
        <v>13575262.560245385</v>
      </c>
      <c r="AC27" s="18">
        <f t="shared" si="16"/>
        <v>13575263</v>
      </c>
      <c r="AD27" s="55">
        <f t="shared" si="17"/>
        <v>13575263</v>
      </c>
      <c r="AF27" s="24"/>
      <c r="AG27" s="24"/>
      <c r="AH27" s="24"/>
    </row>
    <row r="28" spans="1:34" s="23" customFormat="1" ht="16.5" x14ac:dyDescent="0.3">
      <c r="A28" s="71">
        <v>16</v>
      </c>
      <c r="B28" s="56" t="s">
        <v>41</v>
      </c>
      <c r="C28" s="37" t="s">
        <v>51</v>
      </c>
      <c r="D28" s="38" t="s">
        <v>33</v>
      </c>
      <c r="E28" s="32">
        <v>46752</v>
      </c>
      <c r="F28" s="33">
        <v>10375614</v>
      </c>
      <c r="G28" s="18">
        <f t="shared" si="0"/>
        <v>1971366.66</v>
      </c>
      <c r="H28" s="19">
        <f t="shared" si="1"/>
        <v>12346980.66</v>
      </c>
      <c r="I28" s="20">
        <v>13409894</v>
      </c>
      <c r="J28" s="20">
        <f t="shared" si="18"/>
        <v>2547879.86</v>
      </c>
      <c r="K28" s="20">
        <f t="shared" si="3"/>
        <v>15957773.859999999</v>
      </c>
      <c r="L28" s="34">
        <v>16209731</v>
      </c>
      <c r="M28" s="21">
        <f t="shared" si="4"/>
        <v>3079848.89</v>
      </c>
      <c r="N28" s="21">
        <f t="shared" si="5"/>
        <v>19289579.890000001</v>
      </c>
      <c r="O28" s="33">
        <v>11580183.992215252</v>
      </c>
      <c r="P28" s="18">
        <f t="shared" si="6"/>
        <v>2200234.9585208977</v>
      </c>
      <c r="Q28" s="19">
        <f t="shared" si="7"/>
        <v>13780418.95073615</v>
      </c>
      <c r="R28" s="33">
        <v>12267553</v>
      </c>
      <c r="S28" s="30">
        <f t="shared" si="8"/>
        <v>2330835.0699999998</v>
      </c>
      <c r="T28" s="19">
        <f t="shared" si="9"/>
        <v>14598388.07</v>
      </c>
      <c r="U28" s="89">
        <v>13629877</v>
      </c>
      <c r="V28" s="89">
        <f t="shared" si="10"/>
        <v>2589676.63</v>
      </c>
      <c r="W28" s="89">
        <f t="shared" si="11"/>
        <v>16219553.629999999</v>
      </c>
      <c r="X28" s="89">
        <v>8557756.5832191277</v>
      </c>
      <c r="Y28" s="89">
        <f t="shared" si="12"/>
        <v>1625973.7508116344</v>
      </c>
      <c r="Z28" s="87">
        <f t="shared" si="13"/>
        <v>10183730.334030762</v>
      </c>
      <c r="AA28" s="18">
        <f t="shared" si="14"/>
        <v>12492537.997405084</v>
      </c>
      <c r="AB28" s="18">
        <f t="shared" si="15"/>
        <v>13575262.560245385</v>
      </c>
      <c r="AC28" s="18">
        <f t="shared" si="16"/>
        <v>13575263</v>
      </c>
      <c r="AD28" s="55">
        <f t="shared" si="17"/>
        <v>13575263</v>
      </c>
      <c r="AH28" s="24"/>
    </row>
    <row r="29" spans="1:34" s="23" customFormat="1" ht="16.5" x14ac:dyDescent="0.3">
      <c r="A29" s="71">
        <v>17</v>
      </c>
      <c r="B29" s="56" t="s">
        <v>41</v>
      </c>
      <c r="C29" s="37" t="s">
        <v>52</v>
      </c>
      <c r="D29" s="38" t="s">
        <v>33</v>
      </c>
      <c r="E29" s="32">
        <v>46752</v>
      </c>
      <c r="F29" s="33">
        <v>10375614</v>
      </c>
      <c r="G29" s="18">
        <f t="shared" si="0"/>
        <v>1971366.66</v>
      </c>
      <c r="H29" s="19">
        <f t="shared" si="1"/>
        <v>12346980.66</v>
      </c>
      <c r="I29" s="20">
        <v>13409894</v>
      </c>
      <c r="J29" s="20">
        <f t="shared" si="18"/>
        <v>2547879.86</v>
      </c>
      <c r="K29" s="20">
        <f t="shared" si="3"/>
        <v>15957773.859999999</v>
      </c>
      <c r="L29" s="34">
        <v>16209731</v>
      </c>
      <c r="M29" s="21">
        <f t="shared" si="4"/>
        <v>3079848.89</v>
      </c>
      <c r="N29" s="21">
        <f t="shared" si="5"/>
        <v>19289579.890000001</v>
      </c>
      <c r="O29" s="33">
        <v>11580183.992215252</v>
      </c>
      <c r="P29" s="18">
        <f t="shared" si="6"/>
        <v>2200234.9585208977</v>
      </c>
      <c r="Q29" s="19">
        <f t="shared" si="7"/>
        <v>13780418.95073615</v>
      </c>
      <c r="R29" s="33">
        <v>12267553</v>
      </c>
      <c r="S29" s="30">
        <f t="shared" si="8"/>
        <v>2330835.0699999998</v>
      </c>
      <c r="T29" s="19">
        <f t="shared" si="9"/>
        <v>14598388.07</v>
      </c>
      <c r="U29" s="89">
        <v>13629877</v>
      </c>
      <c r="V29" s="89">
        <f t="shared" si="10"/>
        <v>2589676.63</v>
      </c>
      <c r="W29" s="89">
        <f t="shared" si="11"/>
        <v>16219553.629999999</v>
      </c>
      <c r="X29" s="89">
        <v>8557756.5832191277</v>
      </c>
      <c r="Y29" s="89">
        <f t="shared" si="12"/>
        <v>1625973.7508116344</v>
      </c>
      <c r="Z29" s="87">
        <f t="shared" si="13"/>
        <v>10183730.334030762</v>
      </c>
      <c r="AA29" s="18">
        <f t="shared" si="14"/>
        <v>12492537.997405084</v>
      </c>
      <c r="AB29" s="18">
        <f t="shared" si="15"/>
        <v>13575262.560245385</v>
      </c>
      <c r="AC29" s="18">
        <f t="shared" si="16"/>
        <v>13575263</v>
      </c>
      <c r="AD29" s="55">
        <f t="shared" si="17"/>
        <v>13575263</v>
      </c>
      <c r="AH29" s="24"/>
    </row>
    <row r="30" spans="1:34" s="23" customFormat="1" ht="16.5" x14ac:dyDescent="0.3">
      <c r="A30" s="71">
        <v>18</v>
      </c>
      <c r="B30" s="56" t="s">
        <v>41</v>
      </c>
      <c r="C30" s="37" t="s">
        <v>53</v>
      </c>
      <c r="D30" s="38" t="s">
        <v>33</v>
      </c>
      <c r="E30" s="32">
        <v>46752</v>
      </c>
      <c r="F30" s="33">
        <v>10375614</v>
      </c>
      <c r="G30" s="18">
        <f t="shared" si="0"/>
        <v>1971366.66</v>
      </c>
      <c r="H30" s="19">
        <f t="shared" si="1"/>
        <v>12346980.66</v>
      </c>
      <c r="I30" s="20">
        <v>13409894</v>
      </c>
      <c r="J30" s="20">
        <f t="shared" si="18"/>
        <v>2547879.86</v>
      </c>
      <c r="K30" s="20">
        <f t="shared" si="3"/>
        <v>15957773.859999999</v>
      </c>
      <c r="L30" s="34">
        <v>16209731</v>
      </c>
      <c r="M30" s="21">
        <f t="shared" si="4"/>
        <v>3079848.89</v>
      </c>
      <c r="N30" s="21">
        <f t="shared" si="5"/>
        <v>19289579.890000001</v>
      </c>
      <c r="O30" s="33">
        <v>11580183.992215252</v>
      </c>
      <c r="P30" s="18">
        <f t="shared" si="6"/>
        <v>2200234.9585208977</v>
      </c>
      <c r="Q30" s="19">
        <f t="shared" si="7"/>
        <v>13780418.95073615</v>
      </c>
      <c r="R30" s="33">
        <v>12267553</v>
      </c>
      <c r="S30" s="30">
        <f t="shared" si="8"/>
        <v>2330835.0699999998</v>
      </c>
      <c r="T30" s="19">
        <f t="shared" si="9"/>
        <v>14598388.07</v>
      </c>
      <c r="U30" s="89">
        <v>13629877</v>
      </c>
      <c r="V30" s="89">
        <f t="shared" si="10"/>
        <v>2589676.63</v>
      </c>
      <c r="W30" s="89">
        <f t="shared" si="11"/>
        <v>16219553.629999999</v>
      </c>
      <c r="X30" s="89">
        <v>8557756.5832191277</v>
      </c>
      <c r="Y30" s="89">
        <f t="shared" si="12"/>
        <v>1625973.7508116344</v>
      </c>
      <c r="Z30" s="87">
        <f t="shared" si="13"/>
        <v>10183730.334030762</v>
      </c>
      <c r="AA30" s="18">
        <f t="shared" si="14"/>
        <v>12492537.997405084</v>
      </c>
      <c r="AB30" s="18">
        <f t="shared" si="15"/>
        <v>13575262.560245385</v>
      </c>
      <c r="AC30" s="18">
        <f t="shared" si="16"/>
        <v>13575263</v>
      </c>
      <c r="AD30" s="55">
        <f t="shared" si="17"/>
        <v>13575263</v>
      </c>
      <c r="AF30" s="24"/>
      <c r="AG30" s="24"/>
      <c r="AH30" s="24"/>
    </row>
    <row r="31" spans="1:34" s="23" customFormat="1" ht="16.5" x14ac:dyDescent="0.3">
      <c r="A31" s="71">
        <v>19</v>
      </c>
      <c r="B31" s="56" t="s">
        <v>54</v>
      </c>
      <c r="C31" s="37" t="s">
        <v>55</v>
      </c>
      <c r="D31" s="38" t="s">
        <v>33</v>
      </c>
      <c r="E31" s="32">
        <v>46752</v>
      </c>
      <c r="F31" s="33">
        <v>18384748</v>
      </c>
      <c r="G31" s="18">
        <f t="shared" si="0"/>
        <v>3493102.12</v>
      </c>
      <c r="H31" s="19">
        <f t="shared" si="1"/>
        <v>21877850.120000001</v>
      </c>
      <c r="I31" s="20">
        <v>23761247</v>
      </c>
      <c r="J31" s="20">
        <f t="shared" si="18"/>
        <v>4514636.93</v>
      </c>
      <c r="K31" s="20">
        <f t="shared" si="3"/>
        <v>28275883.93</v>
      </c>
      <c r="L31" s="34">
        <v>28722333</v>
      </c>
      <c r="M31" s="21">
        <f t="shared" si="4"/>
        <v>5457243.2700000005</v>
      </c>
      <c r="N31" s="21">
        <f t="shared" si="5"/>
        <v>34179576.270000003</v>
      </c>
      <c r="O31" s="33">
        <v>20519150.165339079</v>
      </c>
      <c r="P31" s="18">
        <f t="shared" si="6"/>
        <v>3898638.531414425</v>
      </c>
      <c r="Q31" s="19">
        <f t="shared" si="7"/>
        <v>24417788.696753502</v>
      </c>
      <c r="R31" s="33">
        <v>21737113</v>
      </c>
      <c r="S31" s="30">
        <f t="shared" si="8"/>
        <v>4130051.47</v>
      </c>
      <c r="T31" s="19">
        <f t="shared" si="9"/>
        <v>25867164.469999999</v>
      </c>
      <c r="U31" s="89">
        <v>24151039</v>
      </c>
      <c r="V31" s="89">
        <f t="shared" si="10"/>
        <v>4588697.41</v>
      </c>
      <c r="W31" s="89">
        <f t="shared" si="11"/>
        <v>28739736.41</v>
      </c>
      <c r="X31" s="89">
        <v>15163651.830901254</v>
      </c>
      <c r="Y31" s="89">
        <f t="shared" si="12"/>
        <v>2881093.8478712384</v>
      </c>
      <c r="Z31" s="87">
        <f t="shared" si="13"/>
        <v>18044745.678772494</v>
      </c>
      <c r="AA31" s="18">
        <f t="shared" si="14"/>
        <v>22135767.388446361</v>
      </c>
      <c r="AB31" s="18">
        <f t="shared" si="15"/>
        <v>24054267.762251168</v>
      </c>
      <c r="AC31" s="18">
        <f t="shared" si="16"/>
        <v>24054268</v>
      </c>
      <c r="AD31" s="55">
        <f t="shared" si="17"/>
        <v>24054268</v>
      </c>
      <c r="AF31" s="24"/>
      <c r="AG31" s="24"/>
      <c r="AH31" s="24"/>
    </row>
    <row r="32" spans="1:34" s="23" customFormat="1" ht="16.5" x14ac:dyDescent="0.3">
      <c r="A32" s="71">
        <v>20</v>
      </c>
      <c r="B32" s="56" t="s">
        <v>54</v>
      </c>
      <c r="C32" s="37" t="s">
        <v>56</v>
      </c>
      <c r="D32" s="38" t="s">
        <v>33</v>
      </c>
      <c r="E32" s="32">
        <v>46752</v>
      </c>
      <c r="F32" s="33">
        <v>18384748</v>
      </c>
      <c r="G32" s="18">
        <f t="shared" si="0"/>
        <v>3493102.12</v>
      </c>
      <c r="H32" s="19">
        <f t="shared" si="1"/>
        <v>21877850.120000001</v>
      </c>
      <c r="I32" s="20">
        <v>23761247</v>
      </c>
      <c r="J32" s="20">
        <f t="shared" si="18"/>
        <v>4514636.93</v>
      </c>
      <c r="K32" s="20">
        <f t="shared" si="3"/>
        <v>28275883.93</v>
      </c>
      <c r="L32" s="34">
        <v>28722332</v>
      </c>
      <c r="M32" s="21">
        <f t="shared" si="4"/>
        <v>5457243.0800000001</v>
      </c>
      <c r="N32" s="21">
        <f t="shared" si="5"/>
        <v>34179575.079999998</v>
      </c>
      <c r="O32" s="33">
        <v>20519150.165339079</v>
      </c>
      <c r="P32" s="18">
        <f t="shared" si="6"/>
        <v>3898638.531414425</v>
      </c>
      <c r="Q32" s="19">
        <f t="shared" si="7"/>
        <v>24417788.696753502</v>
      </c>
      <c r="R32" s="33">
        <v>21737113</v>
      </c>
      <c r="S32" s="30">
        <f t="shared" si="8"/>
        <v>4130051.47</v>
      </c>
      <c r="T32" s="19">
        <f t="shared" si="9"/>
        <v>25867164.469999999</v>
      </c>
      <c r="U32" s="89">
        <v>24151039</v>
      </c>
      <c r="V32" s="89">
        <f t="shared" si="10"/>
        <v>4588697.41</v>
      </c>
      <c r="W32" s="89">
        <f t="shared" si="11"/>
        <v>28739736.41</v>
      </c>
      <c r="X32" s="89">
        <v>15163651.830901254</v>
      </c>
      <c r="Y32" s="89">
        <f t="shared" si="12"/>
        <v>2881093.8478712384</v>
      </c>
      <c r="Z32" s="87">
        <f t="shared" si="13"/>
        <v>18044745.678772494</v>
      </c>
      <c r="AA32" s="18">
        <f t="shared" si="14"/>
        <v>22135767.388446361</v>
      </c>
      <c r="AB32" s="18">
        <f t="shared" si="15"/>
        <v>24054267.762251168</v>
      </c>
      <c r="AC32" s="18">
        <f t="shared" si="16"/>
        <v>24054268</v>
      </c>
      <c r="AD32" s="57">
        <f t="shared" si="17"/>
        <v>24054268</v>
      </c>
      <c r="AF32" s="24"/>
      <c r="AG32" s="24"/>
      <c r="AH32" s="24"/>
    </row>
    <row r="33" spans="1:34" s="23" customFormat="1" ht="43.5" thickBot="1" x14ac:dyDescent="0.35">
      <c r="A33" s="39">
        <v>21</v>
      </c>
      <c r="B33" s="58" t="s">
        <v>57</v>
      </c>
      <c r="C33" s="59" t="s">
        <v>58</v>
      </c>
      <c r="D33" s="60" t="s">
        <v>59</v>
      </c>
      <c r="E33" s="61">
        <v>46752</v>
      </c>
      <c r="F33" s="62">
        <v>117772265</v>
      </c>
      <c r="G33" s="63">
        <f t="shared" si="0"/>
        <v>22376730.350000001</v>
      </c>
      <c r="H33" s="64">
        <f t="shared" si="1"/>
        <v>140148995.34999999</v>
      </c>
      <c r="I33" s="20">
        <v>152213997</v>
      </c>
      <c r="J33" s="20">
        <f t="shared" si="18"/>
        <v>28920659.43</v>
      </c>
      <c r="K33" s="20">
        <f t="shared" si="3"/>
        <v>181134656.43000001</v>
      </c>
      <c r="L33" s="65">
        <v>183994594.09999999</v>
      </c>
      <c r="M33" s="66">
        <f t="shared" si="4"/>
        <v>34958972.879000001</v>
      </c>
      <c r="N33" s="66">
        <f t="shared" si="5"/>
        <v>218953566.979</v>
      </c>
      <c r="O33" s="62">
        <v>131445202.26608278</v>
      </c>
      <c r="P33" s="67">
        <f t="shared" si="6"/>
        <v>24974588.430555727</v>
      </c>
      <c r="Q33" s="64">
        <f t="shared" si="7"/>
        <v>156419790.69663849</v>
      </c>
      <c r="R33" s="68">
        <v>139247442.69999999</v>
      </c>
      <c r="S33" s="69">
        <f t="shared" si="8"/>
        <v>26457014.112999998</v>
      </c>
      <c r="T33" s="64">
        <f t="shared" si="9"/>
        <v>165704456.81299999</v>
      </c>
      <c r="U33" s="89">
        <v>154710999.19999999</v>
      </c>
      <c r="V33" s="89">
        <f t="shared" si="10"/>
        <v>29395089.847999997</v>
      </c>
      <c r="W33" s="89">
        <f t="shared" si="11"/>
        <v>184106089.04799998</v>
      </c>
      <c r="X33" s="89">
        <v>97137998.399360046</v>
      </c>
      <c r="Y33" s="89">
        <f t="shared" si="12"/>
        <v>18456219.695878409</v>
      </c>
      <c r="Z33" s="87">
        <f t="shared" si="13"/>
        <v>115594218.09523845</v>
      </c>
      <c r="AA33" s="92">
        <f t="shared" si="14"/>
        <v>141801214.72202757</v>
      </c>
      <c r="AB33" s="92">
        <f t="shared" si="15"/>
        <v>154091080.95321283</v>
      </c>
      <c r="AC33" s="92">
        <f t="shared" si="16"/>
        <v>154091081</v>
      </c>
      <c r="AD33" s="93">
        <f t="shared" si="17"/>
        <v>154091081</v>
      </c>
      <c r="AE33" s="36"/>
      <c r="AF33" s="24"/>
      <c r="AG33" s="24"/>
      <c r="AH33" s="24"/>
    </row>
    <row r="34" spans="1:34" s="23" customFormat="1" ht="17.25" x14ac:dyDescent="0.3">
      <c r="B34" s="40"/>
      <c r="C34" s="41"/>
      <c r="D34" s="42"/>
      <c r="E34" s="53"/>
      <c r="F34" s="43"/>
      <c r="G34" s="43"/>
      <c r="H34" s="19">
        <f>SUM(H13:H33)</f>
        <v>447990000.14999998</v>
      </c>
      <c r="I34" s="44"/>
      <c r="J34" s="43"/>
      <c r="K34" s="19">
        <f>SUM(K13:K33)</f>
        <v>576453863.67000008</v>
      </c>
      <c r="L34" s="43"/>
      <c r="M34" s="43"/>
      <c r="N34" s="21">
        <f>SUM(N13:N33)</f>
        <v>699890890.06899977</v>
      </c>
      <c r="O34" s="45"/>
      <c r="P34" s="43"/>
      <c r="Q34" s="19">
        <f>SUM(Q13:Q33)</f>
        <v>500000000.00000024</v>
      </c>
      <c r="R34" s="45"/>
      <c r="S34" s="43"/>
      <c r="T34" s="19">
        <f>SUM(T13:T33)</f>
        <v>529678677.91299987</v>
      </c>
      <c r="U34" s="45"/>
      <c r="V34" s="43"/>
      <c r="W34" s="19">
        <f>SUM(W13:W33)</f>
        <v>588500000.08800006</v>
      </c>
      <c r="X34" s="45"/>
      <c r="Y34" s="43"/>
      <c r="Z34" s="90">
        <f>SUM(Z13:Z33)</f>
        <v>369499999.99999994</v>
      </c>
      <c r="AA34" s="91"/>
      <c r="AB34" s="91"/>
      <c r="AC34" s="43"/>
      <c r="AD34" s="94">
        <f>SUM(AD13:AD33)</f>
        <v>492556233</v>
      </c>
      <c r="AE34" s="43"/>
      <c r="AF34" s="24"/>
      <c r="AG34" s="24"/>
      <c r="AH34" s="24"/>
    </row>
    <row r="35" spans="1:34" s="23" customFormat="1" ht="17.25" x14ac:dyDescent="0.3">
      <c r="B35" s="40"/>
      <c r="C35" s="41"/>
      <c r="D35" s="42"/>
      <c r="E35" s="53"/>
      <c r="F35" s="43"/>
      <c r="G35" s="43"/>
      <c r="H35" s="46">
        <f>H8+H34</f>
        <v>2827990000.1500001</v>
      </c>
      <c r="I35" s="44"/>
      <c r="J35" s="43"/>
      <c r="K35" s="46">
        <f>K8+K34</f>
        <v>3223578278.8850002</v>
      </c>
      <c r="L35" s="43"/>
      <c r="M35" s="43"/>
      <c r="N35" s="46">
        <f>N8+N34</f>
        <v>3176336847.4389997</v>
      </c>
      <c r="O35" s="45"/>
      <c r="P35" s="43"/>
      <c r="Q35" s="46">
        <f>Q8+Q34</f>
        <v>3763273600.3699999</v>
      </c>
      <c r="R35" s="45"/>
      <c r="S35" s="43"/>
      <c r="T35" s="46">
        <f>T8+T34</f>
        <v>3393428120.9429998</v>
      </c>
      <c r="U35" s="45"/>
      <c r="V35" s="43"/>
      <c r="W35" s="46">
        <f>W8+W34</f>
        <v>3243217782.0741997</v>
      </c>
      <c r="X35" s="45"/>
      <c r="Y35" s="43"/>
      <c r="Z35" s="47"/>
      <c r="AA35" s="91"/>
      <c r="AB35" s="91"/>
      <c r="AC35" s="47"/>
      <c r="AD35" s="95">
        <f>AD8+AD34</f>
        <v>3032128272</v>
      </c>
      <c r="AE35" s="48"/>
      <c r="AF35" s="24"/>
      <c r="AG35" s="24"/>
      <c r="AH35" s="24"/>
    </row>
    <row r="36" spans="1:34" s="23" customFormat="1" ht="18" thickBot="1" x14ac:dyDescent="0.35">
      <c r="B36" s="40"/>
      <c r="C36" s="41"/>
      <c r="D36" s="42"/>
      <c r="E36" s="53"/>
      <c r="F36" s="43"/>
      <c r="G36" s="43"/>
      <c r="H36" s="47"/>
      <c r="I36" s="44"/>
      <c r="J36" s="43"/>
      <c r="K36" s="47"/>
      <c r="L36" s="43"/>
      <c r="M36" s="43"/>
      <c r="N36" s="47"/>
      <c r="O36" s="45"/>
      <c r="P36" s="43"/>
      <c r="Q36" s="47"/>
      <c r="R36" s="45"/>
      <c r="S36" s="43"/>
      <c r="T36" s="47"/>
      <c r="U36" s="45"/>
      <c r="V36" s="43"/>
      <c r="W36" s="47"/>
      <c r="X36" s="45"/>
      <c r="Y36" s="43"/>
      <c r="Z36" s="47"/>
      <c r="AA36" s="43"/>
      <c r="AB36" s="43"/>
      <c r="AC36" s="47"/>
      <c r="AD36" s="48"/>
      <c r="AF36" s="24"/>
      <c r="AG36" s="24"/>
      <c r="AH36" s="24"/>
    </row>
    <row r="37" spans="1:34" s="23" customFormat="1" ht="16.5" x14ac:dyDescent="0.3">
      <c r="B37" s="154" t="s">
        <v>61</v>
      </c>
      <c r="C37" s="155"/>
      <c r="D37" s="155"/>
      <c r="E37" s="155"/>
      <c r="F37" s="155"/>
      <c r="G37" s="155"/>
      <c r="H37" s="155"/>
      <c r="I37" s="155"/>
      <c r="J37" s="155"/>
      <c r="K37" s="155"/>
      <c r="L37" s="155"/>
      <c r="M37" s="155"/>
      <c r="N37" s="155"/>
      <c r="O37" s="155"/>
      <c r="P37" s="155"/>
      <c r="Q37" s="155"/>
      <c r="R37" s="155"/>
      <c r="S37" s="155"/>
      <c r="T37" s="155"/>
      <c r="U37" s="155"/>
      <c r="V37" s="155"/>
      <c r="W37" s="155"/>
      <c r="X37" s="155"/>
      <c r="Y37" s="155"/>
      <c r="Z37" s="155"/>
      <c r="AA37" s="155"/>
      <c r="AB37" s="155"/>
      <c r="AC37" s="155"/>
      <c r="AD37" s="156"/>
    </row>
    <row r="38" spans="1:34" s="23" customFormat="1" ht="114" customHeight="1" thickBot="1" x14ac:dyDescent="0.35">
      <c r="B38" s="157"/>
      <c r="C38" s="158"/>
      <c r="D38" s="158"/>
      <c r="E38" s="158"/>
      <c r="F38" s="158"/>
      <c r="G38" s="158"/>
      <c r="H38" s="158"/>
      <c r="I38" s="158"/>
      <c r="J38" s="158"/>
      <c r="K38" s="158"/>
      <c r="L38" s="158"/>
      <c r="M38" s="158"/>
      <c r="N38" s="158"/>
      <c r="O38" s="158"/>
      <c r="P38" s="158"/>
      <c r="Q38" s="158"/>
      <c r="R38" s="158"/>
      <c r="S38" s="158"/>
      <c r="T38" s="158"/>
      <c r="U38" s="158"/>
      <c r="V38" s="158"/>
      <c r="W38" s="158"/>
      <c r="X38" s="158"/>
      <c r="Y38" s="158"/>
      <c r="Z38" s="158"/>
      <c r="AA38" s="158"/>
      <c r="AB38" s="158"/>
      <c r="AC38" s="158"/>
      <c r="AD38" s="159"/>
    </row>
    <row r="39" spans="1:34" s="23" customFormat="1" ht="16.5" x14ac:dyDescent="0.3">
      <c r="C39" s="49"/>
      <c r="D39" s="49"/>
      <c r="E39" s="49"/>
      <c r="AG39" s="50"/>
    </row>
    <row r="40" spans="1:34" s="23" customFormat="1" ht="16.5" x14ac:dyDescent="0.3">
      <c r="B40" s="128" t="s">
        <v>60</v>
      </c>
      <c r="C40" s="129"/>
      <c r="D40" s="129"/>
      <c r="E40" s="129"/>
      <c r="F40" s="129"/>
      <c r="G40" s="129"/>
      <c r="H40" s="129"/>
      <c r="I40" s="129"/>
      <c r="J40" s="129"/>
      <c r="K40" s="129"/>
      <c r="L40" s="51"/>
      <c r="M40" s="51"/>
    </row>
    <row r="41" spans="1:34" s="23" customFormat="1" ht="16.5" x14ac:dyDescent="0.3">
      <c r="B41" s="129"/>
      <c r="C41" s="129"/>
      <c r="D41" s="129"/>
      <c r="E41" s="129"/>
      <c r="F41" s="129"/>
      <c r="G41" s="129"/>
      <c r="H41" s="129"/>
      <c r="I41" s="129"/>
      <c r="J41" s="129"/>
      <c r="K41" s="129"/>
      <c r="L41" s="51"/>
      <c r="M41" s="51"/>
      <c r="P41" s="36"/>
      <c r="AF41" s="52"/>
    </row>
    <row r="42" spans="1:34" s="23" customFormat="1" ht="16.5" x14ac:dyDescent="0.3"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51"/>
      <c r="M42" s="51"/>
    </row>
    <row r="44" spans="1:34" x14ac:dyDescent="0.2">
      <c r="AC44" s="6"/>
    </row>
    <row r="45" spans="1:34" x14ac:dyDescent="0.2">
      <c r="AC45" s="6"/>
    </row>
    <row r="47" spans="1:34" x14ac:dyDescent="0.2">
      <c r="AC47" s="4"/>
      <c r="AD47" s="5"/>
    </row>
    <row r="48" spans="1:34" x14ac:dyDescent="0.2">
      <c r="AC48" s="4"/>
      <c r="AD48" s="5"/>
    </row>
    <row r="50" spans="29:29" x14ac:dyDescent="0.2">
      <c r="AC50" s="6"/>
    </row>
    <row r="51" spans="29:29" x14ac:dyDescent="0.2">
      <c r="AC51" s="3"/>
    </row>
    <row r="53" spans="29:29" x14ac:dyDescent="0.2">
      <c r="AC53" s="4"/>
    </row>
    <row r="55" spans="29:29" x14ac:dyDescent="0.2">
      <c r="AC55" s="3"/>
    </row>
    <row r="57" spans="29:29" x14ac:dyDescent="0.2">
      <c r="AC57" s="4"/>
    </row>
  </sheetData>
  <mergeCells count="52">
    <mergeCell ref="A10:A12"/>
    <mergeCell ref="B37:AD38"/>
    <mergeCell ref="B1:AA2"/>
    <mergeCell ref="R6:T6"/>
    <mergeCell ref="O5:Q5"/>
    <mergeCell ref="O6:Q6"/>
    <mergeCell ref="D10:D12"/>
    <mergeCell ref="E10:E12"/>
    <mergeCell ref="F10:H10"/>
    <mergeCell ref="I10:K10"/>
    <mergeCell ref="L10:N10"/>
    <mergeCell ref="O10:Q10"/>
    <mergeCell ref="R10:T10"/>
    <mergeCell ref="U10:W10"/>
    <mergeCell ref="X10:Z10"/>
    <mergeCell ref="AA10:AA12"/>
    <mergeCell ref="B40:K42"/>
    <mergeCell ref="AB1:AD1"/>
    <mergeCell ref="AB2:AD2"/>
    <mergeCell ref="C3:AD3"/>
    <mergeCell ref="AB5:AB7"/>
    <mergeCell ref="AD5:AD7"/>
    <mergeCell ref="AC5:AC7"/>
    <mergeCell ref="I5:K5"/>
    <mergeCell ref="I6:K6"/>
    <mergeCell ref="L5:N5"/>
    <mergeCell ref="L6:N6"/>
    <mergeCell ref="F5:H5"/>
    <mergeCell ref="F6:H6"/>
    <mergeCell ref="B4:AD4"/>
    <mergeCell ref="B10:B12"/>
    <mergeCell ref="B9:AD9"/>
    <mergeCell ref="B8:D8"/>
    <mergeCell ref="AB10:AB12"/>
    <mergeCell ref="AC10:AC12"/>
    <mergeCell ref="AD10:AD12"/>
    <mergeCell ref="F11:H11"/>
    <mergeCell ref="I11:K11"/>
    <mergeCell ref="L11:N11"/>
    <mergeCell ref="O11:Q11"/>
    <mergeCell ref="R11:T11"/>
    <mergeCell ref="U11:W11"/>
    <mergeCell ref="X11:Z11"/>
    <mergeCell ref="C10:C12"/>
    <mergeCell ref="AA5:AA7"/>
    <mergeCell ref="B5:D7"/>
    <mergeCell ref="X5:Z5"/>
    <mergeCell ref="X6:Z6"/>
    <mergeCell ref="R5:T5"/>
    <mergeCell ref="E5:E7"/>
    <mergeCell ref="U5:W5"/>
    <mergeCell ref="U6:W6"/>
  </mergeCells>
  <pageMargins left="0.25" right="0.25" top="0.75" bottom="0.75" header="0.3" footer="0.3"/>
  <pageSetup scale="2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GCO-040-PDT-002-f-016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Juan Bustos</dc:creator>
  <cp:keywords/>
  <dc:description/>
  <cp:lastModifiedBy>Nelson Mauricio Parada Botia</cp:lastModifiedBy>
  <cp:revision/>
  <dcterms:created xsi:type="dcterms:W3CDTF">2019-10-30T15:43:12Z</dcterms:created>
  <dcterms:modified xsi:type="dcterms:W3CDTF">2026-08-18T23:02:45Z</dcterms:modified>
  <cp:category/>
  <cp:contentStatus/>
</cp:coreProperties>
</file>