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ia.camilo\Documents\PARQUES NACIONALES\VIGENCIA 2026\FINANCIERA\ANALISIS DEL SECTOR\18. Apoyo logistico Gorgona\"/>
    </mc:Choice>
  </mc:AlternateContent>
  <xr:revisionPtr revIDLastSave="0" documentId="13_ncr:1_{6172FF2B-1A5B-4F72-9018-8656832CDE4A}" xr6:coauthVersionLast="47" xr6:coauthVersionMax="47" xr10:uidLastSave="{00000000-0000-0000-0000-000000000000}"/>
  <bookViews>
    <workbookView xWindow="-120" yWindow="-120" windowWidth="29040" windowHeight="15720" xr2:uid="{2BA50576-02E3-40C1-921D-9DCCD76718CC}"/>
  </bookViews>
  <sheets>
    <sheet name="MANTENIMIENTO PREVENTIV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1" l="1"/>
  <c r="K4" i="1"/>
  <c r="J4" i="1"/>
  <c r="I4" i="1"/>
  <c r="H7" i="1"/>
  <c r="H6" i="1"/>
  <c r="H5" i="1"/>
  <c r="H4" i="1"/>
  <c r="I5" i="1"/>
  <c r="I6" i="1"/>
  <c r="I7" i="1"/>
  <c r="H8" i="1"/>
  <c r="I8" i="1"/>
  <c r="H9" i="1"/>
  <c r="I9" i="1"/>
  <c r="K9" i="1" l="1"/>
  <c r="J9" i="1"/>
  <c r="K8" i="1"/>
  <c r="J8" i="1"/>
  <c r="J5" i="1"/>
  <c r="K5" i="1"/>
  <c r="J6" i="1"/>
  <c r="K6" i="1"/>
  <c r="J7" i="1"/>
  <c r="K7" i="1"/>
  <c r="L8" i="1" l="1"/>
  <c r="M8" i="1" s="1"/>
  <c r="L9" i="1"/>
  <c r="M9" i="1" s="1"/>
  <c r="L5" i="1"/>
  <c r="M5" i="1" s="1"/>
  <c r="L7" i="1"/>
  <c r="M7" i="1" s="1"/>
  <c r="L6" i="1"/>
  <c r="M6" i="1" s="1"/>
  <c r="N9" i="1" l="1"/>
  <c r="N8" i="1"/>
  <c r="N6" i="1"/>
  <c r="N7" i="1"/>
  <c r="N5" i="1"/>
  <c r="L4" i="1"/>
  <c r="N4" i="1" l="1"/>
</calcChain>
</file>

<file path=xl/sharedStrings.xml><?xml version="1.0" encoding="utf-8"?>
<sst xmlns="http://schemas.openxmlformats.org/spreadsheetml/2006/main" count="27" uniqueCount="22">
  <si>
    <t>ITEM</t>
  </si>
  <si>
    <t xml:space="preserve">MENOR VALOR </t>
  </si>
  <si>
    <t xml:space="preserve">MEDIANA </t>
  </si>
  <si>
    <t>CANTIDAD</t>
  </si>
  <si>
    <t>DESCRIPCIÓN</t>
  </si>
  <si>
    <t>UNIDAD DE MEDIDA</t>
  </si>
  <si>
    <t xml:space="preserve">MEDIA 
ARITMETICA </t>
  </si>
  <si>
    <t xml:space="preserve">DESVIACION 
ESTANDAR </t>
  </si>
  <si>
    <t xml:space="preserve">COEFICIENTE 
DE VARIACION </t>
  </si>
  <si>
    <t xml:space="preserve">PRECIO DE 
REFERENCIA </t>
  </si>
  <si>
    <t xml:space="preserve">METRICA 
UTILIZADA </t>
  </si>
  <si>
    <t>ANEXO - ESTUDIO DE COTIZACIONES (PRECIO DE REFERENCIA)</t>
  </si>
  <si>
    <t>REFRIGERIO - MAÑANADos (2) opciones de menú: Opción 1: una (1) porción de fruta de 200gr con yogurt Opción 2: una (1) bebida fría con pasabocas (a base de harina: pasteles dulces o con proteína (Carne, pollo) o empanadas).</t>
  </si>
  <si>
    <t xml:space="preserve">UNIDAD </t>
  </si>
  <si>
    <t>3D DISTRIBUCIONES</t>
  </si>
  <si>
    <t>ALDI CI GROUP SAS</t>
  </si>
  <si>
    <t>KTPL SAS</t>
  </si>
  <si>
    <t>ALMUERZO - Entrega de dos (2) opciones de menú: compuestos por: Una (1) proteína de 250gr (pollo, res, cerdo, pescado) , un (1) carbohidrato, una (1) porción de ensalada, una (1) porción de sopa o crema, guarnición y una (1) bebida natural de fruta fría.</t>
  </si>
  <si>
    <t>ALOJAMIENTO - Alojamiento en Guapi- CaucaNOTA: El servicio de alojamiento deberá prestarse en hoteles ubicados Guapi-Cauca. En habitación sencilla, y deberá contar con ventilador y baño privado.El hospedaje incluye desayUNIDAD1251.600$</t>
  </si>
  <si>
    <t>TRANSPORTE FLUVIAL - El Transporte fluvial Inter veredal de ida y regreso en la siguiente ruta:Guapi- PNN Gorgona-Guapi NOTA: El transporte fluvial-marítimo, El servicio de transporte deberá prestarse en embarcaciones autorizadas por la inspección fluvial y garantizando la seguridad de los pasajeros</t>
  </si>
  <si>
    <t>TRANSPORTE FLUVIAL -El Transporte fluvial Inter veredal de ida y regreso en la siguiente ruta:PNN Gorgona – Charco, Nariño – PNN GorgonaNOTA: El servicio de transporte deberá prestarse en embarcaciones autorizadas por la inspección fluvial y garantizando la seguridad de los pasajeros</t>
  </si>
  <si>
    <t>TRANSPORTE FLUVIAL -El Transporte fluvial Inter veredal de ida y regreso en la siguiente ruta:Bazán - PNN Gorgona – BazanNOTA: El servicio de transporte deberá prestarse en embarcaciones autorizadas por la inspección fluvial y garantizando la seguridad de los pasajeros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</si>
</sst>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  <numFmt numFmtId="166" formatCode="&quot;$&quot;\ #,##0.00"/>
    <numFmt numFmtId="168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name val="Verdana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9" fontId="4" fillId="0" borderId="1" xfId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0" xfId="0" applyNumberFormat="1" applyFont="1"/>
    <xf numFmtId="165" fontId="4" fillId="0" borderId="1" xfId="2" applyNumberFormat="1" applyFont="1" applyFill="1" applyBorder="1" applyAlignment="1" applyProtection="1">
      <alignment horizontal="center" vertical="center"/>
    </xf>
    <xf numFmtId="0" fontId="3" fillId="0" borderId="0" xfId="0" applyFont="1"/>
    <xf numFmtId="165" fontId="3" fillId="0" borderId="0" xfId="3" applyNumberFormat="1" applyFont="1"/>
    <xf numFmtId="2" fontId="4" fillId="0" borderId="1" xfId="2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6" fontId="5" fillId="0" borderId="1" xfId="4" applyNumberFormat="1" applyFont="1" applyFill="1" applyBorder="1" applyAlignment="1">
      <alignment horizontal="center" vertical="center" wrapText="1"/>
    </xf>
    <xf numFmtId="166" fontId="2" fillId="9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5" fontId="2" fillId="7" borderId="1" xfId="3" applyNumberFormat="1" applyFont="1" applyFill="1" applyBorder="1" applyAlignment="1" applyProtection="1">
      <alignment horizontal="center" vertical="center" wrapText="1"/>
    </xf>
    <xf numFmtId="166" fontId="2" fillId="8" borderId="1" xfId="0" applyNumberFormat="1" applyFont="1" applyFill="1" applyBorder="1" applyAlignment="1">
      <alignment horizontal="center" vertical="center" wrapText="1"/>
    </xf>
    <xf numFmtId="168" fontId="3" fillId="5" borderId="1" xfId="3" applyNumberFormat="1" applyFont="1" applyFill="1" applyBorder="1" applyAlignment="1" applyProtection="1">
      <alignment horizontal="center" vertical="center"/>
    </xf>
  </cellXfs>
  <cellStyles count="7">
    <cellStyle name="Millares" xfId="3" builtinId="3"/>
    <cellStyle name="Millares 2" xfId="2" xr:uid="{9F9C1794-FE5E-4C72-9C2D-59C6A477913A}"/>
    <cellStyle name="Millares 3" xfId="6" xr:uid="{BC450124-E5BD-478A-B5E9-1F7D8C976899}"/>
    <cellStyle name="Moneda" xfId="4" builtinId="4"/>
    <cellStyle name="Normal" xfId="0" builtinId="0"/>
    <cellStyle name="Normal 2" xfId="5" xr:uid="{959D60A2-B894-427B-85C8-4B5D7A0966F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N9"/>
  <sheetViews>
    <sheetView tabSelected="1" topLeftCell="B1" zoomScale="115" zoomScaleNormal="115" workbookViewId="0">
      <selection activeCell="L13" sqref="L13"/>
    </sheetView>
  </sheetViews>
  <sheetFormatPr baseColWidth="10" defaultColWidth="13.5703125" defaultRowHeight="10.5" x14ac:dyDescent="0.15"/>
  <cols>
    <col min="1" max="1" width="7.140625" style="3" bestFit="1" customWidth="1"/>
    <col min="2" max="2" width="62" style="3" bestFit="1" customWidth="1"/>
    <col min="3" max="3" width="11.28515625" style="2" bestFit="1" customWidth="1"/>
    <col min="4" max="4" width="10.5703125" style="3" bestFit="1" customWidth="1"/>
    <col min="5" max="5" width="16.85546875" style="9" customWidth="1"/>
    <col min="6" max="6" width="18.140625" style="9" customWidth="1"/>
    <col min="7" max="7" width="11.85546875" style="9" customWidth="1"/>
    <col min="8" max="8" width="10.7109375" style="6" customWidth="1"/>
    <col min="9" max="9" width="12.42578125" style="6" customWidth="1"/>
    <col min="10" max="10" width="10.7109375" style="6" customWidth="1"/>
    <col min="11" max="11" width="12.42578125" style="6" customWidth="1"/>
    <col min="12" max="12" width="14.28515625" style="2" customWidth="1"/>
    <col min="13" max="13" width="14.42578125" style="8" customWidth="1"/>
    <col min="14" max="14" width="17.5703125" style="2" bestFit="1" customWidth="1"/>
    <col min="15" max="16384" width="13.5703125" style="2"/>
  </cols>
  <sheetData>
    <row r="1" spans="1:14" ht="15" customHeight="1" x14ac:dyDescent="0.15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30.6" customHeight="1" x14ac:dyDescent="0.15">
      <c r="A2" s="17" t="s">
        <v>0</v>
      </c>
      <c r="B2" s="15" t="s">
        <v>4</v>
      </c>
      <c r="C2" s="17" t="s">
        <v>5</v>
      </c>
      <c r="D2" s="17" t="s">
        <v>3</v>
      </c>
      <c r="E2" s="21" t="s">
        <v>14</v>
      </c>
      <c r="F2" s="22" t="s">
        <v>15</v>
      </c>
      <c r="G2" s="13" t="s">
        <v>16</v>
      </c>
      <c r="H2" s="18" t="s">
        <v>1</v>
      </c>
      <c r="I2" s="18" t="s">
        <v>6</v>
      </c>
      <c r="J2" s="18" t="s">
        <v>2</v>
      </c>
      <c r="K2" s="18" t="s">
        <v>7</v>
      </c>
      <c r="L2" s="19" t="s">
        <v>8</v>
      </c>
      <c r="M2" s="20" t="s">
        <v>9</v>
      </c>
      <c r="N2" s="19" t="s">
        <v>10</v>
      </c>
    </row>
    <row r="3" spans="1:14" x14ac:dyDescent="0.15">
      <c r="A3" s="17"/>
      <c r="B3" s="16"/>
      <c r="C3" s="17"/>
      <c r="D3" s="17"/>
      <c r="E3" s="21"/>
      <c r="F3" s="22"/>
      <c r="G3" s="13"/>
      <c r="H3" s="18"/>
      <c r="I3" s="18"/>
      <c r="J3" s="18"/>
      <c r="K3" s="18"/>
      <c r="L3" s="19"/>
      <c r="M3" s="20"/>
      <c r="N3" s="19"/>
    </row>
    <row r="4" spans="1:14" ht="42" x14ac:dyDescent="0.15">
      <c r="A4" s="4">
        <v>1</v>
      </c>
      <c r="B4" s="5" t="s">
        <v>12</v>
      </c>
      <c r="C4" s="11" t="s">
        <v>13</v>
      </c>
      <c r="D4" s="11">
        <v>1</v>
      </c>
      <c r="E4" s="12">
        <v>25160</v>
      </c>
      <c r="F4" s="12">
        <v>25840</v>
      </c>
      <c r="G4" s="12">
        <v>25500</v>
      </c>
      <c r="H4" s="7">
        <f t="shared" ref="H4:H9" si="0">+MIN(E4:G4)</f>
        <v>25160</v>
      </c>
      <c r="I4" s="7">
        <f t="shared" ref="I4:I9" si="1">+AVERAGE(E4:G4)</f>
        <v>25500</v>
      </c>
      <c r="J4" s="7">
        <f t="shared" ref="J4:J9" si="2">+MEDIAN(E4:G4)</f>
        <v>25500</v>
      </c>
      <c r="K4" s="10">
        <f t="shared" ref="K4:K9" si="3">_xlfn.STDEV.P(E4:G4)</f>
        <v>277.60883751542684</v>
      </c>
      <c r="L4" s="1">
        <f t="shared" ref="L4" si="4">K4/I4</f>
        <v>1.0886621079036346E-2</v>
      </c>
      <c r="M4" s="23">
        <f>IF(L4&lt;=0.15,I4,IF(AND(L4&gt;0.15,L4&lt;=0.49),J4,H4))</f>
        <v>25500</v>
      </c>
      <c r="N4" s="5" t="str">
        <f>IF(M4=H4, "MENOR VALOR", IF(M4=I4,"MEDIA ARITMETICA", IF(M4=J4,"MEDIANA")))</f>
        <v>MEDIA ARITMETICA</v>
      </c>
    </row>
    <row r="5" spans="1:14" ht="42" x14ac:dyDescent="0.15">
      <c r="A5" s="4">
        <v>2</v>
      </c>
      <c r="B5" s="5" t="s">
        <v>17</v>
      </c>
      <c r="C5" s="11" t="s">
        <v>13</v>
      </c>
      <c r="D5" s="11">
        <v>1</v>
      </c>
      <c r="E5" s="12">
        <v>41440</v>
      </c>
      <c r="F5" s="12">
        <v>42560</v>
      </c>
      <c r="G5" s="12">
        <v>40600</v>
      </c>
      <c r="H5" s="7">
        <f t="shared" si="0"/>
        <v>40600</v>
      </c>
      <c r="I5" s="7">
        <f t="shared" si="1"/>
        <v>41533.333333333336</v>
      </c>
      <c r="J5" s="7">
        <f t="shared" si="2"/>
        <v>41440</v>
      </c>
      <c r="K5" s="10">
        <f t="shared" si="3"/>
        <v>802.88369159064507</v>
      </c>
      <c r="L5" s="1">
        <f t="shared" ref="L5:L8" si="5">K5/I5</f>
        <v>1.9331068015826125E-2</v>
      </c>
      <c r="M5" s="23">
        <f t="shared" ref="M5:M8" si="6">IF(L5&lt;=0.15,I5,IF(AND(L5&gt;0.15,L5&lt;=0.49),J5,H5))</f>
        <v>41533.333333333336</v>
      </c>
      <c r="N5" s="5" t="str">
        <f t="shared" ref="N5:N8" si="7">IF(M5=H5, "MENOR VALOR", IF(M5=I5,"MEDIA ARITMETICA", IF(M5=J5,"MEDIANA")))</f>
        <v>MEDIA ARITMETICA</v>
      </c>
    </row>
    <row r="6" spans="1:14" ht="42" x14ac:dyDescent="0.15">
      <c r="A6" s="4">
        <v>3</v>
      </c>
      <c r="B6" s="5" t="s">
        <v>18</v>
      </c>
      <c r="C6" s="11" t="s">
        <v>13</v>
      </c>
      <c r="D6" s="11">
        <v>1</v>
      </c>
      <c r="E6" s="12">
        <v>251600</v>
      </c>
      <c r="F6" s="12">
        <v>250000</v>
      </c>
      <c r="G6" s="12">
        <v>246500</v>
      </c>
      <c r="H6" s="7">
        <f t="shared" si="0"/>
        <v>246500</v>
      </c>
      <c r="I6" s="7">
        <f t="shared" si="1"/>
        <v>249366.66666666666</v>
      </c>
      <c r="J6" s="7">
        <f t="shared" si="2"/>
        <v>250000</v>
      </c>
      <c r="K6" s="10">
        <f t="shared" si="3"/>
        <v>2129.6843793284384</v>
      </c>
      <c r="L6" s="1">
        <f t="shared" si="5"/>
        <v>8.5403731292411651E-3</v>
      </c>
      <c r="M6" s="23">
        <f t="shared" si="6"/>
        <v>249366.66666666666</v>
      </c>
      <c r="N6" s="5" t="str">
        <f t="shared" si="7"/>
        <v>MEDIA ARITMETICA</v>
      </c>
    </row>
    <row r="7" spans="1:14" ht="52.5" x14ac:dyDescent="0.15">
      <c r="A7" s="4">
        <v>4</v>
      </c>
      <c r="B7" s="5" t="s">
        <v>19</v>
      </c>
      <c r="C7" s="11" t="s">
        <v>13</v>
      </c>
      <c r="D7" s="11">
        <v>1</v>
      </c>
      <c r="E7" s="12">
        <v>2000000</v>
      </c>
      <c r="F7" s="12">
        <v>2000000</v>
      </c>
      <c r="G7" s="12">
        <v>2000000</v>
      </c>
      <c r="H7" s="7">
        <f t="shared" si="0"/>
        <v>2000000</v>
      </c>
      <c r="I7" s="7">
        <f t="shared" si="1"/>
        <v>2000000</v>
      </c>
      <c r="J7" s="7">
        <f t="shared" si="2"/>
        <v>2000000</v>
      </c>
      <c r="K7" s="10">
        <f t="shared" si="3"/>
        <v>0</v>
      </c>
      <c r="L7" s="1">
        <f t="shared" si="5"/>
        <v>0</v>
      </c>
      <c r="M7" s="23">
        <f t="shared" si="6"/>
        <v>2000000</v>
      </c>
      <c r="N7" s="5" t="str">
        <f t="shared" si="7"/>
        <v>MENOR VALOR</v>
      </c>
    </row>
    <row r="8" spans="1:14" ht="52.5" x14ac:dyDescent="0.15">
      <c r="A8" s="4">
        <v>5</v>
      </c>
      <c r="B8" s="5" t="s">
        <v>20</v>
      </c>
      <c r="C8" s="11" t="s">
        <v>13</v>
      </c>
      <c r="D8" s="11">
        <v>1</v>
      </c>
      <c r="E8" s="12">
        <v>3600000</v>
      </c>
      <c r="F8" s="12">
        <v>3600000</v>
      </c>
      <c r="G8" s="12">
        <v>4165000</v>
      </c>
      <c r="H8" s="7">
        <f t="shared" si="0"/>
        <v>3600000</v>
      </c>
      <c r="I8" s="7">
        <f t="shared" si="1"/>
        <v>3788333.3333333335</v>
      </c>
      <c r="J8" s="7">
        <f t="shared" si="2"/>
        <v>3600000</v>
      </c>
      <c r="K8" s="10">
        <f t="shared" si="3"/>
        <v>266343.55424693291</v>
      </c>
      <c r="L8" s="1">
        <f t="shared" si="5"/>
        <v>7.0306261569801909E-2</v>
      </c>
      <c r="M8" s="23">
        <f t="shared" si="6"/>
        <v>3788333.3333333335</v>
      </c>
      <c r="N8" s="5" t="str">
        <f t="shared" si="7"/>
        <v>MEDIA ARITMETICA</v>
      </c>
    </row>
    <row r="9" spans="1:14" ht="42" x14ac:dyDescent="0.15">
      <c r="A9" s="4">
        <v>6</v>
      </c>
      <c r="B9" s="5" t="s">
        <v>21</v>
      </c>
      <c r="C9" s="11" t="s">
        <v>13</v>
      </c>
      <c r="D9" s="11">
        <v>1</v>
      </c>
      <c r="E9" s="12">
        <v>3500000</v>
      </c>
      <c r="F9" s="12">
        <v>3400000</v>
      </c>
      <c r="G9" s="12">
        <v>3915000</v>
      </c>
      <c r="H9" s="7">
        <f t="shared" si="0"/>
        <v>3400000</v>
      </c>
      <c r="I9" s="7">
        <f t="shared" si="1"/>
        <v>3605000</v>
      </c>
      <c r="J9" s="7">
        <f t="shared" si="2"/>
        <v>3500000</v>
      </c>
      <c r="K9" s="10">
        <f t="shared" si="3"/>
        <v>222972.34507146096</v>
      </c>
      <c r="L9" s="1">
        <f t="shared" ref="L9" si="8">K9/I9</f>
        <v>6.185085854964243E-2</v>
      </c>
      <c r="M9" s="23">
        <f t="shared" ref="M9" si="9">IF(L9&lt;=0.15,I9,IF(AND(L9&gt;0.15,L9&lt;=0.49),J9,H9))</f>
        <v>3605000</v>
      </c>
      <c r="N9" s="5" t="str">
        <f t="shared" ref="N9" si="10">IF(M9=H9, "MENOR VALOR", IF(M9=I9,"MEDIA ARITMETICA", IF(M9=J9,"MEDIANA")))</f>
        <v>MEDIA ARITMETICA</v>
      </c>
    </row>
  </sheetData>
  <mergeCells count="15">
    <mergeCell ref="G2:G3"/>
    <mergeCell ref="A1:N1"/>
    <mergeCell ref="B2:B3"/>
    <mergeCell ref="A2:A3"/>
    <mergeCell ref="H2:H3"/>
    <mergeCell ref="I2:I3"/>
    <mergeCell ref="J2:J3"/>
    <mergeCell ref="K2:K3"/>
    <mergeCell ref="L2:L3"/>
    <mergeCell ref="M2:M3"/>
    <mergeCell ref="N2:N3"/>
    <mergeCell ref="D2:D3"/>
    <mergeCell ref="C2:C3"/>
    <mergeCell ref="E2:E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MANTENIMIENTO PREVENTIVO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VICTORIA EUGENIA CAMILO</cp:lastModifiedBy>
  <dcterms:created xsi:type="dcterms:W3CDTF">2023-04-24T16:43:36Z</dcterms:created>
  <dcterms:modified xsi:type="dcterms:W3CDTF">2026-08-26T16:51:28Z</dcterms:modified>
</cp:coreProperties>
</file>