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DIEGO_FARFAN\Desktop\SDIS\Inicio SDIS\Contratos Modificatorios 2026 SDIS\COMPETITIVOS\SEPTIEMBRE\COFIS III\ADJUDICACIÓN\"/>
    </mc:Choice>
  </mc:AlternateContent>
  <xr:revisionPtr revIDLastSave="0" documentId="13_ncr:1_{3DCD6334-37A1-4053-81B9-3A2762DE84FF}" xr6:coauthVersionLast="47" xr6:coauthVersionMax="47" xr10:uidLastSave="{00000000-0000-0000-0000-000000000000}"/>
  <workbookProtection workbookAlgorithmName="SHA-512" workbookHashValue="sT+sRtDSLaNIwEGxM78A3kjJNVJZFRyK3aF2aLpTcc9XjvZxUVE1Vg4uvV77nGUs7cnUPi4XxCWQ1FpICXblgA==" workbookSaltValue="1KC5pkYZFzTpoQDBOLrF0w==" workbookSpinCount="100000" lockStructure="1"/>
  <bookViews>
    <workbookView xWindow="-110" yWindow="-110" windowWidth="19420" windowHeight="11500" xr2:uid="{00000000-000D-0000-FFFF-FFFF00000000}"/>
  </bookViews>
  <sheets>
    <sheet name="Hoja1" sheetId="1" r:id="rId1"/>
    <sheet name="Hoja1 (2)" sheetId="3" state="hidden" r:id="rId2"/>
  </sheets>
  <externalReferences>
    <externalReference r:id="rId3"/>
  </externalReferences>
  <definedNames>
    <definedName name="_xlnm._FilterDatabase" localSheetId="0" hidden="1">Hoja1!$A$6:$D$9</definedName>
    <definedName name="_xlnm._FilterDatabase" localSheetId="1" hidden="1">'Hoja1 (2)'!$A$7:$S$46</definedName>
    <definedName name="_xlnm.Print_Area" localSheetId="1">'Hoja1 (2)'!$A$5:$S$45</definedName>
  </definedNames>
  <calcPr calcId="191028" iterateCount="1" calcOnSave="0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7" i="1" l="1"/>
  <c r="J7" i="1"/>
  <c r="K7" i="1"/>
  <c r="G8" i="1"/>
  <c r="J8" i="1"/>
  <c r="K8" i="1"/>
  <c r="M8" i="1"/>
  <c r="O8" i="1"/>
  <c r="Q8" i="1"/>
  <c r="N8" i="1"/>
  <c r="L8" i="1"/>
  <c r="L7" i="1"/>
  <c r="M45" i="3"/>
  <c r="J45" i="3"/>
  <c r="N45" i="3"/>
  <c r="P45" i="3"/>
  <c r="R45" i="3"/>
  <c r="Q45" i="3"/>
  <c r="O45" i="3"/>
  <c r="M44" i="3"/>
  <c r="J44" i="3"/>
  <c r="N44" i="3"/>
  <c r="P44" i="3"/>
  <c r="R44" i="3"/>
  <c r="Q44" i="3"/>
  <c r="O44" i="3"/>
  <c r="M42" i="3"/>
  <c r="J42" i="3"/>
  <c r="N42" i="3"/>
  <c r="P42" i="3"/>
  <c r="R42" i="3"/>
  <c r="Q42" i="3"/>
  <c r="O42" i="3"/>
  <c r="M40" i="3"/>
  <c r="J40" i="3"/>
  <c r="N40" i="3"/>
  <c r="P40" i="3"/>
  <c r="R40" i="3"/>
  <c r="Q40" i="3"/>
  <c r="O40" i="3"/>
  <c r="M38" i="3"/>
  <c r="J38" i="3"/>
  <c r="N38" i="3"/>
  <c r="P38" i="3"/>
  <c r="R38" i="3"/>
  <c r="Q38" i="3"/>
  <c r="O38" i="3"/>
  <c r="M37" i="3"/>
  <c r="J37" i="3"/>
  <c r="N37" i="3"/>
  <c r="P37" i="3"/>
  <c r="R37" i="3"/>
  <c r="Q37" i="3"/>
  <c r="O37" i="3"/>
  <c r="M36" i="3"/>
  <c r="J36" i="3"/>
  <c r="N36" i="3"/>
  <c r="P36" i="3"/>
  <c r="R36" i="3"/>
  <c r="Q36" i="3"/>
  <c r="O36" i="3"/>
  <c r="M35" i="3"/>
  <c r="J35" i="3"/>
  <c r="N35" i="3"/>
  <c r="P35" i="3"/>
  <c r="R35" i="3"/>
  <c r="Q35" i="3"/>
  <c r="O35" i="3"/>
  <c r="M34" i="3"/>
  <c r="J34" i="3"/>
  <c r="N34" i="3"/>
  <c r="P34" i="3"/>
  <c r="R34" i="3"/>
  <c r="Q34" i="3"/>
  <c r="O34" i="3"/>
  <c r="M33" i="3"/>
  <c r="J33" i="3"/>
  <c r="N33" i="3"/>
  <c r="P33" i="3"/>
  <c r="R33" i="3"/>
  <c r="Q33" i="3"/>
  <c r="O33" i="3"/>
  <c r="M32" i="3"/>
  <c r="J32" i="3"/>
  <c r="N32" i="3"/>
  <c r="P32" i="3"/>
  <c r="R32" i="3"/>
  <c r="Q32" i="3"/>
  <c r="O32" i="3"/>
  <c r="M30" i="3"/>
  <c r="J30" i="3"/>
  <c r="N30" i="3"/>
  <c r="P30" i="3"/>
  <c r="R30" i="3"/>
  <c r="Q30" i="3"/>
  <c r="O30" i="3"/>
  <c r="M29" i="3"/>
  <c r="J29" i="3"/>
  <c r="N29" i="3"/>
  <c r="P29" i="3"/>
  <c r="R29" i="3"/>
  <c r="Q29" i="3"/>
  <c r="O29" i="3"/>
  <c r="M28" i="3"/>
  <c r="J28" i="3"/>
  <c r="N28" i="3"/>
  <c r="P28" i="3"/>
  <c r="R28" i="3"/>
  <c r="Q28" i="3"/>
  <c r="O28" i="3"/>
  <c r="M27" i="3"/>
  <c r="J27" i="3"/>
  <c r="N27" i="3"/>
  <c r="P27" i="3"/>
  <c r="R27" i="3"/>
  <c r="Q27" i="3"/>
  <c r="O27" i="3"/>
  <c r="M26" i="3"/>
  <c r="J26" i="3"/>
  <c r="N26" i="3"/>
  <c r="P26" i="3"/>
  <c r="R26" i="3"/>
  <c r="Q26" i="3"/>
  <c r="O26" i="3"/>
  <c r="M23" i="3"/>
  <c r="J23" i="3"/>
  <c r="N23" i="3"/>
  <c r="P23" i="3"/>
  <c r="R23" i="3"/>
  <c r="Q23" i="3"/>
  <c r="O23" i="3"/>
  <c r="M22" i="3"/>
  <c r="J22" i="3"/>
  <c r="N22" i="3"/>
  <c r="P22" i="3"/>
  <c r="R22" i="3"/>
  <c r="Q22" i="3"/>
  <c r="O22" i="3"/>
  <c r="M21" i="3"/>
  <c r="J21" i="3"/>
  <c r="N21" i="3"/>
  <c r="P21" i="3"/>
  <c r="R21" i="3"/>
  <c r="Q21" i="3"/>
  <c r="O21" i="3"/>
  <c r="M20" i="3"/>
  <c r="J20" i="3"/>
  <c r="N20" i="3"/>
  <c r="P20" i="3"/>
  <c r="R20" i="3"/>
  <c r="Q20" i="3"/>
  <c r="O20" i="3"/>
  <c r="M19" i="3"/>
  <c r="J19" i="3"/>
  <c r="N19" i="3"/>
  <c r="P19" i="3"/>
  <c r="R19" i="3"/>
  <c r="Q19" i="3"/>
  <c r="O19" i="3"/>
  <c r="M18" i="3"/>
  <c r="J18" i="3"/>
  <c r="N18" i="3"/>
  <c r="P18" i="3"/>
  <c r="R18" i="3"/>
  <c r="Q18" i="3"/>
  <c r="O18" i="3"/>
  <c r="M17" i="3"/>
  <c r="J17" i="3"/>
  <c r="N17" i="3"/>
  <c r="P17" i="3"/>
  <c r="R17" i="3"/>
  <c r="Q17" i="3"/>
  <c r="O17" i="3"/>
  <c r="M16" i="3"/>
  <c r="J16" i="3"/>
  <c r="N16" i="3"/>
  <c r="P16" i="3"/>
  <c r="R16" i="3"/>
  <c r="Q16" i="3"/>
  <c r="O16" i="3"/>
  <c r="M15" i="3"/>
  <c r="J15" i="3"/>
  <c r="N15" i="3"/>
  <c r="P15" i="3"/>
  <c r="R15" i="3"/>
  <c r="Q15" i="3"/>
  <c r="O15" i="3"/>
  <c r="M14" i="3"/>
  <c r="J14" i="3"/>
  <c r="N14" i="3"/>
  <c r="P14" i="3"/>
  <c r="R14" i="3"/>
  <c r="Q14" i="3"/>
  <c r="O14" i="3"/>
  <c r="M13" i="3"/>
  <c r="J13" i="3"/>
  <c r="N13" i="3"/>
  <c r="P13" i="3"/>
  <c r="R13" i="3"/>
  <c r="Q13" i="3"/>
  <c r="O13" i="3"/>
  <c r="M11" i="3"/>
  <c r="J11" i="3"/>
  <c r="N11" i="3"/>
  <c r="P11" i="3"/>
  <c r="R11" i="3"/>
  <c r="Q11" i="3"/>
  <c r="O11" i="3"/>
  <c r="M10" i="3"/>
  <c r="J10" i="3"/>
  <c r="N10" i="3"/>
  <c r="P10" i="3"/>
  <c r="R10" i="3"/>
  <c r="Q10" i="3"/>
  <c r="O10" i="3"/>
  <c r="M9" i="3"/>
  <c r="J9" i="3"/>
  <c r="N9" i="3"/>
  <c r="P9" i="3"/>
  <c r="R9" i="3"/>
  <c r="Q9" i="3"/>
  <c r="O9" i="3"/>
  <c r="M8" i="3"/>
  <c r="J8" i="3"/>
  <c r="N8" i="3"/>
  <c r="P8" i="3"/>
  <c r="R8" i="3"/>
  <c r="Q8" i="3"/>
  <c r="O8" i="3"/>
  <c r="R6" i="3"/>
  <c r="P6" i="3"/>
  <c r="N6" i="3"/>
  <c r="M6" i="3"/>
  <c r="L6" i="3"/>
  <c r="K6" i="3"/>
  <c r="J6" i="3"/>
  <c r="I6" i="3"/>
  <c r="H6" i="3"/>
  <c r="G6" i="3"/>
  <c r="F6" i="3"/>
  <c r="I4" i="3"/>
  <c r="J4" i="3"/>
  <c r="I3" i="3"/>
  <c r="J3" i="3"/>
  <c r="J1" i="3"/>
  <c r="I1" i="3"/>
  <c r="H1" i="3"/>
  <c r="D5" i="1"/>
  <c r="M7" i="1"/>
  <c r="O7" i="1"/>
  <c r="N2" i="1"/>
  <c r="O2" i="1"/>
  <c r="N7" i="1"/>
  <c r="N3" i="1"/>
  <c r="O3" i="1"/>
  <c r="Q7" i="1"/>
</calcChain>
</file>

<file path=xl/sharedStrings.xml><?xml version="1.0" encoding="utf-8"?>
<sst xmlns="http://schemas.openxmlformats.org/spreadsheetml/2006/main" count="245" uniqueCount="100">
  <si>
    <t>CDP</t>
  </si>
  <si>
    <t>VALOR CDP</t>
  </si>
  <si>
    <t>VALOR CONVENIO</t>
  </si>
  <si>
    <t>A LIBERAR</t>
  </si>
  <si>
    <t>TOTAL</t>
  </si>
  <si>
    <t>LOTE</t>
  </si>
  <si>
    <t>ASOCIADO</t>
  </si>
  <si>
    <t>LOCALIDAD</t>
  </si>
  <si>
    <t>CUPOS</t>
  </si>
  <si>
    <t>APORTES ASOCIADO HABILITANTE - DINERO</t>
  </si>
  <si>
    <t>APORTES ASOCIADO HABILITANTE - ESPECIE</t>
  </si>
  <si>
    <t>APORTES ASOCIADO HABILITANTE</t>
  </si>
  <si>
    <t>APORTES ASOCIADO PONDERABLE - DINERO</t>
  </si>
  <si>
    <t>APORTES ASOCIADO PONDERABLE - ESPECIE</t>
  </si>
  <si>
    <t>TOTAL APORTES ASOCIADO PONDERABLE</t>
  </si>
  <si>
    <t>TOTAL APORTES ASOCIADO</t>
  </si>
  <si>
    <t>% APORTE  ASOCIADO</t>
  </si>
  <si>
    <t>TOTAL APORTES SDIS</t>
  </si>
  <si>
    <t>% APORTES SDIS</t>
  </si>
  <si>
    <t xml:space="preserve">PAGO POR RESULTADOS 6% </t>
  </si>
  <si>
    <t>VALOR ESTRUCTURA DE COSTOS</t>
  </si>
  <si>
    <t>ESTRUCTURA DE COSTOS TOTAL CON PpR</t>
  </si>
  <si>
    <t>ORDEN DE ELEGIBILIDAD</t>
  </si>
  <si>
    <t>LOTE  1</t>
  </si>
  <si>
    <t>ASOCIACION BENEFACTORA DE NIÑOS ASOBEN</t>
  </si>
  <si>
    <t>ENGATIVA</t>
  </si>
  <si>
    <t>LOTE  2</t>
  </si>
  <si>
    <t>VALOR CDPS</t>
  </si>
  <si>
    <t>VALOR APROPIADO</t>
  </si>
  <si>
    <t>CDP PROCESO - 9298</t>
  </si>
  <si>
    <t>CDP PPR - 9299</t>
  </si>
  <si>
    <t>OPCION</t>
  </si>
  <si>
    <t>VALOR TOTAL CONVENIO</t>
  </si>
  <si>
    <t>ENVIADO A PAOLA</t>
  </si>
  <si>
    <t>OPCION 1</t>
  </si>
  <si>
    <t>FUNDACION SOCIAL CASTILLO SAN LUCAS</t>
  </si>
  <si>
    <t>SAN CRISTOBAL</t>
  </si>
  <si>
    <t>LOTE  3</t>
  </si>
  <si>
    <t>LOTE  4</t>
  </si>
  <si>
    <t>ASOCIACIÓN ÁNGELES DE COLORES</t>
  </si>
  <si>
    <t>USME</t>
  </si>
  <si>
    <t>LOTE  5</t>
  </si>
  <si>
    <t>FUNDACION CHAMINADE</t>
  </si>
  <si>
    <t>LOTE  6</t>
  </si>
  <si>
    <t>FUNDACION ACEPTA EL CAMBIO PARA VIDA NUEVA</t>
  </si>
  <si>
    <t>BOSA</t>
  </si>
  <si>
    <t>SE BAJO -1 PESO DADO QUE LO DEBIO PONER EN PONDERABLES</t>
  </si>
  <si>
    <t>LOTE  7</t>
  </si>
  <si>
    <t>OPCION 2</t>
  </si>
  <si>
    <t>LOTE  8</t>
  </si>
  <si>
    <t>FUNDACION APOYAR FUNDAP</t>
  </si>
  <si>
    <t>LOTE  9</t>
  </si>
  <si>
    <t>FUNDACION ARTÍSTICA PINCEL DE ALEGRIA</t>
  </si>
  <si>
    <t>LOTE  10</t>
  </si>
  <si>
    <t>FUNDACION SOCIAL SEMBRANDO CAMINO</t>
  </si>
  <si>
    <t>LOTE  11</t>
  </si>
  <si>
    <t>FUNDACION AMIGOS DE JESUS Y MARIA</t>
  </si>
  <si>
    <t>KENNEDY</t>
  </si>
  <si>
    <t>LOTE  12</t>
  </si>
  <si>
    <t>FUNDACION PEPASO</t>
  </si>
  <si>
    <t>LOTE  13</t>
  </si>
  <si>
    <t>FUNDACION MANOS UNIDAS DE COLOMBIA</t>
  </si>
  <si>
    <t>FONTIBON</t>
  </si>
  <si>
    <t>LOTE  14</t>
  </si>
  <si>
    <t>LOTE  15</t>
  </si>
  <si>
    <t>LOTE  16</t>
  </si>
  <si>
    <t>RECHAZADO</t>
  </si>
  <si>
    <t>LOTE  17</t>
  </si>
  <si>
    <t>LOTE  18</t>
  </si>
  <si>
    <t>OPCION 3</t>
  </si>
  <si>
    <t>CORPORACION PARA EL DESARROLLO INTEGRAL HUMANO CORDIN</t>
  </si>
  <si>
    <t>LOTE  19</t>
  </si>
  <si>
    <t>OPCION 4</t>
  </si>
  <si>
    <t>LOTE  20</t>
  </si>
  <si>
    <t>LOTE  21</t>
  </si>
  <si>
    <t>FUNDACION PARA LA ASISTENCIA DE LA NINEZ ABANDONADA</t>
  </si>
  <si>
    <t>SUBA</t>
  </si>
  <si>
    <t>LOTE  22</t>
  </si>
  <si>
    <t>FUNDACION FER</t>
  </si>
  <si>
    <t>LOTE 23</t>
  </si>
  <si>
    <t>DESIERTO</t>
  </si>
  <si>
    <t>LOTE  24</t>
  </si>
  <si>
    <t>FUNDACION COLOMBIA UTIL</t>
  </si>
  <si>
    <t>LOTE  25</t>
  </si>
  <si>
    <t>RAFAEL URIBE URIBE</t>
  </si>
  <si>
    <t>LOTE  26</t>
  </si>
  <si>
    <t>CIUDAD BOLIVAR</t>
  </si>
  <si>
    <t>LOTE  27</t>
  </si>
  <si>
    <t>LOTE  28</t>
  </si>
  <si>
    <t>LOTE  29</t>
  </si>
  <si>
    <t>LOTE  30</t>
  </si>
  <si>
    <t>CORPORACION EDUCATIVA Y SOCIAL WALDORF</t>
  </si>
  <si>
    <t>OFERTE EN LAS PAGINAS 29-30</t>
  </si>
  <si>
    <t>FUNDACION HOGAR INTEGRAL</t>
  </si>
  <si>
    <t>LOTE  31</t>
  </si>
  <si>
    <t>ASOCIACION GENERADORA DE BIENESTAR SHOW KIDS</t>
  </si>
  <si>
    <t>LOTE  32</t>
  </si>
  <si>
    <t>LOTE  33</t>
  </si>
  <si>
    <t>LOTE  34</t>
  </si>
  <si>
    <t>FUNDACION LAUDES INFANTIS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</si>
</sst>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&quot;$&quot;\ #,##0;[Red]\-&quot;$&quot;\ #,##0"/>
    <numFmt numFmtId="8" formatCode="&quot;$&quot;\ #,##0.00;[Red]\-&quot;$&quot;\ #,##0.00"/>
    <numFmt numFmtId="164" formatCode="\$#,##0"/>
    <numFmt numFmtId="165" formatCode="&quot;$&quot;#,##0"/>
    <numFmt numFmtId="166" formatCode="_-&quot;$&quot;* #,##0_-;\-&quot;$&quot;* #,##0_-;_-&quot;$&quot;* &quot;-&quot;_-;_-@_-"/>
    <numFmt numFmtId="167" formatCode="&quot;$&quot;\ #,##0"/>
    <numFmt numFmtId="168" formatCode="_-&quot;$&quot;\ * #,##0_-;\-&quot;$&quot;\ * #,##0_-;_-&quot;$&quot;\ * &quot;-&quot;??_-;_-@_-"/>
  </numFmts>
  <fonts count="14" x14ac:knownFonts="1">
    <font>
      <sz val="11"/>
      <color theme="1"/>
      <name val="Calibri"/>
      <family val="2"/>
      <scheme val="minor"/>
    </font>
    <font>
      <b/>
      <sz val="15"/>
      <color theme="1"/>
      <name val="Arial"/>
      <family val="2"/>
    </font>
    <font>
      <b/>
      <sz val="10"/>
      <name val="Arial"/>
      <family val="2"/>
    </font>
    <font>
      <b/>
      <sz val="17"/>
      <color theme="1"/>
      <name val="Arial"/>
      <family val="2"/>
    </font>
    <font>
      <sz val="10"/>
      <name val="Arial"/>
      <family val="2"/>
    </font>
    <font>
      <b/>
      <sz val="10"/>
      <color theme="1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2"/>
      <name val="Arial"/>
      <family val="2"/>
    </font>
    <font>
      <b/>
      <sz val="15"/>
      <name val="Arial"/>
      <family val="2"/>
    </font>
    <font>
      <b/>
      <sz val="17"/>
      <name val="Arial"/>
      <family val="2"/>
    </font>
    <font>
      <sz val="1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4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</borders>
  <cellStyleXfs count="2">
    <xf numFmtId="0" fontId="0" fillId="0" borderId="0"/>
    <xf numFmtId="166" fontId="8" fillId="0" borderId="0" applyFont="0" applyFill="0" applyBorder="0" applyAlignment="0" applyProtection="0"/>
  </cellStyleXfs>
  <cellXfs count="7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3" borderId="2" xfId="0" applyFont="1" applyFill="1" applyBorder="1" applyAlignment="1">
      <alignment horizontal="center" vertical="center" wrapText="1"/>
    </xf>
    <xf numFmtId="10" fontId="6" fillId="3" borderId="1" xfId="0" applyNumberFormat="1" applyFont="1" applyFill="1" applyBorder="1" applyAlignment="1">
      <alignment horizontal="right" vertical="center" shrinkToFit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10" fontId="7" fillId="0" borderId="1" xfId="0" applyNumberFormat="1" applyFont="1" applyBorder="1" applyAlignment="1">
      <alignment vertical="center"/>
    </xf>
    <xf numFmtId="167" fontId="4" fillId="4" borderId="1" xfId="1" applyNumberFormat="1" applyFont="1" applyFill="1" applyBorder="1"/>
    <xf numFmtId="167" fontId="4" fillId="3" borderId="1" xfId="1" applyNumberFormat="1" applyFont="1" applyFill="1" applyBorder="1" applyAlignment="1">
      <alignment vertical="center"/>
    </xf>
    <xf numFmtId="167" fontId="4" fillId="4" borderId="1" xfId="1" applyNumberFormat="1" applyFont="1" applyFill="1" applyBorder="1" applyAlignment="1">
      <alignment vertical="center"/>
    </xf>
    <xf numFmtId="0" fontId="1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167" fontId="10" fillId="3" borderId="1" xfId="0" applyNumberFormat="1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vertical="center"/>
    </xf>
    <xf numFmtId="167" fontId="4" fillId="2" borderId="1" xfId="1" applyNumberFormat="1" applyFont="1" applyFill="1" applyBorder="1"/>
    <xf numFmtId="0" fontId="1" fillId="0" borderId="0" xfId="0" applyFont="1" applyAlignment="1">
      <alignment horizontal="center" vertical="center"/>
    </xf>
    <xf numFmtId="1" fontId="9" fillId="0" borderId="1" xfId="0" applyNumberFormat="1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1" fillId="0" borderId="0" xfId="0" applyFont="1"/>
    <xf numFmtId="0" fontId="12" fillId="0" borderId="0" xfId="0" applyFont="1" applyAlignment="1">
      <alignment horizontal="center"/>
    </xf>
    <xf numFmtId="167" fontId="12" fillId="0" borderId="0" xfId="0" applyNumberFormat="1" applyFont="1" applyAlignment="1">
      <alignment horizontal="center"/>
    </xf>
    <xf numFmtId="0" fontId="12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10" fillId="5" borderId="1" xfId="0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left" vertical="center" wrapText="1"/>
    </xf>
    <xf numFmtId="167" fontId="10" fillId="0" borderId="1" xfId="0" applyNumberFormat="1" applyFont="1" applyBorder="1" applyAlignment="1">
      <alignment vertical="center"/>
    </xf>
    <xf numFmtId="168" fontId="12" fillId="0" borderId="0" xfId="0" applyNumberFormat="1" applyFont="1" applyAlignment="1">
      <alignment horizontal="center"/>
    </xf>
    <xf numFmtId="1" fontId="10" fillId="0" borderId="1" xfId="0" applyNumberFormat="1" applyFont="1" applyBorder="1" applyAlignment="1">
      <alignment horizontal="center" vertical="center"/>
    </xf>
    <xf numFmtId="168" fontId="10" fillId="0" borderId="1" xfId="0" applyNumberFormat="1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165" fontId="4" fillId="2" borderId="1" xfId="0" applyNumberFormat="1" applyFont="1" applyFill="1" applyBorder="1" applyAlignment="1" applyProtection="1">
      <alignment horizontal="right" vertical="center"/>
      <protection locked="0"/>
    </xf>
    <xf numFmtId="10" fontId="4" fillId="0" borderId="1" xfId="0" applyNumberFormat="1" applyFont="1" applyBorder="1" applyAlignment="1">
      <alignment vertical="center"/>
    </xf>
    <xf numFmtId="10" fontId="4" fillId="3" borderId="1" xfId="0" applyNumberFormat="1" applyFont="1" applyFill="1" applyBorder="1" applyAlignment="1">
      <alignment horizontal="right" vertical="center" shrinkToFit="1"/>
    </xf>
    <xf numFmtId="0" fontId="2" fillId="0" borderId="0" xfId="0" applyFont="1"/>
    <xf numFmtId="164" fontId="4" fillId="3" borderId="1" xfId="0" applyNumberFormat="1" applyFont="1" applyFill="1" applyBorder="1" applyAlignment="1">
      <alignment horizontal="right" vertical="center" shrinkToFit="1"/>
    </xf>
    <xf numFmtId="6" fontId="4" fillId="0" borderId="1" xfId="0" applyNumberFormat="1" applyFont="1" applyBorder="1" applyAlignment="1">
      <alignment vertical="center"/>
    </xf>
    <xf numFmtId="10" fontId="4" fillId="3" borderId="1" xfId="0" applyNumberFormat="1" applyFont="1" applyFill="1" applyBorder="1" applyAlignment="1">
      <alignment vertical="center"/>
    </xf>
    <xf numFmtId="0" fontId="2" fillId="3" borderId="0" xfId="0" applyFont="1" applyFill="1"/>
    <xf numFmtId="0" fontId="4" fillId="0" borderId="0" xfId="0" applyFont="1"/>
    <xf numFmtId="0" fontId="2" fillId="0" borderId="0" xfId="0" applyFont="1" applyAlignment="1">
      <alignment vertical="center"/>
    </xf>
    <xf numFmtId="0" fontId="11" fillId="0" borderId="0" xfId="0" applyFont="1" applyAlignment="1">
      <alignment horizontal="center"/>
    </xf>
    <xf numFmtId="8" fontId="11" fillId="0" borderId="0" xfId="0" applyNumberFormat="1" applyFont="1"/>
    <xf numFmtId="0" fontId="11" fillId="0" borderId="0" xfId="0" applyFont="1" applyAlignment="1">
      <alignment vertical="center"/>
    </xf>
    <xf numFmtId="168" fontId="6" fillId="2" borderId="1" xfId="0" applyNumberFormat="1" applyFont="1" applyFill="1" applyBorder="1" applyAlignment="1" applyProtection="1">
      <alignment horizontal="right" vertical="center"/>
      <protection locked="0"/>
    </xf>
    <xf numFmtId="168" fontId="6" fillId="3" borderId="1" xfId="0" applyNumberFormat="1" applyFont="1" applyFill="1" applyBorder="1" applyAlignment="1">
      <alignment horizontal="right" vertical="center" shrinkToFit="1"/>
    </xf>
    <xf numFmtId="0" fontId="9" fillId="0" borderId="1" xfId="0" applyFont="1" applyBorder="1"/>
    <xf numFmtId="0" fontId="9" fillId="0" borderId="1" xfId="0" applyFont="1" applyBorder="1" applyAlignment="1">
      <alignment horizontal="center" vertical="center"/>
    </xf>
    <xf numFmtId="168" fontId="9" fillId="0" borderId="1" xfId="0" applyNumberFormat="1" applyFont="1" applyBorder="1"/>
    <xf numFmtId="168" fontId="4" fillId="4" borderId="1" xfId="1" applyNumberFormat="1" applyFont="1" applyFill="1" applyBorder="1" applyAlignment="1">
      <alignment vertical="center"/>
    </xf>
    <xf numFmtId="0" fontId="5" fillId="0" borderId="0" xfId="0" applyFont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top" wrapText="1"/>
    </xf>
    <xf numFmtId="0" fontId="13" fillId="0" borderId="0" xfId="0" applyFont="1" applyAlignment="1">
      <alignment horizontal="center" vertical="top" wrapText="1"/>
    </xf>
  </cellXfs>
  <cellStyles count="2">
    <cellStyle name="Moneda [0] 2" xfId="1" xr:uid="{00000000-0005-0000-0000-000000000000}"/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ZYRYUK\04.%20INFANCIA\2026\PROCESO%20COMPETITIVO%20-%20COFIS\EVALUACION\HABILITANTES\SEGUIMIENT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"/>
  <sheetViews>
    <sheetView tabSelected="1" topLeftCell="A4" workbookViewId="0">
      <selection activeCell="D9" sqref="D9"/>
    </sheetView>
  </sheetViews>
  <sheetFormatPr baseColWidth="10" defaultColWidth="11.453125" defaultRowHeight="19" x14ac:dyDescent="0.4"/>
  <cols>
    <col min="1" max="1" width="14" style="1" customWidth="1"/>
    <col min="2" max="2" width="45.54296875" style="1" bestFit="1" customWidth="1"/>
    <col min="3" max="3" width="18" style="1" customWidth="1"/>
    <col min="4" max="4" width="11.453125" style="1" customWidth="1"/>
    <col min="5" max="5" width="25.1796875" style="1" customWidth="1"/>
    <col min="6" max="6" width="23.453125" style="1" customWidth="1"/>
    <col min="7" max="7" width="21.26953125" style="1" customWidth="1"/>
    <col min="8" max="8" width="25.453125" style="1" customWidth="1"/>
    <col min="9" max="9" width="23.81640625" style="1" customWidth="1"/>
    <col min="10" max="10" width="27.81640625" style="1" customWidth="1"/>
    <col min="11" max="11" width="18.81640625" style="1" customWidth="1"/>
    <col min="12" max="12" width="15.81640625" style="1" customWidth="1"/>
    <col min="13" max="13" width="22.7265625" style="1" customWidth="1"/>
    <col min="14" max="14" width="24.7265625" style="1" customWidth="1"/>
    <col min="15" max="15" width="20.81640625" style="1" customWidth="1"/>
    <col min="16" max="16" width="22.81640625" style="1" customWidth="1"/>
    <col min="17" max="17" width="27.1796875" style="1" customWidth="1"/>
    <col min="18" max="18" width="16.7265625" style="1" customWidth="1"/>
    <col min="19" max="19" width="12.7265625" style="1" bestFit="1" customWidth="1"/>
    <col min="20" max="16384" width="11.453125" style="1"/>
  </cols>
  <sheetData>
    <row r="1" spans="1:20" s="21" customFormat="1" ht="21.5" hidden="1" x14ac:dyDescent="0.35">
      <c r="B1" s="22"/>
      <c r="C1" s="22"/>
      <c r="D1" s="22"/>
      <c r="L1" s="60" t="s">
        <v>0</v>
      </c>
      <c r="M1" s="60" t="s">
        <v>1</v>
      </c>
      <c r="N1" s="60" t="s">
        <v>2</v>
      </c>
      <c r="O1" s="60" t="s">
        <v>3</v>
      </c>
    </row>
    <row r="2" spans="1:20" ht="15.75" hidden="1" customHeight="1" x14ac:dyDescent="0.45">
      <c r="B2" s="6"/>
      <c r="C2" s="6"/>
      <c r="D2" s="6"/>
      <c r="L2" s="59">
        <v>19884</v>
      </c>
      <c r="M2" s="61">
        <v>1134889634</v>
      </c>
      <c r="N2" s="61">
        <f>+M7+M8</f>
        <v>1134889634</v>
      </c>
      <c r="O2" s="61">
        <f>+M2-N2</f>
        <v>0</v>
      </c>
    </row>
    <row r="3" spans="1:20" ht="15" hidden="1" customHeight="1" x14ac:dyDescent="0.45">
      <c r="B3" s="6"/>
      <c r="C3" s="6"/>
      <c r="D3" s="6"/>
      <c r="L3" s="59">
        <v>19885</v>
      </c>
      <c r="M3" s="61">
        <v>68093378</v>
      </c>
      <c r="N3" s="61">
        <f>+O7+O8</f>
        <v>68093378</v>
      </c>
      <c r="O3" s="61">
        <f>+M3-N3</f>
        <v>0</v>
      </c>
    </row>
    <row r="4" spans="1:20" ht="21.5" x14ac:dyDescent="0.45">
      <c r="B4" s="6"/>
      <c r="C4" s="6"/>
      <c r="D4" s="6"/>
    </row>
    <row r="5" spans="1:20" s="27" customFormat="1" x14ac:dyDescent="0.35">
      <c r="A5" s="64" t="s">
        <v>4</v>
      </c>
      <c r="B5" s="65"/>
      <c r="C5" s="66"/>
      <c r="D5" s="28">
        <f t="shared" ref="D5" si="0">+SUBTOTAL(9,D7:D8)</f>
        <v>253</v>
      </c>
    </row>
    <row r="6" spans="1:20" s="2" customFormat="1" ht="26" x14ac:dyDescent="0.35">
      <c r="A6" s="3" t="s">
        <v>5</v>
      </c>
      <c r="B6" s="3" t="s">
        <v>6</v>
      </c>
      <c r="C6" s="3" t="s">
        <v>7</v>
      </c>
      <c r="D6" s="3" t="s">
        <v>8</v>
      </c>
      <c r="E6" s="3" t="s">
        <v>9</v>
      </c>
      <c r="F6" s="3" t="s">
        <v>10</v>
      </c>
      <c r="G6" s="3" t="s">
        <v>11</v>
      </c>
      <c r="H6" s="3" t="s">
        <v>12</v>
      </c>
      <c r="I6" s="3" t="s">
        <v>13</v>
      </c>
      <c r="J6" s="3" t="s">
        <v>14</v>
      </c>
      <c r="K6" s="3" t="s">
        <v>15</v>
      </c>
      <c r="L6" s="3" t="s">
        <v>16</v>
      </c>
      <c r="M6" s="7" t="s">
        <v>17</v>
      </c>
      <c r="N6" s="7" t="s">
        <v>18</v>
      </c>
      <c r="O6" s="7" t="s">
        <v>19</v>
      </c>
      <c r="P6" s="7" t="s">
        <v>20</v>
      </c>
      <c r="Q6" s="7" t="s">
        <v>21</v>
      </c>
      <c r="R6" s="3" t="s">
        <v>22</v>
      </c>
    </row>
    <row r="7" spans="1:20" s="63" customFormat="1" ht="15.75" customHeight="1" x14ac:dyDescent="0.35">
      <c r="A7" s="14" t="s">
        <v>23</v>
      </c>
      <c r="B7" s="9" t="s">
        <v>24</v>
      </c>
      <c r="C7" s="5" t="s">
        <v>25</v>
      </c>
      <c r="D7" s="5">
        <v>127</v>
      </c>
      <c r="E7" s="62">
        <v>51786006</v>
      </c>
      <c r="F7" s="62">
        <v>9648145</v>
      </c>
      <c r="G7" s="62">
        <f>+E7+F7</f>
        <v>61434151</v>
      </c>
      <c r="H7" s="57"/>
      <c r="I7" s="57"/>
      <c r="J7" s="57">
        <f>+H7+I7</f>
        <v>0</v>
      </c>
      <c r="K7" s="57">
        <f>+J7+G7</f>
        <v>61434151</v>
      </c>
      <c r="L7" s="17">
        <f t="shared" ref="L7:L8" si="1">+K7/P7</f>
        <v>0.10000000081387957</v>
      </c>
      <c r="M7" s="19">
        <f t="shared" ref="M7:M8" si="2">+P7-K7</f>
        <v>552907354</v>
      </c>
      <c r="N7" s="8">
        <f t="shared" ref="N7:N8" si="3">+M7/P7</f>
        <v>0.89999999918612039</v>
      </c>
      <c r="O7" s="19">
        <f>+ROUND(M7*6%,0)</f>
        <v>33174441</v>
      </c>
      <c r="P7" s="62">
        <v>614341505</v>
      </c>
      <c r="Q7" s="62">
        <f>+K7+M7+O7</f>
        <v>647515946</v>
      </c>
      <c r="R7" s="5">
        <v>1</v>
      </c>
      <c r="S7" s="2"/>
      <c r="T7" s="2"/>
    </row>
    <row r="8" spans="1:20" s="63" customFormat="1" ht="13.5" customHeight="1" x14ac:dyDescent="0.35">
      <c r="A8" s="14" t="s">
        <v>26</v>
      </c>
      <c r="B8" s="9" t="s">
        <v>24</v>
      </c>
      <c r="C8" s="5" t="s">
        <v>25</v>
      </c>
      <c r="D8" s="5">
        <v>126</v>
      </c>
      <c r="E8" s="62">
        <v>51378243</v>
      </c>
      <c r="F8" s="62">
        <v>13286455</v>
      </c>
      <c r="G8" s="62">
        <f>+E8+F8</f>
        <v>64664698</v>
      </c>
      <c r="H8" s="58"/>
      <c r="I8" s="58"/>
      <c r="J8" s="57">
        <f t="shared" ref="J8" si="4">+H8+I8</f>
        <v>0</v>
      </c>
      <c r="K8" s="57">
        <f t="shared" ref="K8" si="5">+J8+G8</f>
        <v>64664698</v>
      </c>
      <c r="L8" s="17">
        <f t="shared" si="1"/>
        <v>0.10000000030928777</v>
      </c>
      <c r="M8" s="19">
        <f t="shared" si="2"/>
        <v>581982280</v>
      </c>
      <c r="N8" s="8">
        <f t="shared" si="3"/>
        <v>0.8999999996907122</v>
      </c>
      <c r="O8" s="19">
        <f>+ROUND(M8*6%,0)</f>
        <v>34918937</v>
      </c>
      <c r="P8" s="62">
        <v>646646978</v>
      </c>
      <c r="Q8" s="62">
        <f>+K8+M8+O8</f>
        <v>681565915</v>
      </c>
      <c r="R8" s="5">
        <v>1</v>
      </c>
      <c r="S8" s="2"/>
      <c r="T8" s="2"/>
    </row>
  </sheetData>
  <sheetProtection sheet="1" objects="1" scenarios="1"/>
  <autoFilter ref="A6:D9" xr:uid="{00000000-0009-0000-0000-000000000000}"/>
  <mergeCells count="1">
    <mergeCell ref="A5:C5"/>
  </mergeCells>
  <conditionalFormatting sqref="A7:A8">
    <cfRule type="duplicateValues" dxfId="1" priority="4"/>
  </conditionalFormatting>
  <dataValidations count="1">
    <dataValidation type="list" allowBlank="1" showInputMessage="1" showErrorMessage="1" sqref="A7:A8" xr:uid="{00000000-0002-0000-0000-000000000000}">
      <formula1>$G$9:$G$30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E54"/>
  <sheetViews>
    <sheetView view="pageBreakPreview" topLeftCell="A5" zoomScale="60" zoomScaleNormal="100" workbookViewId="0">
      <selection activeCell="A22" sqref="A22"/>
    </sheetView>
  </sheetViews>
  <sheetFormatPr baseColWidth="10" defaultColWidth="11.453125" defaultRowHeight="19" x14ac:dyDescent="0.4"/>
  <cols>
    <col min="1" max="1" width="18" style="31" customWidth="1"/>
    <col min="2" max="2" width="18" style="31" hidden="1" customWidth="1"/>
    <col min="3" max="3" width="16.26953125" style="54" customWidth="1"/>
    <col min="4" max="4" width="63.7265625" style="31" bestFit="1" customWidth="1"/>
    <col min="5" max="5" width="18" style="31" customWidth="1"/>
    <col min="6" max="6" width="11.453125" style="31" customWidth="1"/>
    <col min="7" max="7" width="27.81640625" style="31" customWidth="1"/>
    <col min="8" max="8" width="27.7265625" style="31" bestFit="1" customWidth="1"/>
    <col min="9" max="10" width="27" style="31" customWidth="1"/>
    <col min="11" max="11" width="28.26953125" style="31" customWidth="1"/>
    <col min="12" max="13" width="25.7265625" style="31" customWidth="1"/>
    <col min="14" max="14" width="21.7265625" style="31" customWidth="1"/>
    <col min="15" max="15" width="16.26953125" style="31" customWidth="1"/>
    <col min="16" max="16" width="22.453125" style="31" customWidth="1"/>
    <col min="17" max="17" width="15.26953125" style="31" customWidth="1"/>
    <col min="18" max="18" width="18.81640625" style="56" customWidth="1"/>
    <col min="19" max="19" width="15.26953125" style="31" customWidth="1"/>
    <col min="20" max="21" width="0" style="31" hidden="1" customWidth="1"/>
    <col min="22" max="16384" width="11.453125" style="31"/>
  </cols>
  <sheetData>
    <row r="1" spans="1:20" ht="21.5" hidden="1" x14ac:dyDescent="0.45">
      <c r="C1" s="32"/>
      <c r="D1" s="32"/>
      <c r="E1" s="32"/>
      <c r="F1" s="32"/>
      <c r="G1" s="32"/>
      <c r="H1" s="33">
        <f>+H3+H4</f>
        <v>31629547907</v>
      </c>
      <c r="I1" s="33">
        <f>+I3+I4</f>
        <v>26205082938</v>
      </c>
      <c r="J1" s="33">
        <f>+J3+J4</f>
        <v>5424464969</v>
      </c>
      <c r="K1" s="33">
        <v>5424464969</v>
      </c>
      <c r="L1" s="32"/>
      <c r="M1" s="32"/>
      <c r="N1" s="32"/>
      <c r="O1" s="32"/>
      <c r="P1" s="32"/>
      <c r="Q1" s="32"/>
      <c r="R1" s="34"/>
    </row>
    <row r="2" spans="1:20" ht="21.5" hidden="1" x14ac:dyDescent="0.45">
      <c r="C2" s="32"/>
      <c r="D2" s="32"/>
      <c r="E2" s="32"/>
      <c r="F2" s="32"/>
      <c r="G2" s="35"/>
      <c r="H2" s="36" t="s">
        <v>27</v>
      </c>
      <c r="I2" s="36" t="s">
        <v>28</v>
      </c>
      <c r="J2" s="36" t="s">
        <v>3</v>
      </c>
      <c r="N2" s="32"/>
      <c r="O2" s="32"/>
      <c r="P2" s="32"/>
      <c r="Q2" s="32"/>
      <c r="R2" s="34"/>
    </row>
    <row r="3" spans="1:20" ht="16.5" hidden="1" customHeight="1" x14ac:dyDescent="0.45">
      <c r="C3" s="32"/>
      <c r="D3" s="32"/>
      <c r="E3" s="32"/>
      <c r="F3" s="32"/>
      <c r="G3" s="37" t="s">
        <v>29</v>
      </c>
      <c r="H3" s="23">
        <v>29839196139</v>
      </c>
      <c r="I3" s="38">
        <f>+P6</f>
        <v>24721776358</v>
      </c>
      <c r="J3" s="38">
        <f>+H3-I3</f>
        <v>5117419781</v>
      </c>
      <c r="N3" s="32"/>
      <c r="O3" s="32"/>
      <c r="P3" s="32"/>
      <c r="Q3" s="32"/>
      <c r="R3" s="34"/>
    </row>
    <row r="4" spans="1:20" ht="15.75" hidden="1" customHeight="1" x14ac:dyDescent="0.45">
      <c r="C4" s="32"/>
      <c r="D4" s="32"/>
      <c r="E4" s="32"/>
      <c r="F4" s="32"/>
      <c r="G4" s="37" t="s">
        <v>30</v>
      </c>
      <c r="H4" s="23">
        <v>1790351768</v>
      </c>
      <c r="I4" s="38">
        <f>+R6</f>
        <v>1483306580</v>
      </c>
      <c r="J4" s="38">
        <f>+H4-I4</f>
        <v>307045188</v>
      </c>
      <c r="N4" s="39"/>
      <c r="O4" s="32"/>
      <c r="P4" s="32"/>
      <c r="Q4" s="32"/>
      <c r="R4" s="34"/>
    </row>
    <row r="5" spans="1:20" ht="21.5" x14ac:dyDescent="0.45"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9"/>
      <c r="O5" s="32"/>
      <c r="P5" s="32"/>
      <c r="Q5" s="32"/>
      <c r="R5" s="34"/>
    </row>
    <row r="6" spans="1:20" s="42" customFormat="1" ht="21.5" hidden="1" x14ac:dyDescent="0.45">
      <c r="A6" s="67" t="s">
        <v>4</v>
      </c>
      <c r="B6" s="68"/>
      <c r="C6" s="68"/>
      <c r="D6" s="68"/>
      <c r="E6" s="69"/>
      <c r="F6" s="40">
        <f t="shared" ref="F6:N6" si="0">+SUBTOTAL(9,F8:F45)</f>
        <v>4966</v>
      </c>
      <c r="G6" s="41">
        <f t="shared" si="0"/>
        <v>32442326661</v>
      </c>
      <c r="H6" s="41">
        <f t="shared" si="0"/>
        <v>656729266</v>
      </c>
      <c r="I6" s="41">
        <f t="shared" si="0"/>
        <v>2090390331</v>
      </c>
      <c r="J6" s="41">
        <f t="shared" si="0"/>
        <v>2747119597</v>
      </c>
      <c r="K6" s="41">
        <f t="shared" si="0"/>
        <v>1200000</v>
      </c>
      <c r="L6" s="41">
        <f t="shared" si="0"/>
        <v>1100000</v>
      </c>
      <c r="M6" s="41">
        <f t="shared" si="0"/>
        <v>2300000</v>
      </c>
      <c r="N6" s="41">
        <f t="shared" si="0"/>
        <v>2749419597</v>
      </c>
      <c r="O6" s="32"/>
      <c r="P6" s="41">
        <f>+SUBTOTAL(9,P8:P45)</f>
        <v>24721776358</v>
      </c>
      <c r="Q6" s="32"/>
      <c r="R6" s="41">
        <f>+SUBTOTAL(9,R8:R45)</f>
        <v>1483306580</v>
      </c>
    </row>
    <row r="7" spans="1:20" s="43" customFormat="1" ht="51.75" customHeight="1" x14ac:dyDescent="0.35">
      <c r="A7" s="3" t="s">
        <v>5</v>
      </c>
      <c r="B7" s="3"/>
      <c r="C7" s="3" t="s">
        <v>31</v>
      </c>
      <c r="D7" s="3" t="s">
        <v>6</v>
      </c>
      <c r="E7" s="3" t="s">
        <v>7</v>
      </c>
      <c r="F7" s="3" t="s">
        <v>8</v>
      </c>
      <c r="G7" s="7" t="s">
        <v>32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7" t="s">
        <v>17</v>
      </c>
      <c r="Q7" s="7" t="s">
        <v>18</v>
      </c>
      <c r="R7" s="7" t="s">
        <v>19</v>
      </c>
      <c r="S7" s="3" t="s">
        <v>22</v>
      </c>
    </row>
    <row r="8" spans="1:20" s="47" customFormat="1" ht="13" x14ac:dyDescent="0.3">
      <c r="A8" s="5" t="s">
        <v>23</v>
      </c>
      <c r="B8" s="16" t="s">
        <v>33</v>
      </c>
      <c r="C8" s="16" t="s">
        <v>34</v>
      </c>
      <c r="D8" s="9" t="s">
        <v>35</v>
      </c>
      <c r="E8" s="11" t="s">
        <v>36</v>
      </c>
      <c r="F8" s="15">
        <v>97</v>
      </c>
      <c r="G8" s="18">
        <v>692595048</v>
      </c>
      <c r="H8" s="18"/>
      <c r="I8" s="18">
        <v>69259505</v>
      </c>
      <c r="J8" s="18">
        <f>+H8+I8</f>
        <v>69259505</v>
      </c>
      <c r="K8" s="44"/>
      <c r="L8" s="44"/>
      <c r="M8" s="44">
        <f>+K8+L8</f>
        <v>0</v>
      </c>
      <c r="N8" s="44">
        <f>+M8+J8</f>
        <v>69259505</v>
      </c>
      <c r="O8" s="45">
        <f>+N8/G8</f>
        <v>0.10000000028876903</v>
      </c>
      <c r="P8" s="19">
        <f>+G8-N8</f>
        <v>623335543</v>
      </c>
      <c r="Q8" s="46">
        <f>+P8/G8</f>
        <v>0.89999999971123101</v>
      </c>
      <c r="R8" s="19">
        <f>+ROUND(P8*6%,0)</f>
        <v>37400133</v>
      </c>
      <c r="S8" s="5">
        <v>1</v>
      </c>
    </row>
    <row r="9" spans="1:20" s="47" customFormat="1" ht="13" x14ac:dyDescent="0.3">
      <c r="A9" s="5" t="s">
        <v>26</v>
      </c>
      <c r="B9" s="16" t="s">
        <v>33</v>
      </c>
      <c r="C9" s="5" t="s">
        <v>34</v>
      </c>
      <c r="D9" s="9" t="s">
        <v>35</v>
      </c>
      <c r="E9" s="12" t="s">
        <v>36</v>
      </c>
      <c r="F9" s="5">
        <v>182</v>
      </c>
      <c r="G9" s="18">
        <v>1248428852</v>
      </c>
      <c r="H9" s="18"/>
      <c r="I9" s="18">
        <v>124842885</v>
      </c>
      <c r="J9" s="18">
        <f>+H9+I9</f>
        <v>124842885</v>
      </c>
      <c r="K9" s="48"/>
      <c r="L9" s="48"/>
      <c r="M9" s="44">
        <f t="shared" ref="M9:M45" si="1">+K9+L9</f>
        <v>0</v>
      </c>
      <c r="N9" s="44">
        <f>+M9+J9</f>
        <v>124842885</v>
      </c>
      <c r="O9" s="45">
        <f>+N9/G9</f>
        <v>9.9999999839798639E-2</v>
      </c>
      <c r="P9" s="19">
        <f>+G9-N9</f>
        <v>1123585967</v>
      </c>
      <c r="Q9" s="46">
        <f>+P9/G9</f>
        <v>0.90000000016020132</v>
      </c>
      <c r="R9" s="19">
        <f>+ROUND(P9*6%,0)</f>
        <v>67415158</v>
      </c>
      <c r="S9" s="5">
        <v>1</v>
      </c>
    </row>
    <row r="10" spans="1:20" s="47" customFormat="1" ht="13" x14ac:dyDescent="0.3">
      <c r="A10" s="5" t="s">
        <v>37</v>
      </c>
      <c r="B10" s="16" t="s">
        <v>33</v>
      </c>
      <c r="C10" s="16" t="s">
        <v>34</v>
      </c>
      <c r="D10" s="9" t="s">
        <v>35</v>
      </c>
      <c r="E10" s="11" t="s">
        <v>36</v>
      </c>
      <c r="F10" s="15">
        <v>106</v>
      </c>
      <c r="G10" s="18">
        <v>777448453</v>
      </c>
      <c r="H10" s="18"/>
      <c r="I10" s="18">
        <v>77744845</v>
      </c>
      <c r="J10" s="18">
        <f>+H10+I10</f>
        <v>77744845</v>
      </c>
      <c r="K10" s="48"/>
      <c r="L10" s="48"/>
      <c r="M10" s="44">
        <f t="shared" si="1"/>
        <v>0</v>
      </c>
      <c r="N10" s="44">
        <f>+M10+J10</f>
        <v>77744845</v>
      </c>
      <c r="O10" s="45">
        <f>+N10/G10</f>
        <v>9.9999999614122329E-2</v>
      </c>
      <c r="P10" s="19">
        <f>+G10-N10</f>
        <v>699703608</v>
      </c>
      <c r="Q10" s="46">
        <f>+P10/G10</f>
        <v>0.90000000038587769</v>
      </c>
      <c r="R10" s="19">
        <f>+ROUND(P10*6%,0)</f>
        <v>41982216</v>
      </c>
      <c r="S10" s="5">
        <v>1</v>
      </c>
    </row>
    <row r="11" spans="1:20" s="47" customFormat="1" ht="13" x14ac:dyDescent="0.3">
      <c r="A11" s="5" t="s">
        <v>38</v>
      </c>
      <c r="B11" s="16" t="s">
        <v>33</v>
      </c>
      <c r="C11" s="16" t="s">
        <v>34</v>
      </c>
      <c r="D11" s="10" t="s">
        <v>39</v>
      </c>
      <c r="E11" s="11" t="s">
        <v>40</v>
      </c>
      <c r="F11" s="15">
        <v>87</v>
      </c>
      <c r="G11" s="18">
        <v>633713152</v>
      </c>
      <c r="H11" s="18"/>
      <c r="I11" s="18">
        <v>63371315</v>
      </c>
      <c r="J11" s="18">
        <f>+H11+I11</f>
        <v>63371315</v>
      </c>
      <c r="K11" s="49"/>
      <c r="L11" s="49">
        <v>400000</v>
      </c>
      <c r="M11" s="44">
        <f t="shared" si="1"/>
        <v>400000</v>
      </c>
      <c r="N11" s="44">
        <f>+M11+J11</f>
        <v>63771315</v>
      </c>
      <c r="O11" s="45">
        <f>+N11/G11</f>
        <v>0.10063120009224616</v>
      </c>
      <c r="P11" s="19">
        <f>+G11-N11</f>
        <v>569941837</v>
      </c>
      <c r="Q11" s="46">
        <f>+P11/G11</f>
        <v>0.89936879990775387</v>
      </c>
      <c r="R11" s="19">
        <f t="shared" ref="R11:R45" si="2">+ROUND(P11*6%,0)</f>
        <v>34196510</v>
      </c>
      <c r="S11" s="5">
        <v>1</v>
      </c>
    </row>
    <row r="12" spans="1:20" s="51" customFormat="1" ht="13" x14ac:dyDescent="0.3">
      <c r="A12" s="15" t="s">
        <v>38</v>
      </c>
      <c r="B12" s="15"/>
      <c r="C12" s="24" t="s">
        <v>34</v>
      </c>
      <c r="D12" s="25" t="s">
        <v>35</v>
      </c>
      <c r="E12" s="11" t="s">
        <v>40</v>
      </c>
      <c r="F12" s="15">
        <v>87</v>
      </c>
      <c r="G12" s="26">
        <v>633713152</v>
      </c>
      <c r="H12" s="26"/>
      <c r="I12" s="26"/>
      <c r="J12" s="26"/>
      <c r="K12" s="48"/>
      <c r="L12" s="48"/>
      <c r="M12" s="44"/>
      <c r="N12" s="44"/>
      <c r="O12" s="50"/>
      <c r="P12" s="19"/>
      <c r="Q12" s="46"/>
      <c r="R12" s="19"/>
      <c r="S12" s="15">
        <v>2</v>
      </c>
    </row>
    <row r="13" spans="1:20" s="47" customFormat="1" ht="13" x14ac:dyDescent="0.3">
      <c r="A13" s="5" t="s">
        <v>41</v>
      </c>
      <c r="B13" s="16" t="s">
        <v>33</v>
      </c>
      <c r="C13" s="16" t="s">
        <v>34</v>
      </c>
      <c r="D13" s="9" t="s">
        <v>42</v>
      </c>
      <c r="E13" s="11" t="s">
        <v>40</v>
      </c>
      <c r="F13" s="15">
        <v>87</v>
      </c>
      <c r="G13" s="18">
        <v>634059938</v>
      </c>
      <c r="H13" s="18">
        <v>258575</v>
      </c>
      <c r="I13" s="18">
        <v>63147419</v>
      </c>
      <c r="J13" s="18">
        <f t="shared" ref="J13:J23" si="3">+H13+I13</f>
        <v>63405994</v>
      </c>
      <c r="K13" s="48"/>
      <c r="L13" s="48"/>
      <c r="M13" s="44">
        <f t="shared" si="1"/>
        <v>0</v>
      </c>
      <c r="N13" s="44">
        <f t="shared" ref="N13:N23" si="4">+M13+J13</f>
        <v>63405994</v>
      </c>
      <c r="O13" s="45">
        <f t="shared" ref="O13:O23" si="5">+N13/G13</f>
        <v>0.10000000031542759</v>
      </c>
      <c r="P13" s="19">
        <f t="shared" ref="P13:P23" si="6">+G13-N13</f>
        <v>570653944</v>
      </c>
      <c r="Q13" s="46">
        <f t="shared" ref="Q13:Q23" si="7">+P13/G13</f>
        <v>0.89999999968457245</v>
      </c>
      <c r="R13" s="19">
        <f t="shared" si="2"/>
        <v>34239237</v>
      </c>
      <c r="S13" s="5">
        <v>1</v>
      </c>
    </row>
    <row r="14" spans="1:20" s="47" customFormat="1" ht="13" x14ac:dyDescent="0.3">
      <c r="A14" s="5" t="s">
        <v>43</v>
      </c>
      <c r="B14" s="16" t="s">
        <v>33</v>
      </c>
      <c r="C14" s="16" t="s">
        <v>34</v>
      </c>
      <c r="D14" s="9" t="s">
        <v>44</v>
      </c>
      <c r="E14" s="13" t="s">
        <v>45</v>
      </c>
      <c r="F14" s="16">
        <v>135</v>
      </c>
      <c r="G14" s="18">
        <v>892332050</v>
      </c>
      <c r="H14" s="18"/>
      <c r="I14" s="18">
        <v>89233205</v>
      </c>
      <c r="J14" s="18">
        <f t="shared" si="3"/>
        <v>89233205</v>
      </c>
      <c r="K14" s="48"/>
      <c r="L14" s="48"/>
      <c r="M14" s="44">
        <f t="shared" si="1"/>
        <v>0</v>
      </c>
      <c r="N14" s="44">
        <f t="shared" si="4"/>
        <v>89233205</v>
      </c>
      <c r="O14" s="45">
        <f t="shared" si="5"/>
        <v>0.1</v>
      </c>
      <c r="P14" s="19">
        <f t="shared" si="6"/>
        <v>803098845</v>
      </c>
      <c r="Q14" s="46">
        <f t="shared" si="7"/>
        <v>0.9</v>
      </c>
      <c r="R14" s="19">
        <f t="shared" si="2"/>
        <v>48185931</v>
      </c>
      <c r="S14" s="5">
        <v>1</v>
      </c>
      <c r="T14" s="52" t="s">
        <v>46</v>
      </c>
    </row>
    <row r="15" spans="1:20" s="47" customFormat="1" ht="13" x14ac:dyDescent="0.3">
      <c r="A15" s="5" t="s">
        <v>47</v>
      </c>
      <c r="B15" s="16" t="s">
        <v>33</v>
      </c>
      <c r="C15" s="16" t="s">
        <v>48</v>
      </c>
      <c r="D15" s="9" t="s">
        <v>44</v>
      </c>
      <c r="E15" s="13" t="s">
        <v>45</v>
      </c>
      <c r="F15" s="16">
        <v>163</v>
      </c>
      <c r="G15" s="18">
        <v>1136163404</v>
      </c>
      <c r="H15" s="18"/>
      <c r="I15" s="18">
        <v>113616340</v>
      </c>
      <c r="J15" s="18">
        <f t="shared" si="3"/>
        <v>113616340</v>
      </c>
      <c r="K15" s="48"/>
      <c r="L15" s="48"/>
      <c r="M15" s="44">
        <f t="shared" si="1"/>
        <v>0</v>
      </c>
      <c r="N15" s="44">
        <f t="shared" si="4"/>
        <v>113616340</v>
      </c>
      <c r="O15" s="45">
        <f t="shared" si="5"/>
        <v>9.9999999647937959E-2</v>
      </c>
      <c r="P15" s="19">
        <f t="shared" si="6"/>
        <v>1022547064</v>
      </c>
      <c r="Q15" s="46">
        <f t="shared" si="7"/>
        <v>0.90000000035206207</v>
      </c>
      <c r="R15" s="19">
        <f t="shared" si="2"/>
        <v>61352824</v>
      </c>
      <c r="S15" s="5">
        <v>1</v>
      </c>
      <c r="T15" s="52" t="s">
        <v>46</v>
      </c>
    </row>
    <row r="16" spans="1:20" s="47" customFormat="1" ht="13" x14ac:dyDescent="0.3">
      <c r="A16" s="5" t="s">
        <v>49</v>
      </c>
      <c r="B16" s="16" t="s">
        <v>33</v>
      </c>
      <c r="C16" s="16" t="s">
        <v>34</v>
      </c>
      <c r="D16" s="9" t="s">
        <v>50</v>
      </c>
      <c r="E16" s="11" t="s">
        <v>45</v>
      </c>
      <c r="F16" s="15">
        <v>192</v>
      </c>
      <c r="G16" s="18">
        <v>1230419221</v>
      </c>
      <c r="H16" s="18"/>
      <c r="I16" s="18">
        <v>123041922</v>
      </c>
      <c r="J16" s="18">
        <f t="shared" si="3"/>
        <v>123041922</v>
      </c>
      <c r="K16" s="48"/>
      <c r="L16" s="48"/>
      <c r="M16" s="44">
        <f t="shared" si="1"/>
        <v>0</v>
      </c>
      <c r="N16" s="44">
        <f t="shared" si="4"/>
        <v>123041922</v>
      </c>
      <c r="O16" s="45">
        <f t="shared" si="5"/>
        <v>9.9999999918726892E-2</v>
      </c>
      <c r="P16" s="19">
        <f t="shared" si="6"/>
        <v>1107377299</v>
      </c>
      <c r="Q16" s="46">
        <f t="shared" si="7"/>
        <v>0.90000000008127312</v>
      </c>
      <c r="R16" s="19">
        <f t="shared" si="2"/>
        <v>66442638</v>
      </c>
      <c r="S16" s="5">
        <v>1</v>
      </c>
    </row>
    <row r="17" spans="1:31" s="47" customFormat="1" ht="14" x14ac:dyDescent="0.3">
      <c r="A17" s="5" t="s">
        <v>51</v>
      </c>
      <c r="B17" s="16" t="s">
        <v>33</v>
      </c>
      <c r="C17" s="16" t="s">
        <v>48</v>
      </c>
      <c r="D17" s="9" t="s">
        <v>52</v>
      </c>
      <c r="E17" s="11" t="s">
        <v>45</v>
      </c>
      <c r="F17" s="15">
        <v>125</v>
      </c>
      <c r="G17" s="18">
        <v>859570296</v>
      </c>
      <c r="H17" s="18"/>
      <c r="I17" s="18">
        <v>85957030</v>
      </c>
      <c r="J17" s="18">
        <f t="shared" si="3"/>
        <v>85957030</v>
      </c>
      <c r="K17" s="48"/>
      <c r="L17" s="48"/>
      <c r="M17" s="44">
        <f t="shared" si="1"/>
        <v>0</v>
      </c>
      <c r="N17" s="44">
        <f t="shared" si="4"/>
        <v>85957030</v>
      </c>
      <c r="O17" s="45">
        <f t="shared" si="5"/>
        <v>0.10000000046534879</v>
      </c>
      <c r="P17" s="19">
        <f t="shared" si="6"/>
        <v>773613266</v>
      </c>
      <c r="Q17" s="46">
        <f t="shared" si="7"/>
        <v>0.89999999953465115</v>
      </c>
      <c r="R17" s="19">
        <f t="shared" si="2"/>
        <v>46416796</v>
      </c>
      <c r="S17" s="5">
        <v>1</v>
      </c>
      <c r="T17" s="70"/>
      <c r="U17" s="71"/>
      <c r="V17" s="71"/>
      <c r="W17" s="71"/>
      <c r="X17" s="71"/>
      <c r="Y17" s="71"/>
      <c r="Z17" s="71"/>
      <c r="AA17" s="71"/>
      <c r="AB17" s="71"/>
      <c r="AC17" s="71"/>
      <c r="AD17" s="71"/>
      <c r="AE17" s="71"/>
    </row>
    <row r="18" spans="1:31" s="47" customFormat="1" ht="13" x14ac:dyDescent="0.3">
      <c r="A18" s="5" t="s">
        <v>53</v>
      </c>
      <c r="B18" s="16" t="s">
        <v>33</v>
      </c>
      <c r="C18" s="16" t="s">
        <v>34</v>
      </c>
      <c r="D18" s="9" t="s">
        <v>54</v>
      </c>
      <c r="E18" s="11" t="s">
        <v>45</v>
      </c>
      <c r="F18" s="15">
        <v>141</v>
      </c>
      <c r="G18" s="18">
        <v>958451920</v>
      </c>
      <c r="H18" s="18">
        <v>56728108</v>
      </c>
      <c r="I18" s="18">
        <v>39117084</v>
      </c>
      <c r="J18" s="18">
        <f t="shared" si="3"/>
        <v>95845192</v>
      </c>
      <c r="K18" s="48"/>
      <c r="L18" s="48"/>
      <c r="M18" s="44">
        <f t="shared" si="1"/>
        <v>0</v>
      </c>
      <c r="N18" s="44">
        <f t="shared" si="4"/>
        <v>95845192</v>
      </c>
      <c r="O18" s="45">
        <f t="shared" si="5"/>
        <v>0.1</v>
      </c>
      <c r="P18" s="19">
        <f t="shared" si="6"/>
        <v>862606728</v>
      </c>
      <c r="Q18" s="46">
        <f t="shared" si="7"/>
        <v>0.9</v>
      </c>
      <c r="R18" s="19">
        <f t="shared" si="2"/>
        <v>51756404</v>
      </c>
      <c r="S18" s="5">
        <v>1</v>
      </c>
    </row>
    <row r="19" spans="1:31" s="47" customFormat="1" ht="13" x14ac:dyDescent="0.3">
      <c r="A19" s="5" t="s">
        <v>55</v>
      </c>
      <c r="B19" s="16" t="s">
        <v>33</v>
      </c>
      <c r="C19" s="16" t="s">
        <v>34</v>
      </c>
      <c r="D19" s="25" t="s">
        <v>56</v>
      </c>
      <c r="E19" s="11" t="s">
        <v>57</v>
      </c>
      <c r="F19" s="15">
        <v>92</v>
      </c>
      <c r="G19" s="18">
        <v>649833937</v>
      </c>
      <c r="H19" s="18"/>
      <c r="I19" s="18">
        <v>64983394</v>
      </c>
      <c r="J19" s="18">
        <f t="shared" si="3"/>
        <v>64983394</v>
      </c>
      <c r="K19" s="48"/>
      <c r="L19" s="48"/>
      <c r="M19" s="44">
        <f t="shared" si="1"/>
        <v>0</v>
      </c>
      <c r="N19" s="44">
        <f t="shared" si="4"/>
        <v>64983394</v>
      </c>
      <c r="O19" s="45">
        <f t="shared" si="5"/>
        <v>0.10000000046165641</v>
      </c>
      <c r="P19" s="19">
        <f t="shared" si="6"/>
        <v>584850543</v>
      </c>
      <c r="Q19" s="46">
        <f t="shared" si="7"/>
        <v>0.89999999953834364</v>
      </c>
      <c r="R19" s="19">
        <f t="shared" si="2"/>
        <v>35091033</v>
      </c>
      <c r="S19" s="5">
        <v>1</v>
      </c>
    </row>
    <row r="20" spans="1:31" s="47" customFormat="1" ht="13" x14ac:dyDescent="0.3">
      <c r="A20" s="5" t="s">
        <v>58</v>
      </c>
      <c r="B20" s="16" t="s">
        <v>33</v>
      </c>
      <c r="C20" s="16" t="s">
        <v>34</v>
      </c>
      <c r="D20" s="25" t="s">
        <v>59</v>
      </c>
      <c r="E20" s="13" t="s">
        <v>57</v>
      </c>
      <c r="F20" s="16">
        <v>115</v>
      </c>
      <c r="G20" s="18">
        <v>811605231</v>
      </c>
      <c r="H20" s="18"/>
      <c r="I20" s="18">
        <v>81160523</v>
      </c>
      <c r="J20" s="18">
        <f t="shared" si="3"/>
        <v>81160523</v>
      </c>
      <c r="K20" s="48"/>
      <c r="L20" s="48"/>
      <c r="M20" s="44">
        <f t="shared" si="1"/>
        <v>0</v>
      </c>
      <c r="N20" s="44">
        <f t="shared" si="4"/>
        <v>81160523</v>
      </c>
      <c r="O20" s="45">
        <f t="shared" si="5"/>
        <v>9.9999999876787385E-2</v>
      </c>
      <c r="P20" s="19">
        <f t="shared" si="6"/>
        <v>730444708</v>
      </c>
      <c r="Q20" s="46">
        <f t="shared" si="7"/>
        <v>0.90000000012321257</v>
      </c>
      <c r="R20" s="19">
        <f t="shared" si="2"/>
        <v>43826682</v>
      </c>
      <c r="S20" s="5">
        <v>1</v>
      </c>
    </row>
    <row r="21" spans="1:31" s="47" customFormat="1" ht="13" x14ac:dyDescent="0.3">
      <c r="A21" s="5" t="s">
        <v>60</v>
      </c>
      <c r="B21" s="16" t="s">
        <v>33</v>
      </c>
      <c r="C21" s="16" t="s">
        <v>34</v>
      </c>
      <c r="D21" s="9" t="s">
        <v>61</v>
      </c>
      <c r="E21" s="11" t="s">
        <v>62</v>
      </c>
      <c r="F21" s="15">
        <v>117</v>
      </c>
      <c r="G21" s="18">
        <v>881165376</v>
      </c>
      <c r="H21" s="18">
        <v>28116538</v>
      </c>
      <c r="I21" s="18">
        <v>60000000</v>
      </c>
      <c r="J21" s="18">
        <f t="shared" si="3"/>
        <v>88116538</v>
      </c>
      <c r="K21" s="49"/>
      <c r="L21" s="49">
        <v>250000</v>
      </c>
      <c r="M21" s="44">
        <f t="shared" si="1"/>
        <v>250000</v>
      </c>
      <c r="N21" s="44">
        <f t="shared" si="4"/>
        <v>88366538</v>
      </c>
      <c r="O21" s="45">
        <f t="shared" si="5"/>
        <v>0.10028371564159144</v>
      </c>
      <c r="P21" s="19">
        <f t="shared" si="6"/>
        <v>792798838</v>
      </c>
      <c r="Q21" s="46">
        <f t="shared" si="7"/>
        <v>0.89971628435840856</v>
      </c>
      <c r="R21" s="19">
        <f t="shared" si="2"/>
        <v>47567930</v>
      </c>
      <c r="S21" s="5">
        <v>1</v>
      </c>
    </row>
    <row r="22" spans="1:31" s="47" customFormat="1" ht="13" x14ac:dyDescent="0.3">
      <c r="A22" s="5" t="s">
        <v>63</v>
      </c>
      <c r="B22" s="16" t="s">
        <v>33</v>
      </c>
      <c r="C22" s="16" t="s">
        <v>48</v>
      </c>
      <c r="D22" s="9" t="s">
        <v>61</v>
      </c>
      <c r="E22" s="11" t="s">
        <v>62</v>
      </c>
      <c r="F22" s="15">
        <v>165</v>
      </c>
      <c r="G22" s="18">
        <v>1165251657</v>
      </c>
      <c r="H22" s="18">
        <v>36525166</v>
      </c>
      <c r="I22" s="18">
        <v>80000000</v>
      </c>
      <c r="J22" s="18">
        <f t="shared" si="3"/>
        <v>116525166</v>
      </c>
      <c r="K22" s="49"/>
      <c r="L22" s="49">
        <v>300000</v>
      </c>
      <c r="M22" s="44">
        <f t="shared" si="1"/>
        <v>300000</v>
      </c>
      <c r="N22" s="44">
        <f t="shared" si="4"/>
        <v>116825166</v>
      </c>
      <c r="O22" s="45">
        <f t="shared" si="5"/>
        <v>0.10025745537300704</v>
      </c>
      <c r="P22" s="19">
        <f t="shared" si="6"/>
        <v>1048426491</v>
      </c>
      <c r="Q22" s="46">
        <f t="shared" si="7"/>
        <v>0.89974254462699299</v>
      </c>
      <c r="R22" s="19">
        <f t="shared" si="2"/>
        <v>62905589</v>
      </c>
      <c r="S22" s="5">
        <v>1</v>
      </c>
    </row>
    <row r="23" spans="1:31" s="47" customFormat="1" ht="13" x14ac:dyDescent="0.3">
      <c r="A23" s="5" t="s">
        <v>64</v>
      </c>
      <c r="B23" s="16" t="s">
        <v>33</v>
      </c>
      <c r="C23" s="16" t="s">
        <v>34</v>
      </c>
      <c r="D23" s="9" t="s">
        <v>61</v>
      </c>
      <c r="E23" s="11" t="s">
        <v>62</v>
      </c>
      <c r="F23" s="15">
        <v>76</v>
      </c>
      <c r="G23" s="18">
        <v>575690703</v>
      </c>
      <c r="H23" s="18">
        <v>17569070</v>
      </c>
      <c r="I23" s="18">
        <v>40000000</v>
      </c>
      <c r="J23" s="18">
        <f t="shared" si="3"/>
        <v>57569070</v>
      </c>
      <c r="K23" s="49"/>
      <c r="L23" s="49">
        <v>150000</v>
      </c>
      <c r="M23" s="44">
        <f t="shared" si="1"/>
        <v>150000</v>
      </c>
      <c r="N23" s="44">
        <f t="shared" si="4"/>
        <v>57719070</v>
      </c>
      <c r="O23" s="45">
        <f t="shared" si="5"/>
        <v>0.10026055605765098</v>
      </c>
      <c r="P23" s="19">
        <f t="shared" si="6"/>
        <v>517971633</v>
      </c>
      <c r="Q23" s="46">
        <f t="shared" si="7"/>
        <v>0.89973944394234906</v>
      </c>
      <c r="R23" s="19">
        <f t="shared" si="2"/>
        <v>31078298</v>
      </c>
      <c r="S23" s="5">
        <v>1</v>
      </c>
    </row>
    <row r="24" spans="1:31" s="51" customFormat="1" ht="13" x14ac:dyDescent="0.3">
      <c r="A24" s="15" t="s">
        <v>65</v>
      </c>
      <c r="B24" s="24"/>
      <c r="C24" s="24" t="s">
        <v>34</v>
      </c>
      <c r="D24" s="25" t="s">
        <v>24</v>
      </c>
      <c r="E24" s="11" t="s">
        <v>25</v>
      </c>
      <c r="F24" s="15">
        <v>127</v>
      </c>
      <c r="G24" s="26">
        <v>866155785</v>
      </c>
      <c r="H24" s="26"/>
      <c r="I24" s="26"/>
      <c r="J24" s="26"/>
      <c r="K24" s="48"/>
      <c r="L24" s="48"/>
      <c r="M24" s="44"/>
      <c r="N24" s="44"/>
      <c r="O24" s="50"/>
      <c r="P24" s="19"/>
      <c r="Q24" s="46"/>
      <c r="R24" s="19"/>
      <c r="S24" s="15" t="s">
        <v>66</v>
      </c>
    </row>
    <row r="25" spans="1:31" s="51" customFormat="1" ht="13" x14ac:dyDescent="0.3">
      <c r="A25" s="15" t="s">
        <v>67</v>
      </c>
      <c r="B25" s="24"/>
      <c r="C25" s="24" t="s">
        <v>48</v>
      </c>
      <c r="D25" s="25" t="s">
        <v>24</v>
      </c>
      <c r="E25" s="11" t="s">
        <v>25</v>
      </c>
      <c r="F25" s="15">
        <v>126</v>
      </c>
      <c r="G25" s="26">
        <v>910477158</v>
      </c>
      <c r="H25" s="26"/>
      <c r="I25" s="26"/>
      <c r="J25" s="26"/>
      <c r="K25" s="48"/>
      <c r="L25" s="48"/>
      <c r="M25" s="44"/>
      <c r="N25" s="44"/>
      <c r="O25" s="50"/>
      <c r="P25" s="19"/>
      <c r="Q25" s="46"/>
      <c r="R25" s="19"/>
      <c r="S25" s="15" t="s">
        <v>66</v>
      </c>
    </row>
    <row r="26" spans="1:31" s="47" customFormat="1" ht="13" x14ac:dyDescent="0.3">
      <c r="A26" s="5" t="s">
        <v>68</v>
      </c>
      <c r="B26" s="16" t="s">
        <v>33</v>
      </c>
      <c r="C26" s="16" t="s">
        <v>69</v>
      </c>
      <c r="D26" s="9" t="s">
        <v>70</v>
      </c>
      <c r="E26" s="11" t="s">
        <v>25</v>
      </c>
      <c r="F26" s="15">
        <v>107</v>
      </c>
      <c r="G26" s="18">
        <v>800632283</v>
      </c>
      <c r="H26" s="18">
        <v>40031614</v>
      </c>
      <c r="I26" s="18">
        <v>40031614</v>
      </c>
      <c r="J26" s="18">
        <f t="shared" ref="J26:J30" si="8">+H26+I26</f>
        <v>80063228</v>
      </c>
      <c r="K26" s="48"/>
      <c r="L26" s="48"/>
      <c r="M26" s="44">
        <f t="shared" si="1"/>
        <v>0</v>
      </c>
      <c r="N26" s="44">
        <f>+M26+J26</f>
        <v>80063228</v>
      </c>
      <c r="O26" s="45">
        <f>+N26/G26</f>
        <v>9.9999999625296154E-2</v>
      </c>
      <c r="P26" s="19">
        <f>+G26-N26</f>
        <v>720569055</v>
      </c>
      <c r="Q26" s="46">
        <f>+P26/G26</f>
        <v>0.90000000037470385</v>
      </c>
      <c r="R26" s="19">
        <f t="shared" si="2"/>
        <v>43234143</v>
      </c>
      <c r="S26" s="5">
        <v>1</v>
      </c>
    </row>
    <row r="27" spans="1:31" s="47" customFormat="1" ht="13" x14ac:dyDescent="0.3">
      <c r="A27" s="5" t="s">
        <v>71</v>
      </c>
      <c r="B27" s="16" t="s">
        <v>33</v>
      </c>
      <c r="C27" s="16" t="s">
        <v>72</v>
      </c>
      <c r="D27" s="9" t="s">
        <v>70</v>
      </c>
      <c r="E27" s="11" t="s">
        <v>25</v>
      </c>
      <c r="F27" s="15">
        <v>112</v>
      </c>
      <c r="G27" s="18">
        <v>838718712</v>
      </c>
      <c r="H27" s="18">
        <v>41935936</v>
      </c>
      <c r="I27" s="18">
        <v>41935935</v>
      </c>
      <c r="J27" s="18">
        <f t="shared" si="8"/>
        <v>83871871</v>
      </c>
      <c r="K27" s="48"/>
      <c r="L27" s="48"/>
      <c r="M27" s="44">
        <f t="shared" si="1"/>
        <v>0</v>
      </c>
      <c r="N27" s="44">
        <f>+M27+J27</f>
        <v>83871871</v>
      </c>
      <c r="O27" s="45">
        <f>+N27/G27</f>
        <v>9.9999999761541031E-2</v>
      </c>
      <c r="P27" s="19">
        <f>+G27-N27</f>
        <v>754846841</v>
      </c>
      <c r="Q27" s="46">
        <f>+P27/G27</f>
        <v>0.90000000023845894</v>
      </c>
      <c r="R27" s="19">
        <f t="shared" si="2"/>
        <v>45290810</v>
      </c>
      <c r="S27" s="5">
        <v>1</v>
      </c>
    </row>
    <row r="28" spans="1:31" s="47" customFormat="1" ht="13" x14ac:dyDescent="0.3">
      <c r="A28" s="5" t="s">
        <v>73</v>
      </c>
      <c r="B28" s="16" t="s">
        <v>33</v>
      </c>
      <c r="C28" s="16" t="s">
        <v>34</v>
      </c>
      <c r="D28" s="9" t="s">
        <v>70</v>
      </c>
      <c r="E28" s="11" t="s">
        <v>25</v>
      </c>
      <c r="F28" s="15">
        <v>117</v>
      </c>
      <c r="G28" s="18">
        <v>838109527</v>
      </c>
      <c r="H28" s="18">
        <v>41905477</v>
      </c>
      <c r="I28" s="18">
        <v>41905476</v>
      </c>
      <c r="J28" s="18">
        <f t="shared" si="8"/>
        <v>83810953</v>
      </c>
      <c r="K28" s="48"/>
      <c r="L28" s="48"/>
      <c r="M28" s="44">
        <f t="shared" si="1"/>
        <v>0</v>
      </c>
      <c r="N28" s="44">
        <f>+M28+J28</f>
        <v>83810953</v>
      </c>
      <c r="O28" s="45">
        <f>+N28/G28</f>
        <v>0.10000000035794844</v>
      </c>
      <c r="P28" s="19">
        <f>+G28-N28</f>
        <v>754298574</v>
      </c>
      <c r="Q28" s="46">
        <f>+P28/G28</f>
        <v>0.89999999964205157</v>
      </c>
      <c r="R28" s="19">
        <f t="shared" si="2"/>
        <v>45257914</v>
      </c>
      <c r="S28" s="5">
        <v>1</v>
      </c>
    </row>
    <row r="29" spans="1:31" s="47" customFormat="1" ht="13" x14ac:dyDescent="0.3">
      <c r="A29" s="5" t="s">
        <v>74</v>
      </c>
      <c r="B29" s="16" t="s">
        <v>33</v>
      </c>
      <c r="C29" s="16" t="s">
        <v>34</v>
      </c>
      <c r="D29" s="4" t="s">
        <v>75</v>
      </c>
      <c r="E29" s="11" t="s">
        <v>76</v>
      </c>
      <c r="F29" s="15">
        <v>210</v>
      </c>
      <c r="G29" s="18">
        <v>1427795099</v>
      </c>
      <c r="H29" s="18"/>
      <c r="I29" s="18">
        <v>142779510</v>
      </c>
      <c r="J29" s="18">
        <f t="shared" si="8"/>
        <v>142779510</v>
      </c>
      <c r="K29" s="48"/>
      <c r="L29" s="48"/>
      <c r="M29" s="44">
        <f t="shared" si="1"/>
        <v>0</v>
      </c>
      <c r="N29" s="44">
        <f>+M29+J29</f>
        <v>142779510</v>
      </c>
      <c r="O29" s="45">
        <f>+N29/G29</f>
        <v>0.10000000007003806</v>
      </c>
      <c r="P29" s="19">
        <f>+G29-N29</f>
        <v>1285015589</v>
      </c>
      <c r="Q29" s="46">
        <f>+P29/G29</f>
        <v>0.89999999992996194</v>
      </c>
      <c r="R29" s="19">
        <f t="shared" si="2"/>
        <v>77100935</v>
      </c>
      <c r="S29" s="5">
        <v>1</v>
      </c>
    </row>
    <row r="30" spans="1:31" s="51" customFormat="1" ht="13" x14ac:dyDescent="0.3">
      <c r="A30" s="15" t="s">
        <v>77</v>
      </c>
      <c r="B30" s="16" t="s">
        <v>33</v>
      </c>
      <c r="C30" s="24" t="s">
        <v>34</v>
      </c>
      <c r="D30" s="25" t="s">
        <v>78</v>
      </c>
      <c r="E30" s="11" t="s">
        <v>76</v>
      </c>
      <c r="F30" s="15">
        <v>177</v>
      </c>
      <c r="G30" s="26">
        <v>1204583496</v>
      </c>
      <c r="H30" s="26">
        <v>71353924</v>
      </c>
      <c r="I30" s="26">
        <v>49104426</v>
      </c>
      <c r="J30" s="18">
        <f t="shared" si="8"/>
        <v>120458350</v>
      </c>
      <c r="K30" s="48">
        <v>1000000</v>
      </c>
      <c r="L30" s="48"/>
      <c r="M30" s="44">
        <f t="shared" si="1"/>
        <v>1000000</v>
      </c>
      <c r="N30" s="44">
        <f>+M30+J30</f>
        <v>121458350</v>
      </c>
      <c r="O30" s="50">
        <f>+N30/G30</f>
        <v>0.100830162793464</v>
      </c>
      <c r="P30" s="19">
        <f>+G30-N30</f>
        <v>1083125146</v>
      </c>
      <c r="Q30" s="46">
        <f>+P30/G30</f>
        <v>0.89916983720653598</v>
      </c>
      <c r="R30" s="19">
        <f t="shared" si="2"/>
        <v>64987509</v>
      </c>
      <c r="S30" s="15">
        <v>1</v>
      </c>
    </row>
    <row r="31" spans="1:31" s="51" customFormat="1" ht="13" x14ac:dyDescent="0.3">
      <c r="A31" s="15" t="s">
        <v>79</v>
      </c>
      <c r="B31" s="24"/>
      <c r="C31" s="24" t="s">
        <v>80</v>
      </c>
      <c r="D31" s="25" t="s">
        <v>80</v>
      </c>
      <c r="E31" s="11" t="s">
        <v>76</v>
      </c>
      <c r="F31" s="15">
        <v>480</v>
      </c>
      <c r="G31" s="26">
        <v>501722403</v>
      </c>
      <c r="H31" s="26"/>
      <c r="I31" s="26"/>
      <c r="J31" s="26"/>
      <c r="K31" s="48"/>
      <c r="L31" s="48"/>
      <c r="M31" s="44"/>
      <c r="N31" s="44"/>
      <c r="O31" s="50"/>
      <c r="P31" s="19"/>
      <c r="Q31" s="46"/>
      <c r="R31" s="19"/>
      <c r="S31" s="15" t="s">
        <v>80</v>
      </c>
    </row>
    <row r="32" spans="1:31" s="47" customFormat="1" ht="13" x14ac:dyDescent="0.3">
      <c r="A32" s="5" t="s">
        <v>81</v>
      </c>
      <c r="B32" s="16" t="s">
        <v>33</v>
      </c>
      <c r="C32" s="16" t="s">
        <v>34</v>
      </c>
      <c r="D32" s="9" t="s">
        <v>82</v>
      </c>
      <c r="E32" s="11" t="s">
        <v>76</v>
      </c>
      <c r="F32" s="15">
        <v>156</v>
      </c>
      <c r="G32" s="18">
        <v>1062718088</v>
      </c>
      <c r="H32" s="18">
        <v>106271809</v>
      </c>
      <c r="I32" s="18"/>
      <c r="J32" s="18">
        <f t="shared" ref="J32:J38" si="9">+H32+I32</f>
        <v>106271809</v>
      </c>
      <c r="K32" s="49">
        <v>100000</v>
      </c>
      <c r="L32" s="49"/>
      <c r="M32" s="44">
        <f t="shared" si="1"/>
        <v>100000</v>
      </c>
      <c r="N32" s="44">
        <f t="shared" ref="N32:N38" si="10">+M32+J32</f>
        <v>106371809</v>
      </c>
      <c r="O32" s="45">
        <f t="shared" ref="O32:O38" si="11">+N32/G32</f>
        <v>0.10009409852069819</v>
      </c>
      <c r="P32" s="19">
        <f t="shared" ref="P32:P38" si="12">+G32-N32</f>
        <v>956346279</v>
      </c>
      <c r="Q32" s="46">
        <f t="shared" ref="Q32:Q38" si="13">+P32/G32</f>
        <v>0.89990590147930183</v>
      </c>
      <c r="R32" s="19">
        <f t="shared" si="2"/>
        <v>57380777</v>
      </c>
      <c r="S32" s="5">
        <v>1</v>
      </c>
    </row>
    <row r="33" spans="1:20" s="53" customFormat="1" ht="25.5" customHeight="1" x14ac:dyDescent="0.35">
      <c r="A33" s="5" t="s">
        <v>83</v>
      </c>
      <c r="B33" s="16" t="s">
        <v>33</v>
      </c>
      <c r="C33" s="16" t="s">
        <v>34</v>
      </c>
      <c r="D33" s="9" t="s">
        <v>42</v>
      </c>
      <c r="E33" s="11" t="s">
        <v>84</v>
      </c>
      <c r="F33" s="15">
        <v>89</v>
      </c>
      <c r="G33" s="20">
        <v>667849820</v>
      </c>
      <c r="H33" s="20">
        <v>2185898</v>
      </c>
      <c r="I33" s="20">
        <v>64599084</v>
      </c>
      <c r="J33" s="20">
        <f t="shared" si="9"/>
        <v>66784982</v>
      </c>
      <c r="K33" s="48"/>
      <c r="L33" s="48"/>
      <c r="M33" s="44">
        <f t="shared" si="1"/>
        <v>0</v>
      </c>
      <c r="N33" s="44">
        <f t="shared" si="10"/>
        <v>66784982</v>
      </c>
      <c r="O33" s="45">
        <f t="shared" si="11"/>
        <v>0.1</v>
      </c>
      <c r="P33" s="19">
        <f t="shared" si="12"/>
        <v>601064838</v>
      </c>
      <c r="Q33" s="46">
        <f t="shared" si="13"/>
        <v>0.9</v>
      </c>
      <c r="R33" s="19">
        <f t="shared" si="2"/>
        <v>36063890</v>
      </c>
      <c r="S33" s="5">
        <v>1</v>
      </c>
    </row>
    <row r="34" spans="1:20" s="47" customFormat="1" ht="13" x14ac:dyDescent="0.3">
      <c r="A34" s="5" t="s">
        <v>85</v>
      </c>
      <c r="B34" s="16" t="s">
        <v>33</v>
      </c>
      <c r="C34" s="16" t="s">
        <v>34</v>
      </c>
      <c r="D34" s="9" t="s">
        <v>35</v>
      </c>
      <c r="E34" s="11" t="s">
        <v>86</v>
      </c>
      <c r="F34" s="15">
        <v>121</v>
      </c>
      <c r="G34" s="18">
        <v>872176526</v>
      </c>
      <c r="H34" s="18"/>
      <c r="I34" s="18">
        <v>87217653</v>
      </c>
      <c r="J34" s="18">
        <f t="shared" si="9"/>
        <v>87217653</v>
      </c>
      <c r="K34" s="48"/>
      <c r="L34" s="48"/>
      <c r="M34" s="44">
        <f t="shared" si="1"/>
        <v>0</v>
      </c>
      <c r="N34" s="44">
        <f t="shared" si="10"/>
        <v>87217653</v>
      </c>
      <c r="O34" s="45">
        <f t="shared" si="11"/>
        <v>0.10000000045862276</v>
      </c>
      <c r="P34" s="19">
        <f t="shared" si="12"/>
        <v>784958873</v>
      </c>
      <c r="Q34" s="46">
        <f t="shared" si="13"/>
        <v>0.89999999954137722</v>
      </c>
      <c r="R34" s="19">
        <f t="shared" si="2"/>
        <v>47097532</v>
      </c>
      <c r="S34" s="5">
        <v>1</v>
      </c>
    </row>
    <row r="35" spans="1:20" s="47" customFormat="1" ht="13" x14ac:dyDescent="0.3">
      <c r="A35" s="5" t="s">
        <v>87</v>
      </c>
      <c r="B35" s="16" t="s">
        <v>33</v>
      </c>
      <c r="C35" s="16" t="s">
        <v>48</v>
      </c>
      <c r="D35" s="9" t="s">
        <v>59</v>
      </c>
      <c r="E35" s="13" t="s">
        <v>86</v>
      </c>
      <c r="F35" s="16">
        <v>104</v>
      </c>
      <c r="G35" s="18">
        <v>794567926</v>
      </c>
      <c r="H35" s="18"/>
      <c r="I35" s="18">
        <v>79456793</v>
      </c>
      <c r="J35" s="18">
        <f t="shared" si="9"/>
        <v>79456793</v>
      </c>
      <c r="K35" s="48"/>
      <c r="L35" s="48"/>
      <c r="M35" s="44">
        <f t="shared" si="1"/>
        <v>0</v>
      </c>
      <c r="N35" s="44">
        <f t="shared" si="10"/>
        <v>79456793</v>
      </c>
      <c r="O35" s="45">
        <f t="shared" si="11"/>
        <v>0.10000000050341826</v>
      </c>
      <c r="P35" s="19">
        <f t="shared" si="12"/>
        <v>715111133</v>
      </c>
      <c r="Q35" s="46">
        <f t="shared" si="13"/>
        <v>0.89999999949658172</v>
      </c>
      <c r="R35" s="19">
        <f t="shared" si="2"/>
        <v>42906668</v>
      </c>
      <c r="S35" s="5">
        <v>1</v>
      </c>
    </row>
    <row r="36" spans="1:20" s="47" customFormat="1" ht="13" x14ac:dyDescent="0.3">
      <c r="A36" s="5" t="s">
        <v>88</v>
      </c>
      <c r="B36" s="16" t="s">
        <v>33</v>
      </c>
      <c r="C36" s="16" t="s">
        <v>69</v>
      </c>
      <c r="D36" s="9" t="s">
        <v>35</v>
      </c>
      <c r="E36" s="11" t="s">
        <v>86</v>
      </c>
      <c r="F36" s="15">
        <v>84</v>
      </c>
      <c r="G36" s="18">
        <v>626953681</v>
      </c>
      <c r="H36" s="18"/>
      <c r="I36" s="18">
        <v>62695368</v>
      </c>
      <c r="J36" s="18">
        <f t="shared" si="9"/>
        <v>62695368</v>
      </c>
      <c r="K36" s="48"/>
      <c r="L36" s="48"/>
      <c r="M36" s="44">
        <f t="shared" si="1"/>
        <v>0</v>
      </c>
      <c r="N36" s="44">
        <f t="shared" si="10"/>
        <v>62695368</v>
      </c>
      <c r="O36" s="45">
        <f t="shared" si="11"/>
        <v>9.999999984049858E-2</v>
      </c>
      <c r="P36" s="19">
        <f t="shared" si="12"/>
        <v>564258313</v>
      </c>
      <c r="Q36" s="46">
        <f t="shared" si="13"/>
        <v>0.90000000015950143</v>
      </c>
      <c r="R36" s="19">
        <f t="shared" si="2"/>
        <v>33855499</v>
      </c>
      <c r="S36" s="5">
        <v>1</v>
      </c>
    </row>
    <row r="37" spans="1:20" s="47" customFormat="1" ht="13" x14ac:dyDescent="0.3">
      <c r="A37" s="5" t="s">
        <v>89</v>
      </c>
      <c r="B37" s="16" t="s">
        <v>33</v>
      </c>
      <c r="C37" s="16" t="s">
        <v>34</v>
      </c>
      <c r="D37" s="9" t="s">
        <v>59</v>
      </c>
      <c r="E37" s="13" t="s">
        <v>86</v>
      </c>
      <c r="F37" s="16">
        <v>216</v>
      </c>
      <c r="G37" s="18">
        <v>1448555733</v>
      </c>
      <c r="H37" s="18"/>
      <c r="I37" s="18">
        <v>144855573</v>
      </c>
      <c r="J37" s="18">
        <f t="shared" si="9"/>
        <v>144855573</v>
      </c>
      <c r="K37" s="48"/>
      <c r="L37" s="48"/>
      <c r="M37" s="44">
        <f t="shared" si="1"/>
        <v>0</v>
      </c>
      <c r="N37" s="44">
        <f t="shared" si="10"/>
        <v>144855573</v>
      </c>
      <c r="O37" s="45">
        <f t="shared" si="11"/>
        <v>9.9999999792897171E-2</v>
      </c>
      <c r="P37" s="19">
        <f t="shared" si="12"/>
        <v>1303700160</v>
      </c>
      <c r="Q37" s="46">
        <f t="shared" si="13"/>
        <v>0.9000000002071028</v>
      </c>
      <c r="R37" s="19">
        <f t="shared" si="2"/>
        <v>78222010</v>
      </c>
      <c r="S37" s="5">
        <v>1</v>
      </c>
    </row>
    <row r="38" spans="1:20" s="47" customFormat="1" ht="13" x14ac:dyDescent="0.3">
      <c r="A38" s="5" t="s">
        <v>90</v>
      </c>
      <c r="B38" s="16" t="s">
        <v>33</v>
      </c>
      <c r="C38" s="5" t="s">
        <v>48</v>
      </c>
      <c r="D38" s="9" t="s">
        <v>91</v>
      </c>
      <c r="E38" s="12" t="s">
        <v>86</v>
      </c>
      <c r="F38" s="5">
        <v>60</v>
      </c>
      <c r="G38" s="18">
        <v>502937693</v>
      </c>
      <c r="H38" s="18">
        <v>21987291</v>
      </c>
      <c r="I38" s="18">
        <v>28306478</v>
      </c>
      <c r="J38" s="18">
        <f t="shared" si="9"/>
        <v>50293769</v>
      </c>
      <c r="K38" s="48"/>
      <c r="L38" s="48"/>
      <c r="M38" s="44">
        <f t="shared" si="1"/>
        <v>0</v>
      </c>
      <c r="N38" s="44">
        <f t="shared" si="10"/>
        <v>50293769</v>
      </c>
      <c r="O38" s="45">
        <f t="shared" si="11"/>
        <v>9.9999999403504639E-2</v>
      </c>
      <c r="P38" s="19">
        <f t="shared" si="12"/>
        <v>452643924</v>
      </c>
      <c r="Q38" s="46">
        <f t="shared" si="13"/>
        <v>0.90000000059649532</v>
      </c>
      <c r="R38" s="19">
        <f t="shared" si="2"/>
        <v>27158635</v>
      </c>
      <c r="S38" s="5">
        <v>1</v>
      </c>
      <c r="T38" s="47" t="s">
        <v>92</v>
      </c>
    </row>
    <row r="39" spans="1:20" s="51" customFormat="1" ht="13" x14ac:dyDescent="0.3">
      <c r="A39" s="15" t="s">
        <v>90</v>
      </c>
      <c r="B39" s="15"/>
      <c r="C39" s="24" t="s">
        <v>48</v>
      </c>
      <c r="D39" s="25" t="s">
        <v>93</v>
      </c>
      <c r="E39" s="30" t="s">
        <v>86</v>
      </c>
      <c r="F39" s="24">
        <v>60</v>
      </c>
      <c r="G39" s="26">
        <v>502937693</v>
      </c>
      <c r="H39" s="26"/>
      <c r="I39" s="26"/>
      <c r="J39" s="26"/>
      <c r="K39" s="48"/>
      <c r="L39" s="48"/>
      <c r="M39" s="44"/>
      <c r="N39" s="44"/>
      <c r="O39" s="50"/>
      <c r="P39" s="19"/>
      <c r="Q39" s="46"/>
      <c r="R39" s="19"/>
      <c r="S39" s="15" t="s">
        <v>66</v>
      </c>
    </row>
    <row r="40" spans="1:20" s="47" customFormat="1" ht="13" x14ac:dyDescent="0.3">
      <c r="A40" s="5" t="s">
        <v>94</v>
      </c>
      <c r="B40" s="16" t="s">
        <v>33</v>
      </c>
      <c r="C40" s="16" t="s">
        <v>69</v>
      </c>
      <c r="D40" s="9" t="s">
        <v>95</v>
      </c>
      <c r="E40" s="11" t="s">
        <v>86</v>
      </c>
      <c r="F40" s="15">
        <v>109</v>
      </c>
      <c r="G40" s="18">
        <v>789936820</v>
      </c>
      <c r="H40" s="18">
        <v>48754233</v>
      </c>
      <c r="I40" s="18">
        <v>30239449</v>
      </c>
      <c r="J40" s="18">
        <f>+H40+I40</f>
        <v>78993682</v>
      </c>
      <c r="K40" s="48"/>
      <c r="L40" s="48"/>
      <c r="M40" s="44">
        <f t="shared" si="1"/>
        <v>0</v>
      </c>
      <c r="N40" s="44">
        <f>+M40+J40</f>
        <v>78993682</v>
      </c>
      <c r="O40" s="45">
        <f>+N40/G40</f>
        <v>0.1</v>
      </c>
      <c r="P40" s="19">
        <f>+G40-N40</f>
        <v>710943138</v>
      </c>
      <c r="Q40" s="46">
        <f>+P40/G40</f>
        <v>0.9</v>
      </c>
      <c r="R40" s="19">
        <f t="shared" si="2"/>
        <v>42656588</v>
      </c>
      <c r="S40" s="5">
        <v>1</v>
      </c>
    </row>
    <row r="41" spans="1:20" s="51" customFormat="1" ht="13" x14ac:dyDescent="0.3">
      <c r="A41" s="15" t="s">
        <v>94</v>
      </c>
      <c r="B41" s="15"/>
      <c r="C41" s="24" t="s">
        <v>69</v>
      </c>
      <c r="D41" s="25" t="s">
        <v>93</v>
      </c>
      <c r="E41" s="29" t="s">
        <v>86</v>
      </c>
      <c r="F41" s="24">
        <v>109</v>
      </c>
      <c r="G41" s="26">
        <v>789936820</v>
      </c>
      <c r="H41" s="26"/>
      <c r="I41" s="26"/>
      <c r="J41" s="26"/>
      <c r="K41" s="48"/>
      <c r="L41" s="48"/>
      <c r="M41" s="44"/>
      <c r="N41" s="44"/>
      <c r="O41" s="50"/>
      <c r="P41" s="19"/>
      <c r="Q41" s="46"/>
      <c r="R41" s="19"/>
      <c r="S41" s="15" t="s">
        <v>66</v>
      </c>
    </row>
    <row r="42" spans="1:20" s="47" customFormat="1" ht="13" x14ac:dyDescent="0.3">
      <c r="A42" s="5" t="s">
        <v>96</v>
      </c>
      <c r="B42" s="16" t="s">
        <v>33</v>
      </c>
      <c r="C42" s="16" t="s">
        <v>72</v>
      </c>
      <c r="D42" s="9" t="s">
        <v>95</v>
      </c>
      <c r="E42" s="11" t="s">
        <v>86</v>
      </c>
      <c r="F42" s="15">
        <v>103</v>
      </c>
      <c r="G42" s="18">
        <v>766187695</v>
      </c>
      <c r="H42" s="18">
        <v>48043878</v>
      </c>
      <c r="I42" s="18">
        <v>28574892</v>
      </c>
      <c r="J42" s="18">
        <f>+H42+I42</f>
        <v>76618770</v>
      </c>
      <c r="K42" s="48"/>
      <c r="L42" s="48"/>
      <c r="M42" s="44">
        <f t="shared" si="1"/>
        <v>0</v>
      </c>
      <c r="N42" s="44">
        <f>+M42+J42</f>
        <v>76618770</v>
      </c>
      <c r="O42" s="45">
        <f>+N42/G42</f>
        <v>0.10000000065258161</v>
      </c>
      <c r="P42" s="19">
        <f>+G42-N42</f>
        <v>689568925</v>
      </c>
      <c r="Q42" s="46">
        <f>+P42/G42</f>
        <v>0.89999999934741837</v>
      </c>
      <c r="R42" s="19">
        <f t="shared" si="2"/>
        <v>41374136</v>
      </c>
      <c r="S42" s="5">
        <v>1</v>
      </c>
    </row>
    <row r="43" spans="1:20" s="51" customFormat="1" ht="13" x14ac:dyDescent="0.3">
      <c r="A43" s="15" t="s">
        <v>96</v>
      </c>
      <c r="B43" s="15"/>
      <c r="C43" s="24" t="s">
        <v>72</v>
      </c>
      <c r="D43" s="25" t="s">
        <v>93</v>
      </c>
      <c r="E43" s="29" t="s">
        <v>86</v>
      </c>
      <c r="F43" s="24">
        <v>103</v>
      </c>
      <c r="G43" s="26">
        <v>766187695</v>
      </c>
      <c r="H43" s="26"/>
      <c r="I43" s="26"/>
      <c r="J43" s="26"/>
      <c r="K43" s="48"/>
      <c r="L43" s="48"/>
      <c r="M43" s="44"/>
      <c r="N43" s="44"/>
      <c r="O43" s="50"/>
      <c r="P43" s="19"/>
      <c r="Q43" s="46"/>
      <c r="R43" s="19"/>
      <c r="S43" s="15" t="s">
        <v>66</v>
      </c>
    </row>
    <row r="44" spans="1:20" s="47" customFormat="1" ht="13" x14ac:dyDescent="0.3">
      <c r="A44" s="5" t="s">
        <v>97</v>
      </c>
      <c r="B44" s="16" t="s">
        <v>33</v>
      </c>
      <c r="C44" s="16" t="s">
        <v>34</v>
      </c>
      <c r="D44" s="9" t="s">
        <v>82</v>
      </c>
      <c r="E44" s="11" t="s">
        <v>86</v>
      </c>
      <c r="F44" s="15">
        <v>125</v>
      </c>
      <c r="G44" s="18">
        <v>859570296</v>
      </c>
      <c r="H44" s="18">
        <v>85957030</v>
      </c>
      <c r="I44" s="18"/>
      <c r="J44" s="18">
        <f>+H44+I44</f>
        <v>85957030</v>
      </c>
      <c r="K44" s="49">
        <v>100000</v>
      </c>
      <c r="L44" s="49"/>
      <c r="M44" s="44">
        <f t="shared" si="1"/>
        <v>100000</v>
      </c>
      <c r="N44" s="44">
        <f>+M44+J44</f>
        <v>86057030</v>
      </c>
      <c r="O44" s="45">
        <f>+N44/G44</f>
        <v>0.10011633766367375</v>
      </c>
      <c r="P44" s="19">
        <f>+G44-N44</f>
        <v>773513266</v>
      </c>
      <c r="Q44" s="46">
        <f>+P44/G44</f>
        <v>0.89988366233632622</v>
      </c>
      <c r="R44" s="19">
        <f t="shared" si="2"/>
        <v>46410796</v>
      </c>
      <c r="S44" s="5">
        <v>1</v>
      </c>
    </row>
    <row r="45" spans="1:20" s="47" customFormat="1" ht="13" x14ac:dyDescent="0.3">
      <c r="A45" s="5" t="s">
        <v>98</v>
      </c>
      <c r="B45" s="16" t="s">
        <v>33</v>
      </c>
      <c r="C45" s="16" t="s">
        <v>34</v>
      </c>
      <c r="D45" s="9" t="s">
        <v>99</v>
      </c>
      <c r="E45" s="11" t="s">
        <v>86</v>
      </c>
      <c r="F45" s="15">
        <v>104</v>
      </c>
      <c r="G45" s="18">
        <v>823173322</v>
      </c>
      <c r="H45" s="18">
        <v>9104719</v>
      </c>
      <c r="I45" s="18">
        <v>73212613</v>
      </c>
      <c r="J45" s="18">
        <f>+H45+I45</f>
        <v>82317332</v>
      </c>
      <c r="K45" s="48"/>
      <c r="L45" s="48"/>
      <c r="M45" s="44">
        <f t="shared" si="1"/>
        <v>0</v>
      </c>
      <c r="N45" s="44">
        <f>+M45+J45</f>
        <v>82317332</v>
      </c>
      <c r="O45" s="45">
        <f>+N45/G45</f>
        <v>9.99999997570378E-2</v>
      </c>
      <c r="P45" s="19">
        <f>+G45-N45</f>
        <v>740855990</v>
      </c>
      <c r="Q45" s="46">
        <f>+P45/G45</f>
        <v>0.90000000024296223</v>
      </c>
      <c r="R45" s="19">
        <f t="shared" si="2"/>
        <v>44451359</v>
      </c>
      <c r="S45" s="5">
        <v>1</v>
      </c>
    </row>
    <row r="49" spans="7:10" x14ac:dyDescent="0.4">
      <c r="G49" s="55"/>
      <c r="H49" s="55"/>
      <c r="I49" s="55"/>
      <c r="J49" s="55"/>
    </row>
    <row r="50" spans="7:10" x14ac:dyDescent="0.4">
      <c r="G50" s="55"/>
      <c r="H50" s="55"/>
      <c r="I50" s="55"/>
      <c r="J50" s="55"/>
    </row>
    <row r="51" spans="7:10" x14ac:dyDescent="0.4">
      <c r="G51" s="55"/>
      <c r="H51" s="55"/>
      <c r="I51" s="55"/>
      <c r="J51" s="55"/>
    </row>
    <row r="52" spans="7:10" x14ac:dyDescent="0.4">
      <c r="G52" s="55"/>
      <c r="H52" s="55"/>
      <c r="I52" s="55"/>
      <c r="J52" s="55"/>
    </row>
    <row r="53" spans="7:10" x14ac:dyDescent="0.4">
      <c r="G53" s="55"/>
      <c r="H53" s="55"/>
      <c r="I53" s="55"/>
      <c r="J53" s="55"/>
    </row>
    <row r="54" spans="7:10" x14ac:dyDescent="0.4">
      <c r="G54" s="55"/>
      <c r="H54" s="55"/>
      <c r="I54" s="55"/>
      <c r="J54" s="55"/>
    </row>
  </sheetData>
  <autoFilter ref="A7:S46" xr:uid="{00000000-0009-0000-0000-000001000000}"/>
  <mergeCells count="2">
    <mergeCell ref="A6:E6"/>
    <mergeCell ref="T17:AE17"/>
  </mergeCells>
  <conditionalFormatting sqref="A12:B12 A39:B39 A8:A11 A13:A30 A44:A45 A32:A38 A41:B41 A40 A43:B43 A42">
    <cfRule type="duplicateValues" dxfId="0" priority="1"/>
  </conditionalFormatting>
  <dataValidations count="4">
    <dataValidation type="list" allowBlank="1" showInputMessage="1" showErrorMessage="1" sqref="F44:F45 F36 F21:F29 F32:F34 F16:F19 F8:F13 F38 F40 F42" xr:uid="{00000000-0002-0000-0100-000000000000}">
      <formula1>$Y$34:$Y$68</formula1>
    </dataValidation>
    <dataValidation type="list" allowBlank="1" showInputMessage="1" showErrorMessage="1" sqref="B12 A16:A19 B24:B25 A21:A29 A36 A42 A38 A40 A8:A13 A32:A34 A44:A45" xr:uid="{00000000-0002-0000-0100-000001000000}">
      <formula1>$X$34:$X$67</formula1>
    </dataValidation>
    <dataValidation type="list" allowBlank="1" showInputMessage="1" showErrorMessage="1" sqref="F30" xr:uid="{00000000-0002-0000-0100-000002000000}">
      <formula1>$Y$9:$Y$78</formula1>
    </dataValidation>
    <dataValidation type="list" allowBlank="1" showInputMessage="1" showErrorMessage="1" sqref="A30" xr:uid="{00000000-0002-0000-0100-000003000000}">
      <formula1>$X$9:$X$71</formula1>
    </dataValidation>
  </dataValidations>
  <pageMargins left="0.25" right="0.25" top="0.75" bottom="0.75" header="0.3" footer="0.3"/>
  <pageSetup scale="31" fitToHeight="0" orientation="landscape" r:id="rId1"/>
  <colBreaks count="1" manualBreakCount="1">
    <brk id="21" max="1048575" man="1"/>
  </colBreak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100-000004000000}">
          <x14:formula1>
            <xm:f>'E:\ZYRYUK\04. INFANCIA\2026\PROCESO COMPETITIVO - COFIS\EVALUACION\HABILITANTES\[SEGUIMIENTO.xlsx]Hoja3'!#REF!</xm:f>
          </x14:formula1>
          <xm:sqref>E16:E19 E8:E13 E36 E31:E34 E21:E29 E38 E40 E42 E44:E45 C16:C19 C8:C13 C32:C34 C36 C21:C29 C38 C40 C42 C44:C45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Hoja1</vt:lpstr>
      <vt:lpstr>Hoja1 (2)</vt:lpstr>
      <vt:lpstr>'Hoja1 (2)'!Área_de_impresión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Lenovo</dc:creator>
  <cp:keywords/>
  <dc:description/>
  <cp:lastModifiedBy>DIEGO FARFAN</cp:lastModifiedBy>
  <cp:revision/>
  <dcterms:created xsi:type="dcterms:W3CDTF">2023-04-14T15:18:31Z</dcterms:created>
  <dcterms:modified xsi:type="dcterms:W3CDTF">2026-09-04T17:43:13Z</dcterms:modified>
  <cp:category/>
  <cp:contentStatus/>
</cp:coreProperties>
</file>