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17"/>
  <workbookPr/>
  <mc:AlternateContent xmlns:mc="http://schemas.openxmlformats.org/markup-compatibility/2006">
    <mc:Choice Requires="x15">
      <x15ac:absPath xmlns:x15ac="http://schemas.microsoft.com/office/spreadsheetml/2010/11/ac" url="https://danegovco-my.sharepoint.com/personal/ecalixtoh_dane_gov_co/Documents/3. Año 2026/6. BYS/20. MOTOBOMBAS/3. 1 de julio/Observaciones/"/>
    </mc:Choice>
  </mc:AlternateContent>
  <xr:revisionPtr revIDLastSave="298" documentId="8_{91671924-20BE-4EBD-BD9A-8BB85E313A55}" xr6:coauthVersionLast="47" xr6:coauthVersionMax="47" xr10:uidLastSave="{7E045B1A-5563-4E45-9C0E-E1AED1B1DCC2}"/>
  <bookViews>
    <workbookView xWindow="-120" yWindow="-120" windowWidth="29040" windowHeight="15720" tabRatio="848" firstSheet="3" activeTab="3" xr2:uid="{00000000-000D-0000-FFFF-FFFF00000000}"/>
  </bookViews>
  <sheets>
    <sheet name="DT Centro_Alamos" sheetId="5" r:id="rId1"/>
    <sheet name="DT Suroccidente_Pereira" sheetId="6" r:id="rId2"/>
    <sheet name="Bolsa Repuesto_Pereira" sheetId="7" r:id="rId3"/>
    <sheet name="RESUMEN COSTOS" sheetId="4" r:id="rId4"/>
  </sheets>
  <definedNames>
    <definedName name="_xlnm.Print_Area" localSheetId="1">'DT Suroccidente_Pereira'!$A$1:$I$19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5" i="4" l="1"/>
  <c r="I11" i="4"/>
  <c r="I7" i="4"/>
  <c r="H6" i="7"/>
  <c r="H14" i="4"/>
  <c r="I14" i="4" s="1"/>
  <c r="H15" i="4"/>
  <c r="H11" i="7"/>
  <c r="H10" i="7"/>
  <c r="H9" i="7"/>
  <c r="H8" i="7"/>
  <c r="H7" i="7"/>
  <c r="G11" i="7"/>
  <c r="G10" i="7"/>
  <c r="G9" i="7"/>
  <c r="G8" i="7"/>
  <c r="G7" i="7"/>
  <c r="G6" i="7"/>
  <c r="G12" i="7"/>
  <c r="H6" i="4"/>
  <c r="H10" i="4"/>
  <c r="H5" i="4"/>
  <c r="I5" i="4" s="1"/>
  <c r="H13" i="6"/>
  <c r="G20" i="4" l="1"/>
  <c r="G21" i="4" s="1"/>
  <c r="I10" i="4"/>
  <c r="G19" i="4" s="1"/>
  <c r="I7" i="6"/>
  <c r="E8" i="6" l="1"/>
  <c r="D8" i="6"/>
  <c r="C8" i="6"/>
  <c r="F7" i="6"/>
  <c r="F8" i="6" s="1"/>
  <c r="G8" i="6" s="1"/>
  <c r="H12" i="7" l="1"/>
  <c r="G7" i="6"/>
  <c r="H7" i="6" s="1"/>
  <c r="H11" i="4" l="1"/>
  <c r="I8" i="6"/>
  <c r="H8" i="6"/>
  <c r="E10" i="5" l="1"/>
  <c r="D10" i="5"/>
  <c r="C10" i="5"/>
  <c r="F9" i="5"/>
  <c r="G9" i="5" s="1"/>
  <c r="H9" i="5" s="1"/>
  <c r="F8" i="5"/>
  <c r="F7" i="5"/>
  <c r="G7" i="5" s="1"/>
  <c r="H7" i="5" s="1"/>
  <c r="F10" i="5" l="1"/>
  <c r="G10" i="5" s="1"/>
  <c r="G8" i="5"/>
  <c r="H8" i="5" s="1"/>
  <c r="H10" i="5" l="1"/>
  <c r="H7" i="4" l="1"/>
</calcChain>
</file>

<file path=xl/sharedStrings.xml><?xml version="1.0" encoding="utf-8"?>
<sst xmlns="http://schemas.openxmlformats.org/spreadsheetml/2006/main" count="103" uniqueCount="61">
  <si>
    <t xml:space="preserve">CONSOLIDADO ESTUDIO DE LA OFERTA </t>
  </si>
  <si>
    <t xml:space="preserve">CODIGO: GCO-040-PDT-002-f-016               </t>
  </si>
  <si>
    <t>VERSION: 6</t>
  </si>
  <si>
    <t>Objeto del contrato:</t>
  </si>
  <si>
    <t>Mantenimiento de sistema de motobombas DANE Dirección Territorial Centro Álamos Bogotá</t>
  </si>
  <si>
    <t>Descripción del bien o servicio</t>
  </si>
  <si>
    <t>Cantidad</t>
  </si>
  <si>
    <t>Motores y bombas SAS</t>
  </si>
  <si>
    <t>Pardo soluciones y servicios integrales de ingenieria SAS</t>
  </si>
  <si>
    <t>B&amp;T motor SAS</t>
  </si>
  <si>
    <t>Valor Unitario Promedio Incluido IVA</t>
  </si>
  <si>
    <t>Valor Unitario Promedio Incluido IVA (redondeado)</t>
  </si>
  <si>
    <t>Valor total promedio por ítem (para cantidad requerida) incluido IVA</t>
  </si>
  <si>
    <t>Valor unitario incluido IVA</t>
  </si>
  <si>
    <r>
      <rPr>
        <b/>
        <sz val="10"/>
        <color theme="1"/>
        <rFont val="Arial"/>
        <family val="2"/>
      </rPr>
      <t>*MANTENIMIENTO PREVENTIVO
1. SISTEMA HIDRÁULICO Y MECÁNICO</t>
    </r>
    <r>
      <rPr>
        <sz val="10"/>
        <color theme="1"/>
        <rFont val="Arial"/>
        <family val="2"/>
      </rPr>
      <t xml:space="preserve">
</t>
    </r>
    <r>
      <rPr>
        <b/>
        <sz val="10"/>
        <color theme="1"/>
        <rFont val="Arial"/>
        <family val="2"/>
      </rPr>
      <t>a.</t>
    </r>
    <r>
      <rPr>
        <sz val="10"/>
        <color theme="1"/>
        <rFont val="Arial"/>
        <family val="2"/>
      </rPr>
      <t xml:space="preserve">Inspección y mantenimiento de la instalación hidráulica
</t>
    </r>
    <r>
      <rPr>
        <b/>
        <sz val="10"/>
        <color theme="1"/>
        <rFont val="Arial"/>
        <family val="2"/>
      </rPr>
      <t>b.</t>
    </r>
    <r>
      <rPr>
        <sz val="10"/>
        <color theme="1"/>
        <rFont val="Arial"/>
        <family val="2"/>
      </rPr>
      <t xml:space="preserve">Ajuste de las válvulas en succión y descarga de los equipos de presión.
</t>
    </r>
    <r>
      <rPr>
        <b/>
        <sz val="10"/>
        <color theme="1"/>
        <rFont val="Arial"/>
        <family val="2"/>
      </rPr>
      <t>c.</t>
    </r>
    <r>
      <rPr>
        <sz val="10"/>
        <color theme="1"/>
        <rFont val="Arial"/>
        <family val="2"/>
      </rPr>
      <t xml:space="preserve">Ajuste de los accesorios que interviene tanto en succión como en descarga
</t>
    </r>
    <r>
      <rPr>
        <b/>
        <sz val="10"/>
        <color theme="1"/>
        <rFont val="Arial"/>
        <family val="2"/>
      </rPr>
      <t>d</t>
    </r>
    <r>
      <rPr>
        <sz val="10"/>
        <color theme="1"/>
        <rFont val="Arial"/>
        <family val="2"/>
      </rPr>
      <t xml:space="preserve">.Inspección y mantenimiento de los rodamientos y acoples
</t>
    </r>
    <r>
      <rPr>
        <b/>
        <sz val="10"/>
        <color theme="1"/>
        <rFont val="Arial"/>
        <family val="2"/>
      </rPr>
      <t>e</t>
    </r>
    <r>
      <rPr>
        <sz val="10"/>
        <color theme="1"/>
        <rFont val="Arial"/>
        <family val="2"/>
      </rPr>
      <t xml:space="preserve">.Inspección y mantenimiento del sello mecánico
</t>
    </r>
    <r>
      <rPr>
        <b/>
        <sz val="10"/>
        <color theme="1"/>
        <rFont val="Arial"/>
        <family val="2"/>
      </rPr>
      <t>f.</t>
    </r>
    <r>
      <rPr>
        <sz val="10"/>
        <color theme="1"/>
        <rFont val="Arial"/>
        <family val="2"/>
      </rPr>
      <t xml:space="preserve">Inspección y mantenimiento buje y empaquetaduras, anillos de fricción
</t>
    </r>
    <r>
      <rPr>
        <b/>
        <sz val="10"/>
        <color theme="1"/>
        <rFont val="Arial"/>
        <family val="2"/>
      </rPr>
      <t>g.</t>
    </r>
    <r>
      <rPr>
        <sz val="10"/>
        <color theme="1"/>
        <rFont val="Arial"/>
        <family val="2"/>
      </rPr>
      <t xml:space="preserve">Revisión impeler y cojinetes
</t>
    </r>
    <r>
      <rPr>
        <b/>
        <sz val="10"/>
        <color theme="1"/>
        <rFont val="Arial"/>
        <family val="2"/>
      </rPr>
      <t>h</t>
    </r>
    <r>
      <rPr>
        <sz val="10"/>
        <color theme="1"/>
        <rFont val="Arial"/>
        <family val="2"/>
      </rPr>
      <t xml:space="preserve">.Verificación del funcionamiento de las bombas y medición de presión de trabajo.
</t>
    </r>
    <r>
      <rPr>
        <b/>
        <sz val="10"/>
        <color theme="1"/>
        <rFont val="Arial"/>
        <family val="2"/>
      </rPr>
      <t>i.</t>
    </r>
    <r>
      <rPr>
        <sz val="10"/>
        <color theme="1"/>
        <rFont val="Arial"/>
        <family val="2"/>
      </rPr>
      <t xml:space="preserve">Verificación de sellos hidráulicos en tubería (verificar fugas y ajustar) Limpieza de las bombas.
</t>
    </r>
    <r>
      <rPr>
        <b/>
        <sz val="10"/>
        <color theme="1"/>
        <rFont val="Arial"/>
        <family val="2"/>
      </rPr>
      <t>j.</t>
    </r>
    <r>
      <rPr>
        <sz val="10"/>
        <color theme="1"/>
        <rFont val="Arial"/>
        <family val="2"/>
      </rPr>
      <t xml:space="preserve">Revisión del flotador mecánico. Verificación y ajuste de niveles altos y bajos en el tanque.
</t>
    </r>
    <r>
      <rPr>
        <b/>
        <sz val="10"/>
        <color theme="1"/>
        <rFont val="Arial"/>
        <family val="2"/>
      </rPr>
      <t>k.</t>
    </r>
    <r>
      <rPr>
        <sz val="10"/>
        <color theme="1"/>
        <rFont val="Arial"/>
        <family val="2"/>
      </rPr>
      <t>Detección de fugas o goteos en la succión y descarga y Limpieza.</t>
    </r>
  </si>
  <si>
    <r>
      <t xml:space="preserve">2.SISTEMA ELÉCTRICO Y DE CONTROL  
a. </t>
    </r>
    <r>
      <rPr>
        <sz val="10"/>
        <color theme="1"/>
        <rFont val="Arial"/>
        <family val="2"/>
      </rPr>
      <t xml:space="preserve">Medición de voltaje y amperaje por cada línea
</t>
    </r>
    <r>
      <rPr>
        <b/>
        <sz val="10"/>
        <color theme="1"/>
        <rFont val="Arial"/>
        <family val="2"/>
      </rPr>
      <t>b.</t>
    </r>
    <r>
      <rPr>
        <sz val="10"/>
        <color theme="1"/>
        <rFont val="Arial"/>
        <family val="2"/>
      </rPr>
      <t xml:space="preserve"> Revisión de los controladores de presión
</t>
    </r>
    <r>
      <rPr>
        <b/>
        <sz val="10"/>
        <color theme="1"/>
        <rFont val="Arial"/>
        <family val="2"/>
      </rPr>
      <t>c</t>
    </r>
    <r>
      <rPr>
        <sz val="10"/>
        <color theme="1"/>
        <rFont val="Arial"/>
        <family val="2"/>
      </rPr>
      <t xml:space="preserve">.Revisión del Manometro
</t>
    </r>
    <r>
      <rPr>
        <b/>
        <sz val="10"/>
        <color theme="1"/>
        <rFont val="Arial"/>
        <family val="2"/>
      </rPr>
      <t>d</t>
    </r>
    <r>
      <rPr>
        <sz val="10"/>
        <color theme="1"/>
        <rFont val="Arial"/>
        <family val="2"/>
      </rPr>
      <t xml:space="preserve">.Revisión del flotador eléctrico
</t>
    </r>
    <r>
      <rPr>
        <b/>
        <sz val="10"/>
        <color theme="1"/>
        <rFont val="Arial"/>
        <family val="2"/>
      </rPr>
      <t>e.</t>
    </r>
    <r>
      <rPr>
        <sz val="10"/>
        <color theme="1"/>
        <rFont val="Arial"/>
        <family val="2"/>
      </rPr>
      <t xml:space="preserve">Revisión de conexión del tablero y motores al sistema de puesta a tierra eléctrico.
</t>
    </r>
    <r>
      <rPr>
        <b/>
        <sz val="10"/>
        <color theme="1"/>
        <rFont val="Arial"/>
        <family val="2"/>
      </rPr>
      <t>f.</t>
    </r>
    <r>
      <rPr>
        <sz val="10"/>
        <color theme="1"/>
        <rFont val="Arial"/>
        <family val="2"/>
      </rPr>
      <t>Limpieza y verificación de los contactores</t>
    </r>
    <r>
      <rPr>
        <b/>
        <sz val="10"/>
        <color theme="1"/>
        <rFont val="Arial"/>
        <family val="2"/>
      </rPr>
      <t>.
g.</t>
    </r>
    <r>
      <rPr>
        <sz val="10"/>
        <color theme="1"/>
        <rFont val="Arial"/>
        <family val="2"/>
      </rPr>
      <t>Limpieza y verificación de los contactos en bornes y borneras eléctricas en tablero eléctricos, motores y sensores de nivel.</t>
    </r>
    <r>
      <rPr>
        <b/>
        <sz val="10"/>
        <color theme="1"/>
        <rFont val="Arial"/>
        <family val="2"/>
      </rPr>
      <t xml:space="preserve">
h.</t>
    </r>
    <r>
      <rPr>
        <sz val="10"/>
        <color theme="1"/>
        <rFont val="Arial"/>
        <family val="2"/>
      </rPr>
      <t>Limpieza y verificación de bobinados, escobillas.</t>
    </r>
    <r>
      <rPr>
        <b/>
        <sz val="10"/>
        <color theme="1"/>
        <rFont val="Arial"/>
        <family val="2"/>
      </rPr>
      <t xml:space="preserve">
i.</t>
    </r>
    <r>
      <rPr>
        <sz val="10"/>
        <color theme="1"/>
        <rFont val="Arial"/>
        <family val="2"/>
      </rPr>
      <t>Limpieza y verificación de guardamotores y relevos.</t>
    </r>
    <r>
      <rPr>
        <b/>
        <sz val="10"/>
        <color theme="1"/>
        <rFont val="Arial"/>
        <family val="2"/>
      </rPr>
      <t xml:space="preserve">
j</t>
    </r>
    <r>
      <rPr>
        <sz val="10"/>
        <color theme="1"/>
        <rFont val="Arial"/>
        <family val="2"/>
      </rPr>
      <t>.Limpieza y verificación de Breakers y mini Breakers (protecciones eléctricas)</t>
    </r>
    <r>
      <rPr>
        <b/>
        <sz val="10"/>
        <color theme="1"/>
        <rFont val="Arial"/>
        <family val="2"/>
      </rPr>
      <t>.
k</t>
    </r>
    <r>
      <rPr>
        <sz val="10"/>
        <color theme="1"/>
        <rFont val="Arial"/>
        <family val="2"/>
      </rPr>
      <t>.Limpieza y verificación del relé térmico.</t>
    </r>
    <r>
      <rPr>
        <b/>
        <sz val="10"/>
        <color theme="1"/>
        <rFont val="Arial"/>
        <family val="2"/>
      </rPr>
      <t xml:space="preserve">
l</t>
    </r>
    <r>
      <rPr>
        <sz val="10"/>
        <color theme="1"/>
        <rFont val="Arial"/>
        <family val="2"/>
      </rPr>
      <t>.Medición de voltaje y amperaje por cada línea.</t>
    </r>
    <r>
      <rPr>
        <b/>
        <sz val="10"/>
        <color theme="1"/>
        <rFont val="Arial"/>
        <family val="2"/>
      </rPr>
      <t xml:space="preserve">
m.</t>
    </r>
    <r>
      <rPr>
        <sz val="10"/>
        <color theme="1"/>
        <rFont val="Arial"/>
        <family val="2"/>
      </rPr>
      <t>Revisión de los controladores de presión</t>
    </r>
  </si>
  <si>
    <t>*MANTENIMIENTO CORRECTIVO
Bolsa de Respuesto:El ítem bolsa de repuesto será global y corresponde al suministro de repuestos que llegaren a requerir las motobombas y el sistema hidráulico objeto del contrato durante el mantenimiento correctivo. El valor de la bolsa de repuestos será suministrado por la entidad y no podrá cambiarlo el contratista. 
Dentro de la bolsa de repuestos se contemplan:
-	Rodamientos
-	Cheques
-	Presostato
-	Valvulas
-	Sello mecánico carbon
-	Empaques
-	Arandelas
-	Contactores
-	Guado motor</t>
  </si>
  <si>
    <t>Total</t>
  </si>
  <si>
    <t>Observaciones:</t>
  </si>
  <si>
    <t>Elaborado:
Revisado:
Aprobado:</t>
  </si>
  <si>
    <t>Mantenimiento de sistema de motobombas DANE Dirección Territorial Sur Occidente</t>
  </si>
  <si>
    <t xml:space="preserve">
Soluciones Industriales</t>
  </si>
  <si>
    <t>Agroindustrial del café SAS</t>
  </si>
  <si>
    <t>Tecnibobinados</t>
  </si>
  <si>
    <t>indexado IPC 5,1 2026</t>
  </si>
  <si>
    <t xml:space="preserve">A)EQUIPO DE SUMINISTRO DE AGUA POTABLE: Compuesto por
2 moto bombas trifásicas de 10 HP
Un (1 tanque hidroneumático de 500 litros con alimentador de aire, tablero de control eléctrico y señales de control. 
B) MOTO BOMBA PARA RED DE INCENDIO: Compuesto por Moto bomba trifásica de 25 HP
Un(1)tanque hidroneumático de 500 Litros con alimentador de aire, tablero de control eléctrico y señales de control. 
C) MANTENIMIENTO PREVENTIVO Y CORRECTIVO DE MOTOBOMBAS: 
1.Motores eléctricos: Inspección y revisión de bornes de conexiones, Inspección del estado de los cables de acometidas eléctricas, ductos, Limpieza y ajuste de conexiones (bornes y empalmes)eléctricos, Inspección de rodamientos y sellos, Medición de parámetros eléctricos y bobinados.
2. Bomba centrífuga: Inspección y revisión del sello mecánico, Detección de fugas o goteos en carcasa, Detección de fugas o goteos en la succión y descarga y Limpieza.
3.Tanque Hidroneumático: Revisión de conexiones hidráulicas, detección de fugas, verificación de precarga de aire, revisión carga de aire, revisión del alimentador de aire, verificación del funcionamiento del cargador y limpieza. (2 tanques) 
4.Controles eléctricos: Revisión del estado del cableado en todo el tablero eléctrico incluye cableado de fuerza, control y alimentación de tablero y equipos, protecciones eléctricas, detección de puntos de corrosión, puntos calientes, ajuste de conexiones, bornes y empalmes revisión de presostatos de interruptor de nivel y limpieza general.
5.Limpieza general: Realizar la instalación de la unidad en el lugar correspondiente, conectar eléctrica e hidráulicamente el equipo y realizar prueba de correcto funcionamiento.
</t>
  </si>
  <si>
    <t>Datos tomados de proceso CO1.PCCNTR.8623312 Super Financiera 2025</t>
  </si>
  <si>
    <t xml:space="preserve">ITEM </t>
  </si>
  <si>
    <t>DESCRIPCIÓN</t>
  </si>
  <si>
    <t>UNIDAD</t>
  </si>
  <si>
    <t>CANTIDAD</t>
  </si>
  <si>
    <t>VALOR UNITARIO IVA INCLUIDO 2025</t>
  </si>
  <si>
    <t>VALOR 2025+IPC (5,1%)</t>
  </si>
  <si>
    <t>VALOR TOTAL</t>
  </si>
  <si>
    <t>Llave spaner</t>
  </si>
  <si>
    <t>Llave</t>
  </si>
  <si>
    <t>Canastilla par manguera gabinetera</t>
  </si>
  <si>
    <t>Canastilla</t>
  </si>
  <si>
    <t>Hacha</t>
  </si>
  <si>
    <t>Válvula de 2 ½</t>
  </si>
  <si>
    <t>Válvula</t>
  </si>
  <si>
    <t>Válvula de 1 ½</t>
  </si>
  <si>
    <t>Avisos de señalización instructivo en gabinetes</t>
  </si>
  <si>
    <t>Señalización</t>
  </si>
  <si>
    <t>TOTAL</t>
  </si>
  <si>
    <t>TERRITORIAL</t>
  </si>
  <si>
    <t>MOTOBOMBA (UBICACIÓN)</t>
  </si>
  <si>
    <t>CANTIDAD MOTOBOMBAS</t>
  </si>
  <si>
    <t>CANTIDAD MANTENIMIENTOS</t>
  </si>
  <si>
    <t>COSTO UNITARIO POR MANTENIMIENTO</t>
  </si>
  <si>
    <t>COSTO TOTAL POR MANTENIMIENTO</t>
  </si>
  <si>
    <t>CENTRO</t>
  </si>
  <si>
    <t>BOGOTÁ</t>
  </si>
  <si>
    <t>SUROCCIDENTE</t>
  </si>
  <si>
    <t>PEREIRA</t>
  </si>
  <si>
    <t>BOLSA DE REPUESTO</t>
  </si>
  <si>
    <t>COSTO UNITARIO</t>
  </si>
  <si>
    <t>COSTO TOTAL BOLSA</t>
  </si>
  <si>
    <t>GABINETES</t>
  </si>
  <si>
    <t>COSTO TOTAL GABINETES</t>
  </si>
  <si>
    <t>COSTO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</si>
</sst>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\ * #,##0.00_-;\-&quot;$&quot;\ * #,##0.00_-;_-&quot;$&quot;\ * &quot;-&quot;??_-;_-@_-"/>
    <numFmt numFmtId="165" formatCode="&quot;$&quot;\ #,##0"/>
    <numFmt numFmtId="166" formatCode="_-&quot;$&quot;\ * #,##0_-;\-&quot;$&quot;\ * #,##0_-;_-&quot;$&quot;\ * &quot;-&quot;??_-;_-@_-"/>
    <numFmt numFmtId="167" formatCode="&quot;$&quot;\ #,##0.00"/>
  </numFmts>
  <fonts count="15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Segoe UI"/>
      <family val="2"/>
    </font>
    <font>
      <sz val="9"/>
      <color theme="1"/>
      <name val="Segoe UI"/>
      <family val="2"/>
    </font>
    <font>
      <b/>
      <sz val="9"/>
      <color theme="1"/>
      <name val="Segoe UI"/>
      <family val="2"/>
    </font>
    <font>
      <b/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B6004B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86002D"/>
        <bgColor indexed="64"/>
      </patternFill>
    </fill>
    <fill>
      <patternFill patternType="solid">
        <fgColor rgb="FFFFFFFF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8" fillId="0" borderId="0" applyFont="0" applyFill="0" applyBorder="0" applyAlignment="0" applyProtection="0"/>
    <xf numFmtId="0" fontId="8" fillId="0" borderId="0"/>
  </cellStyleXfs>
  <cellXfs count="72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/>
    <xf numFmtId="0" fontId="4" fillId="0" borderId="5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/>
    </xf>
    <xf numFmtId="3" fontId="1" fillId="0" borderId="12" xfId="0" applyNumberFormat="1" applyFont="1" applyBorder="1" applyAlignment="1" applyProtection="1">
      <alignment horizontal="center" vertical="center"/>
      <protection locked="0"/>
    </xf>
    <xf numFmtId="14" fontId="3" fillId="0" borderId="6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 applyProtection="1">
      <alignment horizontal="center" vertical="center"/>
      <protection locked="0"/>
    </xf>
    <xf numFmtId="165" fontId="1" fillId="0" borderId="12" xfId="0" applyNumberFormat="1" applyFont="1" applyBorder="1" applyAlignment="1" applyProtection="1">
      <alignment horizontal="center" vertical="center"/>
      <protection locked="0"/>
    </xf>
    <xf numFmtId="0" fontId="10" fillId="2" borderId="0" xfId="0" applyFont="1" applyFill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164" fontId="11" fillId="0" borderId="1" xfId="1" applyFont="1" applyBorder="1" applyAlignment="1">
      <alignment horizontal="center"/>
    </xf>
    <xf numFmtId="0" fontId="9" fillId="3" borderId="6" xfId="0" applyFont="1" applyFill="1" applyBorder="1"/>
    <xf numFmtId="0" fontId="9" fillId="3" borderId="15" xfId="0" applyFont="1" applyFill="1" applyBorder="1"/>
    <xf numFmtId="164" fontId="12" fillId="3" borderId="16" xfId="1" applyFont="1" applyFill="1" applyBorder="1" applyAlignment="1">
      <alignment horizontal="center"/>
    </xf>
    <xf numFmtId="0" fontId="12" fillId="3" borderId="16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5" fontId="1" fillId="0" borderId="6" xfId="0" applyNumberFormat="1" applyFont="1" applyBorder="1" applyAlignment="1" applyProtection="1">
      <alignment horizontal="center" vertical="center"/>
      <protection locked="0"/>
    </xf>
    <xf numFmtId="165" fontId="1" fillId="0" borderId="12" xfId="0" applyNumberFormat="1" applyFont="1" applyBorder="1" applyAlignment="1">
      <alignment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66" fontId="0" fillId="0" borderId="0" xfId="0" applyNumberFormat="1"/>
    <xf numFmtId="0" fontId="13" fillId="4" borderId="0" xfId="0" applyFont="1" applyFill="1" applyAlignment="1">
      <alignment horizontal="center"/>
    </xf>
    <xf numFmtId="166" fontId="13" fillId="4" borderId="0" xfId="0" applyNumberFormat="1" applyFont="1" applyFill="1" applyAlignment="1">
      <alignment horizontal="center"/>
    </xf>
    <xf numFmtId="165" fontId="1" fillId="0" borderId="0" xfId="0" applyNumberFormat="1" applyFont="1"/>
    <xf numFmtId="0" fontId="14" fillId="5" borderId="25" xfId="2" applyFont="1" applyFill="1" applyBorder="1" applyAlignment="1">
      <alignment horizontal="center" vertical="center" wrapText="1"/>
    </xf>
    <xf numFmtId="0" fontId="4" fillId="5" borderId="25" xfId="2" applyFont="1" applyFill="1" applyBorder="1" applyAlignment="1">
      <alignment horizontal="center" vertical="center" wrapText="1"/>
    </xf>
    <xf numFmtId="49" fontId="14" fillId="0" borderId="1" xfId="0" applyNumberFormat="1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/>
    </xf>
    <xf numFmtId="167" fontId="0" fillId="0" borderId="1" xfId="1" applyNumberFormat="1" applyFont="1" applyBorder="1" applyAlignment="1">
      <alignment vertical="center"/>
    </xf>
    <xf numFmtId="167" fontId="0" fillId="0" borderId="26" xfId="0" applyNumberFormat="1" applyBorder="1" applyAlignment="1">
      <alignment vertical="center"/>
    </xf>
    <xf numFmtId="167" fontId="0" fillId="0" borderId="28" xfId="1" applyNumberFormat="1" applyFont="1" applyBorder="1" applyAlignment="1">
      <alignment vertical="center"/>
    </xf>
    <xf numFmtId="1" fontId="0" fillId="0" borderId="1" xfId="0" applyNumberFormat="1" applyBorder="1" applyAlignment="1">
      <alignment horizontal="center" vertical="center"/>
    </xf>
    <xf numFmtId="1" fontId="0" fillId="0" borderId="28" xfId="0" applyNumberFormat="1" applyBorder="1" applyAlignment="1">
      <alignment horizontal="center" vertical="center"/>
    </xf>
    <xf numFmtId="164" fontId="13" fillId="4" borderId="0" xfId="0" applyNumberFormat="1" applyFont="1" applyFill="1" applyAlignment="1">
      <alignment horizontal="center"/>
    </xf>
    <xf numFmtId="0" fontId="6" fillId="0" borderId="14" xfId="0" applyFont="1" applyBorder="1" applyAlignment="1">
      <alignment horizontal="left" vertical="top"/>
    </xf>
    <xf numFmtId="0" fontId="6" fillId="0" borderId="0" xfId="0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left" vertical="top"/>
    </xf>
    <xf numFmtId="0" fontId="6" fillId="0" borderId="18" xfId="0" applyFont="1" applyBorder="1" applyAlignment="1">
      <alignment horizontal="left" vertical="top"/>
    </xf>
    <xf numFmtId="0" fontId="6" fillId="0" borderId="19" xfId="0" applyFont="1" applyBorder="1" applyAlignment="1">
      <alignment horizontal="left" vertical="top"/>
    </xf>
    <xf numFmtId="0" fontId="6" fillId="0" borderId="20" xfId="0" applyFont="1" applyBorder="1" applyAlignment="1">
      <alignment horizontal="left" vertical="top"/>
    </xf>
    <xf numFmtId="0" fontId="6" fillId="0" borderId="21" xfId="0" applyFont="1" applyBorder="1" applyAlignment="1">
      <alignment horizontal="left" vertical="top"/>
    </xf>
    <xf numFmtId="0" fontId="0" fillId="0" borderId="0" xfId="0" applyAlignment="1">
      <alignment horizontal="center"/>
    </xf>
  </cellXfs>
  <cellStyles count="3">
    <cellStyle name="Moneda" xfId="1" builtinId="4"/>
    <cellStyle name="Normal" xfId="0" builtinId="0"/>
    <cellStyle name="Normal 2 4 2" xfId="2" xr:uid="{DA6CCAD4-CCA2-4E6F-A9D0-B1719035758B}"/>
  </cellStyles>
  <dxfs count="0"/>
  <tableStyles count="0" defaultTableStyle="TableStyleMedium2" defaultPivotStyle="PivotStyleLight16"/>
  <colors>
    <mruColors>
      <color rgb="FFB600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171451</xdr:rowOff>
    </xdr:from>
    <xdr:to>
      <xdr:col>0</xdr:col>
      <xdr:colOff>1896532</xdr:colOff>
      <xdr:row>1</xdr:row>
      <xdr:rowOff>390525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4B99F17-5C21-43C7-B530-3DE74A7ACA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71451"/>
          <a:ext cx="1772707" cy="5524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171451</xdr:rowOff>
    </xdr:from>
    <xdr:to>
      <xdr:col>0</xdr:col>
      <xdr:colOff>1896532</xdr:colOff>
      <xdr:row>1</xdr:row>
      <xdr:rowOff>390525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8D92648-D0F9-4ACA-983A-F45A0F2D1B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71451"/>
          <a:ext cx="1772707" cy="5524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F9196-4B94-4BC1-A533-2AEEC91860FB}">
  <sheetPr>
    <pageSetUpPr fitToPage="1"/>
  </sheetPr>
  <dimension ref="A1:H16"/>
  <sheetViews>
    <sheetView view="pageBreakPreview" topLeftCell="A5" zoomScale="70" zoomScaleNormal="100" zoomScaleSheetLayoutView="70" workbookViewId="0">
      <selection activeCell="A9" sqref="A9"/>
    </sheetView>
  </sheetViews>
  <sheetFormatPr defaultColWidth="11.42578125" defaultRowHeight="14.25"/>
  <cols>
    <col min="1" max="1" width="64.28515625" style="3" customWidth="1"/>
    <col min="2" max="2" width="12.5703125" style="21" customWidth="1"/>
    <col min="3" max="3" width="19.7109375" style="3" customWidth="1"/>
    <col min="4" max="4" width="21" style="3" customWidth="1"/>
    <col min="5" max="5" width="21.7109375" style="3" customWidth="1"/>
    <col min="6" max="8" width="21.28515625" style="3" customWidth="1"/>
    <col min="9" max="16384" width="11.42578125" style="3"/>
  </cols>
  <sheetData>
    <row r="1" spans="1:8" s="1" customFormat="1" ht="26.25" customHeight="1">
      <c r="A1" s="49"/>
      <c r="B1" s="50"/>
      <c r="C1" s="53" t="s">
        <v>0</v>
      </c>
      <c r="D1" s="54"/>
      <c r="E1" s="55"/>
      <c r="F1" s="59" t="s">
        <v>1</v>
      </c>
      <c r="G1" s="59"/>
      <c r="H1" s="59"/>
    </row>
    <row r="2" spans="1:8" s="1" customFormat="1" ht="40.5" customHeight="1">
      <c r="A2" s="51"/>
      <c r="B2" s="52"/>
      <c r="C2" s="56"/>
      <c r="D2" s="57"/>
      <c r="E2" s="58"/>
      <c r="F2" s="59" t="s">
        <v>2</v>
      </c>
      <c r="G2" s="59"/>
      <c r="H2" s="59"/>
    </row>
    <row r="3" spans="1:8" s="1" customFormat="1" ht="26.25" customHeight="1">
      <c r="A3" s="4" t="s">
        <v>3</v>
      </c>
      <c r="B3" s="60" t="s">
        <v>4</v>
      </c>
      <c r="C3" s="61"/>
      <c r="D3" s="61"/>
      <c r="E3" s="61"/>
      <c r="F3" s="61"/>
      <c r="G3" s="61"/>
      <c r="H3" s="61"/>
    </row>
    <row r="4" spans="1:8" s="2" customFormat="1" ht="60" customHeight="1">
      <c r="A4" s="62" t="s">
        <v>5</v>
      </c>
      <c r="B4" s="62" t="s">
        <v>6</v>
      </c>
      <c r="C4" s="5" t="s">
        <v>7</v>
      </c>
      <c r="D4" s="5" t="s">
        <v>8</v>
      </c>
      <c r="E4" s="5" t="s">
        <v>9</v>
      </c>
      <c r="F4" s="63" t="s">
        <v>10</v>
      </c>
      <c r="G4" s="63" t="s">
        <v>11</v>
      </c>
      <c r="H4" s="63" t="s">
        <v>12</v>
      </c>
    </row>
    <row r="5" spans="1:8" s="2" customFormat="1" ht="42.75" customHeight="1">
      <c r="A5" s="62"/>
      <c r="B5" s="62"/>
      <c r="C5" s="9"/>
      <c r="D5" s="10"/>
      <c r="E5" s="9"/>
      <c r="F5" s="64"/>
      <c r="G5" s="64"/>
      <c r="H5" s="64"/>
    </row>
    <row r="6" spans="1:8" s="2" customFormat="1" ht="25.5">
      <c r="A6" s="62"/>
      <c r="B6" s="62"/>
      <c r="C6" s="6" t="s">
        <v>13</v>
      </c>
      <c r="D6" s="6" t="s">
        <v>13</v>
      </c>
      <c r="E6" s="6" t="s">
        <v>13</v>
      </c>
      <c r="F6" s="65"/>
      <c r="G6" s="65"/>
      <c r="H6" s="65"/>
    </row>
    <row r="7" spans="1:8" ht="216.75">
      <c r="A7" s="36" t="s">
        <v>14</v>
      </c>
      <c r="B7" s="11">
        <v>1</v>
      </c>
      <c r="C7" s="12">
        <v>200000</v>
      </c>
      <c r="D7" s="12">
        <v>187500</v>
      </c>
      <c r="E7" s="12">
        <v>189076</v>
      </c>
      <c r="F7" s="12">
        <f>(C7+D7+E7)/3</f>
        <v>192192</v>
      </c>
      <c r="G7" s="12">
        <f>ROUNDUP(F7,0)</f>
        <v>192192</v>
      </c>
      <c r="H7" s="12">
        <f>G7*B7</f>
        <v>192192</v>
      </c>
    </row>
    <row r="8" spans="1:8" ht="216.75">
      <c r="A8" s="37" t="s">
        <v>15</v>
      </c>
      <c r="B8" s="11">
        <v>1</v>
      </c>
      <c r="C8" s="12">
        <v>200000</v>
      </c>
      <c r="D8" s="12">
        <v>175000</v>
      </c>
      <c r="E8" s="12">
        <v>168067</v>
      </c>
      <c r="F8" s="12">
        <f t="shared" ref="F8:F9" si="0">(C8+D8+E8)/3</f>
        <v>181022.33333333334</v>
      </c>
      <c r="G8" s="12">
        <f t="shared" ref="G8:G10" si="1">ROUNDUP(F8,0)</f>
        <v>181023</v>
      </c>
      <c r="H8" s="12">
        <f>G8*B8</f>
        <v>181023</v>
      </c>
    </row>
    <row r="9" spans="1:8" ht="204.75" thickBot="1">
      <c r="A9" s="36" t="s">
        <v>16</v>
      </c>
      <c r="B9" s="11">
        <v>1</v>
      </c>
      <c r="C9" s="12">
        <v>3000000</v>
      </c>
      <c r="D9" s="12">
        <v>3050000</v>
      </c>
      <c r="E9" s="12">
        <v>3500000</v>
      </c>
      <c r="F9" s="12">
        <f t="shared" si="0"/>
        <v>3183333.3333333335</v>
      </c>
      <c r="G9" s="12">
        <f t="shared" si="1"/>
        <v>3183334</v>
      </c>
      <c r="H9" s="12">
        <f>G9*B9</f>
        <v>3183334</v>
      </c>
    </row>
    <row r="10" spans="1:8" ht="15" thickBot="1">
      <c r="A10" s="7" t="s">
        <v>17</v>
      </c>
      <c r="B10" s="8">
        <v>4</v>
      </c>
      <c r="C10" s="13">
        <f>SUM(C7:C9)</f>
        <v>3400000</v>
      </c>
      <c r="D10" s="13">
        <f>SUM(D7:D9)</f>
        <v>3412500</v>
      </c>
      <c r="E10" s="13">
        <f>SUM(E7:E9)</f>
        <v>3857143</v>
      </c>
      <c r="F10" s="13">
        <f>SUM(F7:F9)</f>
        <v>3556547.666666667</v>
      </c>
      <c r="G10" s="13">
        <f t="shared" si="1"/>
        <v>3556548</v>
      </c>
      <c r="H10" s="13">
        <f>SUM(H7:H9)</f>
        <v>3556549</v>
      </c>
    </row>
    <row r="11" spans="1:8" ht="15" customHeight="1">
      <c r="A11" s="46" t="s">
        <v>18</v>
      </c>
      <c r="B11" s="46"/>
      <c r="C11" s="46"/>
      <c r="D11" s="46"/>
      <c r="E11" s="46"/>
      <c r="F11" s="46"/>
      <c r="G11" s="46"/>
      <c r="H11" s="46"/>
    </row>
    <row r="12" spans="1:8">
      <c r="A12" s="47"/>
      <c r="B12" s="47"/>
      <c r="C12" s="47"/>
      <c r="D12" s="47"/>
      <c r="E12" s="47"/>
      <c r="F12" s="47"/>
      <c r="G12" s="47"/>
      <c r="H12" s="47"/>
    </row>
    <row r="13" spans="1:8">
      <c r="H13" s="35"/>
    </row>
    <row r="14" spans="1:8" ht="14.25" customHeight="1">
      <c r="A14" s="48" t="s">
        <v>19</v>
      </c>
      <c r="B14" s="48"/>
      <c r="C14" s="48"/>
      <c r="H14" s="35"/>
    </row>
    <row r="15" spans="1:8">
      <c r="A15" s="48"/>
      <c r="B15" s="48"/>
      <c r="C15" s="48"/>
      <c r="H15" s="35"/>
    </row>
    <row r="16" spans="1:8" ht="10.5" customHeight="1">
      <c r="A16" s="48"/>
      <c r="B16" s="48"/>
      <c r="C16" s="48"/>
    </row>
  </sheetData>
  <mergeCells count="12">
    <mergeCell ref="A11:H12"/>
    <mergeCell ref="A14:C16"/>
    <mergeCell ref="A1:B2"/>
    <mergeCell ref="C1:E2"/>
    <mergeCell ref="F1:H1"/>
    <mergeCell ref="F2:H2"/>
    <mergeCell ref="B3:H3"/>
    <mergeCell ref="A4:A6"/>
    <mergeCell ref="B4:B6"/>
    <mergeCell ref="F4:F6"/>
    <mergeCell ref="G4:G6"/>
    <mergeCell ref="H4:H6"/>
  </mergeCells>
  <pageMargins left="0.25" right="0.25" top="0.75" bottom="0.75" header="0.3" footer="0.3"/>
  <pageSetup scale="6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3305F-8262-4DB8-A9DF-421EE64F1809}">
  <sheetPr>
    <pageSetUpPr fitToPage="1"/>
  </sheetPr>
  <dimension ref="A1:I14"/>
  <sheetViews>
    <sheetView view="pageBreakPreview" topLeftCell="A2" zoomScale="70" zoomScaleNormal="100" zoomScaleSheetLayoutView="70" workbookViewId="0">
      <selection activeCell="I8" sqref="I8"/>
    </sheetView>
  </sheetViews>
  <sheetFormatPr defaultColWidth="11.42578125" defaultRowHeight="14.25"/>
  <cols>
    <col min="1" max="1" width="64.28515625" style="3" customWidth="1"/>
    <col min="2" max="2" width="12.5703125" style="21" customWidth="1"/>
    <col min="3" max="3" width="19.7109375" style="3" customWidth="1"/>
    <col min="4" max="4" width="21" style="3" customWidth="1"/>
    <col min="5" max="5" width="21.7109375" style="3" customWidth="1"/>
    <col min="6" max="8" width="21.28515625" style="3" customWidth="1"/>
    <col min="9" max="9" width="12.28515625" style="3" bestFit="1" customWidth="1"/>
    <col min="10" max="16384" width="11.42578125" style="3"/>
  </cols>
  <sheetData>
    <row r="1" spans="1:9" s="1" customFormat="1" ht="26.25" customHeight="1">
      <c r="A1" s="49"/>
      <c r="B1" s="50"/>
      <c r="C1" s="53" t="s">
        <v>0</v>
      </c>
      <c r="D1" s="54"/>
      <c r="E1" s="55"/>
      <c r="F1" s="59" t="s">
        <v>1</v>
      </c>
      <c r="G1" s="59"/>
      <c r="H1" s="59"/>
    </row>
    <row r="2" spans="1:9" s="1" customFormat="1" ht="40.5" customHeight="1">
      <c r="A2" s="51"/>
      <c r="B2" s="52"/>
      <c r="C2" s="56"/>
      <c r="D2" s="57"/>
      <c r="E2" s="58"/>
      <c r="F2" s="59" t="s">
        <v>2</v>
      </c>
      <c r="G2" s="59"/>
      <c r="H2" s="59"/>
    </row>
    <row r="3" spans="1:9" s="1" customFormat="1" ht="26.25" customHeight="1">
      <c r="A3" s="4" t="s">
        <v>3</v>
      </c>
      <c r="B3" s="60" t="s">
        <v>20</v>
      </c>
      <c r="C3" s="61"/>
      <c r="D3" s="61"/>
      <c r="E3" s="61"/>
      <c r="F3" s="61"/>
      <c r="G3" s="61"/>
      <c r="H3" s="61"/>
    </row>
    <row r="4" spans="1:9" s="2" customFormat="1" ht="60" customHeight="1">
      <c r="A4" s="62" t="s">
        <v>5</v>
      </c>
      <c r="B4" s="62" t="s">
        <v>6</v>
      </c>
      <c r="C4" s="5" t="s">
        <v>21</v>
      </c>
      <c r="D4" s="5" t="s">
        <v>22</v>
      </c>
      <c r="E4" s="5" t="s">
        <v>23</v>
      </c>
      <c r="F4" s="63" t="s">
        <v>10</v>
      </c>
      <c r="G4" s="63" t="s">
        <v>11</v>
      </c>
      <c r="H4" s="63" t="s">
        <v>12</v>
      </c>
      <c r="I4" s="63" t="s">
        <v>24</v>
      </c>
    </row>
    <row r="5" spans="1:9" s="2" customFormat="1" ht="42.75" customHeight="1">
      <c r="A5" s="62"/>
      <c r="B5" s="62"/>
      <c r="C5" s="9">
        <v>45727</v>
      </c>
      <c r="D5" s="10">
        <v>45727</v>
      </c>
      <c r="E5" s="9">
        <v>45726</v>
      </c>
      <c r="F5" s="64"/>
      <c r="G5" s="64"/>
      <c r="H5" s="64"/>
      <c r="I5" s="64"/>
    </row>
    <row r="6" spans="1:9" s="2" customFormat="1" ht="26.25" thickBot="1">
      <c r="A6" s="62"/>
      <c r="B6" s="62"/>
      <c r="C6" s="6" t="s">
        <v>13</v>
      </c>
      <c r="D6" s="6" t="s">
        <v>13</v>
      </c>
      <c r="E6" s="6" t="s">
        <v>13</v>
      </c>
      <c r="F6" s="65"/>
      <c r="G6" s="65"/>
      <c r="H6" s="65"/>
      <c r="I6" s="64"/>
    </row>
    <row r="7" spans="1:9" ht="384" customHeight="1" thickBot="1">
      <c r="A7" s="38" t="s">
        <v>25</v>
      </c>
      <c r="B7" s="11">
        <v>1</v>
      </c>
      <c r="C7" s="12">
        <v>1100000</v>
      </c>
      <c r="D7" s="12">
        <v>1150000</v>
      </c>
      <c r="E7" s="12">
        <v>1204875</v>
      </c>
      <c r="F7" s="12">
        <f>(C7+D7+E7)/3</f>
        <v>1151625</v>
      </c>
      <c r="G7" s="12">
        <f>ROUNDUP(F7,0)</f>
        <v>1151625</v>
      </c>
      <c r="H7" s="22">
        <f>G7*B7</f>
        <v>1151625</v>
      </c>
      <c r="I7" s="23">
        <f>+H7*5.1%+H7</f>
        <v>1210357.875</v>
      </c>
    </row>
    <row r="8" spans="1:9" ht="24" customHeight="1" thickBot="1">
      <c r="A8" s="39" t="s">
        <v>17</v>
      </c>
      <c r="B8" s="8">
        <v>4</v>
      </c>
      <c r="C8" s="13">
        <f>SUM(C7:C7)</f>
        <v>1100000</v>
      </c>
      <c r="D8" s="13">
        <f>SUM(D7:D7)</f>
        <v>1150000</v>
      </c>
      <c r="E8" s="13">
        <f>SUM(E7:E7)</f>
        <v>1204875</v>
      </c>
      <c r="F8" s="13">
        <f>SUM(F7:F7)</f>
        <v>1151625</v>
      </c>
      <c r="G8" s="13">
        <f t="shared" ref="G8" si="0">ROUNDUP(F8,0)</f>
        <v>1151625</v>
      </c>
      <c r="H8" s="13">
        <f>SUM(H7:H7)</f>
        <v>1151625</v>
      </c>
      <c r="I8" s="23">
        <f>I7</f>
        <v>1210357.875</v>
      </c>
    </row>
    <row r="9" spans="1:9" ht="15" customHeight="1">
      <c r="A9" s="66" t="s">
        <v>18</v>
      </c>
      <c r="B9" s="46"/>
      <c r="C9" s="46"/>
      <c r="D9" s="46"/>
      <c r="E9" s="46"/>
      <c r="F9" s="46"/>
      <c r="G9" s="46"/>
      <c r="H9" s="67"/>
    </row>
    <row r="10" spans="1:9" ht="15" thickBot="1">
      <c r="A10" s="68"/>
      <c r="B10" s="69"/>
      <c r="C10" s="69"/>
      <c r="D10" s="69"/>
      <c r="E10" s="69"/>
      <c r="F10" s="69"/>
      <c r="G10" s="69"/>
      <c r="H10" s="70"/>
    </row>
    <row r="12" spans="1:9" ht="14.25" customHeight="1">
      <c r="A12" s="48" t="s">
        <v>19</v>
      </c>
      <c r="B12" s="48"/>
      <c r="C12" s="48"/>
    </row>
    <row r="13" spans="1:9">
      <c r="A13" s="48"/>
      <c r="B13" s="48"/>
      <c r="C13" s="48"/>
      <c r="H13" s="35">
        <f>I8*4</f>
        <v>4841431.5</v>
      </c>
    </row>
    <row r="14" spans="1:9" ht="10.5" customHeight="1">
      <c r="A14" s="48"/>
      <c r="B14" s="48"/>
      <c r="C14" s="48"/>
    </row>
  </sheetData>
  <mergeCells count="13">
    <mergeCell ref="I4:I6"/>
    <mergeCell ref="A9:H10"/>
    <mergeCell ref="A12:C14"/>
    <mergeCell ref="A1:B2"/>
    <mergeCell ref="C1:E2"/>
    <mergeCell ref="F1:H1"/>
    <mergeCell ref="F2:H2"/>
    <mergeCell ref="B3:H3"/>
    <mergeCell ref="A4:A6"/>
    <mergeCell ref="B4:B6"/>
    <mergeCell ref="F4:F6"/>
    <mergeCell ref="G4:G6"/>
    <mergeCell ref="H4:H6"/>
  </mergeCells>
  <pageMargins left="0.25" right="0.25" top="0.75" bottom="0.75" header="0.3" footer="0.3"/>
  <pageSetup scale="62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16820-E053-4C0B-A8C6-25649C597B0E}">
  <dimension ref="A2:I14"/>
  <sheetViews>
    <sheetView topLeftCell="B1" workbookViewId="0">
      <selection activeCell="H12" sqref="H12"/>
    </sheetView>
  </sheetViews>
  <sheetFormatPr defaultColWidth="11.42578125" defaultRowHeight="15"/>
  <cols>
    <col min="3" max="3" width="43.28515625" bestFit="1" customWidth="1"/>
    <col min="4" max="4" width="12" bestFit="1" customWidth="1"/>
    <col min="5" max="5" width="9.7109375" bestFit="1" customWidth="1"/>
    <col min="6" max="6" width="16.28515625" bestFit="1" customWidth="1"/>
    <col min="7" max="7" width="16.28515625" customWidth="1"/>
    <col min="8" max="8" width="14.42578125" bestFit="1" customWidth="1"/>
  </cols>
  <sheetData>
    <row r="2" spans="1:9">
      <c r="B2" s="71" t="s">
        <v>26</v>
      </c>
      <c r="C2" s="71"/>
      <c r="D2" s="71"/>
    </row>
    <row r="4" spans="1:9" ht="15.75" thickBot="1"/>
    <row r="5" spans="1:9" ht="45">
      <c r="B5" s="24" t="s">
        <v>27</v>
      </c>
      <c r="C5" s="25" t="s">
        <v>28</v>
      </c>
      <c r="D5" s="25" t="s">
        <v>29</v>
      </c>
      <c r="E5" s="25" t="s">
        <v>30</v>
      </c>
      <c r="F5" s="26" t="s">
        <v>31</v>
      </c>
      <c r="G5" s="27" t="s">
        <v>32</v>
      </c>
      <c r="H5" s="27" t="s">
        <v>33</v>
      </c>
    </row>
    <row r="6" spans="1:9">
      <c r="B6" s="28">
        <v>1</v>
      </c>
      <c r="C6" s="29" t="s">
        <v>34</v>
      </c>
      <c r="D6" s="29" t="s">
        <v>35</v>
      </c>
      <c r="E6" s="43">
        <v>9</v>
      </c>
      <c r="F6" s="40">
        <v>19988</v>
      </c>
      <c r="G6" s="41">
        <f>F6*1.051</f>
        <v>21007.387999999999</v>
      </c>
      <c r="H6" s="41">
        <f>G6*E6</f>
        <v>189066.492</v>
      </c>
      <c r="I6" s="32"/>
    </row>
    <row r="7" spans="1:9">
      <c r="A7" t="s">
        <v>25</v>
      </c>
      <c r="B7" s="28">
        <v>2</v>
      </c>
      <c r="C7" s="29" t="s">
        <v>36</v>
      </c>
      <c r="D7" s="29" t="s">
        <v>37</v>
      </c>
      <c r="E7" s="43">
        <v>9</v>
      </c>
      <c r="F7" s="40">
        <v>347116</v>
      </c>
      <c r="G7" s="41">
        <f t="shared" ref="G7:G11" si="0">F7*1.051</f>
        <v>364818.91599999997</v>
      </c>
      <c r="H7" s="41">
        <f t="shared" ref="H7:H11" si="1">G7*E7</f>
        <v>3283370.2439999999</v>
      </c>
    </row>
    <row r="8" spans="1:9">
      <c r="B8" s="28">
        <v>3</v>
      </c>
      <c r="C8" s="29" t="s">
        <v>38</v>
      </c>
      <c r="D8" s="29" t="s">
        <v>38</v>
      </c>
      <c r="E8" s="43">
        <v>9</v>
      </c>
      <c r="F8" s="40">
        <v>52600</v>
      </c>
      <c r="G8" s="41">
        <f t="shared" si="0"/>
        <v>55282.6</v>
      </c>
      <c r="H8" s="41">
        <f t="shared" si="1"/>
        <v>497543.39999999997</v>
      </c>
    </row>
    <row r="9" spans="1:9">
      <c r="B9" s="28">
        <v>4</v>
      </c>
      <c r="C9" s="29" t="s">
        <v>39</v>
      </c>
      <c r="D9" s="29" t="s">
        <v>40</v>
      </c>
      <c r="E9" s="43">
        <v>9</v>
      </c>
      <c r="F9" s="40">
        <v>231440</v>
      </c>
      <c r="G9" s="41">
        <f t="shared" si="0"/>
        <v>243243.43999999997</v>
      </c>
      <c r="H9" s="41">
        <f t="shared" si="1"/>
        <v>2189190.96</v>
      </c>
    </row>
    <row r="10" spans="1:9">
      <c r="B10" s="28">
        <v>5</v>
      </c>
      <c r="C10" s="29" t="s">
        <v>41</v>
      </c>
      <c r="D10" s="29" t="s">
        <v>40</v>
      </c>
      <c r="E10" s="43">
        <v>9</v>
      </c>
      <c r="F10" s="40">
        <v>157800</v>
      </c>
      <c r="G10" s="41">
        <f t="shared" si="0"/>
        <v>165847.79999999999</v>
      </c>
      <c r="H10" s="41">
        <f t="shared" si="1"/>
        <v>1492630.2</v>
      </c>
    </row>
    <row r="11" spans="1:9" ht="15.75" thickBot="1">
      <c r="B11" s="30">
        <v>6</v>
      </c>
      <c r="C11" s="31" t="s">
        <v>42</v>
      </c>
      <c r="D11" s="31" t="s">
        <v>43</v>
      </c>
      <c r="E11" s="44">
        <v>9</v>
      </c>
      <c r="F11" s="42">
        <v>8416</v>
      </c>
      <c r="G11" s="41">
        <f t="shared" si="0"/>
        <v>8845.2160000000003</v>
      </c>
      <c r="H11" s="41">
        <f t="shared" si="1"/>
        <v>79606.944000000003</v>
      </c>
    </row>
    <row r="12" spans="1:9">
      <c r="F12" s="33" t="s">
        <v>44</v>
      </c>
      <c r="G12" s="34">
        <f>SUM(G6:G11)</f>
        <v>859045.35999999987</v>
      </c>
      <c r="H12" s="45">
        <f>SUM(H6:H11)</f>
        <v>7731408.2400000002</v>
      </c>
    </row>
    <row r="14" spans="1:9">
      <c r="H14" s="32"/>
    </row>
  </sheetData>
  <mergeCells count="1">
    <mergeCell ref="B2:D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524AC-6A81-4872-9F33-6122909FA0DF}">
  <dimension ref="D4:I21"/>
  <sheetViews>
    <sheetView tabSelected="1" topLeftCell="A4" zoomScale="90" zoomScaleNormal="90" workbookViewId="0">
      <selection activeCell="G21" sqref="G21"/>
    </sheetView>
  </sheetViews>
  <sheetFormatPr defaultColWidth="11.42578125" defaultRowHeight="15"/>
  <cols>
    <col min="4" max="4" width="14.140625" customWidth="1"/>
    <col min="6" max="6" width="13.5703125" customWidth="1"/>
    <col min="7" max="7" width="15.42578125" customWidth="1"/>
    <col min="8" max="9" width="14.28515625" bestFit="1" customWidth="1"/>
  </cols>
  <sheetData>
    <row r="4" spans="4:9" ht="42">
      <c r="D4" s="14" t="s">
        <v>45</v>
      </c>
      <c r="E4" s="14" t="s">
        <v>46</v>
      </c>
      <c r="F4" s="14" t="s">
        <v>47</v>
      </c>
      <c r="G4" s="14" t="s">
        <v>48</v>
      </c>
      <c r="H4" s="14" t="s">
        <v>49</v>
      </c>
      <c r="I4" s="14" t="s">
        <v>50</v>
      </c>
    </row>
    <row r="5" spans="4:9">
      <c r="D5" s="15" t="s">
        <v>51</v>
      </c>
      <c r="E5" s="15" t="s">
        <v>52</v>
      </c>
      <c r="F5" s="15">
        <v>1</v>
      </c>
      <c r="G5" s="15">
        <v>3</v>
      </c>
      <c r="H5" s="16">
        <f>('DT Centro_Alamos'!H7+'DT Centro_Alamos'!H8)</f>
        <v>373215</v>
      </c>
      <c r="I5" s="16">
        <f>G5*H5</f>
        <v>1119645</v>
      </c>
    </row>
    <row r="6" spans="4:9">
      <c r="D6" s="15" t="s">
        <v>53</v>
      </c>
      <c r="E6" s="15" t="s">
        <v>54</v>
      </c>
      <c r="F6" s="15">
        <v>1</v>
      </c>
      <c r="G6" s="15">
        <v>3</v>
      </c>
      <c r="H6" s="16">
        <f>'DT Suroccidente_Pereira'!I7</f>
        <v>1210357.875</v>
      </c>
      <c r="I6" s="16">
        <v>3631073.64</v>
      </c>
    </row>
    <row r="7" spans="4:9">
      <c r="D7" s="17"/>
      <c r="E7" s="18"/>
      <c r="F7" s="18"/>
      <c r="G7" s="20" t="s">
        <v>44</v>
      </c>
      <c r="H7" s="19">
        <f>SUM(H5:H6)</f>
        <v>1583572.875</v>
      </c>
      <c r="I7" s="19">
        <f>SUM(I5:I6)</f>
        <v>4750718.6400000006</v>
      </c>
    </row>
    <row r="9" spans="4:9" ht="31.5">
      <c r="D9" s="14" t="s">
        <v>45</v>
      </c>
      <c r="E9" s="14" t="s">
        <v>46</v>
      </c>
      <c r="F9" s="14" t="s">
        <v>47</v>
      </c>
      <c r="G9" s="14" t="s">
        <v>55</v>
      </c>
      <c r="H9" s="14" t="s">
        <v>56</v>
      </c>
      <c r="I9" s="14" t="s">
        <v>57</v>
      </c>
    </row>
    <row r="10" spans="4:9">
      <c r="D10" s="15" t="s">
        <v>51</v>
      </c>
      <c r="E10" s="15" t="s">
        <v>52</v>
      </c>
      <c r="F10" s="15">
        <v>1</v>
      </c>
      <c r="G10" s="15">
        <v>1</v>
      </c>
      <c r="H10" s="16">
        <f>'DT Centro_Alamos'!H9</f>
        <v>3183334</v>
      </c>
      <c r="I10" s="16">
        <f>G10*H10</f>
        <v>3183334</v>
      </c>
    </row>
    <row r="11" spans="4:9">
      <c r="D11" s="17"/>
      <c r="E11" s="18"/>
      <c r="F11" s="18"/>
      <c r="G11" s="20" t="s">
        <v>44</v>
      </c>
      <c r="H11" s="19">
        <f>SUM(H10:H10)</f>
        <v>3183334</v>
      </c>
      <c r="I11" s="19">
        <f>SUM(I10)</f>
        <v>3183334</v>
      </c>
    </row>
    <row r="13" spans="4:9" ht="31.5">
      <c r="D13" s="14" t="s">
        <v>45</v>
      </c>
      <c r="E13" s="14" t="s">
        <v>46</v>
      </c>
      <c r="F13" s="14" t="s">
        <v>47</v>
      </c>
      <c r="G13" s="14" t="s">
        <v>58</v>
      </c>
      <c r="H13" s="14" t="s">
        <v>56</v>
      </c>
      <c r="I13" s="14" t="s">
        <v>59</v>
      </c>
    </row>
    <row r="14" spans="4:9">
      <c r="D14" s="15" t="s">
        <v>53</v>
      </c>
      <c r="E14" s="15" t="s">
        <v>54</v>
      </c>
      <c r="F14" s="15">
        <v>1</v>
      </c>
      <c r="G14" s="15">
        <v>9</v>
      </c>
      <c r="H14" s="16">
        <f>'Bolsa Repuesto_Pereira'!G12</f>
        <v>859045.35999999987</v>
      </c>
      <c r="I14" s="16">
        <f>G14*H14</f>
        <v>7731408.2399999984</v>
      </c>
    </row>
    <row r="15" spans="4:9">
      <c r="D15" s="17"/>
      <c r="E15" s="18"/>
      <c r="F15" s="18"/>
      <c r="G15" s="20" t="s">
        <v>44</v>
      </c>
      <c r="H15" s="19">
        <f>SUM(H14:H14)</f>
        <v>859045.35999999987</v>
      </c>
      <c r="I15" s="19">
        <f>SUM(I14)</f>
        <v>7731408.2399999984</v>
      </c>
    </row>
    <row r="18" spans="4:7" ht="31.5">
      <c r="D18" s="14" t="s">
        <v>45</v>
      </c>
      <c r="E18" s="14" t="s">
        <v>46</v>
      </c>
      <c r="F18" s="14" t="s">
        <v>47</v>
      </c>
      <c r="G18" s="14" t="s">
        <v>60</v>
      </c>
    </row>
    <row r="19" spans="4:7">
      <c r="D19" s="15" t="s">
        <v>51</v>
      </c>
      <c r="E19" s="15" t="s">
        <v>52</v>
      </c>
      <c r="F19" s="15">
        <v>1</v>
      </c>
      <c r="G19" s="16">
        <f>I5+I10</f>
        <v>4302979</v>
      </c>
    </row>
    <row r="20" spans="4:7">
      <c r="D20" s="15" t="s">
        <v>53</v>
      </c>
      <c r="E20" s="15" t="s">
        <v>54</v>
      </c>
      <c r="F20" s="15">
        <v>1</v>
      </c>
      <c r="G20" s="16">
        <f>I6+I15</f>
        <v>11362481.879999999</v>
      </c>
    </row>
    <row r="21" spans="4:7">
      <c r="D21" s="17"/>
      <c r="E21" s="18"/>
      <c r="F21" s="20" t="s">
        <v>44</v>
      </c>
      <c r="G21" s="19">
        <f>SUM(G19:G20)</f>
        <v>15665460.879999999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734a48-db25-49cb-b1d9-b9efed32be13">
      <Terms xmlns="http://schemas.microsoft.com/office/infopath/2007/PartnerControls"/>
    </lcf76f155ced4ddcb4097134ff3c332f>
    <TaxCatchAll xmlns="3b6aaf56-0f6d-4173-9505-853e30c362c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B64087A1AD71548A52CFE275E0781A2" ma:contentTypeVersion="13" ma:contentTypeDescription="Crear nuevo documento." ma:contentTypeScope="" ma:versionID="84b6eca063b4f00375500a6013993afd">
  <xsd:schema xmlns:xsd="http://www.w3.org/2001/XMLSchema" xmlns:xs="http://www.w3.org/2001/XMLSchema" xmlns:p="http://schemas.microsoft.com/office/2006/metadata/properties" xmlns:ns2="3b6aaf56-0f6d-4173-9505-853e30c362c5" xmlns:ns3="88734a48-db25-49cb-b1d9-b9efed32be13" targetNamespace="http://schemas.microsoft.com/office/2006/metadata/properties" ma:root="true" ma:fieldsID="a6ce6b31990eba792690ae6950fa220d" ns2:_="" ns3:_="">
    <xsd:import namespace="3b6aaf56-0f6d-4173-9505-853e30c362c5"/>
    <xsd:import namespace="88734a48-db25-49cb-b1d9-b9efed32be1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6aaf56-0f6d-4173-9505-853e30c362c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08c57e84-0fbc-4995-9801-a88928668ae1}" ma:internalName="TaxCatchAll" ma:showField="CatchAllData" ma:web="3b6aaf56-0f6d-4173-9505-853e30c362c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734a48-db25-49cb-b1d9-b9efed32b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ea9b580d-3441-472b-b633-05114d4a3dc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0F128F5-58A8-426B-9FE5-9228DDA29FE8}"/>
</file>

<file path=customXml/itemProps2.xml><?xml version="1.0" encoding="utf-8"?>
<ds:datastoreItem xmlns:ds="http://schemas.openxmlformats.org/officeDocument/2006/customXml" ds:itemID="{544F6EB1-A5C0-4789-A68D-36B648F8FC9F}"/>
</file>

<file path=customXml/itemProps3.xml><?xml version="1.0" encoding="utf-8"?>
<ds:datastoreItem xmlns:ds="http://schemas.openxmlformats.org/officeDocument/2006/customXml" ds:itemID="{4F7B5D38-C6F1-4290-9B99-BFC22EA98C0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Bustos</dc:creator>
  <cp:keywords/>
  <dc:description/>
  <cp:lastModifiedBy>Wilmar Giovanny Moreno Gallo</cp:lastModifiedBy>
  <cp:revision/>
  <dcterms:created xsi:type="dcterms:W3CDTF">2019-10-30T15:43:12Z</dcterms:created>
  <dcterms:modified xsi:type="dcterms:W3CDTF">2026-08-26T19:53:09Z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0x0101003B64087A1AD71548A52CFE275E0781A2</vt:lpwstr>
  </property>
</Properties>
</file>