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uciano\Desktop\Luciano\Icanh\Procesos\2026\Combustibles Tierradentro\"/>
    </mc:Choice>
  </mc:AlternateContent>
  <xr:revisionPtr revIDLastSave="0" documentId="13_ncr:1_{249523A5-846C-4D7A-A82F-DA9B60CB8566}" xr6:coauthVersionLast="47" xr6:coauthVersionMax="47" xr10:uidLastSave="{00000000-0000-0000-0000-000000000000}"/>
  <workbookProtection workbookAlgorithmName="SHA-512" workbookHashValue="Br16cgaJ0bvHzQ5ruYSapTaOuIaF55vPxT2v8laESYwnfkNqFQ6lWsIeITetAPgfUIzuXpA1puLS77v8pjfDmQ==" workbookSaltValue="AhLnxmP064+5xGTuyPT1ig==" workbookSpinCount="100000" lockStructure="1"/>
  <bookViews>
    <workbookView xWindow="-120" yWindow="-120" windowWidth="20730" windowHeight="11160" xr2:uid="{00000000-000D-0000-FFFF-FFFF00000000}"/>
  </bookViews>
  <sheets>
    <sheet name="Estudio de Mercado" sheetId="1" r:id="rId1"/>
    <sheet name="Precios Internet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K25" i="1"/>
  <c r="V10" i="1"/>
  <c r="V11" i="1"/>
  <c r="V12" i="1"/>
  <c r="V13" i="1"/>
  <c r="V14" i="1"/>
  <c r="V9" i="1"/>
  <c r="W9" i="1" s="1"/>
  <c r="W14" i="1"/>
  <c r="W10" i="1"/>
  <c r="Q9" i="1"/>
  <c r="T10" i="1"/>
  <c r="T13" i="1"/>
  <c r="T9" i="1"/>
  <c r="U9" i="1" s="1"/>
  <c r="R10" i="1"/>
  <c r="R14" i="1"/>
  <c r="R9" i="1"/>
  <c r="S9" i="1" s="1"/>
  <c r="P9" i="1"/>
  <c r="U10" i="1"/>
  <c r="S10" i="1"/>
  <c r="Q10" i="1"/>
  <c r="P10" i="1"/>
  <c r="N14" i="1"/>
  <c r="O14" i="1" s="1"/>
  <c r="N12" i="1"/>
  <c r="O12" i="1" s="1"/>
  <c r="N11" i="1"/>
  <c r="O11" i="1" s="1"/>
  <c r="F11" i="3"/>
  <c r="N13" i="1" s="1"/>
  <c r="O13" i="1" s="1"/>
  <c r="F15" i="3"/>
  <c r="F7" i="3"/>
  <c r="F3" i="3"/>
  <c r="O10" i="1"/>
  <c r="O9" i="1"/>
  <c r="M10" i="1"/>
  <c r="M11" i="1"/>
  <c r="M12" i="1"/>
  <c r="M13" i="1"/>
  <c r="M14" i="1"/>
  <c r="M9" i="1"/>
  <c r="T12" i="1" l="1"/>
  <c r="R13" i="1"/>
  <c r="T11" i="1"/>
  <c r="R11" i="1"/>
  <c r="W12" i="1"/>
  <c r="R12" i="1"/>
  <c r="T14" i="1"/>
  <c r="W11" i="1"/>
  <c r="W16" i="1" s="1"/>
  <c r="W13" i="1"/>
  <c r="P13" i="1"/>
  <c r="P11" i="1"/>
  <c r="P12" i="1"/>
  <c r="P14" i="1"/>
  <c r="K10" i="1"/>
  <c r="K11" i="1"/>
  <c r="K12" i="1"/>
  <c r="K13" i="1"/>
  <c r="K14" i="1"/>
  <c r="K9" i="1"/>
  <c r="I10" i="1"/>
  <c r="I11" i="1"/>
  <c r="I12" i="1"/>
  <c r="I13" i="1"/>
  <c r="I14" i="1"/>
  <c r="I9" i="1"/>
  <c r="O16" i="1" s="1"/>
  <c r="Q13" i="1" l="1"/>
  <c r="Q14" i="1"/>
  <c r="Q12" i="1"/>
  <c r="Q11" i="1"/>
  <c r="Q16" i="1" s="1"/>
  <c r="M16" i="1"/>
  <c r="K16" i="1"/>
  <c r="I16" i="1"/>
  <c r="S12" i="1" l="1"/>
  <c r="U12" i="1"/>
  <c r="S14" i="1"/>
  <c r="U14" i="1"/>
  <c r="U11" i="1"/>
  <c r="S11" i="1"/>
  <c r="S13" i="1"/>
  <c r="U13" i="1"/>
  <c r="S16" i="1" l="1"/>
  <c r="U16" i="1"/>
</calcChain>
</file>

<file path=xl/sharedStrings.xml><?xml version="1.0" encoding="utf-8"?>
<sst xmlns="http://schemas.openxmlformats.org/spreadsheetml/2006/main" count="78" uniqueCount="51">
  <si>
    <t>República de Colombia</t>
  </si>
  <si>
    <t>Instituto Colombiano de Antropología e Historia</t>
  </si>
  <si>
    <t>ESTACIÓN DE SERVICIO INZÁ</t>
  </si>
  <si>
    <t>No.</t>
  </si>
  <si>
    <t>Descripción</t>
  </si>
  <si>
    <t>Unidad de medida</t>
  </si>
  <si>
    <t>Cantidad requerida</t>
  </si>
  <si>
    <t xml:space="preserve">Gasolina corriente </t>
  </si>
  <si>
    <t>Octanaje promedio de 87 octanos, destilación punto final de ebullición de 225°C y 32°C en API. (56% CONSUMO TOTAL APROXIMADO) Consumo estimado: 24 galones/mes aprox, según necesidad y hasta agotar el presupuesto.</t>
  </si>
  <si>
    <t>Galón</t>
  </si>
  <si>
    <t>ACPM</t>
  </si>
  <si>
    <t>Índice de acetato igual a 47, destilación punto final de ebullición de 370° en API. (44% DEL CONSUMO APROXIMADO). Consumo estimado: 20 galones/mes aprox, según necesidad y hasta agotar el presupuesto.</t>
  </si>
  <si>
    <t>Aceite 4 tiempos</t>
  </si>
  <si>
    <t>Que combine aceites minerales de calidad altamente refinados y un avanzado sistema de aditivos para proporcionar una buena limpieza del motor y una buena protección contra el desgaste y la corrosión. Dos (2) galones/mes (estimado), según necesidad y hasta agotar el presupuesto</t>
  </si>
  <si>
    <t>Cuarto</t>
  </si>
  <si>
    <t>Aceite 2 tiempos</t>
  </si>
  <si>
    <t>Estudio de Mercado</t>
  </si>
  <si>
    <t>HENRY SATIZABAL YUCO</t>
  </si>
  <si>
    <t>Precio Unitario</t>
  </si>
  <si>
    <t>Precio Total</t>
  </si>
  <si>
    <t>Requerimiento</t>
  </si>
  <si>
    <t>PRECIO TOTAL</t>
  </si>
  <si>
    <t>SICOM PRECIOS REFERENCIA</t>
  </si>
  <si>
    <t>INTERNET</t>
  </si>
  <si>
    <t>Ítem</t>
  </si>
  <si>
    <t>Valor</t>
  </si>
  <si>
    <t>Link</t>
  </si>
  <si>
    <t>Aceite 4 Tiempos</t>
  </si>
  <si>
    <t>Presentación</t>
  </si>
  <si>
    <t>PROMEDIO</t>
  </si>
  <si>
    <t>Aceite 2 Tiempos</t>
  </si>
  <si>
    <t>https://www.homecenter.com.co/homecenter-co/product/363237/aceite-15w-40-delvac-diesel-1gl-mobil/363237/</t>
  </si>
  <si>
    <t>https://www.homecenter.com.co/homecenter-co/product/691871/aceite-20w50-driver-hgx-repsol-4l/691871/</t>
  </si>
  <si>
    <t>https://casalopez.com.co/aceites-lubricantes/aceite-para-motor-total-rubia-tir-7400-15w40-galon-378l/?srsltid=AfmBOoryz9Bq5f3vhkD_l6l4cu5HP1qepQW4Hh1nEWNyWkoSdZI_x-kJOfo</t>
  </si>
  <si>
    <t>https://www.importadorasasociadas.com/aceite-15w40-ci4-sl-mineral-galon/p?idsku=13420&amp;srsltid=AfmBOorXhHoyY1UCeNd8lLejOJygHhfQOwvfDLfN29U8kUknt7cZ4rRJhuk</t>
  </si>
  <si>
    <t>https://www.importadorasasociadas.com/aceite-15w40-cuarto-motorcraft-ci4saeqt15w40/p</t>
  </si>
  <si>
    <t>https://www.energiteca.com/aceite-coexito-silver-sae-15w40-api-ci-4-plus-diesel-cuarto/p</t>
  </si>
  <si>
    <t>https://www.energiteca.com/aceite-mobil-del-mx-esp-15w-40-1-4/p?idsku=516&amp;srsltid=AfmBOopyPXRukJk-VWYuBtubxUKu_ReAEWMC0DnZ60gSDZ2vS-VyhJ9bQw8</t>
  </si>
  <si>
    <t>https://grupomotor.co/producto/lubricantes-motor-diesel-typer-15w40-api-ci-4-en-cuarto-caja/?srsltid=AfmBOoo-ihvv1FJtohfsDa6w7za191ztnW-5zq0BW_pW0MrsCacG3_bC</t>
  </si>
  <si>
    <t>https://www.homecenter.com.co/homecenter-co/product/656892/aceite-durespo-multigrado-sae-10w30-1-4-galon/656892/</t>
  </si>
  <si>
    <t>https://www.homecenter.com.co/homecenter-co/product/356579/aceite-para-motores-de-2-tiempos-1-4-galon-946-ml/356579/</t>
  </si>
  <si>
    <t>https://lubritodo.co/producto/mobil-extra-2t-cuarto-c12/</t>
  </si>
  <si>
    <t>https://vanssoil.com/aceite-2t-para-motos-y-guadanas</t>
  </si>
  <si>
    <t>https://agromaquinasvire.com/products/galon-de-aceite-husqvarna-2t</t>
  </si>
  <si>
    <t>https://www.durespo.com/products/lubricante-mezcla-sintetica-para-motores-2t-a-gasolina-jaso-fd?variant=44177373200420</t>
  </si>
  <si>
    <t>https://www.homecenter.com.co/homecenter-co/product/663236/aceite-para-motores-de-2-tiempos-galon/663236/</t>
  </si>
  <si>
    <t>https://homecenter.falabella.com.co/homecenter-co/product/146038838/aceite-durespo-jaso-fd-semi-sintetico-1-galon/146038839?exp=homecenter</t>
  </si>
  <si>
    <t>PROMEDIO SIMPLE</t>
  </si>
  <si>
    <t>MEDIA GEOMÈTRICA</t>
  </si>
  <si>
    <t>MEDIA ARMÒNICA</t>
  </si>
  <si>
    <t>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</si>
</sst>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  <xf numFmtId="0" fontId="2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164" fontId="3" fillId="2" borderId="9" xfId="0" applyNumberFormat="1" applyFont="1" applyFill="1" applyBorder="1" applyAlignment="1">
      <alignment vertical="center"/>
    </xf>
    <xf numFmtId="164" fontId="2" fillId="3" borderId="9" xfId="0" applyNumberFormat="1" applyFont="1" applyFill="1" applyBorder="1" applyAlignment="1" applyProtection="1">
      <alignment vertical="center"/>
      <protection locked="0"/>
    </xf>
    <xf numFmtId="0" fontId="5" fillId="4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9" xfId="0" applyNumberForma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3" fillId="5" borderId="9" xfId="0" applyFont="1" applyFill="1" applyBorder="1" applyAlignment="1">
      <alignment horizontal="center" vertical="center" wrapText="1"/>
    </xf>
    <xf numFmtId="164" fontId="2" fillId="5" borderId="9" xfId="0" applyNumberFormat="1" applyFont="1" applyFill="1" applyBorder="1" applyAlignment="1" applyProtection="1">
      <alignment vertical="center"/>
      <protection locked="0"/>
    </xf>
    <xf numFmtId="164" fontId="2" fillId="5" borderId="9" xfId="0" applyNumberFormat="1" applyFont="1" applyFill="1" applyBorder="1" applyAlignment="1">
      <alignment vertical="center"/>
    </xf>
    <xf numFmtId="164" fontId="3" fillId="5" borderId="9" xfId="0" applyNumberFormat="1" applyFont="1" applyFill="1" applyBorder="1" applyAlignment="1">
      <alignment vertical="center"/>
    </xf>
    <xf numFmtId="4" fontId="2" fillId="2" borderId="0" xfId="0" applyNumberFormat="1" applyFont="1" applyFill="1"/>
    <xf numFmtId="10" fontId="2" fillId="2" borderId="0" xfId="3" applyNumberFormat="1" applyFont="1" applyFill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3" fillId="5" borderId="9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</cellXfs>
  <cellStyles count="4">
    <cellStyle name="Normal" xfId="0" builtinId="0"/>
    <cellStyle name="Normal 3 2" xfId="2" xr:uid="{00000000-0005-0000-0000-000001000000}"/>
    <cellStyle name="Normal 6" xfId="1" xr:uid="{00000000-0005-0000-0000-000002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232514</xdr:colOff>
      <xdr:row>1</xdr:row>
      <xdr:rowOff>31749</xdr:rowOff>
    </xdr:from>
    <xdr:to>
      <xdr:col>9</xdr:col>
      <xdr:colOff>706071</xdr:colOff>
      <xdr:row>3</xdr:row>
      <xdr:rowOff>144894</xdr:rowOff>
    </xdr:to>
    <xdr:pic>
      <xdr:nvPicPr>
        <xdr:cNvPr id="20" name="Imagen 19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8914" y="126999"/>
          <a:ext cx="1435582" cy="532245"/>
        </a:xfrm>
        <a:prstGeom prst="rect">
          <a:avLst/>
        </a:prstGeom>
      </xdr:spPr>
    </xdr:pic>
    <xdr:clientData/>
  </xdr:twoCellAnchor>
  <xdr:twoCellAnchor editAs="oneCell">
    <xdr:from>
      <xdr:col>1</xdr:col>
      <xdr:colOff>56283</xdr:colOff>
      <xdr:row>1</xdr:row>
      <xdr:rowOff>67071</xdr:rowOff>
    </xdr:from>
    <xdr:to>
      <xdr:col>2</xdr:col>
      <xdr:colOff>1142218</xdr:colOff>
      <xdr:row>3</xdr:row>
      <xdr:rowOff>180216</xdr:rowOff>
    </xdr:to>
    <xdr:pic>
      <xdr:nvPicPr>
        <xdr:cNvPr id="21" name="Imagen 20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058" y="276621"/>
          <a:ext cx="1438360" cy="5322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A1:Z46"/>
  <sheetViews>
    <sheetView tabSelected="1" zoomScale="80" zoomScaleNormal="80" workbookViewId="0">
      <selection activeCell="F12" sqref="F12"/>
    </sheetView>
  </sheetViews>
  <sheetFormatPr baseColWidth="10" defaultColWidth="11.42578125" defaultRowHeight="0" customHeight="1" zeroHeight="1" x14ac:dyDescent="0.3"/>
  <cols>
    <col min="1" max="1" width="1.5703125" style="5" customWidth="1"/>
    <col min="2" max="2" width="5.28515625" style="1" customWidth="1"/>
    <col min="3" max="3" width="17.42578125" style="1" customWidth="1"/>
    <col min="4" max="4" width="23.42578125" style="1" customWidth="1"/>
    <col min="5" max="5" width="27.7109375" style="1" customWidth="1"/>
    <col min="6" max="6" width="10.42578125" style="1" customWidth="1"/>
    <col min="7" max="7" width="10.140625" style="1" customWidth="1"/>
    <col min="8" max="23" width="14.42578125" style="1" customWidth="1"/>
    <col min="24" max="24" width="6.42578125" style="1" customWidth="1"/>
    <col min="25" max="27" width="11.42578125" style="1" customWidth="1"/>
    <col min="28" max="16384" width="11.42578125" style="1"/>
  </cols>
  <sheetData>
    <row r="1" spans="1:26" ht="16.5" x14ac:dyDescent="0.3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6" ht="16.5" x14ac:dyDescent="0.3">
      <c r="B2" s="6"/>
      <c r="C2" s="7"/>
      <c r="D2" s="36" t="s">
        <v>0</v>
      </c>
      <c r="E2" s="37"/>
      <c r="F2" s="37"/>
      <c r="G2" s="37"/>
      <c r="H2" s="38"/>
      <c r="I2" s="6"/>
      <c r="J2" s="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6" ht="16.5" x14ac:dyDescent="0.3">
      <c r="B3" s="9"/>
      <c r="C3" s="5"/>
      <c r="D3" s="39" t="s">
        <v>1</v>
      </c>
      <c r="E3" s="40"/>
      <c r="F3" s="40"/>
      <c r="G3" s="40"/>
      <c r="H3" s="41"/>
      <c r="I3" s="9"/>
      <c r="J3" s="10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6" ht="16.5" x14ac:dyDescent="0.3">
      <c r="B4" s="11"/>
      <c r="C4" s="12"/>
      <c r="D4" s="42" t="s">
        <v>16</v>
      </c>
      <c r="E4" s="43"/>
      <c r="F4" s="43"/>
      <c r="G4" s="43"/>
      <c r="H4" s="44"/>
      <c r="I4" s="11"/>
      <c r="J4" s="13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6" ht="16.5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6" ht="16.5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6" ht="16.5" x14ac:dyDescent="0.3">
      <c r="B7" s="5"/>
      <c r="C7" s="5"/>
      <c r="D7" s="5"/>
      <c r="E7" s="5"/>
      <c r="F7" s="5"/>
      <c r="G7" s="5"/>
      <c r="H7" s="46" t="s">
        <v>2</v>
      </c>
      <c r="I7" s="46"/>
      <c r="J7" s="46" t="s">
        <v>17</v>
      </c>
      <c r="K7" s="46"/>
      <c r="L7" s="46" t="s">
        <v>22</v>
      </c>
      <c r="M7" s="46"/>
      <c r="N7" s="46" t="s">
        <v>23</v>
      </c>
      <c r="O7" s="46"/>
      <c r="P7" s="46" t="s">
        <v>47</v>
      </c>
      <c r="Q7" s="46"/>
      <c r="R7" s="46" t="s">
        <v>48</v>
      </c>
      <c r="S7" s="46"/>
      <c r="T7" s="46" t="s">
        <v>49</v>
      </c>
      <c r="U7" s="46"/>
      <c r="V7" s="49" t="s">
        <v>50</v>
      </c>
      <c r="W7" s="49"/>
      <c r="X7" s="5"/>
    </row>
    <row r="8" spans="1:26" s="2" customFormat="1" ht="33" x14ac:dyDescent="0.25">
      <c r="A8" s="16"/>
      <c r="B8" s="14" t="s">
        <v>3</v>
      </c>
      <c r="C8" s="14" t="s">
        <v>20</v>
      </c>
      <c r="D8" s="45" t="s">
        <v>4</v>
      </c>
      <c r="E8" s="45"/>
      <c r="F8" s="15" t="s">
        <v>5</v>
      </c>
      <c r="G8" s="15" t="s">
        <v>6</v>
      </c>
      <c r="H8" s="15" t="s">
        <v>18</v>
      </c>
      <c r="I8" s="15" t="s">
        <v>19</v>
      </c>
      <c r="J8" s="15" t="s">
        <v>18</v>
      </c>
      <c r="K8" s="15" t="s">
        <v>19</v>
      </c>
      <c r="L8" s="15" t="s">
        <v>18</v>
      </c>
      <c r="M8" s="15" t="s">
        <v>19</v>
      </c>
      <c r="N8" s="15" t="s">
        <v>18</v>
      </c>
      <c r="O8" s="15" t="s">
        <v>19</v>
      </c>
      <c r="P8" s="15" t="s">
        <v>18</v>
      </c>
      <c r="Q8" s="15" t="s">
        <v>19</v>
      </c>
      <c r="R8" s="15" t="s">
        <v>18</v>
      </c>
      <c r="S8" s="15" t="s">
        <v>19</v>
      </c>
      <c r="T8" s="15" t="s">
        <v>18</v>
      </c>
      <c r="U8" s="15" t="s">
        <v>19</v>
      </c>
      <c r="V8" s="30" t="s">
        <v>18</v>
      </c>
      <c r="W8" s="30" t="s">
        <v>19</v>
      </c>
      <c r="X8" s="16"/>
    </row>
    <row r="9" spans="1:26" s="2" customFormat="1" ht="54" customHeight="1" x14ac:dyDescent="0.25">
      <c r="A9" s="16"/>
      <c r="B9" s="17">
        <v>1</v>
      </c>
      <c r="C9" s="18" t="s">
        <v>7</v>
      </c>
      <c r="D9" s="47" t="s">
        <v>8</v>
      </c>
      <c r="E9" s="48"/>
      <c r="F9" s="19" t="s">
        <v>9</v>
      </c>
      <c r="G9" s="17">
        <v>1</v>
      </c>
      <c r="H9" s="25">
        <v>16800</v>
      </c>
      <c r="I9" s="20">
        <f t="shared" ref="I9:I14" si="0">ROUND(H9*G9,0)</f>
        <v>16800</v>
      </c>
      <c r="J9" s="25">
        <v>16690</v>
      </c>
      <c r="K9" s="20">
        <f t="shared" ref="K9:K14" si="1">ROUND(J9*G9,0)</f>
        <v>16690</v>
      </c>
      <c r="L9" s="25">
        <v>16727</v>
      </c>
      <c r="M9" s="20">
        <f>ROUND(L9*G9,0)</f>
        <v>16727</v>
      </c>
      <c r="N9" s="25"/>
      <c r="O9" s="20">
        <f>ROUND(N9*G9,0)</f>
        <v>0</v>
      </c>
      <c r="P9" s="25">
        <f>+ROUND(AVERAGE(N9,L9,J9,H9),0)</f>
        <v>16739</v>
      </c>
      <c r="Q9" s="20">
        <f>ROUND(P9*G9,0)</f>
        <v>16739</v>
      </c>
      <c r="R9" s="25">
        <f>+ROUND(GEOMEAN(N9,L9,J9,H9),0)</f>
        <v>16739</v>
      </c>
      <c r="S9" s="20">
        <f>ROUND(R9*$G9,0)</f>
        <v>16739</v>
      </c>
      <c r="T9" s="25">
        <f>+ROUND(HARMEAN($N9,$L9,$J9,$H9),0)</f>
        <v>16739</v>
      </c>
      <c r="U9" s="20">
        <f>ROUND(T9*$G9,0)</f>
        <v>16739</v>
      </c>
      <c r="V9" s="31">
        <f>+ROUND(MEDIAN($N9,$L9,$J9,$H9),0)</f>
        <v>16727</v>
      </c>
      <c r="W9" s="32">
        <f>ROUND(V9*$G9,0)</f>
        <v>16727</v>
      </c>
      <c r="X9" s="16"/>
    </row>
    <row r="10" spans="1:26" s="2" customFormat="1" ht="54" customHeight="1" x14ac:dyDescent="0.25">
      <c r="A10" s="16"/>
      <c r="B10" s="17">
        <v>2</v>
      </c>
      <c r="C10" s="18" t="s">
        <v>10</v>
      </c>
      <c r="D10" s="47" t="s">
        <v>11</v>
      </c>
      <c r="E10" s="48"/>
      <c r="F10" s="19" t="s">
        <v>9</v>
      </c>
      <c r="G10" s="17">
        <v>1</v>
      </c>
      <c r="H10" s="25">
        <v>12150</v>
      </c>
      <c r="I10" s="20">
        <f t="shared" si="0"/>
        <v>12150</v>
      </c>
      <c r="J10" s="25">
        <v>12090</v>
      </c>
      <c r="K10" s="20">
        <f t="shared" si="1"/>
        <v>12090</v>
      </c>
      <c r="L10" s="25">
        <v>12110</v>
      </c>
      <c r="M10" s="20">
        <f t="shared" ref="M10:M14" si="2">ROUND(L10*G10,0)</f>
        <v>12110</v>
      </c>
      <c r="N10" s="25"/>
      <c r="O10" s="20">
        <f t="shared" ref="O10:O14" si="3">ROUND(N10*G10,0)</f>
        <v>0</v>
      </c>
      <c r="P10" s="25">
        <f t="shared" ref="P10:P14" si="4">+ROUND(AVERAGE(N10,L10,J10,H10),0)</f>
        <v>12117</v>
      </c>
      <c r="Q10" s="20">
        <f t="shared" ref="Q10:Q14" si="5">ROUND(P10*G10,0)</f>
        <v>12117</v>
      </c>
      <c r="R10" s="25">
        <f t="shared" ref="R10:R14" si="6">+ROUND(GEOMEAN(N10,L10,J10,H10),0)</f>
        <v>12117</v>
      </c>
      <c r="S10" s="20">
        <f t="shared" ref="S10:U14" si="7">ROUND(R10*$G10,0)</f>
        <v>12117</v>
      </c>
      <c r="T10" s="25">
        <f t="shared" ref="T10:T14" si="8">+ROUND(HARMEAN($N10,$L10,$J10,$H10),0)</f>
        <v>12117</v>
      </c>
      <c r="U10" s="20">
        <f t="shared" si="7"/>
        <v>12117</v>
      </c>
      <c r="V10" s="31">
        <f t="shared" ref="V10:V14" si="9">+ROUND(MEDIAN($N10,$L10,$J10,$H10),0)</f>
        <v>12110</v>
      </c>
      <c r="W10" s="32">
        <f t="shared" ref="W10" si="10">ROUND(V10*$G10,0)</f>
        <v>12110</v>
      </c>
      <c r="X10" s="16"/>
    </row>
    <row r="11" spans="1:26" s="2" customFormat="1" ht="69.75" customHeight="1" x14ac:dyDescent="0.25">
      <c r="A11" s="16"/>
      <c r="B11" s="17">
        <v>3</v>
      </c>
      <c r="C11" s="18" t="s">
        <v>12</v>
      </c>
      <c r="D11" s="47" t="s">
        <v>13</v>
      </c>
      <c r="E11" s="48"/>
      <c r="F11" s="19" t="s">
        <v>9</v>
      </c>
      <c r="G11" s="17">
        <v>1</v>
      </c>
      <c r="H11" s="25">
        <v>140000</v>
      </c>
      <c r="I11" s="20">
        <f t="shared" si="0"/>
        <v>140000</v>
      </c>
      <c r="J11" s="25">
        <v>145000</v>
      </c>
      <c r="K11" s="20">
        <f t="shared" si="1"/>
        <v>145000</v>
      </c>
      <c r="L11" s="25"/>
      <c r="M11" s="20">
        <f t="shared" si="2"/>
        <v>0</v>
      </c>
      <c r="N11" s="25">
        <f>+'Precios Internet'!F3</f>
        <v>148662.75</v>
      </c>
      <c r="O11" s="20">
        <f t="shared" si="3"/>
        <v>148663</v>
      </c>
      <c r="P11" s="25">
        <f t="shared" si="4"/>
        <v>144554</v>
      </c>
      <c r="Q11" s="20">
        <f t="shared" si="5"/>
        <v>144554</v>
      </c>
      <c r="R11" s="25">
        <f t="shared" si="6"/>
        <v>144510</v>
      </c>
      <c r="S11" s="20">
        <f t="shared" si="7"/>
        <v>144510</v>
      </c>
      <c r="T11" s="25">
        <f t="shared" si="8"/>
        <v>144467</v>
      </c>
      <c r="U11" s="20">
        <f t="shared" si="7"/>
        <v>144467</v>
      </c>
      <c r="V11" s="31">
        <f t="shared" si="9"/>
        <v>145000</v>
      </c>
      <c r="W11" s="32">
        <f t="shared" ref="W11" si="11">ROUND(V11*$G11,0)</f>
        <v>145000</v>
      </c>
      <c r="X11" s="16"/>
    </row>
    <row r="12" spans="1:26" s="2" customFormat="1" ht="70.5" customHeight="1" x14ac:dyDescent="0.25">
      <c r="A12" s="16"/>
      <c r="B12" s="17">
        <v>4</v>
      </c>
      <c r="C12" s="18" t="s">
        <v>12</v>
      </c>
      <c r="D12" s="47" t="s">
        <v>13</v>
      </c>
      <c r="E12" s="48"/>
      <c r="F12" s="19" t="s">
        <v>14</v>
      </c>
      <c r="G12" s="17">
        <v>1</v>
      </c>
      <c r="H12" s="25">
        <v>34000</v>
      </c>
      <c r="I12" s="20">
        <f t="shared" si="0"/>
        <v>34000</v>
      </c>
      <c r="J12" s="25">
        <v>38000</v>
      </c>
      <c r="K12" s="20">
        <f t="shared" si="1"/>
        <v>38000</v>
      </c>
      <c r="L12" s="25"/>
      <c r="M12" s="20">
        <f t="shared" si="2"/>
        <v>0</v>
      </c>
      <c r="N12" s="25">
        <f>+'Precios Internet'!F7</f>
        <v>35433</v>
      </c>
      <c r="O12" s="20">
        <f t="shared" si="3"/>
        <v>35433</v>
      </c>
      <c r="P12" s="25">
        <f t="shared" si="4"/>
        <v>35811</v>
      </c>
      <c r="Q12" s="20">
        <f t="shared" si="5"/>
        <v>35811</v>
      </c>
      <c r="R12" s="25">
        <f t="shared" si="6"/>
        <v>35773</v>
      </c>
      <c r="S12" s="20">
        <f t="shared" si="7"/>
        <v>35773</v>
      </c>
      <c r="T12" s="25">
        <f t="shared" si="8"/>
        <v>35736</v>
      </c>
      <c r="U12" s="20">
        <f t="shared" si="7"/>
        <v>35736</v>
      </c>
      <c r="V12" s="31">
        <f t="shared" si="9"/>
        <v>35433</v>
      </c>
      <c r="W12" s="32">
        <f t="shared" ref="W12" si="12">ROUND(V12*$G12,0)</f>
        <v>35433</v>
      </c>
      <c r="X12" s="16"/>
    </row>
    <row r="13" spans="1:26" s="2" customFormat="1" ht="65.25" customHeight="1" x14ac:dyDescent="0.25">
      <c r="A13" s="16"/>
      <c r="B13" s="17">
        <v>5</v>
      </c>
      <c r="C13" s="18" t="s">
        <v>15</v>
      </c>
      <c r="D13" s="47" t="s">
        <v>13</v>
      </c>
      <c r="E13" s="48"/>
      <c r="F13" s="19" t="s">
        <v>9</v>
      </c>
      <c r="G13" s="17">
        <v>1</v>
      </c>
      <c r="H13" s="25">
        <v>130000</v>
      </c>
      <c r="I13" s="20">
        <f t="shared" si="0"/>
        <v>130000</v>
      </c>
      <c r="J13" s="25">
        <v>115000</v>
      </c>
      <c r="K13" s="20">
        <f t="shared" si="1"/>
        <v>115000</v>
      </c>
      <c r="L13" s="25"/>
      <c r="M13" s="20">
        <f t="shared" si="2"/>
        <v>0</v>
      </c>
      <c r="N13" s="25">
        <f>+'Precios Internet'!F11</f>
        <v>122275</v>
      </c>
      <c r="O13" s="20">
        <f t="shared" si="3"/>
        <v>122275</v>
      </c>
      <c r="P13" s="25">
        <f t="shared" si="4"/>
        <v>122425</v>
      </c>
      <c r="Q13" s="20">
        <f t="shared" si="5"/>
        <v>122425</v>
      </c>
      <c r="R13" s="25">
        <f t="shared" si="6"/>
        <v>122272</v>
      </c>
      <c r="S13" s="20">
        <f t="shared" si="7"/>
        <v>122272</v>
      </c>
      <c r="T13" s="25">
        <f t="shared" si="8"/>
        <v>122119</v>
      </c>
      <c r="U13" s="20">
        <f t="shared" si="7"/>
        <v>122119</v>
      </c>
      <c r="V13" s="31">
        <f t="shared" si="9"/>
        <v>122275</v>
      </c>
      <c r="W13" s="32">
        <f t="shared" ref="W13" si="13">ROUND(V13*$G13,0)</f>
        <v>122275</v>
      </c>
      <c r="X13" s="16"/>
    </row>
    <row r="14" spans="1:26" s="2" customFormat="1" ht="65.25" customHeight="1" x14ac:dyDescent="0.25">
      <c r="A14" s="16"/>
      <c r="B14" s="17">
        <v>6</v>
      </c>
      <c r="C14" s="18" t="s">
        <v>15</v>
      </c>
      <c r="D14" s="47" t="s">
        <v>13</v>
      </c>
      <c r="E14" s="48"/>
      <c r="F14" s="19" t="s">
        <v>14</v>
      </c>
      <c r="G14" s="17">
        <v>1</v>
      </c>
      <c r="H14" s="25">
        <v>32000</v>
      </c>
      <c r="I14" s="20">
        <f t="shared" si="0"/>
        <v>32000</v>
      </c>
      <c r="J14" s="25">
        <v>32000</v>
      </c>
      <c r="K14" s="20">
        <f t="shared" si="1"/>
        <v>32000</v>
      </c>
      <c r="L14" s="25"/>
      <c r="M14" s="20">
        <f t="shared" si="2"/>
        <v>0</v>
      </c>
      <c r="N14" s="25">
        <f>+'Precios Internet'!F15</f>
        <v>32725</v>
      </c>
      <c r="O14" s="20">
        <f t="shared" si="3"/>
        <v>32725</v>
      </c>
      <c r="P14" s="25">
        <f t="shared" si="4"/>
        <v>32242</v>
      </c>
      <c r="Q14" s="20">
        <f t="shared" si="5"/>
        <v>32242</v>
      </c>
      <c r="R14" s="25">
        <f t="shared" si="6"/>
        <v>32240</v>
      </c>
      <c r="S14" s="20">
        <f t="shared" si="7"/>
        <v>32240</v>
      </c>
      <c r="T14" s="25">
        <f t="shared" si="8"/>
        <v>32238</v>
      </c>
      <c r="U14" s="20">
        <f t="shared" si="7"/>
        <v>32238</v>
      </c>
      <c r="V14" s="31">
        <f t="shared" si="9"/>
        <v>32000</v>
      </c>
      <c r="W14" s="32">
        <f t="shared" ref="W14" si="14">ROUND(V14*$G14,0)</f>
        <v>32000</v>
      </c>
      <c r="X14" s="16"/>
    </row>
    <row r="15" spans="1:26" s="3" customFormat="1" ht="16.5" x14ac:dyDescent="0.25">
      <c r="A15" s="22"/>
      <c r="B15" s="21"/>
      <c r="C15" s="21"/>
      <c r="D15" s="21"/>
      <c r="E15" s="21"/>
      <c r="F15" s="21"/>
      <c r="G15" s="22"/>
      <c r="H15" s="22"/>
      <c r="I15" s="23"/>
      <c r="J15" s="22"/>
      <c r="K15" s="23"/>
      <c r="L15" s="22"/>
      <c r="M15" s="23"/>
      <c r="N15" s="22"/>
      <c r="O15" s="23"/>
      <c r="P15" s="22"/>
      <c r="Q15" s="23"/>
      <c r="R15" s="22"/>
      <c r="S15" s="23"/>
      <c r="T15" s="22"/>
      <c r="U15" s="23"/>
      <c r="V15" s="22"/>
      <c r="W15" s="23"/>
      <c r="X15" s="22"/>
      <c r="Z15" s="4"/>
    </row>
    <row r="16" spans="1:26" s="3" customFormat="1" ht="16.5" x14ac:dyDescent="0.25">
      <c r="A16" s="22"/>
      <c r="B16" s="45" t="s">
        <v>21</v>
      </c>
      <c r="C16" s="45"/>
      <c r="D16" s="45"/>
      <c r="E16" s="45"/>
      <c r="F16" s="22"/>
      <c r="G16" s="22"/>
      <c r="H16" s="22"/>
      <c r="I16" s="24">
        <f>SUM(I9:I14)</f>
        <v>364950</v>
      </c>
      <c r="J16" s="22"/>
      <c r="K16" s="24">
        <f>SUM(K9:K14)</f>
        <v>358780</v>
      </c>
      <c r="L16" s="22"/>
      <c r="M16" s="24">
        <f>SUM(M9:M14)</f>
        <v>28837</v>
      </c>
      <c r="N16" s="22"/>
      <c r="O16" s="24">
        <f>SUM(O9:O14)</f>
        <v>339096</v>
      </c>
      <c r="P16" s="22"/>
      <c r="Q16" s="24">
        <f>SUM(Q9:Q14)</f>
        <v>363888</v>
      </c>
      <c r="R16" s="22"/>
      <c r="S16" s="24">
        <f>SUM(S9:S14)</f>
        <v>363651</v>
      </c>
      <c r="T16" s="22"/>
      <c r="U16" s="24">
        <f>SUM(U9:U14)</f>
        <v>363416</v>
      </c>
      <c r="V16" s="22"/>
      <c r="W16" s="33">
        <f>SUM(W9:W14)</f>
        <v>363545</v>
      </c>
      <c r="X16" s="22"/>
      <c r="Z16" s="4"/>
    </row>
    <row r="17" spans="1:24" s="3" customFormat="1" ht="16.5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ht="16.5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6.5" x14ac:dyDescent="0.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6.5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6.5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6.5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6.5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6.5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6.5" x14ac:dyDescent="0.3">
      <c r="B25" s="5"/>
      <c r="C25" s="5"/>
      <c r="D25" s="5"/>
      <c r="E25" s="5"/>
      <c r="F25" s="5"/>
      <c r="G25" s="5"/>
      <c r="H25" s="5"/>
      <c r="I25" s="34">
        <v>3797.64</v>
      </c>
      <c r="J25" s="34">
        <v>3062.96</v>
      </c>
      <c r="K25" s="35">
        <f>+J25/I25-1</f>
        <v>-0.19345698907742703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6.5" x14ac:dyDescent="0.3">
      <c r="B26" s="5"/>
      <c r="C26" s="5"/>
      <c r="D26" s="5"/>
      <c r="E26" s="5"/>
      <c r="F26" s="5"/>
      <c r="G26" s="5"/>
      <c r="H26" s="5"/>
      <c r="I26" s="5"/>
      <c r="J26" s="34">
        <f>+I25-J25</f>
        <v>734.67999999999984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6.5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6.5" customHeight="1" x14ac:dyDescent="0.3"/>
    <row r="29" spans="1:24" ht="16.5" customHeight="1" x14ac:dyDescent="0.3"/>
    <row r="30" spans="1:24" ht="16.5" customHeight="1" x14ac:dyDescent="0.3"/>
    <row r="31" spans="1:24" ht="16.5" customHeight="1" x14ac:dyDescent="0.3"/>
    <row r="32" spans="1:24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  <row r="38" ht="16.5" customHeight="1" x14ac:dyDescent="0.3"/>
    <row r="39" ht="16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</sheetData>
  <sheetProtection algorithmName="SHA-512" hashValue="3XdmcYXGrctXo1K3b3Ptamb/bZZW+z5WMlpf3oB4bsP2/TYtmkeRdBlkU4/W+LsErIEFkyb2+/8q1OMX3+AN+A==" saltValue="cs52bmgXlw0b8olD2qsk2g==" spinCount="100000" sheet="1" objects="1" scenarios="1"/>
  <mergeCells count="19">
    <mergeCell ref="R7:S7"/>
    <mergeCell ref="T7:U7"/>
    <mergeCell ref="V7:W7"/>
    <mergeCell ref="D13:E13"/>
    <mergeCell ref="D14:E14"/>
    <mergeCell ref="D2:H2"/>
    <mergeCell ref="D3:H3"/>
    <mergeCell ref="D4:H4"/>
    <mergeCell ref="B16:E16"/>
    <mergeCell ref="P7:Q7"/>
    <mergeCell ref="D10:E10"/>
    <mergeCell ref="D8:E8"/>
    <mergeCell ref="D9:E9"/>
    <mergeCell ref="D11:E11"/>
    <mergeCell ref="D12:E12"/>
    <mergeCell ref="N7:O7"/>
    <mergeCell ref="H7:I7"/>
    <mergeCell ref="J7:K7"/>
    <mergeCell ref="L7:M7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A0235-144F-41DF-ADFB-D52FA685847E}">
  <dimension ref="B2:F18"/>
  <sheetViews>
    <sheetView showGridLines="0" workbookViewId="0">
      <selection activeCell="B3" sqref="B3:B10"/>
    </sheetView>
  </sheetViews>
  <sheetFormatPr baseColWidth="10" defaultRowHeight="15" x14ac:dyDescent="0.25"/>
  <cols>
    <col min="1" max="1" width="11.42578125" style="27"/>
    <col min="2" max="2" width="16.28515625" style="27" bestFit="1" customWidth="1"/>
    <col min="3" max="3" width="16.28515625" style="27" customWidth="1"/>
    <col min="4" max="4" width="11.42578125" style="27"/>
    <col min="5" max="5" width="23.140625" style="27" customWidth="1"/>
    <col min="6" max="16384" width="11.42578125" style="27"/>
  </cols>
  <sheetData>
    <row r="2" spans="2:6" x14ac:dyDescent="0.25">
      <c r="B2" s="26" t="s">
        <v>24</v>
      </c>
      <c r="C2" s="26" t="s">
        <v>28</v>
      </c>
      <c r="D2" s="26" t="s">
        <v>25</v>
      </c>
      <c r="E2" s="26" t="s">
        <v>26</v>
      </c>
      <c r="F2" s="26" t="s">
        <v>29</v>
      </c>
    </row>
    <row r="3" spans="2:6" x14ac:dyDescent="0.25">
      <c r="B3" s="50" t="s">
        <v>27</v>
      </c>
      <c r="C3" s="50" t="s">
        <v>9</v>
      </c>
      <c r="D3" s="28">
        <v>191900</v>
      </c>
      <c r="E3" s="29" t="s">
        <v>31</v>
      </c>
      <c r="F3" s="51">
        <f>+AVERAGE(D3:D6)</f>
        <v>148662.75</v>
      </c>
    </row>
    <row r="4" spans="2:6" x14ac:dyDescent="0.25">
      <c r="B4" s="50"/>
      <c r="C4" s="50"/>
      <c r="D4" s="28">
        <v>139900</v>
      </c>
      <c r="E4" s="29" t="s">
        <v>32</v>
      </c>
      <c r="F4" s="51"/>
    </row>
    <row r="5" spans="2:6" x14ac:dyDescent="0.25">
      <c r="B5" s="50"/>
      <c r="C5" s="50"/>
      <c r="D5" s="28">
        <v>147485</v>
      </c>
      <c r="E5" s="29" t="s">
        <v>33</v>
      </c>
      <c r="F5" s="51"/>
    </row>
    <row r="6" spans="2:6" x14ac:dyDescent="0.25">
      <c r="B6" s="50"/>
      <c r="C6" s="50"/>
      <c r="D6" s="28">
        <v>115366</v>
      </c>
      <c r="E6" s="29" t="s">
        <v>34</v>
      </c>
      <c r="F6" s="51"/>
    </row>
    <row r="7" spans="2:6" x14ac:dyDescent="0.25">
      <c r="B7" s="50"/>
      <c r="C7" s="50" t="s">
        <v>14</v>
      </c>
      <c r="D7" s="28">
        <v>35732</v>
      </c>
      <c r="E7" s="29" t="s">
        <v>35</v>
      </c>
      <c r="F7" s="51">
        <f>+AVERAGE(D7:D10)</f>
        <v>35433</v>
      </c>
    </row>
    <row r="8" spans="2:6" x14ac:dyDescent="0.25">
      <c r="B8" s="50"/>
      <c r="C8" s="50"/>
      <c r="D8" s="28">
        <v>33000</v>
      </c>
      <c r="E8" s="29" t="s">
        <v>36</v>
      </c>
      <c r="F8" s="51"/>
    </row>
    <row r="9" spans="2:6" x14ac:dyDescent="0.25">
      <c r="B9" s="50"/>
      <c r="C9" s="50"/>
      <c r="D9" s="28">
        <v>42000</v>
      </c>
      <c r="E9" s="29" t="s">
        <v>37</v>
      </c>
      <c r="F9" s="51"/>
    </row>
    <row r="10" spans="2:6" x14ac:dyDescent="0.25">
      <c r="B10" s="50"/>
      <c r="C10" s="50"/>
      <c r="D10" s="28">
        <v>31000</v>
      </c>
      <c r="E10" s="29" t="s">
        <v>38</v>
      </c>
      <c r="F10" s="51"/>
    </row>
    <row r="11" spans="2:6" x14ac:dyDescent="0.25">
      <c r="B11" s="50" t="s">
        <v>30</v>
      </c>
      <c r="C11" s="50" t="s">
        <v>9</v>
      </c>
      <c r="D11" s="28">
        <v>140000</v>
      </c>
      <c r="E11" s="29" t="s">
        <v>43</v>
      </c>
      <c r="F11" s="51">
        <f>+AVERAGE(D11:D14)</f>
        <v>122275</v>
      </c>
    </row>
    <row r="12" spans="2:6" x14ac:dyDescent="0.25">
      <c r="B12" s="50"/>
      <c r="C12" s="50"/>
      <c r="D12" s="28">
        <v>128300</v>
      </c>
      <c r="E12" s="29" t="s">
        <v>44</v>
      </c>
      <c r="F12" s="51"/>
    </row>
    <row r="13" spans="2:6" x14ac:dyDescent="0.25">
      <c r="B13" s="50"/>
      <c r="C13" s="50"/>
      <c r="D13" s="28">
        <v>110900</v>
      </c>
      <c r="E13" s="29" t="s">
        <v>45</v>
      </c>
      <c r="F13" s="51"/>
    </row>
    <row r="14" spans="2:6" x14ac:dyDescent="0.25">
      <c r="B14" s="50"/>
      <c r="C14" s="50"/>
      <c r="D14" s="28">
        <v>109900</v>
      </c>
      <c r="E14" s="29" t="s">
        <v>46</v>
      </c>
      <c r="F14" s="51"/>
    </row>
    <row r="15" spans="2:6" x14ac:dyDescent="0.25">
      <c r="B15" s="50"/>
      <c r="C15" s="50" t="s">
        <v>14</v>
      </c>
      <c r="D15" s="28">
        <v>28900</v>
      </c>
      <c r="E15" s="29" t="s">
        <v>39</v>
      </c>
      <c r="F15" s="51">
        <f>+AVERAGE(D15:D18)</f>
        <v>32725</v>
      </c>
    </row>
    <row r="16" spans="2:6" x14ac:dyDescent="0.25">
      <c r="B16" s="50"/>
      <c r="C16" s="50"/>
      <c r="D16" s="28">
        <v>41900</v>
      </c>
      <c r="E16" s="29" t="s">
        <v>40</v>
      </c>
      <c r="F16" s="51"/>
    </row>
    <row r="17" spans="2:6" x14ac:dyDescent="0.25">
      <c r="B17" s="50"/>
      <c r="C17" s="50"/>
      <c r="D17" s="28">
        <v>35100</v>
      </c>
      <c r="E17" s="29" t="s">
        <v>41</v>
      </c>
      <c r="F17" s="51"/>
    </row>
    <row r="18" spans="2:6" x14ac:dyDescent="0.25">
      <c r="B18" s="50"/>
      <c r="C18" s="50"/>
      <c r="D18" s="28">
        <v>25000</v>
      </c>
      <c r="E18" s="29" t="s">
        <v>42</v>
      </c>
      <c r="F18" s="51"/>
    </row>
  </sheetData>
  <sheetProtection algorithmName="SHA-512" hashValue="xyjJN88VToBX4h3ex/5hlW7CqBzs184/ngHzBw164eRJVU4bSrQBJ7+O8NG679VDhQd5uf5s1yF7lQFjFjKfRA==" saltValue="ELeORrihH/k4Ak1cDUeBbA==" spinCount="100000" sheet="1" objects="1" scenarios="1"/>
  <mergeCells count="10">
    <mergeCell ref="B3:B10"/>
    <mergeCell ref="C3:C6"/>
    <mergeCell ref="C7:C10"/>
    <mergeCell ref="F3:F6"/>
    <mergeCell ref="F7:F10"/>
    <mergeCell ref="B11:B18"/>
    <mergeCell ref="C11:C14"/>
    <mergeCell ref="F11:F14"/>
    <mergeCell ref="C15:C18"/>
    <mergeCell ref="F15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Precios Internet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Steven Ariza Suarez</dc:creator>
  <cp:lastModifiedBy>LUCIANO ALFONSO PINILLA PEDRAZA</cp:lastModifiedBy>
  <dcterms:created xsi:type="dcterms:W3CDTF">2026-08-05T14:32:08Z</dcterms:created>
  <dcterms:modified xsi:type="dcterms:W3CDTF">2026-08-24T15:28:54Z</dcterms:modified>
</cp:coreProperties>
</file>