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Y:\EVF-SGEN\2026\LICITACIONES\LPXX_2026 VIGILANCIA DRA LORENA ANGELICA NESTOR\4. PRESUPUESTO 1\"/>
    </mc:Choice>
  </mc:AlternateContent>
  <xr:revisionPtr revIDLastSave="0" documentId="13_ncr:1_{E77A015F-A729-473E-9DA7-4CFDC8F6727A}" xr6:coauthVersionLast="47" xr6:coauthVersionMax="47" xr10:uidLastSave="{00000000-0000-0000-0000-000000000000}"/>
  <bookViews>
    <workbookView xWindow="-120" yWindow="-120" windowWidth="29040" windowHeight="15720" xr2:uid="{22E9962B-0A74-4709-9C0E-30B31DA82E4D}"/>
  </bookViews>
  <sheets>
    <sheet name="ANEXO N°8 PROPUESTA ECONOMICA" sheetId="1" r:id="rId1"/>
  </sheets>
  <definedNames>
    <definedName name="\0">#REF!</definedName>
    <definedName name="\a">#REF!</definedName>
    <definedName name="\b">#REF!</definedName>
    <definedName name="\C">#REF!</definedName>
    <definedName name="\d">#REF!</definedName>
    <definedName name="\E">#REF!</definedName>
    <definedName name="\eliminar">#REF!</definedName>
    <definedName name="\eliminar1">#REF!</definedName>
    <definedName name="\f">#REF!</definedName>
    <definedName name="\L">#REF!</definedName>
    <definedName name="\P">#REF!</definedName>
    <definedName name="\q">#REF!</definedName>
    <definedName name="\s">#REF!</definedName>
    <definedName name="\z">#N/A</definedName>
    <definedName name="_\a">#REF!</definedName>
    <definedName name="_\b">#REF!</definedName>
    <definedName name="_\eliminar">#REF!</definedName>
    <definedName name="_\eliminar1">#REF!</definedName>
    <definedName name="_\q">#REF!</definedName>
    <definedName name="_\z">#N/A</definedName>
    <definedName name="____\a">#REF!</definedName>
    <definedName name="____\b">#REF!</definedName>
    <definedName name="____\eliminar">#REF!</definedName>
    <definedName name="____\eliminar1">#REF!</definedName>
    <definedName name="____\q">#REF!</definedName>
    <definedName name="_______\0">#REF!</definedName>
    <definedName name="_______\d">#REF!</definedName>
    <definedName name="_______\f">#REF!</definedName>
    <definedName name="_______\s">#REF!</definedName>
    <definedName name="________\b">#REF!</definedName>
    <definedName name="_________\a">#REF!</definedName>
    <definedName name="_________\eliminar">#REF!</definedName>
    <definedName name="_________\eliminar1">#REF!</definedName>
    <definedName name="_________\q">#REF!</definedName>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SBC1">#REF!</definedName>
    <definedName name="___________________________SBC3">#REF!</definedName>
    <definedName name="___________________________SBC5">#REF!</definedName>
    <definedName name="__________________________AFC1">#REF!</definedName>
    <definedName name="__________________________AFC3">#REF!</definedName>
    <definedName name="__________________________AFC5">#REF!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SBC1">#REF!</definedName>
    <definedName name="___________________SBC3">#REF!</definedName>
    <definedName name="___________________SBC5">#REF!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SBC1">#REF!</definedName>
    <definedName name="_______________SBC3">#REF!</definedName>
    <definedName name="_______________SBC5">#REF!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SBC1">#REF!</definedName>
    <definedName name="______________SBC3">#REF!</definedName>
    <definedName name="______________SBC5">#REF!</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EXC6">#REF!</definedName>
    <definedName name="____________EXC7">#REF!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SBC1">#REF!</definedName>
    <definedName name="___________SBC3">#REF!</definedName>
    <definedName name="___________SBC5">#REF!</definedName>
    <definedName name="___________tab1">#REF!</definedName>
    <definedName name="___________tab2">#REF!</definedName>
    <definedName name="___________tab3">#REF!</definedName>
    <definedName name="___________TAB4">#REF!</definedName>
    <definedName name="__________AFC1">#REF!</definedName>
    <definedName name="__________AFC3">#REF!</definedName>
    <definedName name="__________AFC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SBC1">#REF!</definedName>
    <definedName name="__________SBC3">#REF!</definedName>
    <definedName name="__________SBC5">#REF!</definedName>
    <definedName name="__________tab1">#REF!</definedName>
    <definedName name="__________tab2">#REF!</definedName>
    <definedName name="__________tab3">#REF!</definedName>
    <definedName name="__________TAB4">#REF!</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PMT5671">#REF!</definedName>
    <definedName name="_________PMT5805">#REF!</definedName>
    <definedName name="_________PMT5806">#REF!</definedName>
    <definedName name="_________PMT5815">#REF!</definedName>
    <definedName name="_________PMT582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aiu2">#REF!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MT5671">#REF!</definedName>
    <definedName name="________PMT5805">#REF!</definedName>
    <definedName name="________PMT5806">#REF!</definedName>
    <definedName name="________PMT5815">#REF!</definedName>
    <definedName name="________PMT582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aiu2">#REF!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R">#REF!</definedName>
    <definedName name="_______SBC1">#REF!</definedName>
    <definedName name="_______SBC3">#REF!</definedName>
    <definedName name="_______SBC5">#REF!</definedName>
    <definedName name="_______tab1">#REF!</definedName>
    <definedName name="_______tab2">#REF!</definedName>
    <definedName name="_______tab3">#REF!</definedName>
    <definedName name="_______TAB4">#REF!</definedName>
    <definedName name="______AFC1">#REF!</definedName>
    <definedName name="______AFC3">#REF!</definedName>
    <definedName name="______AFC5">#REF!</definedName>
    <definedName name="______aiu2">#REF!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MT5671">#REF!</definedName>
    <definedName name="______PMT5805">#REF!</definedName>
    <definedName name="______PMT5806">#REF!</definedName>
    <definedName name="______PMT5815">#REF!</definedName>
    <definedName name="______PMT5820">#REF!</definedName>
    <definedName name="______R">#REF!</definedName>
    <definedName name="______SBC1">#REF!</definedName>
    <definedName name="______SBC3">#REF!</definedName>
    <definedName name="______SBC5">#REF!</definedName>
    <definedName name="______tab1">#REF!</definedName>
    <definedName name="______tab2">#REF!</definedName>
    <definedName name="______tab3">#REF!</definedName>
    <definedName name="______TAB4">#REF!</definedName>
    <definedName name="_____AFC1">#REF!</definedName>
    <definedName name="_____AFC3">#REF!</definedName>
    <definedName name="_____AFC5">#REF!</definedName>
    <definedName name="_____aiu2">#REF!</definedName>
    <definedName name="_____BGC1">#REF!</definedName>
    <definedName name="_____BGC3">#REF!</definedName>
    <definedName name="_____BGC5">#REF!</definedName>
    <definedName name="_____CAC1">#REF!</definedName>
    <definedName name="_____CAC3">#REF!</definedName>
    <definedName name="_____CAC5">#REF!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R">#REF!</definedName>
    <definedName name="_____SBC1">#REF!</definedName>
    <definedName name="_____SBC3">#REF!</definedName>
    <definedName name="_____SBC5">#REF!</definedName>
    <definedName name="_____tab1">#REF!</definedName>
    <definedName name="_____tab2">#REF!</definedName>
    <definedName name="_____tab3">#REF!</definedName>
    <definedName name="_____TAB4">#REF!</definedName>
    <definedName name="_____Vol1">#REF!</definedName>
    <definedName name="____AFC1">#REF!</definedName>
    <definedName name="____AFC3">#REF!</definedName>
    <definedName name="____AFC5">#REF!</definedName>
    <definedName name="____aiu2">#REF!</definedName>
    <definedName name="____BGC1">#REF!</definedName>
    <definedName name="____BGC3">#REF!</definedName>
    <definedName name="____BGC5">#REF!</definedName>
    <definedName name="____CAC1">#REF!</definedName>
    <definedName name="____CAC3">#REF!</definedName>
    <definedName name="____CAC5">#REF!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r">#REF!</definedName>
    <definedName name="____SAL1">#REF!</definedName>
    <definedName name="____SBC1">#REF!</definedName>
    <definedName name="____SBC3">#REF!</definedName>
    <definedName name="____SBC5">#REF!</definedName>
    <definedName name="____tab1">#REF!</definedName>
    <definedName name="____tab2">#REF!</definedName>
    <definedName name="____tab3">#REF!</definedName>
    <definedName name="____TAB4">#REF!</definedName>
    <definedName name="____Vol1">#REF!</definedName>
    <definedName name="___AFC1">#REF!</definedName>
    <definedName name="___AFC3">#REF!</definedName>
    <definedName name="___AFC5">#REF!</definedName>
    <definedName name="___aiu2">#REF!</definedName>
    <definedName name="___BGC1">#REF!</definedName>
    <definedName name="___BGC3">#REF!</definedName>
    <definedName name="___BGC5">#REF!</definedName>
    <definedName name="___CAC1">#REF!</definedName>
    <definedName name="___CAC3">#REF!</definedName>
    <definedName name="___CAC5">#REF!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r">#REF!</definedName>
    <definedName name="___SAL1">#REF!</definedName>
    <definedName name="___SBC1">#REF!</definedName>
    <definedName name="___SBC3">#REF!</definedName>
    <definedName name="___SBC5">#REF!</definedName>
    <definedName name="___tab1">#REF!</definedName>
    <definedName name="___tab2">#REF!</definedName>
    <definedName name="___tab3">#REF!</definedName>
    <definedName name="___TAB4">#REF!</definedName>
    <definedName name="___Vol1">#REF!</definedName>
    <definedName name="__123Graph_A" hidden="1">#REF!</definedName>
    <definedName name="__123Graph_B" hidden="1">#REF!</definedName>
    <definedName name="__123Graph_BGDPTRKRTM" hidden="1">#REF!</definedName>
    <definedName name="__123Graph_C" hidden="1">#REF!</definedName>
    <definedName name="__123Graph_CINDICES" hidden="1">#REF!</definedName>
    <definedName name="__123Graph_D" hidden="1">#REF!</definedName>
    <definedName name="__123Graph_X" hidden="1">#REF!</definedName>
    <definedName name="__1Excel_BuiltIn_Print_Area_1_1_1">#REF!</definedName>
    <definedName name="__2Excel_BuiltIn_Print_Titles_1_1_1_1">#REF!</definedName>
    <definedName name="__3Excel_BuiltIn_Print_Area_1_1_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#REF!</definedName>
    <definedName name="__AFC3">#REF!</definedName>
    <definedName name="__AFC5">#REF!</definedName>
    <definedName name="__aiu2">#REF!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AL1">#REF!</definedName>
    <definedName name="__SBC1">#REF!</definedName>
    <definedName name="__SBC3">#REF!</definedName>
    <definedName name="__SBC5">#REF!</definedName>
    <definedName name="__shared_1_0_2">3/12</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ol1">#REF!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_Excel_BuiltIn_Print_Area_1_1_1">#REF!</definedName>
    <definedName name="_10Excel_BuiltIn_Print_Titles_1_1_1_1">#REF!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Area_1_1">#REF!</definedName>
    <definedName name="_2Excel_BuiltIn_Print_Titles_1_1_1_1">#REF!</definedName>
    <definedName name="_3Excel_BuiltIn_Print_Area_1_1_1">#REF!</definedName>
    <definedName name="_42C">#REF!</definedName>
    <definedName name="_42D">#REF!</definedName>
    <definedName name="_42E">#REF!</definedName>
    <definedName name="_44">#REF!</definedName>
    <definedName name="_4Excel_BuiltIn_Print_Titles_1_1_1_1">#REF!</definedName>
    <definedName name="_5Excel_BuiltIn_Print_Titles_1_1_1_1">#REF!</definedName>
    <definedName name="_6">#REF!</definedName>
    <definedName name="_6Excel_BuiltIn_Print_Area_1_1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#REF!</definedName>
    <definedName name="_AFC3">#REF!</definedName>
    <definedName name="_AFC5">#REF!</definedName>
    <definedName name="_aiu2">#REF!</definedName>
    <definedName name="_API93">#REF!</definedName>
    <definedName name="_API98">#REF!</definedName>
    <definedName name="_APU221">#REF!</definedName>
    <definedName name="_APU465">#REF!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Dist_Bin" hidden="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hidden="1">{"EVA",#N/A,FALSE,"SMT2";#N/A,#N/A,FALSE,"Summary";#N/A,#N/A,FALSE,"Graphs";#N/A,#N/A,FALSE,"4 Panel"}</definedName>
    <definedName name="_FC">#REF!</definedName>
    <definedName name="_Fill" hidden="1">#REF!</definedName>
    <definedName name="_fill0">#REF!</definedName>
    <definedName name="_xlnm._FilterDatabase" localSheetId="0" hidden="1">'ANEXO N°8 PROPUESTA ECONOMICA'!$A$8:$W$90</definedName>
    <definedName name="_xlnm._FilterDatabase" hidden="1">#REF!</definedName>
    <definedName name="_FOR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DI2">#REF!</definedName>
    <definedName name="_NDI3">#REF!</definedName>
    <definedName name="_NDI4">#REF!</definedName>
    <definedName name="_new10" hidden="1">{#N/A,#N/A,FALSE,"SMT1";#N/A,#N/A,FALSE,"SMT2";#N/A,#N/A,FALSE,"Summary";#N/A,#N/A,FALSE,"Graphs";#N/A,#N/A,FALSE,"4 Panel"}</definedName>
    <definedName name="_NEW2">#REF!</definedName>
    <definedName name="_NEW3">#REF!</definedName>
    <definedName name="_NEW4" hidden="1">{#N/A,#N/A,FALSE,"Full";#N/A,#N/A,FALSE,"Half";#N/A,#N/A,FALSE,"Op Expenses";#N/A,#N/A,FALSE,"Cap Charge";#N/A,#N/A,FALSE,"Cost C";#N/A,#N/A,FALSE,"PP&amp;E";#N/A,#N/A,FALSE,"R&amp;D"}</definedName>
    <definedName name="_no1" hidden="1">{#N/A,#N/A,FALSE,"SMT1";#N/A,#N/A,FALSE,"SMT2";#N/A,#N/A,FALSE,"Summary";#N/A,#N/A,FALSE,"Graphs";#N/A,#N/A,FALSE,"4 Panel"}</definedName>
    <definedName name="_no10" hidden="1">{#N/A,#N/A,FALSE,"SMT1";#N/A,#N/A,FALSE,"SMT2";#N/A,#N/A,FALSE,"Summary";#N/A,#N/A,FALSE,"Graphs";#N/A,#N/A,FALSE,"4 Panel"}</definedName>
    <definedName name="_no11" hidden="1">{#N/A,#N/A,FALSE,"Full";#N/A,#N/A,FALSE,"Half";#N/A,#N/A,FALSE,"Op Expenses";#N/A,#N/A,FALSE,"Cap Charge";#N/A,#N/A,FALSE,"Cost C";#N/A,#N/A,FALSE,"PP&amp;E";#N/A,#N/A,FALSE,"R&amp;D"}</definedName>
    <definedName name="_no12" hidden="1">{#N/A,#N/A,FALSE,"SMT1";#N/A,#N/A,FALSE,"SMT2";#N/A,#N/A,FALSE,"Summary";#N/A,#N/A,FALSE,"Graphs";#N/A,#N/A,FALSE,"4 Panel"}</definedName>
    <definedName name="_no13" hidden="1">{"EVA",#N/A,FALSE,"SMT2";#N/A,#N/A,FALSE,"Summary";#N/A,#N/A,FALSE,"Graphs";#N/A,#N/A,FALSE,"4 Panel"}</definedName>
    <definedName name="_no14" hidden="1">{#N/A,#N/A,FALSE,"Full";#N/A,#N/A,FALSE,"Half";#N/A,#N/A,FALSE,"Op Expenses";#N/A,#N/A,FALSE,"Cap Charge";#N/A,#N/A,FALSE,"Cost C";#N/A,#N/A,FALSE,"PP&amp;E";#N/A,#N/A,FALSE,"R&amp;D"}</definedName>
    <definedName name="_no2" hidden="1">{"EVA",#N/A,FALSE,"SMT2";#N/A,#N/A,FALSE,"Summary";#N/A,#N/A,FALSE,"Graphs";#N/A,#N/A,FALSE,"4 Panel"}</definedName>
    <definedName name="_no3" hidden="1">{#N/A,#N/A,FALSE,"SMT1";#N/A,#N/A,FALSE,"SMT2";#N/A,#N/A,FALSE,"Summary";#N/A,#N/A,FALSE,"Graphs";#N/A,#N/A,FALSE,"4 Panel"}</definedName>
    <definedName name="_no4" hidden="1">{#N/A,#N/A,FALSE,"SMT1";#N/A,#N/A,FALSE,"SMT2";#N/A,#N/A,FALSE,"Summary";#N/A,#N/A,FALSE,"Graphs";#N/A,#N/A,FALSE,"4 Panel"}</definedName>
    <definedName name="_no5" hidden="1">{#N/A,#N/A,FALSE,"Full";#N/A,#N/A,FALSE,"Half";#N/A,#N/A,FALSE,"Op Expenses";#N/A,#N/A,FALSE,"Cap Charge";#N/A,#N/A,FALSE,"Cost C";#N/A,#N/A,FALSE,"PP&amp;E";#N/A,#N/A,FALSE,"R&amp;D"}</definedName>
    <definedName name="_no6" hidden="1">{"EVA",#N/A,FALSE,"SMT2";#N/A,#N/A,FALSE,"Summary";#N/A,#N/A,FALSE,"Graphs";#N/A,#N/A,FALSE,"4 Panel"}</definedName>
    <definedName name="_no7" hidden="1">{"EVA",#N/A,FALSE,"SMT2";#N/A,#N/A,FALSE,"Summary";#N/A,#N/A,FALSE,"Graphs";#N/A,#N/A,FALSE,"4 Panel"}</definedName>
    <definedName name="_no8" hidden="1">{"EVA",#N/A,FALSE,"SMT2";#N/A,#N/A,FALSE,"Summary";#N/A,#N/A,FALSE,"Graphs";#N/A,#N/A,FALSE,"4 Panel"}</definedName>
    <definedName name="_no9" hidden="1">{"EVA",#N/A,FALSE,"SMT2";#N/A,#N/A,FALSE,"Summary";#N/A,#N/A,FALSE,"Graphs";#N/A,#N/A,FALSE,"4 Panel"}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egression_Out"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#REF!</definedName>
    <definedName name="_SBC3">#REF!</definedName>
    <definedName name="_SBC5">#REF!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RM9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hidden="1">{#N/A,#N/A,FALSE,"Costos Contables CIB A 12 1994";#N/A,#N/A,FALSE,"Cuadre Contab. y C. OP"}</definedName>
    <definedName name="_vfv4" hidden="1">{"via1",#N/A,TRUE,"general";"via2",#N/A,TRUE,"general";"via3",#N/A,TRUE,"general"}</definedName>
    <definedName name="_Vol1">#REF!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DI2">#REF!</definedName>
    <definedName name="_XDI3">#REF!</definedName>
    <definedName name="_XDI4">#REF!</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PVC">#REF!</definedName>
    <definedName name="A_impresión_IM">#REF!</definedName>
    <definedName name="a1..056">#REF!</definedName>
    <definedName name="A1S">#REF!</definedName>
    <definedName name="A1XO56">#REF!</definedName>
    <definedName name="a2a" hidden="1">{"TAB1",#N/A,TRUE,"GENERAL";"TAB2",#N/A,TRUE,"GENERAL";"TAB3",#N/A,TRUE,"GENERAL";"TAB4",#N/A,TRUE,"GENERAL";"TAB5",#N/A,TRUE,"GENERAL"}</definedName>
    <definedName name="A2S">#REF!</definedName>
    <definedName name="a6d" hidden="1">{#N/A,#N/A,FALSE,"DITCAR";#N/A,#N/A,FALSE,"a1";#N/A,#N/A,FALSE,"a2";#N/A,#N/A,FALSE,"a3";#N/A,#N/A,FALSE,"a4";#N/A,#N/A,FALSE,"a4a";#N/A,#N/A,FALSE,"a4B";#N/A,#N/A,FALSE,"a4C";#N/A,#N/A,FALSE,"A5a ";#N/A,#N/A,FALSE,"A5b";#N/A,#N/A,FALSE,"A6A";#N/A,#N/A,FALSE,"A6B";#N/A,#N/A,FALSE,"A6C";#N/A,#N/A,FALSE,"04PG12NB"}</definedName>
    <definedName name="AA" hidden="1">#REF!</definedName>
    <definedName name="AAA">#REF!</definedName>
    <definedName name="AAAA">#REF!</definedName>
    <definedName name="aaaaa">#REF!</definedName>
    <definedName name="aaaaaaa">#REF!</definedName>
    <definedName name="AAAAAAAA">#REF!</definedName>
    <definedName name="aaaaaaaaa">#REF!</definedName>
    <definedName name="AAAAAAAAAA">#REF!</definedName>
    <definedName name="AAAAAAAAAAAAAAAAAAAA">#REF!</definedName>
    <definedName name="aaaaas" hidden="1">{"TAB1",#N/A,TRUE,"GENERAL";"TAB2",#N/A,TRUE,"GENERAL";"TAB3",#N/A,TRUE,"GENERAL";"TAB4",#N/A,TRUE,"GENERAL";"TAB5",#N/A,TRUE,"GENERAL"}</definedName>
    <definedName name="AAC">#REF!</definedName>
    <definedName name="AADOQUINVEH">#REF!</definedName>
    <definedName name="AANDENES">#REF!</definedName>
    <definedName name="AARB_">#REF!</definedName>
    <definedName name="aas" hidden="1">{"TAB1",#N/A,TRUE,"GENERAL";"TAB2",#N/A,TRUE,"GENERAL";"TAB3",#N/A,TRUE,"GENERAL";"TAB4",#N/A,TRUE,"GENERAL";"TAB5",#N/A,TRUE,"GENERAL"}</definedName>
    <definedName name="abc">#REF!</definedName>
    <definedName name="ABG">#REF!</definedName>
    <definedName name="ABR">#REF!</definedName>
    <definedName name="absc">#N/A</definedName>
    <definedName name="AC">#REF!</definedName>
    <definedName name="ACALZADA">#REF!</definedName>
    <definedName name="ACCESORIOS_ALC.">#REF!</definedName>
    <definedName name="AccessDatabase" hidden="1">"A:\SAIN.mdb"</definedName>
    <definedName name="ACEB_">#REF!</definedName>
    <definedName name="ACEEP">#REF!</definedName>
    <definedName name="ACER">#REF!</definedName>
    <definedName name="ACETATOS">#REF!</definedName>
    <definedName name="ACPA_">#REF!</definedName>
    <definedName name="ACPB_">#REF!</definedName>
    <definedName name="ACPBAS_">#REF!</definedName>
    <definedName name="ACT">#REF!</definedName>
    <definedName name="ACTIVDA">#REF!</definedName>
    <definedName name="ACTIVIDAD">#REF!</definedName>
    <definedName name="AcumularBalance">#REF!</definedName>
    <definedName name="ad">#REF!</definedName>
    <definedName name="ADFGSDB" hidden="1">{"via1",#N/A,TRUE,"general";"via2",#N/A,TRUE,"general";"via3",#N/A,TRUE,"general"}</definedName>
    <definedName name="ADI">#REF!</definedName>
    <definedName name="Adm">#REF!</definedName>
    <definedName name="ADMINISTRACION_2024">#REF!</definedName>
    <definedName name="ADMINISTRACION_2025">#REF!</definedName>
    <definedName name="ADMINISTRADOR">#REF!</definedName>
    <definedName name="ADMON">#REF!</definedName>
    <definedName name="adoq">#REF!</definedName>
    <definedName name="adoq1">#REF!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O">#REF!</definedName>
    <definedName name="ah">#REF!</definedName>
    <definedName name="ahe">#REF!</definedName>
    <definedName name="aiu">#REF!</definedName>
    <definedName name="AIU_ADMON">#REF!</definedName>
    <definedName name="AIU_IMP">#REF!</definedName>
    <definedName name="AIU_UTIL">#REF!</definedName>
    <definedName name="aj">#REF!</definedName>
    <definedName name="Ajuste">#REF!</definedName>
    <definedName name="Ajusteinf" hidden="1">{#N/A,#N/A,FALSE,"Costos Productos 6A";#N/A,#N/A,FALSE,"Costo Unitario Total H-94-12"}</definedName>
    <definedName name="AJUSTPTO" hidden="1">{#N/A,#N/A,FALSE,"Costos Productos 6A";#N/A,#N/A,FALSE,"Costo Unitario Total H-94-12"}</definedName>
    <definedName name="ALBAN">#REF!</definedName>
    <definedName name="ALBAN1">#REF!</definedName>
    <definedName name="ALBANXCIENTO">#REF!</definedName>
    <definedName name="alc">#REF!</definedName>
    <definedName name="ALCABS_">#REF!</definedName>
    <definedName name="ALCEP">#REF!</definedName>
    <definedName name="ALTOTANCHE">#REF!</definedName>
    <definedName name="AMBIENTAL">#REF!</definedName>
    <definedName name="andres">#REF!</definedName>
    <definedName name="anex7">#REF!</definedName>
    <definedName name="anex8">#REF!</definedName>
    <definedName name="ANEXO1" hidden="1">{#N/A,#N/A,FALSE,"Costos Contables CIB A 12 1994";#N/A,#N/A,FALSE,"Cuadre Contab. y C. OP"}</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scount" hidden="1">1</definedName>
    <definedName name="AÑOWUIE">#REF!</definedName>
    <definedName name="ao">#REF!</definedName>
    <definedName name="APIAY">#REF!</definedName>
    <definedName name="APIAY_">#REF!</definedName>
    <definedName name="APU">#REF!</definedName>
    <definedName name="APU221.1">#REF!</definedName>
    <definedName name="APU221.2">#REF!</definedName>
    <definedName name="aqaq" hidden="1">{"TAB1",#N/A,TRUE,"GENERAL";"TAB2",#N/A,TRUE,"GENERAL";"TAB3",#N/A,TRUE,"GENERAL";"TAB4",#N/A,TRUE,"GENERAL";"TAB5",#N/A,TRUE,"GENERAL"}</definedName>
    <definedName name="AR">#REF!</definedName>
    <definedName name="AREA">#REF!</definedName>
    <definedName name="ÁREA">#REF!</definedName>
    <definedName name="_xlnm.Print_Area" localSheetId="0">'ANEXO N°8 PROPUESTA ECONOMICA'!$A$1:$AA$135</definedName>
    <definedName name="_xlnm.Print_Area">#REF!</definedName>
    <definedName name="ARM_">#REF!</definedName>
    <definedName name="AS">#REF!</definedName>
    <definedName name="ASASAS">#REF!</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#N/A</definedName>
    <definedName name="ASESORÍA">#REF!</definedName>
    <definedName name="ASESORÍA1">#REF!</definedName>
    <definedName name="ASFA_">#REF!</definedName>
    <definedName name="asfasd" hidden="1">{"via1",#N/A,TRUE,"general";"via2",#N/A,TRUE,"general";"via3",#N/A,TRUE,"general"}</definedName>
    <definedName name="asfasdl" hidden="1">{"via1",#N/A,TRUE,"general";"via2",#N/A,TRUE,"general";"via3",#N/A,TRUE,"general"}</definedName>
    <definedName name="ASFB_">#REF!</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SA">#REF!</definedName>
    <definedName name="AU">#REF!</definedName>
    <definedName name="aur">#REF!</definedName>
    <definedName name="auto1">#REF!</definedName>
    <definedName name="auto2">#REF!</definedName>
    <definedName name="AUTOPISTA">#REF!</definedName>
    <definedName name="av">#REF!</definedName>
    <definedName name="AVAN">#REF!</definedName>
    <definedName name="AVGA_">#REF!</definedName>
    <definedName name="AvgCflow">#REF!</definedName>
    <definedName name="ax">#REF!</definedName>
    <definedName name="AYACUCHO">#REF!</definedName>
    <definedName name="AYACUCHO_COVEÑAS">#REF!</definedName>
    <definedName name="azaz" hidden="1">{"TAB1",#N/A,TRUE,"GENERAL";"TAB2",#N/A,TRUE,"GENERAL";"TAB3",#N/A,TRUE,"GENERAL";"TAB4",#N/A,TRUE,"GENERAL";"TAB5",#N/A,TRUE,"GENERAL"}</definedName>
    <definedName name="B" hidden="1">{"via1",#N/A,TRUE,"general";"via2",#N/A,TRUE,"general";"via3",#N/A,TRUE,"general"}</definedName>
    <definedName name="B.T1">#REF!</definedName>
    <definedName name="B_impresión_IM">#REF!</definedName>
    <definedName name="B_T1">#REF!</definedName>
    <definedName name="ba">#REF!</definedName>
    <definedName name="BALCRUDO">#REF!</definedName>
    <definedName name="BANADIA">#REF!</definedName>
    <definedName name="BANCO">#REF!</definedName>
    <definedName name="BASE">#REF!</definedName>
    <definedName name="_xlnm.Database">#REF!</definedName>
    <definedName name="bb">#REF!</definedName>
    <definedName name="bbbbbb" hidden="1">{"via1",#N/A,TRUE,"general";"via2",#N/A,TRUE,"general";"via3",#N/A,TRUE,"general"}</definedName>
    <definedName name="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avg" localSheetId="0">IF(averagecheck,2,1)</definedName>
    <definedName name="begavg">IF(averagecheck,2,1)</definedName>
    <definedName name="begavgatl" localSheetId="0">IF(averagecheck,2,1)</definedName>
    <definedName name="begavgatl">IF(averagecheck,2,1)</definedName>
    <definedName name="BEIA_">#REF!</definedName>
    <definedName name="BEN_">#REF!</definedName>
    <definedName name="BENE_">#REF!</definedName>
    <definedName name="ber">#REF!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#REF!</definedName>
    <definedName name="BL">#REF!</definedName>
    <definedName name="BMC_">#REF!</definedName>
    <definedName name="bnm">#REF!</definedName>
    <definedName name="BNP_">#REF!</definedName>
    <definedName name="BO">#REF!</definedName>
    <definedName name="Borrador">#REF!</definedName>
    <definedName name="BPDC">#REF!</definedName>
    <definedName name="BPP_">#REF!</definedName>
    <definedName name="br" hidden="1">{"TAB1",#N/A,TRUE,"GENERAL";"TAB2",#N/A,TRUE,"GENERAL";"TAB3",#N/A,TRUE,"GENERAL";"TAB4",#N/A,TRUE,"GENERAL";"TAB5",#N/A,TRUE,"GENERAL"}</definedName>
    <definedName name="BRD">#REF!</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EP">#REF!</definedName>
    <definedName name="BuscHSeguim">#REF!</definedName>
    <definedName name="BuscHSeguim2">#REF!</definedName>
    <definedName name="BUSQ_EN_TABLA_PR_BASE">#REF!</definedName>
    <definedName name="BUSQ_PREC">#REF!</definedName>
    <definedName name="BUSQ_TABLA_IVA">#REF!</definedName>
    <definedName name="BUSQ_TABLA_VLR_TOTAL">#REF!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CLAV">#REF!</definedName>
    <definedName name="C.FON">#REF!</definedName>
    <definedName name="C.LOM">#REF!</definedName>
    <definedName name="C.RAS">#REF!</definedName>
    <definedName name="C.TERR">#REF!</definedName>
    <definedName name="C_">#REF!</definedName>
    <definedName name="C_LOM">#REF!</definedName>
    <definedName name="CA" hidden="1">#REF!</definedName>
    <definedName name="CABCELAR" hidden="1">{#N/A,#N/A,FALSE,"Costos Productos 6A";#N/A,#N/A,FALSE,"Costo Unitario Total H-94-12"}</definedName>
    <definedName name="CAD">#REF!</definedName>
    <definedName name="CALCANN3">#REF!</definedName>
    <definedName name="CALIDAD3" hidden="1">{#N/A,#N/A,FALSE,"Costos Productos 6A";#N/A,#N/A,FALSE,"Costo Unitario Total H-94-12"}</definedName>
    <definedName name="CAM_CAIDA">#REF!</definedName>
    <definedName name="CAMBIOITEM">#REF!</definedName>
    <definedName name="CANT">#REF!</definedName>
    <definedName name="CANT_VEHICULOS">#REF!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ESTA">#REF!</definedName>
    <definedName name="Cantidades">#REF!</definedName>
    <definedName name="CAÑOLIM_COVEÑAS">#REF!</definedName>
    <definedName name="CAÑOLIMON">#REF!</definedName>
    <definedName name="CapOpCost">#REF!</definedName>
    <definedName name="CapOpCostHi">#REF!</definedName>
    <definedName name="Cargar_Automaticamente">#REF!</definedName>
    <definedName name="CASQ">#REF!</definedName>
    <definedName name="causa">#REF!</definedName>
    <definedName name="CBWorkbookPriority" hidden="1">-74887307</definedName>
    <definedName name="CC">#REF!</definedName>
    <definedName name="ccccc" hidden="1">{"TAB1",#N/A,TRUE,"GENERAL";"TAB2",#N/A,TRUE,"GENERAL";"TAB3",#N/A,TRUE,"GENERAL";"TAB4",#N/A,TRUE,"GENERAL";"TAB5",#N/A,TRUE,"GENERAL"}</definedName>
    <definedName name="CCCCCC">#REF!</definedName>
    <definedName name="ccccccc">#REF!</definedName>
    <definedName name="CCCCCCCCCCC">#REF!</definedName>
    <definedName name="cccccccccccc">#REF!</definedName>
    <definedName name="ccccccccccccc">#REF!</definedName>
    <definedName name="cccccccccccccccccccccccc" hidden="1">{#N/A,#N/A,FALSE,"PROPON.2001"}</definedName>
    <definedName name="CCNASO_">#REF!</definedName>
    <definedName name="CCNCON">#REF!</definedName>
    <definedName name="CCNCON_">#REF!</definedName>
    <definedName name="CCNLDI">#REF!</definedName>
    <definedName name="CCNLSU">#REF!</definedName>
    <definedName name="ccto210">#REF!</definedName>
    <definedName name="ccto211">#REF!</definedName>
    <definedName name="CCX_">#REF!</definedName>
    <definedName name="CCXE_">#REF!</definedName>
    <definedName name="cd">#REF!</definedName>
    <definedName name="cdcdc" hidden="1">{"via1",#N/A,TRUE,"general";"via2",#N/A,TRUE,"general";"via3",#N/A,TRUE,"general"}</definedName>
    <definedName name="CDCT">#REF!</definedName>
    <definedName name="CDNIP">#REF!</definedName>
    <definedName name="CDS_V_INDICES_CIRCUITO_CAUSA">#REF!</definedName>
    <definedName name="CDSeguim">#REF!</definedName>
    <definedName name="ceerf" hidden="1">{"TAB1",#N/A,TRUE,"GENERAL";"TAB2",#N/A,TRUE,"GENERAL";"TAB3",#N/A,TRUE,"GENERAL";"TAB4",#N/A,TRUE,"GENERAL";"TAB5",#N/A,TRUE,"GENERAL"}</definedName>
    <definedName name="CER" hidden="1">{#N/A,#N/A,FALSE,"PROPON.2001"}</definedName>
    <definedName name="CESAR" hidden="1">{#N/A,#N/A,FALSE,"Costos Productos 6A";#N/A,#N/A,FALSE,"Costo Unitario Total H-94-12"}</definedName>
    <definedName name="CHACA" hidden="1">#REF!</definedName>
    <definedName name="CILIND">#REF!</definedName>
    <definedName name="CILINDRO">#REF!</definedName>
    <definedName name="CIRCUITOS">#REF!</definedName>
    <definedName name="CIRCUNVALAR">#REF!</definedName>
    <definedName name="CL">#REF!</definedName>
    <definedName name="clase">#REF!</definedName>
    <definedName name="ClaseOfer">#REF!</definedName>
    <definedName name="CLE_">#REF!</definedName>
    <definedName name="co">#REF!</definedName>
    <definedName name="COD_IND_IMPACTO">#REF!</definedName>
    <definedName name="CodAPU">#REF!</definedName>
    <definedName name="codigos">#REF!</definedName>
    <definedName name="COEB_">#REF!</definedName>
    <definedName name="COK_">#REF!</definedName>
    <definedName name="colcibpql_">#REF!</definedName>
    <definedName name="colcibpqs_">#REF!</definedName>
    <definedName name="COLUSGARO_">#REF!</definedName>
    <definedName name="COM.LIM">#REF!</definedName>
    <definedName name="Company">#REF!</definedName>
    <definedName name="completa_ab">#REF!</definedName>
    <definedName name="CON.FUN">#REF!</definedName>
    <definedName name="CON.LIM">#REF!</definedName>
    <definedName name="CON.POZ">#REF!</definedName>
    <definedName name="CON.TUB">#REF!</definedName>
    <definedName name="CONC">#REF!</definedName>
    <definedName name="CONCRETO">#REF!</definedName>
    <definedName name="CONCRETO_F.C_4">#REF!</definedName>
    <definedName name="concreto_FC_2.2">#REF!</definedName>
    <definedName name="Concretos">#REF!</definedName>
    <definedName name="CONDI1">#REF!</definedName>
    <definedName name="consecuencia">#REF!</definedName>
    <definedName name="CONSOLIDADO">#REF!</definedName>
    <definedName name="CONSOLIDADO1">#REF!</definedName>
    <definedName name="consulta_mes">#REF!</definedName>
    <definedName name="Consultor">#REF!</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hidden="1">{#N/A,#N/A,FALSE,"CIBHA05A";#N/A,#N/A,FALSE,"CIBHA05B"}</definedName>
    <definedName name="CONTABLES" hidden="1">{#N/A,#N/A,FALSE,"Costos Productos 6A";#N/A,#N/A,FALSE,"Costo Unitario Total H-94-12"}</definedName>
    <definedName name="Contrato">#REF!</definedName>
    <definedName name="Coordinador">#REF!</definedName>
    <definedName name="COPA_">#REF!</definedName>
    <definedName name="CORP">#REF!</definedName>
    <definedName name="cortes">#REF!</definedName>
    <definedName name="cost04" hidden="1">{#N/A,#N/A,FALSE,"Costos Productos 6A";#N/A,#N/A,FALSE,"Costo Unitario Total H-94-12"}</definedName>
    <definedName name="COSTCONTAB" hidden="1">{#N/A,#N/A,FALSE,"Costos Productos 6A";#N/A,#N/A,FALSE,"Costo Unitario Total H-94-12"}</definedName>
    <definedName name="COSTDIR">#REF!</definedName>
    <definedName name="CostEsc">#REF!</definedName>
    <definedName name="COSTFIJO">#REF!</definedName>
    <definedName name="COSTINDIR">#REF!</definedName>
    <definedName name="costivos" hidden="1">{#N/A,#N/A,FALSE,"Costos Productos 6A";#N/A,#N/A,FALSE,"Costo Unitario Total H-94-12"}</definedName>
    <definedName name="COSTO_EQUIPO">#REF!</definedName>
    <definedName name="COSTO_MATERIAL">#REF!</definedName>
    <definedName name="COSTO_PERSONAL">#REF!</definedName>
    <definedName name="COSTO_TRANSPORTE">#REF!</definedName>
    <definedName name="costoperativos" hidden="1">{#N/A,#N/A,FALSE,"Costos Productos 6A";#N/A,#N/A,FALSE,"Costo Unitario Total H-94-12"}</definedName>
    <definedName name="Costopérdidas">#REF!</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hidden="1">{#N/A,#N/A,FALSE,"Costos Productos 6A";#N/A,#N/A,FALSE,"Costo Unitario Total H-94-12"}</definedName>
    <definedName name="Costos1" hidden="1">{#N/A,#N/A,FALSE,"Full";#N/A,#N/A,FALSE,"Half";#N/A,#N/A,FALSE,"Op Expenses";#N/A,#N/A,FALSE,"Cap Charge";#N/A,#N/A,FALSE,"Cost C";#N/A,#N/A,FALSE,"PP&amp;E";#N/A,#N/A,FALSE,"R&amp;D"}</definedName>
    <definedName name="COVEÑAS">#REF!</definedName>
    <definedName name="cp">#REF!</definedName>
    <definedName name="CPP_">#REF!</definedName>
    <definedName name="CRDCOVCARS_">#REF!</definedName>
    <definedName name="crdcovvasCUS">#REF!</definedName>
    <definedName name="Criteria">#REF!</definedName>
    <definedName name="_xlnm.Criteria">#REF!</definedName>
    <definedName name="CronogFechaFin">#REF!</definedName>
    <definedName name="CronogFechaInic">#REF!</definedName>
    <definedName name="CRUDOS" hidden="1">{#N/A,#N/A,FALSE,"CIBHA05A";#N/A,#N/A,FALSE,"CIBHA05B"}</definedName>
    <definedName name="CSNM">#REF!</definedName>
    <definedName name="CSNM_">#REF!</definedName>
    <definedName name="CST">#REF!</definedName>
    <definedName name="CT">#REF!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E">#REF!</definedName>
    <definedName name="CUER">#REF!</definedName>
    <definedName name="CUERDA">#REF!</definedName>
    <definedName name="CUNET" hidden="1">{"via1",#N/A,TRUE,"general";"via2",#N/A,TRUE,"general";"via3",#N/A,TRUE,"general"}</definedName>
    <definedName name="curva">"Chart 11"</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_EXT">#REF!</definedName>
    <definedName name="D_INT">#REF!</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ilyRunOld">#REF!</definedName>
    <definedName name="DASD" hidden="1">{"TAB1",#N/A,TRUE,"GENERAL";"TAB2",#N/A,TRUE,"GENERAL";"TAB3",#N/A,TRUE,"GENERAL";"TAB4",#N/A,TRUE,"GENERAL";"TAB5",#N/A,TRUE,"GENERAL"}</definedName>
    <definedName name="DAT">#REF!</definedName>
    <definedName name="Database">#REF!</definedName>
    <definedName name="Datos">#REF!</definedName>
    <definedName name="Datos_aroma">#REF!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t" hidden="1">{"via1",#N/A,TRUE,"general";"via2",#N/A,TRUE,"general";"via3",#N/A,TRUE,"general"}</definedName>
    <definedName name="dd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ds">#REF!</definedName>
    <definedName name="De">#REF!</definedName>
    <definedName name="De_6">#REF!</definedName>
    <definedName name="De_8">#REF!</definedName>
    <definedName name="deded" hidden="1">{"TAB1",#N/A,TRUE,"GENERAL";"TAB2",#N/A,TRUE,"GENERAL";"TAB3",#N/A,TRUE,"GENERAL";"TAB4",#N/A,TRUE,"GENERAL";"TAB5",#N/A,TRUE,"GENERAL"}</definedName>
    <definedName name="defd" hidden="1">{"via1",#N/A,TRUE,"general";"via2",#N/A,TRUE,"general";"via3",#N/A,TRUE,"general"}</definedName>
    <definedName name="dem.pav">#REF!</definedName>
    <definedName name="DEMANDAS">#REF!</definedName>
    <definedName name="DENS">#REF!</definedName>
    <definedName name="densi">#REF!</definedName>
    <definedName name="departamentos">#REF!</definedName>
    <definedName name="Deptos">#REF!</definedName>
    <definedName name="DESC1">#REF!</definedName>
    <definedName name="DESC521">#REF!</definedName>
    <definedName name="DESCRP1">#REF!</definedName>
    <definedName name="DESCRP2">#REF!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fdfzhdf">#REF!</definedName>
    <definedName name="dfds" hidden="1">{"TAB1",#N/A,TRUE,"GENERAL";"TAB2",#N/A,TRUE,"GENERAL";"TAB3",#N/A,TRUE,"GENERAL";"TAB4",#N/A,TRUE,"GENERAL";"TAB5",#N/A,TRUE,"GENERAL"}</definedName>
    <definedName name="DFDSFDSSD">#REF!</definedName>
    <definedName name="dfdsfi" hidden="1">{"via1",#N/A,TRUE,"general";"via2",#N/A,TRUE,"general";"via3",#N/A,TRUE,"general"}</definedName>
    <definedName name="dfe">#REF!</definedName>
    <definedName name="dffFAASF">#REF!</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DSG">#REF!</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#REF!</definedName>
    <definedName name="dgrdeb" hidden="1">{"TAB1",#N/A,TRUE,"GENERAL";"TAB2",#N/A,TRUE,"GENERAL";"TAB3",#N/A,TRUE,"GENERAL";"TAB4",#N/A,TRUE,"GENERAL";"TAB5",#N/A,TRUE,"GENERAL"}</definedName>
    <definedName name="dgreg" hidden="1">{"via1",#N/A,TRUE,"general";"via2",#N/A,TRUE,"general";"via3",#N/A,TRUE,"general"}</definedName>
    <definedName name="DGSDG">#REF!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2_">#REF!</definedName>
    <definedName name="DI3_">#REF!</definedName>
    <definedName name="DI4_">#REF!</definedName>
    <definedName name="Diametro">#REF!</definedName>
    <definedName name="DIAS">#REF!</definedName>
    <definedName name="DIC">#REF!</definedName>
    <definedName name="diego">#REF!</definedName>
    <definedName name="diego1">#REF!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_">#REF!</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LAR">#REF!</definedName>
    <definedName name="DOR">#REF!</definedName>
    <definedName name="DOS">#REF!</definedName>
    <definedName name="DOT">#REF!</definedName>
    <definedName name="dota">#REF!</definedName>
    <definedName name="DR">#REF!</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dsf">#REF!</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UARTE_HERNANDEZ___ARMINE">#N/A</definedName>
    <definedName name="dURACION">#REF!</definedName>
    <definedName name="dwdedew">#REF!</definedName>
    <definedName name="dxfgg" hidden="1">{"via1",#N/A,TRUE,"general";"via2",#N/A,TRUE,"general";"via3",#N/A,TRUE,"general"}</definedName>
    <definedName name="E">#REF!</definedName>
    <definedName name="e3e33" hidden="1">{"via1",#N/A,TRUE,"general";"via2",#N/A,TRUE,"general";"via3",#N/A,TRUE,"general"}</definedName>
    <definedName name="ECONOMIA">#REF!</definedName>
    <definedName name="ededede">#REF!</definedName>
    <definedName name="EDEDWSWQA" hidden="1">{"TAB1",#N/A,TRUE,"GENERAL";"TAB2",#N/A,TRUE,"GENERAL";"TAB3",#N/A,TRUE,"GENERAL";"TAB4",#N/A,TRUE,"GENERAL";"TAB5",#N/A,TRUE,"GENERAL"}</definedName>
    <definedName name="edgfhmn" hidden="1">{"via1",#N/A,TRUE,"general";"via2",#N/A,TRUE,"general";"via3",#N/A,TRUE,"general"}</definedName>
    <definedName name="edqwede">#REF!</definedName>
    <definedName name="ee">#REF!</definedName>
    <definedName name="eeedfr" hidden="1">{"TAB1",#N/A,TRUE,"GENERAL";"TAB2",#N/A,TRUE,"GENERAL";"TAB3",#N/A,TRUE,"GENERAL";"TAB4",#N/A,TRUE,"GENERAL";"TAB5",#N/A,TRUE,"GENERAL"}</definedName>
    <definedName name="EEEEEEEEE">#REF!</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HD">#REF!</definedName>
    <definedName name="el">#REF!</definedName>
    <definedName name="ENE">#REF!</definedName>
    <definedName name="ENSAYOSLAB">#REF!</definedName>
    <definedName name="ENT.A1">#REF!</definedName>
    <definedName name="ENT.ESP">#REF!</definedName>
    <definedName name="ENTIB">#REF!</definedName>
    <definedName name="ENTIBADO">#REF!</definedName>
    <definedName name="EQUIPO">#REF!</definedName>
    <definedName name="equipos">#REF!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a">#REF!</definedName>
    <definedName name="ErrMsNum">#REF!</definedName>
    <definedName name="ErrMStm">#REF!</definedName>
    <definedName name="ErrT11_1">#REF!</definedName>
    <definedName name="ErrT11_2">#REF!</definedName>
    <definedName name="ErrWek">#REF!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#REF!</definedName>
    <definedName name="ESA">#REF!</definedName>
    <definedName name="ESP_PAV">#REF!</definedName>
    <definedName name="ESP1S">#REF!</definedName>
    <definedName name="ESP2S">#REF!</definedName>
    <definedName name="ESPECIALIDAD">#REF!</definedName>
    <definedName name="ESPESOR">#REF!</definedName>
    <definedName name="ESPR">#REF!</definedName>
    <definedName name="EST10A">#REF!</definedName>
    <definedName name="EST10V1">#REF!</definedName>
    <definedName name="EST11A">#REF!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RO">#REF!</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POZ">#REF!</definedName>
    <definedName name="EXC.ZAN">#REF!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CROC">#REF!</definedName>
    <definedName name="EXPORTACION">#REF!</definedName>
    <definedName name="fa">#REF!</definedName>
    <definedName name="FactorCostoPotencia">#REF!</definedName>
    <definedName name="fases" localSheetId="0">IF(averagecheck,2,1)</definedName>
    <definedName name="fases">IF(averagecheck,2,1)</definedName>
    <definedName name="fb">#REF!</definedName>
    <definedName name="fd">#REF!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#REF!</definedName>
    <definedName name="FECH">#REF!</definedName>
    <definedName name="Fecha">#REF!</definedName>
    <definedName name="ferfer" hidden="1">{"via1",#N/A,TRUE,"general";"via2",#N/A,TRUE,"general";"via3",#N/A,TRUE,"general"}</definedName>
    <definedName name="ff">#REF!</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 hidden="1">{#N/A,#N/A,FALSE,"DITCAR";#N/A,#N/A,FALSE,"a1";#N/A,#N/A,FALSE,"a2";#N/A,#N/A,FALSE,"a3";#N/A,#N/A,FALSE,"a4";#N/A,#N/A,FALSE,"a4a";#N/A,#N/A,FALSE,"a4B";#N/A,#N/A,FALSE,"a4C";#N/A,#N/A,FALSE,"A5a ";#N/A,#N/A,FALSE,"A5b";#N/A,#N/A,FALSE,"A6A";#N/A,#N/A,FALSE,"A6B";#N/A,#N/A,FALSE,"A6C";#N/A,#N/A,FALSE,"04PG12NB"}</definedName>
    <definedName name="fgfdgfg">#REF!</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LTROS">#REF!</definedName>
    <definedName name="fk">#REF!</definedName>
    <definedName name="FLIAS100">#REF!</definedName>
    <definedName name="flias1500">#REF!</definedName>
    <definedName name="FLIAS60">#REF!</definedName>
    <definedName name="flq">#REF!</definedName>
    <definedName name="FO">#REF!</definedName>
    <definedName name="foabp_">#REF!</definedName>
    <definedName name="FOABS_">#REF!</definedName>
    <definedName name="fORMA9698" hidden="1">{#N/A,#N/A,FALSE,"CIBHA05A";#N/A,#N/A,FALSE,"CIBHA05B"}</definedName>
    <definedName name="Formato">#REF!</definedName>
    <definedName name="Formato1">#REF!</definedName>
    <definedName name="FORMAUNIT" hidden="1">{#N/A,#N/A,FALSE,"Costos Productos 6A";#N/A,#N/A,FALSE,"Costo Unitario Total H-94-12"}</definedName>
    <definedName name="frbgsd" hidden="1">{"TAB1",#N/A,TRUE,"GENERAL";"TAB2",#N/A,TRUE,"GENERAL";"TAB3",#N/A,TRUE,"GENERAL";"TAB4",#N/A,TRUE,"GENERAL";"TAB5",#N/A,TRUE,"GENERAL"}</definedName>
    <definedName name="frefr" hidden="1">{"via1",#N/A,TRUE,"general";"via2",#N/A,TRUE,"general";"via3",#N/A,TRUE,"general"}</definedName>
    <definedName name="FRESNO">#REF!</definedName>
    <definedName name="frfa" hidden="1">{"via1",#N/A,TRUE,"general";"via2",#N/A,TRUE,"general";"via3",#N/A,TRUE,"general"}</definedName>
    <definedName name="frfr" hidden="1">{"TAB1",#N/A,TRUE,"GENERAL";"TAB2",#N/A,TRUE,"GENERAL";"TAB3",#N/A,TRUE,"GENERAL";"TAB4",#N/A,TRUE,"GENERAL";"TAB5",#N/A,TRUE,"GENERAL"}</definedName>
    <definedName name="fsafasfasf">#REF!</definedName>
    <definedName name="fsdf">#REF!</definedName>
    <definedName name="fsghdfgzdfg">#REF!</definedName>
    <definedName name="fu">#REF!</definedName>
    <definedName name="FUENTE">#REF!</definedName>
    <definedName name="fv">#REF!</definedName>
    <definedName name="FVACAR">#REF!</definedName>
    <definedName name="FVACIB">#REF!</definedName>
    <definedName name="fwff" hidden="1">{"via1",#N/A,TRUE,"general";"via2",#N/A,TRUE,"general";"via3",#N/A,TRUE,"general"}</definedName>
    <definedName name="fwwe" hidden="1">{"via1",#N/A,TRUE,"general";"via2",#N/A,TRUE,"general";"via3",#N/A,TRUE,"general"}</definedName>
    <definedName name="fy">#REF!</definedName>
    <definedName name="G">#REF!</definedName>
    <definedName name="g86_">#REF!</definedName>
    <definedName name="G86A">#REF!</definedName>
    <definedName name="ga">#REF!</definedName>
    <definedName name="GASTPERM">#REF!</definedName>
    <definedName name="GASTVAR">#REF!</definedName>
    <definedName name="GAVIONES">#REF!</definedName>
    <definedName name="gb">#REF!</definedName>
    <definedName name="gbbfghghj" hidden="1">{"TAB1",#N/A,TRUE,"GENERAL";"TAB2",#N/A,TRUE,"GENERAL";"TAB3",#N/A,TRUE,"GENERAL";"TAB4",#N/A,TRUE,"GENERAL";"TAB5",#N/A,TRUE,"GENERAL"}</definedName>
    <definedName name="gc">#REF!</definedName>
    <definedName name="gd">#REF!</definedName>
    <definedName name="Gdansk">#REF!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AGSDHZDFHZDF">#REF!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LPE_">#REF!</definedName>
    <definedName name="GMBAP_">#REF!</definedName>
    <definedName name="GMEA_">#REF!</definedName>
    <definedName name="GMEB_">#REF!</definedName>
    <definedName name="GMRA_">#REF!</definedName>
    <definedName name="gmrao_">#REF!</definedName>
    <definedName name="GMRB_">#REF!</definedName>
    <definedName name="GMRBO_">#REF!</definedName>
    <definedName name="GMRBVY_">#REF!</definedName>
    <definedName name="gmt">#REF!</definedName>
    <definedName name="gn">#REF!</definedName>
    <definedName name="gnm">#REF!</definedName>
    <definedName name="gñ">#REF!</definedName>
    <definedName name="GOEB_">#REF!</definedName>
    <definedName name="GOEEP">#REF!</definedName>
    <definedName name="GOIBAS_">#REF!</definedName>
    <definedName name="GOLABS_">#REF!</definedName>
    <definedName name="GOLCAR">#REF!</definedName>
    <definedName name="GOLCIB">#REF!</definedName>
    <definedName name="GORNAR_">#REF!</definedName>
    <definedName name="gp">#REF!</definedName>
    <definedName name="_xlnm.Recorder">#REF!</definedName>
    <definedName name="GRAF" hidden="1">{#N/A,#N/A,FALSE,"SMT1";#N/A,#N/A,FALSE,"SMT2";#N/A,#N/A,FALSE,"Summary";#N/A,#N/A,FALSE,"Graphs";#N/A,#N/A,FALSE,"4 Panel"}</definedName>
    <definedName name="GRAF1ANO" hidden="1">{"via1",#N/A,TRUE,"general";"via2",#N/A,TRUE,"general";"via3",#N/A,TRUE,"general"}</definedName>
    <definedName name="GRAF1AÑO" hidden="1">{"TAB1",#N/A,TRUE,"GENERAL";"TAB2",#N/A,TRUE,"GENERAL";"TAB3",#N/A,TRUE,"GENERAL";"TAB4",#N/A,TRUE,"GENERAL";"TAB5",#N/A,TRUE,"GENERAL"}</definedName>
    <definedName name="grafica42702">#REF!</definedName>
    <definedName name="grafica42702g">#REF!</definedName>
    <definedName name="grafica42705">#REF!</definedName>
    <definedName name="GRANADA">#REF!</definedName>
    <definedName name="GRCHIS0599" hidden="1">{#N/A,#N/A,FALSE,"Costos Productos 6A";#N/A,#N/A,FALSE,"Costo Unitario Total H-94-12"}</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UADUERO">#REF!</definedName>
    <definedName name="Guardar_datos">#REF!</definedName>
    <definedName name="Guardar_Datos_del_Dia">#REF!</definedName>
    <definedName name="Guardar_Datos_Indice_energìa">#REF!</definedName>
    <definedName name="Guardar_del_Dia">#REF!</definedName>
    <definedName name="GUARDAR_EN_RED">#REF!</definedName>
    <definedName name="GUARDAR_REPORTE">#REF!</definedName>
    <definedName name="gy">#REF!</definedName>
    <definedName name="h">#REF!</definedName>
    <definedName name="h.EXC">#REF!</definedName>
    <definedName name="h.LOM">#REF!</definedName>
    <definedName name="H.LOMO">#REF!</definedName>
    <definedName name="h.POZ">#REF!</definedName>
    <definedName name="h9h" hidden="1">{"via1",#N/A,TRUE,"general";"via2",#N/A,TRUE,"general";"via3",#N/A,TRUE,"general"}</definedName>
    <definedName name="ha">#REF!</definedName>
    <definedName name="HACER">#REF!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RVEO">#REF!</definedName>
    <definedName name="HEX_">#REF!</definedName>
    <definedName name="HF">#REF!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gkjok">#REF!</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STORICO" hidden="1">{#N/A,#N/A,FALSE,"Costos Productos 6A";#N/A,#N/A,FALSE,"Costo Unitario Total H-94-12"}</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l">#REF!</definedName>
    <definedName name="hn" hidden="1">{"TAB1",#N/A,TRUE,"GENERAL";"TAB2",#N/A,TRUE,"GENERAL";"TAB3",#N/A,TRUE,"GENERAL";"TAB4",#N/A,TRUE,"GENERAL";"TAB5",#N/A,TRUE,"GENERAL"}</definedName>
    <definedName name="hnt">#REF!</definedName>
    <definedName name="HOJA">#REF!</definedName>
    <definedName name="HOJA1">#REF!</definedName>
    <definedName name="HOLA">#REF!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SIT" hidden="1">{#N/A,#N/A,FALSE,"CIBHA05A";#N/A,#N/A,FALSE,"CIBHA05B"}</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d">#REF!</definedName>
    <definedName name="IF">#REF!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PRE">#REF!</definedName>
    <definedName name="IMPRE1">#REF!</definedName>
    <definedName name="Imprev">#REF!</definedName>
    <definedName name="imprimir">#REF!</definedName>
    <definedName name="Incremento_IPC21">#REF!</definedName>
    <definedName name="IND_IMPACTO">#REF!</definedName>
    <definedName name="INDIVIDUAKES">#REF!</definedName>
    <definedName name="INDIVIDUALES">#REF!</definedName>
    <definedName name="INDPYG9698" hidden="1">{#N/A,#N/A,FALSE,"Costos Productos 6A";#N/A,#N/A,FALSE,"Costo Unitario Total H-94-12"}</definedName>
    <definedName name="inf">#REF!</definedName>
    <definedName name="INFF">#REF!</definedName>
    <definedName name="INFG">#REF!</definedName>
    <definedName name="infi">#REF!</definedName>
    <definedName name="INFLACION_2025">#REF!</definedName>
    <definedName name="Informe" hidden="1">{#N/A,#N/A,FALSE,"PROPON.2001"}</definedName>
    <definedName name="INGREHIS" hidden="1">{#N/A,#N/A,FALSE,"CIBHA05A";#N/A,#N/A,FALSE,"CIBHA05B"}</definedName>
    <definedName name="inicio_secb">#REF!</definedName>
    <definedName name="INSUMASEO">#REF!</definedName>
    <definedName name="INSUMCAF">#REF!</definedName>
    <definedName name="insumos">#REF!</definedName>
    <definedName name="Interest">#REF!</definedName>
    <definedName name="Interventor">#REF!</definedName>
    <definedName name="Interventoria">#REF!</definedName>
    <definedName name="INV_11">#REF!</definedName>
    <definedName name="INVENTARIOS">#REF!</definedName>
    <definedName name="Io">#REF!</definedName>
    <definedName name="iopi">#REF!</definedName>
    <definedName name="IOPIOU" hidden="1">{#N/A,#N/A,FALSE,"Costos Productos 6A";#N/A,#N/A,FALSE,"Costo Unitario Total H-94-12"}</definedName>
    <definedName name="IPC_2024">#REF!</definedName>
    <definedName name="ir">#REF!</definedName>
    <definedName name="IrAFracc">#REF!</definedName>
    <definedName name="IrAHydeal">#REF!</definedName>
    <definedName name="IrAHydrar">#REF!</definedName>
    <definedName name="iramen">#REF!</definedName>
    <definedName name="IrAPlatf">#REF!</definedName>
    <definedName name="IrAPref">#REF!</definedName>
    <definedName name="IrASulf">#REF!</definedName>
    <definedName name="IrAunif">#REF!</definedName>
    <definedName name="IrPlanta">#REF!</definedName>
    <definedName name="IrResumen">#REF!</definedName>
    <definedName name="it.">#REF!</definedName>
    <definedName name="ITEM">#REF!</definedName>
    <definedName name="ITEM1">#REF!</definedName>
    <definedName name="ITEM15">#REF!</definedName>
    <definedName name="ITEM2">#REF!</definedName>
    <definedName name="ITEM2.10">#REF!</definedName>
    <definedName name="ITEM2.11">#REF!</definedName>
    <definedName name="ITEM2.12">#REF!</definedName>
    <definedName name="item210.3">#REF!</definedName>
    <definedName name="item230.1">#REF!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10">#REF!</definedName>
    <definedName name="item320.2">#REF!</definedName>
    <definedName name="item330.1">#REF!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20">#REF!</definedName>
    <definedName name="item450.2P">#REF!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CP">#REF!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_UTIL">#REF!</definedName>
    <definedName name="IvaSUtl">#REF!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E_">#REF!</definedName>
    <definedName name="JEEEP">#REF!</definedName>
    <definedName name="JETA_">#REF!</definedName>
    <definedName name="JETB_">#REF!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gl">#REF!</definedName>
    <definedName name="JHIO">#REF!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l">#REF!</definedName>
    <definedName name="jn">#REF!</definedName>
    <definedName name="jñ">#REF!</definedName>
    <definedName name="jo">#REF!</definedName>
    <definedName name="Jornal">#REF!</definedName>
    <definedName name="JRYJ" hidden="1">{"via1",#N/A,TRUE,"general";"via2",#N/A,TRUE,"general";"via3",#N/A,TRUE,"general"}</definedName>
    <definedName name="JSALRIOS">#REF!</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BILADOS">#REF!</definedName>
    <definedName name="JUBILADOS1">#REF!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_Curr">#REF!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hk">#REF!</definedName>
    <definedName name="khkl">#REF!</definedName>
    <definedName name="khlk">#REF!</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#REF!</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CARCAMO">#REF!</definedName>
    <definedName name="L.CIL">#REF!</definedName>
    <definedName name="L_">#REF!</definedName>
    <definedName name="L_TUB">#REF!</definedName>
    <definedName name="LAS_">#REF!</definedName>
    <definedName name="lasd">#REF!</definedName>
    <definedName name="LASM">#REF!</definedName>
    <definedName name="LASM_">#REF!</definedName>
    <definedName name="Lbasesalario">#REF!</definedName>
    <definedName name="lhl">#REF!</definedName>
    <definedName name="LICITACION">#REF!</definedName>
    <definedName name="LIMPIADO">#REF!,#REF!,#REF!,#REF!,#REF!,#REF!,#REF!,#REF!,#REF!,#REF!,#REF!,#REF!,#REF!,#REF!,#REF!,#REF!,#REF!,#REF!,#REF!,#REF!,#REF!,#REF!,#REF!,#REF!</definedName>
    <definedName name="LIMPIAR1">#REF!,#REF!,#REF!,#REF!,#REF!,#REF!,#REF!,#REF!</definedName>
    <definedName name="LIMPIO">#REF!</definedName>
    <definedName name="LIN_AYAC_COVEÑAS">#REF!</definedName>
    <definedName name="LIN_CAÑOLI_RIOZU">#REF!</definedName>
    <definedName name="LIN_CAÑOLIN_RIOZUL">#REF!</definedName>
    <definedName name="LIN_RIOZUL_AYAC">#REF!</definedName>
    <definedName name="LINEAS">#REF!</definedName>
    <definedName name="LINSALGARBOGOTA">#REF!</definedName>
    <definedName name="LINSALGCARTAGO">#REF!</definedName>
    <definedName name="LINSALGCARTAGOXCIENTO">#REF!</definedName>
    <definedName name="listado1" hidden="1">{#N/A,#N/A,FALSE,"PROPON.2001"}</definedName>
    <definedName name="liuoo" hidden="1">{"TAB1",#N/A,TRUE,"GENERAL";"TAB2",#N/A,TRUE,"GENERAL";"TAB3",#N/A,TRUE,"GENERAL";"TAB4",#N/A,TRUE,"GENERAL";"TAB5",#N/A,TRUE,"GENERAL"}</definedName>
    <definedName name="lkhlk">#REF!</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lllh" hidden="1">{"via1",#N/A,TRUE,"general";"via2",#N/A,TRUE,"general";"via3",#N/A,TRUE,"general"}</definedName>
    <definedName name="lllllllo" hidden="1">{"via1",#N/A,TRUE,"general";"via2",#N/A,TRUE,"general";"via3",#N/A,TRUE,"general"}</definedName>
    <definedName name="LÑP">#REF!</definedName>
    <definedName name="LOCA">#REF!</definedName>
    <definedName name="LOCA1">#REF!</definedName>
    <definedName name="LOCALIZACION">#REF!</definedName>
    <definedName name="Location">#REF!</definedName>
    <definedName name="LOI">#REF!</definedName>
    <definedName name="lolol" hidden="1">{"TAB1",#N/A,TRUE,"GENERAL";"TAB2",#N/A,TRUE,"GENERAL";"TAB3",#N/A,TRUE,"GENERAL";"TAB4",#N/A,TRUE,"GENERAL";"TAB5",#N/A,TRUE,"GENERAL"}</definedName>
    <definedName name="Longitud">#REF!</definedName>
    <definedName name="Longitud1">#REF!</definedName>
    <definedName name="Longitud2">#REF!</definedName>
    <definedName name="LOT" hidden="1">{#N/A,#N/A,FALSE,"SMT1";#N/A,#N/A,FALSE,"SMT2";#N/A,#N/A,FALSE,"Summary";#N/A,#N/A,FALSE,"Graphs";#N/A,#N/A,FALSE,"4 Panel"}</definedName>
    <definedName name="LOTE">#REF!</definedName>
    <definedName name="LP">#REF!</definedName>
    <definedName name="LPGA_">#REF!</definedName>
    <definedName name="LPGB_">#REF!</definedName>
    <definedName name="lplpl" hidden="1">{"via1",#N/A,TRUE,"general";"via2",#N/A,TRUE,"general";"via3",#N/A,TRUE,"general"}</definedName>
    <definedName name="LTXCP">#REF!</definedName>
    <definedName name="LUMINARIA">#REF!</definedName>
    <definedName name="LUZ" hidden="1">{#N/A,#N/A,FALSE,"PROPON.2001"}</definedName>
    <definedName name="M" hidden="1">{#N/A,#N/A,FALSE,"PROPON.2001"}</definedName>
    <definedName name="mafdsf" hidden="1">{"via1",#N/A,TRUE,"general";"via2",#N/A,TRUE,"general";"via3",#N/A,TRUE,"general"}</definedName>
    <definedName name="MAL">#REF!&lt;2.5</definedName>
    <definedName name="MALO">#REF!&lt;2.5</definedName>
    <definedName name="MAMPOSTERIA">#REF!</definedName>
    <definedName name="MANIZALES">#REF!</definedName>
    <definedName name="ManoObra">#REF!</definedName>
    <definedName name="MANSILLA">#REF!</definedName>
    <definedName name="MANSILLAXCIENTO">#REF!</definedName>
    <definedName name="mantenimiento">#REF!</definedName>
    <definedName name="mao" hidden="1">{"TAB1",#N/A,TRUE,"GENERAL";"TAB2",#N/A,TRUE,"GENERAL";"TAB3",#N/A,TRUE,"GENERAL";"TAB4",#N/A,TRUE,"GENERAL";"TAB5",#N/A,TRUE,"GENERAL"}</definedName>
    <definedName name="maow" hidden="1">{"via1",#N/A,TRUE,"general";"via2",#N/A,TRUE,"general";"via3",#N/A,TRUE,"general"}</definedName>
    <definedName name="Maquinaria">#REF!</definedName>
    <definedName name="MAR">#REF!</definedName>
    <definedName name="Marca">#REF!</definedName>
    <definedName name="MARGEN1">#REF!</definedName>
    <definedName name="MARGEN2">#REF!</definedName>
    <definedName name="MARIA" hidden="1">{#N/A,#N/A,FALSE,"PROPON.2001"}</definedName>
    <definedName name="MARIQUITA">#REF!</definedName>
    <definedName name="MARIQUITAXCIENTO">#REF!</definedName>
    <definedName name="MARTA" hidden="1">{#N/A,#N/A,FALSE,"PROPON.2001"}</definedName>
    <definedName name="masor" hidden="1">{"via1",#N/A,TRUE,"general";"via2",#N/A,TRUE,"general";"via3",#N/A,TRUE,"general"}</definedName>
    <definedName name="Mat">#REF!</definedName>
    <definedName name="MATERIALES">#REF!</definedName>
    <definedName name="MATRIZ_IND_IMPACTO">#REF!</definedName>
    <definedName name="MATRIZ_RAM">#REF!</definedName>
    <definedName name="MAY">#REF!</definedName>
    <definedName name="mdd" hidden="1">{"via1",#N/A,TRUE,"general";"via2",#N/A,TRUE,"general";"via3",#N/A,TRUE,"general"}</definedName>
    <definedName name="me">#REF!</definedName>
    <definedName name="MEDCAR">#REF!</definedName>
    <definedName name="MEDCIB">#REF!</definedName>
    <definedName name="Medidor">#REF!</definedName>
    <definedName name="meg" hidden="1">{"TAB1",#N/A,TRUE,"GENERAL";"TAB2",#N/A,TRUE,"GENERAL";"TAB3",#N/A,TRUE,"GENERAL";"TAB4",#N/A,TRUE,"GENERAL";"TAB5",#N/A,TRUE,"GENERAL"}</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#REF!</definedName>
    <definedName name="MEold">#REF!</definedName>
    <definedName name="MEoport">#REF!</definedName>
    <definedName name="MES">#REF!</definedName>
    <definedName name="meses">#REF!</definedName>
    <definedName name="Met">#REF!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KJ" hidden="1">{#N/A,#N/A,FALSE,"Costos Productos 6A";#N/A,#N/A,FALSE,"Costo Unitario Total H-94-12"}</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#REF!</definedName>
    <definedName name="mocal">#REF!</definedName>
    <definedName name="modela">#REF!</definedName>
    <definedName name="modelo">#REF!</definedName>
    <definedName name="monocal">#REF!</definedName>
    <definedName name="mr">#REF!</definedName>
    <definedName name="MU">#REF!</definedName>
    <definedName name="MZ">#REF!</definedName>
    <definedName name="n" hidden="1">{"via1",#N/A,TRUE,"general";"via2",#N/A,TRUE,"general";"via3",#N/A,TRUE,"general"}</definedName>
    <definedName name="NAARB">#REF!</definedName>
    <definedName name="NACEB">#REF!</definedName>
    <definedName name="NACPA">#REF!</definedName>
    <definedName name="NACPB">#REF!</definedName>
    <definedName name="NALC">#REF!</definedName>
    <definedName name="NARM">#REF!</definedName>
    <definedName name="NARMA">#REF!</definedName>
    <definedName name="NASFA">#REF!</definedName>
    <definedName name="NASFB">#REF!</definedName>
    <definedName name="NAVGA">#REF!</definedName>
    <definedName name="nb">#REF!</definedName>
    <definedName name="NB_CASHFLOW">#REF!</definedName>
    <definedName name="NBannuity">#REF!</definedName>
    <definedName name="NBcashflow">#REF!</definedName>
    <definedName name="NBEIA">#REF!</definedName>
    <definedName name="NBEN">#REF!</definedName>
    <definedName name="NBENE">#REF!</definedName>
    <definedName name="NBhigh">#REF!</definedName>
    <definedName name="NBloan">#REF!</definedName>
    <definedName name="NBMC">#REF!</definedName>
    <definedName name="NBNPA">#REF!</definedName>
    <definedName name="NBPP">#REF!</definedName>
    <definedName name="NBprice">#REF!</definedName>
    <definedName name="nbv">#REF!</definedName>
    <definedName name="nbvnv" hidden="1">{"via1",#N/A,TRUE,"general";"via2",#N/A,TRUE,"general";"via3",#N/A,TRUE,"general"}</definedName>
    <definedName name="NCCX">#REF!</definedName>
    <definedName name="NCCXE">#REF!</definedName>
    <definedName name="NCDNI">#REF!</definedName>
    <definedName name="NCLE">#REF!</definedName>
    <definedName name="NCLM">#REF!</definedName>
    <definedName name="NCOEB">#REF!</definedName>
    <definedName name="NCOK">#REF!</definedName>
    <definedName name="NCOPA">#REF!</definedName>
    <definedName name="NCPP">#REF!</definedName>
    <definedName name="NDHS" hidden="1">{"TAB1",#N/A,TRUE,"GENERAL";"TAB2",#N/A,TRUE,"GENERAL";"TAB3",#N/A,TRUE,"GENERAL";"TAB4",#N/A,TRUE,"GENERAL";"TAB5",#N/A,TRUE,"GENERAL"}</definedName>
    <definedName name="NDIS">#REF!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FLBAS_">#REF!</definedName>
    <definedName name="NG86A">#REF!</definedName>
    <definedName name="ngdn" hidden="1">{"TAB1",#N/A,TRUE,"GENERAL";"TAB2",#N/A,TRUE,"GENERAL";"TAB3",#N/A,TRUE,"GENERAL";"TAB4",#N/A,TRUE,"GENERAL";"TAB5",#N/A,TRUE,"GENERAL"}</definedName>
    <definedName name="ngfh" hidden="1">{"via1",#N/A,TRUE,"general";"via2",#N/A,TRUE,"general";"via3",#N/A,TRUE,"general"}</definedName>
    <definedName name="NGLPE">#REF!</definedName>
    <definedName name="NGLXE">#REF!</definedName>
    <definedName name="NGMEA">#REF!</definedName>
    <definedName name="NGMEB">#REF!</definedName>
    <definedName name="NGMRA">#REF!</definedName>
    <definedName name="NGMRB">#REF!</definedName>
    <definedName name="NGMRBO">#REF!</definedName>
    <definedName name="NGMRO">#REF!</definedName>
    <definedName name="NGOEB">#REF!</definedName>
    <definedName name="NHEX">#REF!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#REF!</definedName>
    <definedName name="NJEE">#REF!</definedName>
    <definedName name="NJETA">#REF!</definedName>
    <definedName name="NJETB">#REF!</definedName>
    <definedName name="NJH">#REF!</definedName>
    <definedName name="NLPGA">#REF!</definedName>
    <definedName name="NLPGB">#REF!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VGA">#REF!</definedName>
    <definedName name="NNVIB">#REF!</definedName>
    <definedName name="noemi" hidden="1">{#N/A,#N/A,FALSE,"Costos Productos 6A";#N/A,#N/A,FALSE,"Costo Unitario Total H-94-12"}</definedName>
    <definedName name="NOMBRE">#REF!</definedName>
    <definedName name="NORI">#REF!</definedName>
    <definedName name="nose">#REF!</definedName>
    <definedName name="NOV">#REF!</definedName>
    <definedName name="NQUEA">#REF!</definedName>
    <definedName name="NQUEB">#REF!</definedName>
    <definedName name="nr">#REF!</definedName>
    <definedName name="NSDISDI2">#REF!</definedName>
    <definedName name="NSULA">#REF!</definedName>
    <definedName name="NSULB">#REF!</definedName>
    <definedName name="nt">#REF!</definedName>
    <definedName name="NTOL">#REF!</definedName>
    <definedName name="NUEE">#REF!</definedName>
    <definedName name="NUMCOMPONENTE">#REF!</definedName>
    <definedName name="numeros">#REF!</definedName>
    <definedName name="NUNI">#REF!</definedName>
    <definedName name="NVIB_">#REF!</definedName>
    <definedName name="NVICIB">#REF!</definedName>
    <definedName name="NVIEP">#REF!</definedName>
    <definedName name="NVIRG">#REF!</definedName>
    <definedName name="NVOCD">#REF!</definedName>
    <definedName name="NXIL">#REF!</definedName>
    <definedName name="NXILE">#REF!</definedName>
    <definedName name="nxn" hidden="1">{"via1",#N/A,TRUE,"general";"via2",#N/A,TRUE,"general";"via3",#N/A,TRUE,"general"}</definedName>
    <definedName name="ñl">#REF!</definedName>
    <definedName name="ññ">#REF!</definedName>
    <definedName name="ñok">#REF!</definedName>
    <definedName name="ñp">#REF!</definedName>
    <definedName name="ñpñpñ" hidden="1">{"via1",#N/A,TRUE,"general";"via2",#N/A,TRUE,"general";"via3",#N/A,TRUE,"general"}</definedName>
    <definedName name="ñpo">#REF!</definedName>
    <definedName name="O">#REF!</definedName>
    <definedName name="o9o9" hidden="1">{"via1",#N/A,TRUE,"general";"via2",#N/A,TRUE,"general";"via3",#N/A,TRUE,"general"}</definedName>
    <definedName name="OB">#REF!</definedName>
    <definedName name="objetivos">#REF!</definedName>
    <definedName name="OBJETO">#REF!</definedName>
    <definedName name="Obra">#REF!</definedName>
    <definedName name="OBSERV">#REF!</definedName>
    <definedName name="OCT">#REF!</definedName>
    <definedName name="OD">#REF!</definedName>
    <definedName name="OffhireOld">#REF!</definedName>
    <definedName name="oficial" hidden="1">{#N/A,#N/A,FALSE,"CIBHA05A";#N/A,#N/A,FALSE,"CIBHA05B"}</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 hidden="1">{"via1",#N/A,TRUE,"general";"via2",#N/A,TRUE,"general";"via3",#N/A,TRUE,"general"}</definedName>
    <definedName name="OOOO">#REF!</definedName>
    <definedName name="ooooiii" hidden="1">{"TAB1",#N/A,TRUE,"GENERAL";"TAB2",#N/A,TRUE,"GENERAL";"TAB3",#N/A,TRUE,"GENERAL";"TAB4",#N/A,TRUE,"GENERAL";"TAB5",#N/A,TRUE,"GENERAL"}</definedName>
    <definedName name="oooos" hidden="1">{"via1",#N/A,TRUE,"general";"via2",#N/A,TRUE,"general";"via3",#N/A,TRUE,"general"}</definedName>
    <definedName name="OPERACION">#REF!</definedName>
    <definedName name="OPERARIO">#REF!</definedName>
    <definedName name="ordenequipos">#REF!</definedName>
    <definedName name="ordeninsumos">#REF!</definedName>
    <definedName name="ordenmateriales">#REF!</definedName>
    <definedName name="ordenmocal">#REF!</definedName>
    <definedName name="ordenmonocal">#REF!</definedName>
    <definedName name="ORIE">#REF!</definedName>
    <definedName name="ORO">#REF!</definedName>
    <definedName name="ORU">#REF!</definedName>
    <definedName name="os">#REF!</definedName>
    <definedName name="P">#REF!</definedName>
    <definedName name="P_CONTADOR">#REF!</definedName>
    <definedName name="p0p0" hidden="1">{"via1",#N/A,TRUE,"general";"via2",#N/A,TRUE,"general";"via3",#N/A,TRUE,"general"}</definedName>
    <definedName name="PARAMETROS">#REF!</definedName>
    <definedName name="PARQUE_AUTOMOTOR">#REF!</definedName>
    <definedName name="PAZ">#REF!</definedName>
    <definedName name="PB">#REF!</definedName>
    <definedName name="PCT">#REF!</definedName>
    <definedName name="PER_PAV">#REF!</definedName>
    <definedName name="PERFIL_DEL_TRAMO">#REF!</definedName>
    <definedName name="PERIODO">#REF!</definedName>
    <definedName name="PERIODOS">#REF!</definedName>
    <definedName name="PERSONAL">#REF!</definedName>
    <definedName name="PERSONAL1">#REF!</definedName>
    <definedName name="PESO">#REF!</definedName>
    <definedName name="PESO_CHILENO">#REF!</definedName>
    <definedName name="PESO14.2">#REF!</definedName>
    <definedName name="PESO14.3">#REF!</definedName>
    <definedName name="PESO14.4">#REF!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S">#REF!</definedName>
    <definedName name="PLAD" hidden="1">{"TAB1",#N/A,TRUE,"GENERAL";"TAB2",#N/A,TRUE,"GENERAL";"TAB3",#N/A,TRUE,"GENERAL";"TAB4",#N/A,TRUE,"GENERAL";"TAB5",#N/A,TRUE,"GENERAL"}</definedName>
    <definedName name="Plan_de_Acción">#REF!</definedName>
    <definedName name="PLAN_DE_RESPUESTA">#REF!</definedName>
    <definedName name="Plan_de_Tratamiento">#REF!</definedName>
    <definedName name="PLANMAESTRO">#REF!</definedName>
    <definedName name="PLPLUNN" hidden="1">{"TAB1",#N/A,TRUE,"GENERAL";"TAB2",#N/A,TRUE,"GENERAL";"TAB3",#N/A,TRUE,"GENERAL";"TAB4",#N/A,TRUE,"GENERAL";"TAB5",#N/A,TRUE,"GENERAL"}</definedName>
    <definedName name="pm">#REF!</definedName>
    <definedName name="PMD">#REF!</definedName>
    <definedName name="PMT">#REF!</definedName>
    <definedName name="PMTUL">#REF!</definedName>
    <definedName name="pñ">#REF!</definedName>
    <definedName name="po">#REF!</definedName>
    <definedName name="poi">#REF!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_DOLAR">#REF!</definedName>
    <definedName name="pouig" hidden="1">{"via1",#N/A,TRUE,"general";"via2",#N/A,TRUE,"general";"via3",#N/A,TRUE,"general"}</definedName>
    <definedName name="POZ">#REF!</definedName>
    <definedName name="POZO">#REF!</definedName>
    <definedName name="POZO1.2">#REF!</definedName>
    <definedName name="POZOS">#REF!</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pppppp">#REF!</definedName>
    <definedName name="PPT" hidden="1">#REF!</definedName>
    <definedName name="pqroj" hidden="1">{"via1",#N/A,TRUE,"general";"via2",#N/A,TRUE,"general";"via3",#N/A,TRUE,"general"}</definedName>
    <definedName name="PRE">#REF!</definedName>
    <definedName name="PRECIO">#REF!</definedName>
    <definedName name="PRECIOS">#REF!</definedName>
    <definedName name="PRESUPUESTADO">#REF!</definedName>
    <definedName name="PRIMER" hidden="1">{"via1",#N/A,TRUE,"general";"via2",#N/A,TRUE,"general";"via3",#N/A,TRUE,"general"}</definedName>
    <definedName name="PRIMES">#REF!</definedName>
    <definedName name="PRIMET" hidden="1">{"TAB1",#N/A,TRUE,"GENERAL";"TAB2",#N/A,TRUE,"GENERAL";"TAB3",#N/A,TRUE,"GENERAL";"TAB4",#N/A,TRUE,"GENERAL";"TAB5",#N/A,TRUE,"GENERAL"}</definedName>
    <definedName name="principal">#REF!</definedName>
    <definedName name="PRINT_AREA">#N/A</definedName>
    <definedName name="Print_Area_MI">#REF!</definedName>
    <definedName name="PRINT_TITLES">#N/A</definedName>
    <definedName name="PRINT_TITLES_MI">#N/A</definedName>
    <definedName name="PRINTMENY">#REF!</definedName>
    <definedName name="probabilidad">#REF!</definedName>
    <definedName name="PROCESO">#REF!</definedName>
    <definedName name="PROFESIONAL">#REF!</definedName>
    <definedName name="PROGRAMADO">#REF!</definedName>
    <definedName name="PROGRAMAS">#REF!</definedName>
    <definedName name="ProjLife">#REF!</definedName>
    <definedName name="PROM_CAT_I">#REF!</definedName>
    <definedName name="PROM_CAT_II">#REF!</definedName>
    <definedName name="PROM_CAT_III">#REF!</definedName>
    <definedName name="PROM_CAT_IV">#REF!</definedName>
    <definedName name="PROM_MENSUAL">#REF!</definedName>
    <definedName name="PROMEDIO_AÑO_TEMPORALES">#REF!</definedName>
    <definedName name="prop">#REF!</definedName>
    <definedName name="Proponente">#REF!</definedName>
    <definedName name="PRORROGA">#REF!</definedName>
    <definedName name="PROY_INFLACION_2024">#REF!</definedName>
    <definedName name="PROY_INFLACION_2025">#REF!</definedName>
    <definedName name="PROY99">#REF!</definedName>
    <definedName name="proyeccióningresos" hidden="1">{"EVA",#N/A,FALSE,"SMT2";#N/A,#N/A,FALSE,"Summary";#N/A,#N/A,FALSE,"Graphs";#N/A,#N/A,FALSE,"4 Panel"}</definedName>
    <definedName name="PROYECTO">#REF!</definedName>
    <definedName name="PROYECTOS">#REF!</definedName>
    <definedName name="PRPB_">#REF!</definedName>
    <definedName name="PRPI_">#REF!</definedName>
    <definedName name="PRUEBA">#REF!</definedName>
    <definedName name="PRUEBA2">#REF!</definedName>
    <definedName name="PSConversion">#REF!</definedName>
    <definedName name="PSk_curr">#REF!</definedName>
    <definedName name="PSPrior1">#REF!</definedName>
    <definedName name="PSPrior2">#REF!</definedName>
    <definedName name="PSPrior3">#REF!</definedName>
    <definedName name="PSStudyYear">#REF!</definedName>
    <definedName name="PTCOVAS_">#REF!</definedName>
    <definedName name="PTEARANDA">#REF!</definedName>
    <definedName name="ptope" hidden="1">{"TAB1",#N/A,TRUE,"GENERAL";"TAB2",#N/A,TRUE,"GENERAL";"TAB3",#N/A,TRUE,"GENERAL";"TAB4",#N/A,TRUE,"GENERAL";"TAB5",#N/A,TRUE,"GENERAL"}</definedName>
    <definedName name="ptopes" hidden="1">{"via1",#N/A,TRUE,"general";"via2",#N/A,TRUE,"general";"via3",#N/A,TRUE,"general"}</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pyr">#REF!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#REF!</definedName>
    <definedName name="qqq">#REF!</definedName>
    <definedName name="qqqqqw" hidden="1">{"via1",#N/A,TRUE,"general";"via2",#N/A,TRUE,"general";"via3",#N/A,TRUE,"general"}</definedName>
    <definedName name="QUEA_">#REF!</definedName>
    <definedName name="QUEB_">#REF!</definedName>
    <definedName name="QVDH">#REF!</definedName>
    <definedName name="qw">#REF!</definedName>
    <definedName name="qwdas2" hidden="1">{"via1",#N/A,TRUE,"general";"via2",#N/A,TRUE,"general";"via3",#N/A,TRUE,"general"}</definedName>
    <definedName name="qwe" hidden="1">#REF!</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QWQWQWWQW">#REF!</definedName>
    <definedName name="rds">#REF!</definedName>
    <definedName name="Recorder">#REF!</definedName>
    <definedName name="RECUR">#REF!</definedName>
    <definedName name="RECURSOS">#REF!</definedName>
    <definedName name="RECURSOS1">#REF!</definedName>
    <definedName name="REFAPY">#REF!</definedName>
    <definedName name="REFORI">#REF!</definedName>
    <definedName name="REFTIBU">#REF!</definedName>
    <definedName name="REG">#REF!&gt;2.5</definedName>
    <definedName name="rege" hidden="1">{"TAB1",#N/A,TRUE,"GENERAL";"TAB2",#N/A,TRUE,"GENERAL";"TAB3",#N/A,TRUE,"GENERAL";"TAB4",#N/A,TRUE,"GENERAL";"TAB5",#N/A,TRUE,"GENERAL"}</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JHE" hidden="1">{"via1",#N/A,TRUE,"general";"via2",#N/A,TRUE,"general";"via3",#N/A,TRUE,"general"}</definedName>
    <definedName name="rell">#REF!</definedName>
    <definedName name="RELLG">#REF!</definedName>
    <definedName name="REP.PAV">#REF!</definedName>
    <definedName name="REPLANTEO_ALC">#REF!</definedName>
    <definedName name="REPUESTOS_VEHIC">#REF!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#REF!</definedName>
    <definedName name="Resistenciaconductor">#REF!</definedName>
    <definedName name="RESP">#REF!</definedName>
    <definedName name="RESULTADO">#REF!</definedName>
    <definedName name="resumen">#REF!</definedName>
    <definedName name="ResumenACPM">#REF!</definedName>
    <definedName name="ResumenJET">#REF!</definedName>
    <definedName name="RET">#REF!</definedName>
    <definedName name="retosplantas" hidden="1">{"EVA",#N/A,FALSE,"SMT2";#N/A,#N/A,FALSE,"Summary";#N/A,#N/A,FALSE,"Graphs";#N/A,#N/A,FALSE,"4 Panel"}</definedName>
    <definedName name="retr">#REF!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O_ZULIA">#REF!</definedName>
    <definedName name="RIOZUL_AYACUCHO">#REF!</definedName>
    <definedName name="RIOZULIA">#REF!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tterdam292">#REF!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ssia">#REF!</definedName>
    <definedName name="rutu" hidden="1">{"via1",#N/A,TRUE,"general";"via2",#N/A,TRUE,"general";"via3",#N/A,TRUE,"general"}</definedName>
    <definedName name="RW">#REF!</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#REF!</definedName>
    <definedName name="SALARIOS1">#REF!</definedName>
    <definedName name="SALGAR">#REF!</definedName>
    <definedName name="SALGARBOGOTA">#REF!</definedName>
    <definedName name="SALGARCARTAGO">#REF!</definedName>
    <definedName name="SALGARXCIENTO">#REF!</definedName>
    <definedName name="SAMORE">#REF!</definedName>
    <definedName name="sbe">#REF!</definedName>
    <definedName name="sbgfbgdr" hidden="1">{"via1",#N/A,TRUE,"general";"via2",#N/A,TRUE,"general";"via3",#N/A,TRUE,"general"}</definedName>
    <definedName name="sc">#REF!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AS" hidden="1">#REF!</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asdas">#REF!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GIMPUS">#REF!</definedName>
    <definedName name="Seguiminto">#REF!</definedName>
    <definedName name="SELECCIÓN">#REF!</definedName>
    <definedName name="SELECCIÓN1">#REF!</definedName>
    <definedName name="SEP">#REF!</definedName>
    <definedName name="ser">#REF!</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fwgtsfs" hidden="1">{#N/A,#N/A,FALSE,"SMT1";#N/A,#N/A,FALSE,"SMT2";#N/A,#N/A,FALSE,"Summary";#N/A,#N/A,FALSE,"Graphs";#N/A,#N/A,FALSE,"4 Panel"}</definedName>
    <definedName name="SGI_V_INDICES_CIRCUITO_CAUSA">#REF!</definedName>
    <definedName name="SGOT" hidden="1">{"EVA",#N/A,FALSE,"SMT2";#N/A,#N/A,FALSE,"Summary";#N/A,#N/A,FALSE,"Graphs";#N/A,#N/A,FALSE,"4 Panel"}</definedName>
    <definedName name="si">#REF!</definedName>
    <definedName name="SINDICALES">#REF!</definedName>
    <definedName name="SINDICALES1">#REF!</definedName>
    <definedName name="SJ">#REF!</definedName>
    <definedName name="SJP">#REF!</definedName>
    <definedName name="SJP_">#REF!</definedName>
    <definedName name="sk">#REF!</definedName>
    <definedName name="SLC">#REF!</definedName>
    <definedName name="SLC_">#REF!</definedName>
    <definedName name="SM">#REF!</definedName>
    <definedName name="sn">#REF!</definedName>
    <definedName name="snw">#REF!</definedName>
    <definedName name="sñ">#REF!</definedName>
    <definedName name="so">#REF!</definedName>
    <definedName name="SOCIAL">#REF!</definedName>
    <definedName name="SOL">#REF!</definedName>
    <definedName name="SpotOld">#REF!</definedName>
    <definedName name="sr">#REF!</definedName>
    <definedName name="srwrwr" hidden="1">{"TAB1",#N/A,TRUE,"GENERAL";"TAB2",#N/A,TRUE,"GENERAL";"TAB3",#N/A,TRUE,"GENERAL";"TAB4",#N/A,TRUE,"GENERAL";"TAB5",#N/A,TRUE,"GENERAL"}</definedName>
    <definedName name="ss">#REF!</definedName>
    <definedName name="SSDSDAs">#REF!</definedName>
    <definedName name="SSS">#REF!</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E">#REF!</definedName>
    <definedName name="STE_">#REF!</definedName>
    <definedName name="STGTOTAL">#REF!</definedName>
    <definedName name="stt" hidden="1">{"via1",#N/A,TRUE,"general";"via2",#N/A,TRUE,"general";"via3",#N/A,TRUE,"general"}</definedName>
    <definedName name="StudyYear">#REF!</definedName>
    <definedName name="SU">#REF!</definedName>
    <definedName name="SUBESTACIONES">#REF!</definedName>
    <definedName name="SUBTIPOACC">#REF!</definedName>
    <definedName name="SULA_">#REF!</definedName>
    <definedName name="SULB_">#REF!</definedName>
    <definedName name="swsw" hidden="1">{"via1",#N/A,TRUE,"general";"via2",#N/A,TRUE,"general";"via3",#N/A,TRUE,"general"}</definedName>
    <definedName name="swsw3" hidden="1">{"TAB1",#N/A,TRUE,"GENERAL";"TAB2",#N/A,TRUE,"GENERAL";"TAB3",#N/A,TRUE,"GENERAL";"TAB4",#N/A,TRUE,"GENERAL";"TAB5",#N/A,TRUE,"GENERAL"}</definedName>
    <definedName name="t">#REF!</definedName>
    <definedName name="T.1_POZ">#REF!</definedName>
    <definedName name="T.3">#REF!</definedName>
    <definedName name="T.VIA">#REF!</definedName>
    <definedName name="T___2_.3_FC_2.2">#REF!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hidden="1">{"TAB1",#N/A,TRUE,"GENERAL";"TAB2",#N/A,TRUE,"GENERAL";"TAB3",#N/A,TRUE,"GENERAL";"TAB4",#N/A,TRUE,"GENERAL";"TAB5",#N/A,TRUE,"GENERAL"}</definedName>
    <definedName name="TA_AJUS2">#REF!</definedName>
    <definedName name="TABLA">#REF!</definedName>
    <definedName name="tabla_1">#REF!</definedName>
    <definedName name="tabla_2">#REF!</definedName>
    <definedName name="tabla_3">#REF!</definedName>
    <definedName name="TABLA1">#REF!</definedName>
    <definedName name="TABLA10">#REF!</definedName>
    <definedName name="TABLA11">#REF!</definedName>
    <definedName name="TABLA12">#REF!</definedName>
    <definedName name="TABLA13">#REF!</definedName>
    <definedName name="TABLA13B">#REF!</definedName>
    <definedName name="TABLA15">#REF!</definedName>
    <definedName name="TABLA16">#REF!</definedName>
    <definedName name="TABLA17A">#REF!</definedName>
    <definedName name="TABLA19B">#REF!</definedName>
    <definedName name="TABLA1CONT">#REF!</definedName>
    <definedName name="tabla2">#REF!</definedName>
    <definedName name="TABLA21">#REF!</definedName>
    <definedName name="TABLA3">#REF!</definedName>
    <definedName name="TABLA6">#REF!</definedName>
    <definedName name="TABLA7">#REF!</definedName>
    <definedName name="TABLA7A">#REF!</definedName>
    <definedName name="TABLA7B">#REF!</definedName>
    <definedName name="TABLA8">#REF!</definedName>
    <definedName name="TABLA8A">#REF!</definedName>
    <definedName name="TABLA8A1GCB">#REF!</definedName>
    <definedName name="TABLA8A2GRC">#REF!</definedName>
    <definedName name="TABLA8A3VRM">#REF!</definedName>
    <definedName name="TABLA9">#REF!</definedName>
    <definedName name="TABLE_9">#REF!</definedName>
    <definedName name="TARIFA_DE_ALQUILER">#REF!</definedName>
    <definedName name="TARMCIBCAR_">#REF!</definedName>
    <definedName name="TAROMAT">#REF!</definedName>
    <definedName name="TASOC">#REF!</definedName>
    <definedName name="TB">#REF!</definedName>
    <definedName name="TBASES">#REF!</definedName>
    <definedName name="TC">#REF!</definedName>
    <definedName name="TCARGAS">#REF!</definedName>
    <definedName name="TCold">#REF!</definedName>
    <definedName name="TCONDIR">#REF!</definedName>
    <definedName name="TCRUDISP">#REF!</definedName>
    <definedName name="TCRUDIST">#REF!</definedName>
    <definedName name="TCRURESU">#REF!</definedName>
    <definedName name="tdy" hidden="1">{"TAB1",#N/A,TRUE,"GENERAL";"TAB2",#N/A,TRUE,"GENERAL";"TAB3",#N/A,TRUE,"GENERAL";"TAB4",#N/A,TRUE,"GENERAL";"TAB5",#N/A,TRUE,"GENERAL"}</definedName>
    <definedName name="TE">#REF!</definedName>
    <definedName name="TECNOLOGO">#REF!</definedName>
    <definedName name="temporales">#REF!</definedName>
    <definedName name="tewst" hidden="1">{"TAB1",#N/A,TRUE,"GENERAL";"TAB2",#N/A,TRUE,"GENERAL";"TAB3",#N/A,TRUE,"GENERAL";"TAB4",#N/A,TRUE,"GENERAL";"TAB5",#N/A,TRUE,"GENERAL"}</definedName>
    <definedName name="teytrh" hidden="1">{"via1",#N/A,TRUE,"general";"via2",#N/A,TRUE,"general";"via3",#N/A,TRUE,"general"}</definedName>
    <definedName name="TFLUVIAL">#REF!</definedName>
    <definedName name="TFUEL">#REF!</definedName>
    <definedName name="TGAS">#REF!</definedName>
    <definedName name="TGASOLEOS">#REF!</definedName>
    <definedName name="TGLP">#REF!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empo_Ejecución__Meses">#REF!</definedName>
    <definedName name="TIPO">#REF!</definedName>
    <definedName name="TIPO_MANTENIMIENTO">#REF!</definedName>
    <definedName name="tipos">#REF!</definedName>
    <definedName name="TipoSalario">#REF!</definedName>
    <definedName name="tipov">#REF!</definedName>
    <definedName name="TITLE">#REF!</definedName>
    <definedName name="TITU">#REF!</definedName>
    <definedName name="TITULO">#REF!</definedName>
    <definedName name="_xlnm.Print_Titles">#N/A</definedName>
    <definedName name="tj">#REF!</definedName>
    <definedName name="tl">#REF!</definedName>
    <definedName name="TMEDIOS">#REF!</definedName>
    <definedName name="TMOGAS">#REF!</definedName>
    <definedName name="tn">#REF!</definedName>
    <definedName name="TNARCIB_">#REF!</definedName>
    <definedName name="To">#REF!</definedName>
    <definedName name="Todos">#REF!</definedName>
    <definedName name="TODOS_INDEFINIDOS_CON_DEP_NUEVAS">#REF!</definedName>
    <definedName name="TOLEDO">#REF!</definedName>
    <definedName name="TOLI_">#REF!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AIU">#REF!</definedName>
    <definedName name="TPRECIOS">#REF!</definedName>
    <definedName name="tr" hidden="1">{"TAB1",#N/A,TRUE,"GENERAL";"TAB2",#N/A,TRUE,"GENERAL";"TAB3",#N/A,TRUE,"GENERAL";"TAB4",#N/A,TRUE,"GENERAL";"TAB5",#N/A,TRUE,"GENERAL"}</definedName>
    <definedName name="TraerDatosDePlc">#REF!</definedName>
    <definedName name="TRAMO">#REF!</definedName>
    <definedName name="TRAT">#REF!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ANG">#REF!</definedName>
    <definedName name="trjfgjh" hidden="1">{"via1",#N/A,TRUE,"general";"via2",#N/A,TRUE,"general";"via3",#N/A,TRUE,"general"}</definedName>
    <definedName name="trm_mes">#REF!</definedName>
    <definedName name="TRT">#REF!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lCD">#REF!</definedName>
    <definedName name="TtlCDCronog">#REF!</definedName>
    <definedName name="TTR" hidden="1">{"via1",#N/A,TRUE,"general";"via2",#N/A,TRUE,"general";"via3",#N/A,TRUE,"general"}</definedName>
    <definedName name="TTRANSP">#REF!</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#REF!</definedName>
    <definedName name="TUBERIASPVC">#REF!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USGCARARM_">#REF!</definedName>
    <definedName name="TUSGCARGLP_">#REF!</definedName>
    <definedName name="TUSGCOV_">#REF!</definedName>
    <definedName name="TUSGTUM_">#REF!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EE_">#REF!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M">#REF!</definedName>
    <definedName name="undequipos">#REF!</definedName>
    <definedName name="undinsumos">#REF!</definedName>
    <definedName name="undmateriales">#REF!</definedName>
    <definedName name="undmocal">#REF!</definedName>
    <definedName name="undmonocal">#REF!</definedName>
    <definedName name="UNIDAD">#REF!</definedName>
    <definedName name="UNIDAD1">#REF!</definedName>
    <definedName name="UNIDAD521">#REF!</definedName>
    <definedName name="UNITARIOS">#REF!</definedName>
    <definedName name="UNO">#REF!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GCFO_">#REF!</definedName>
    <definedName name="USGCGLP_">#REF!</definedName>
    <definedName name="ut">#REF!</definedName>
    <definedName name="UTIL">#REF!</definedName>
    <definedName name="UTILID">#REF!</definedName>
    <definedName name="Utilidad">#REF!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#REF!</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IDACIONES" hidden="1">{#N/A,#N/A,FALSE,"Costos Productos 6A";#N/A,#N/A,FALSE,"Costo Unitario Total H-94-12"}</definedName>
    <definedName name="VALOR_CATEGORIA">#REF!</definedName>
    <definedName name="valor1">#REF!</definedName>
    <definedName name="valor2">#REF!</definedName>
    <definedName name="VALOR3">#REF!</definedName>
    <definedName name="VALORACION_RAM">#REF!</definedName>
    <definedName name="Valoracion_RAMVAL">#REF!</definedName>
    <definedName name="ValRAM">#REF!</definedName>
    <definedName name="VALVULAS">#REF!</definedName>
    <definedName name="variacion">#REF!</definedName>
    <definedName name="vb">#REF!</definedName>
    <definedName name="VBC">#REF!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X" hidden="1">{#N/A,#N/A,FALSE,"Costos Productos 6A";#N/A,#N/A,FALSE,"Costo Unitario Total H-94-12"}</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#REF!</definedName>
    <definedName name="VIA">#REF!</definedName>
    <definedName name="VILLETA">#REF!</definedName>
    <definedName name="VIRG_">#REF!</definedName>
    <definedName name="vk" hidden="1">{"via1",#N/A,TRUE,"general";"via2",#N/A,TRUE,"general";"via3",#N/A,TRUE,"general"}</definedName>
    <definedName name="VLR_DIESEL">#REF!</definedName>
    <definedName name="VLR_GASOLINA">#REF!</definedName>
    <definedName name="vlrequipos">#REF!</definedName>
    <definedName name="vlrinsumos">#REF!</definedName>
    <definedName name="vlrmateriales">#REF!</definedName>
    <definedName name="vlrmocal">#REF!</definedName>
    <definedName name="vlrmonocal">#REF!</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_2023">#REF!</definedName>
    <definedName name="VOL_2024">#REF!</definedName>
    <definedName name="VOL_DIESEL">#REF!</definedName>
    <definedName name="VOL_GASOLINA">#REF!</definedName>
    <definedName name="VOLUMEN_2023">#REF!</definedName>
    <definedName name="VOLUMEN_2024">#REF!</definedName>
    <definedName name="VPNPROY">#REF!</definedName>
    <definedName name="VrMeta">#REF!</definedName>
    <definedName name="vsdfj" hidden="1">{"via1",#N/A,TRUE,"general";"via2",#N/A,TRUE,"general";"via3",#N/A,TRUE,"general"}</definedName>
    <definedName name="vsdgfsd" hidden="1">{"EVA",#N/A,FALSE,"SMT2";#N/A,#N/A,FALSE,"Summary";#N/A,#N/A,FALSE,"Graphs";#N/A,#N/A,FALSE,"4 Panel"}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 hidden="1">{#N/A,#N/A,FALSE,"Costos Productos 6A";#N/A,#N/A,FALSE,"Costo Unitario Total H-94-12"}</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QEEWQ" hidden="1">{"TAB1",#N/A,TRUE,"GENERAL";"TAB2",#N/A,TRUE,"GENERAL";"TAB3",#N/A,TRUE,"GENERAL";"TAB4",#N/A,TRUE,"GENERAL";"TAB5",#N/A,TRUE,"GENERAL"}</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ook." hidden="1">{"EVA",#N/A,FALSE,"SMT2";#N/A,#N/A,FALSE,"Summary";#N/A,#N/A,FALSE,"Graphs";#N/A,#N/A,FALSE,"4 Panel"}</definedName>
    <definedName name="wrn.CAR." hidden="1">{#N/A,#N/A,FALSE,"a1";#N/A,#N/A,FALSE,"a2";#N/A,#N/A,FALSE,"a3";#N/A,#N/A,FALSE,"a4a";#N/A,#N/A,FALSE,"a4B";#N/A,#N/A,FALSE,"a4C";#N/A,#N/A,FALSE,"a4D";#N/A,#N/A,FALSE,"A5a ";#N/A,#N/A,FALSE,"A5b";#N/A,#N/A,FALSE,"A6A";#N/A,#N/A,FALSE,"A6B";#N/A,#N/A,FALSE,"A6C";#N/A,#N/A,FALSE,"A6D";#N/A,#N/A,FALSE,"INV"}</definedName>
    <definedName name="wrn.Complete." hidden="1">{#N/A,#N/A,FALSE,"SMT1";#N/A,#N/A,FALSE,"SMT2";#N/A,#N/A,FALSE,"Summary";#N/A,#N/A,FALSE,"Graphs";#N/A,#N/A,FALSE,"4 Panel"}</definedName>
    <definedName name="wrn.Complete._.Set." hidden="1">{#N/A,#N/A,FALSE,"Full";#N/A,#N/A,FALSE,"Half";#N/A,#N/A,FALSE,"Op Expenses";#N/A,#N/A,FALSE,"Cap Charge";#N/A,#N/A,FALSE,"Cost C";#N/A,#N/A,FALSE,"PP&amp;E";#N/A,#N/A,FALSE,"R&amp;D"}</definedName>
    <definedName name="wrn.GENERAL." hidden="1">{"TAB1",#N/A,TRUE,"GENERAL";"TAB2",#N/A,TRUE,"GENERAL";"TAB3",#N/A,TRUE,"GENERAL";"TAB4",#N/A,TRUE,"GENERAL";"TAB5",#N/A,TRUE,"GENERAL"}</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listado." hidden="1">{#N/A,#N/A,FALSE,"PROPON.2001"}</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_PIMS">#REF!</definedName>
    <definedName name="XAARB">#REF!</definedName>
    <definedName name="XACEB">#REF!</definedName>
    <definedName name="XACPA">#REF!</definedName>
    <definedName name="XACPB">#REF!</definedName>
    <definedName name="XALC">#REF!</definedName>
    <definedName name="XARM">#REF!</definedName>
    <definedName name="XARMA">#REF!</definedName>
    <definedName name="XASFA">#REF!</definedName>
    <definedName name="XASFB">#REF!</definedName>
    <definedName name="XAVGA">#REF!</definedName>
    <definedName name="xb">#REF!</definedName>
    <definedName name="XBEIA">#REF!</definedName>
    <definedName name="XBEN">#REF!</definedName>
    <definedName name="XBENE">#REF!</definedName>
    <definedName name="XBMC">#REF!</definedName>
    <definedName name="XBNPA">#REF!</definedName>
    <definedName name="XBPP">#REF!</definedName>
    <definedName name="XC4NA">#REF!</definedName>
    <definedName name="xcbvbs" hidden="1">{"TAB1",#N/A,TRUE,"GENERAL";"TAB2",#N/A,TRUE,"GENERAL";"TAB3",#N/A,TRUE,"GENERAL";"TAB4",#N/A,TRUE,"GENERAL";"TAB5",#N/A,TRUE,"GENERAL"}</definedName>
    <definedName name="XCCX">#REF!</definedName>
    <definedName name="XCCXE">#REF!</definedName>
    <definedName name="XCDNI">#REF!</definedName>
    <definedName name="XCLE">#REF!</definedName>
    <definedName name="XCOEB">#REF!</definedName>
    <definedName name="XCOK">#REF!</definedName>
    <definedName name="XCOPA">#REF!</definedName>
    <definedName name="XCPP">#REF!</definedName>
    <definedName name="XCRUDOS">#REF!</definedName>
    <definedName name="XCSRA_">#REF!</definedName>
    <definedName name="XDIS">#REF!</definedName>
    <definedName name="XG86A">#REF!</definedName>
    <definedName name="XGLPE">#REF!</definedName>
    <definedName name="XGLXE">#REF!</definedName>
    <definedName name="XGMEA">#REF!</definedName>
    <definedName name="XGMEB">#REF!</definedName>
    <definedName name="XGMRA">#REF!</definedName>
    <definedName name="XGMRB">#REF!</definedName>
    <definedName name="XGOEB">#REF!</definedName>
    <definedName name="XHEX">#REF!</definedName>
    <definedName name="XIL_">#REF!</definedName>
    <definedName name="XILE_">#REF!</definedName>
    <definedName name="XILI_">#REF!</definedName>
    <definedName name="XJEE">#REF!</definedName>
    <definedName name="XJETA">#REF!</definedName>
    <definedName name="XJETB">#REF!</definedName>
    <definedName name="XLPGA">#REF!</definedName>
    <definedName name="XLPGB">#REF!</definedName>
    <definedName name="XNVGA">#REF!</definedName>
    <definedName name="XNVIB">#REF!</definedName>
    <definedName name="xo">#REF!</definedName>
    <definedName name="XPIMS">#REF!</definedName>
    <definedName name="XQUEA">#REF!</definedName>
    <definedName name="XQUEB">#REF!</definedName>
    <definedName name="XSULA">#REF!</definedName>
    <definedName name="XSULB">#REF!</definedName>
    <definedName name="xsxs" hidden="1">{"TAB1",#N/A,TRUE,"GENERAL";"TAB2",#N/A,TRUE,"GENERAL";"TAB3",#N/A,TRUE,"GENERAL";"TAB4",#N/A,TRUE,"GENERAL";"TAB5",#N/A,TRUE,"GENERAL"}</definedName>
    <definedName name="XTOL">#REF!</definedName>
    <definedName name="XUEE">#REF!</definedName>
    <definedName name="XVIRG">#REF!</definedName>
    <definedName name="xx">#REF!</definedName>
    <definedName name="xxfg" hidden="1">{"via1",#N/A,TRUE,"general";"via2",#N/A,TRUE,"general";"via3",#N/A,TRUE,"general"}</definedName>
    <definedName name="XXIL">#REF!</definedName>
    <definedName name="XXILE">#REF!</definedName>
    <definedName name="XXIMA">#REF!</definedName>
    <definedName name="XXX">#REF!</definedName>
    <definedName name="xxxx">#REF!</definedName>
    <definedName name="xxxxx" hidden="1">{#N/A,#N/A,FALSE,"VOL695";#N/A,#N/A,FALSE,"anexo1";#N/A,#N/A,FALSE,"anexo2";#N/A,#N/A,FALSE,"anexo3";#N/A,#N/A,FALSE,"anexo4";#N/A,#N/A,FALSE,"anexo5a";#N/A,#N/A,FALSE,"anexo5b";#N/A,#N/A,FALSE,"anexo6a";#N/A,#N/A,FALSE,"anexo6a";#N/A,#N/A,FALSE,"anexo6c";#N/A,#N/A,FALSE,"anexo7a";#N/A,#N/A,FALSE,"anexo7b";#N/A,#N/A,FALSE,"anexo7c"}</definedName>
    <definedName name="xxxxxds" hidden="1">{"via1",#N/A,TRUE,"general";"via2",#N/A,TRUE,"general";"via3",#N/A,TRUE,"general"}</definedName>
    <definedName name="XXXXXXXXX">#REF!</definedName>
    <definedName name="XXXXXXXXXX">#REF!</definedName>
    <definedName name="xxxxxxxxxx29" hidden="1">{"via1",#N/A,TRUE,"general";"via2",#N/A,TRUE,"general";"via3",#N/A,TRUE,"general"}</definedName>
    <definedName name="XXXXXXXXXXXX">#REF!</definedName>
    <definedName name="xxxxxxxxxxxxxxxxx">#REF!</definedName>
    <definedName name="XZXZV" hidden="1">{"via1",#N/A,TRUE,"general";"via2",#N/A,TRUE,"general";"via3",#N/A,TRUE,"general"}</definedName>
    <definedName name="y">#REF!</definedName>
    <definedName name="y6y6" hidden="1">{"via1",#N/A,TRUE,"general";"via2",#N/A,TRUE,"general";"via3",#N/A,TRUE,"general"}</definedName>
    <definedName name="yery" hidden="1">{"via1",#N/A,TRUE,"general";"via2",#N/A,TRUE,"general";"via3",#N/A,TRUE,"general"}</definedName>
    <definedName name="YHH">#REF!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IO">#REF!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hidden="1">{"via1",#N/A,TRUE,"general";"via2",#N/A,TRUE,"general";"via3",#N/A,TRUE,"general"}</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4_EA87_11DA_B6F6_00609720E0A1_.wvu.FilterData" hidden="1">#REF!</definedName>
    <definedName name="Z_0A4C2D74_EA87_11DA_B6F6_00609720E0A1_.wvu.PrintArea"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4_E104_11DA_B6F6_00609720E0A1_.wvu.FilterData" hidden="1">#REF!</definedName>
    <definedName name="Z_6BA141F4_E104_11DA_B6F6_00609720E0A1_.wvu.PrintArea"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4_EBDC_11DA_B6F6_00609720E0A1_.wvu.FilterData" hidden="1">#REF!</definedName>
    <definedName name="Z_B4899974_EBDC_11DA_B6F6_00609720E0A1_.wvu.PrintArea"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c">#REF!</definedName>
    <definedName name="zd">#REF!</definedName>
    <definedName name="zdervr" hidden="1">{"via1",#N/A,TRUE,"general";"via2",#N/A,TRUE,"general";"via3",#N/A,TRUE,"general"}</definedName>
    <definedName name="zdr">#REF!</definedName>
    <definedName name="ZSDFGSERGASDGF" hidden="1">{"EVA",#N/A,FALSE,"SMT2";#N/A,#N/A,FALSE,"Summary";#N/A,#N/A,FALSE,"Graphs";#N/A,#N/A,FALSE,"4 Panel"}</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#REF!</definedName>
    <definedName name="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W104" i="1" l="1"/>
  <c r="P104" i="1"/>
  <c r="I104" i="1"/>
  <c r="X103" i="1"/>
  <c r="W103" i="1" s="1"/>
  <c r="Q103" i="1"/>
  <c r="J103" i="1"/>
  <c r="V102" i="1"/>
  <c r="V101" i="1"/>
  <c r="V100" i="1"/>
  <c r="V99" i="1"/>
  <c r="X98" i="1"/>
  <c r="Q98" i="1"/>
  <c r="J98" i="1"/>
  <c r="I98" i="1" s="1"/>
  <c r="K98" i="1" s="1"/>
  <c r="H98" i="1" s="1"/>
  <c r="L98" i="1" s="1"/>
  <c r="V97" i="1"/>
  <c r="V96" i="1"/>
  <c r="V95" i="1"/>
  <c r="X94" i="1"/>
  <c r="Q94" i="1"/>
  <c r="J94" i="1"/>
  <c r="I94" i="1" s="1"/>
  <c r="K94" i="1" s="1"/>
  <c r="X93" i="1"/>
  <c r="Q93" i="1"/>
  <c r="P93" i="1" s="1"/>
  <c r="R93" i="1" s="1"/>
  <c r="O93" i="1" s="1"/>
  <c r="J93" i="1"/>
  <c r="I93" i="1" s="1"/>
  <c r="X89" i="1"/>
  <c r="Q89" i="1"/>
  <c r="J89" i="1"/>
  <c r="X88" i="1"/>
  <c r="Q88" i="1"/>
  <c r="J88" i="1"/>
  <c r="X87" i="1"/>
  <c r="Q87" i="1"/>
  <c r="J87" i="1"/>
  <c r="X86" i="1"/>
  <c r="Q86" i="1"/>
  <c r="J86" i="1"/>
  <c r="X85" i="1"/>
  <c r="Q85" i="1"/>
  <c r="J85" i="1"/>
  <c r="G85" i="1"/>
  <c r="X84" i="1"/>
  <c r="Q84" i="1"/>
  <c r="J84" i="1"/>
  <c r="X83" i="1"/>
  <c r="Q83" i="1"/>
  <c r="J83" i="1"/>
  <c r="G83" i="1"/>
  <c r="X82" i="1"/>
  <c r="Q82" i="1"/>
  <c r="J82" i="1"/>
  <c r="X81" i="1"/>
  <c r="Q81" i="1"/>
  <c r="J81" i="1"/>
  <c r="G81" i="1"/>
  <c r="X80" i="1"/>
  <c r="Q80" i="1"/>
  <c r="J80" i="1"/>
  <c r="X79" i="1"/>
  <c r="Q79" i="1"/>
  <c r="J79" i="1"/>
  <c r="X78" i="1"/>
  <c r="Q78" i="1"/>
  <c r="J78" i="1"/>
  <c r="G78" i="1"/>
  <c r="X77" i="1"/>
  <c r="Q77" i="1"/>
  <c r="J77" i="1"/>
  <c r="X76" i="1"/>
  <c r="Q76" i="1"/>
  <c r="J76" i="1"/>
  <c r="X75" i="1"/>
  <c r="Q75" i="1"/>
  <c r="J75" i="1"/>
  <c r="X74" i="1"/>
  <c r="Q74" i="1"/>
  <c r="J74" i="1"/>
  <c r="G74" i="1"/>
  <c r="X73" i="1"/>
  <c r="Q73" i="1"/>
  <c r="J73" i="1"/>
  <c r="X72" i="1"/>
  <c r="Q72" i="1"/>
  <c r="J72" i="1"/>
  <c r="G72" i="1"/>
  <c r="X71" i="1"/>
  <c r="Q71" i="1"/>
  <c r="J71" i="1"/>
  <c r="X70" i="1"/>
  <c r="Q70" i="1"/>
  <c r="J70" i="1"/>
  <c r="G70" i="1"/>
  <c r="X69" i="1"/>
  <c r="Q69" i="1"/>
  <c r="J69" i="1"/>
  <c r="X68" i="1"/>
  <c r="Q68" i="1"/>
  <c r="J68" i="1"/>
  <c r="G68" i="1"/>
  <c r="X67" i="1"/>
  <c r="Q67" i="1"/>
  <c r="J67" i="1"/>
  <c r="X66" i="1"/>
  <c r="Q66" i="1"/>
  <c r="P66" i="1" s="1"/>
  <c r="J66" i="1"/>
  <c r="G66" i="1"/>
  <c r="X65" i="1"/>
  <c r="Q65" i="1"/>
  <c r="J65" i="1"/>
  <c r="X64" i="1"/>
  <c r="Q64" i="1"/>
  <c r="J64" i="1"/>
  <c r="X63" i="1"/>
  <c r="Q63" i="1"/>
  <c r="J63" i="1"/>
  <c r="X62" i="1"/>
  <c r="Q62" i="1"/>
  <c r="J62" i="1"/>
  <c r="G62" i="1"/>
  <c r="X61" i="1"/>
  <c r="Q61" i="1"/>
  <c r="J61" i="1"/>
  <c r="X60" i="1"/>
  <c r="Q60" i="1"/>
  <c r="J60" i="1"/>
  <c r="G60" i="1"/>
  <c r="X59" i="1"/>
  <c r="Q59" i="1"/>
  <c r="J59" i="1"/>
  <c r="X58" i="1"/>
  <c r="Q58" i="1"/>
  <c r="J58" i="1"/>
  <c r="G58" i="1"/>
  <c r="X57" i="1"/>
  <c r="Q57" i="1"/>
  <c r="J57" i="1"/>
  <c r="X56" i="1"/>
  <c r="Q56" i="1"/>
  <c r="J56" i="1"/>
  <c r="X55" i="1"/>
  <c r="Q55" i="1"/>
  <c r="J55" i="1"/>
  <c r="X54" i="1"/>
  <c r="Q54" i="1"/>
  <c r="J54" i="1"/>
  <c r="X53" i="1"/>
  <c r="Q53" i="1"/>
  <c r="J53" i="1"/>
  <c r="X52" i="1"/>
  <c r="Q52" i="1"/>
  <c r="J52" i="1"/>
  <c r="X51" i="1"/>
  <c r="Q51" i="1"/>
  <c r="J51" i="1"/>
  <c r="X50" i="1"/>
  <c r="Q50" i="1"/>
  <c r="J50" i="1"/>
  <c r="X49" i="1"/>
  <c r="Q49" i="1"/>
  <c r="J49" i="1"/>
  <c r="X48" i="1"/>
  <c r="Q48" i="1"/>
  <c r="J48" i="1"/>
  <c r="X47" i="1"/>
  <c r="AA47" i="1" s="1"/>
  <c r="Q47" i="1"/>
  <c r="T47" i="1" s="1"/>
  <c r="J47" i="1"/>
  <c r="X46" i="1"/>
  <c r="Q46" i="1"/>
  <c r="J46" i="1"/>
  <c r="X45" i="1"/>
  <c r="Q45" i="1"/>
  <c r="J45" i="1"/>
  <c r="X44" i="1"/>
  <c r="AA44" i="1" s="1"/>
  <c r="Q44" i="1"/>
  <c r="T44" i="1" s="1"/>
  <c r="J44" i="1"/>
  <c r="I44" i="1" s="1"/>
  <c r="X43" i="1"/>
  <c r="Q43" i="1"/>
  <c r="J43" i="1"/>
  <c r="X42" i="1"/>
  <c r="Q42" i="1"/>
  <c r="J42" i="1"/>
  <c r="X41" i="1"/>
  <c r="Q41" i="1"/>
  <c r="P41" i="1" s="1"/>
  <c r="J41" i="1"/>
  <c r="X40" i="1"/>
  <c r="Q40" i="1"/>
  <c r="J40" i="1"/>
  <c r="X39" i="1"/>
  <c r="Q39" i="1"/>
  <c r="J39" i="1"/>
  <c r="X38" i="1"/>
  <c r="Q38" i="1"/>
  <c r="J38" i="1"/>
  <c r="X37" i="1"/>
  <c r="Q37" i="1"/>
  <c r="J37" i="1"/>
  <c r="X36" i="1"/>
  <c r="Q36" i="1"/>
  <c r="J36" i="1"/>
  <c r="X35" i="1"/>
  <c r="W35" i="1" s="1"/>
  <c r="Q35" i="1"/>
  <c r="J35" i="1"/>
  <c r="X34" i="1"/>
  <c r="Q34" i="1"/>
  <c r="J34" i="1"/>
  <c r="X33" i="1"/>
  <c r="Q33" i="1"/>
  <c r="J33" i="1"/>
  <c r="X32" i="1"/>
  <c r="Q32" i="1"/>
  <c r="J32" i="1"/>
  <c r="X31" i="1"/>
  <c r="Q31" i="1"/>
  <c r="J31" i="1"/>
  <c r="X30" i="1"/>
  <c r="Q30" i="1"/>
  <c r="J30" i="1"/>
  <c r="X29" i="1"/>
  <c r="Q29" i="1"/>
  <c r="J29" i="1"/>
  <c r="X28" i="1"/>
  <c r="Q28" i="1"/>
  <c r="J28" i="1"/>
  <c r="I28" i="1" s="1"/>
  <c r="X27" i="1"/>
  <c r="Q27" i="1"/>
  <c r="J27" i="1"/>
  <c r="I27" i="1" s="1"/>
  <c r="K27" i="1" s="1"/>
  <c r="X26" i="1"/>
  <c r="Q26" i="1"/>
  <c r="J26" i="1"/>
  <c r="X25" i="1"/>
  <c r="Q25" i="1"/>
  <c r="P25" i="1" s="1"/>
  <c r="R25" i="1" s="1"/>
  <c r="J25" i="1"/>
  <c r="I25" i="1" s="1"/>
  <c r="K25" i="1" s="1"/>
  <c r="X24" i="1"/>
  <c r="Q24" i="1"/>
  <c r="J24" i="1"/>
  <c r="X23" i="1"/>
  <c r="Q23" i="1"/>
  <c r="J23" i="1"/>
  <c r="X22" i="1"/>
  <c r="Q22" i="1"/>
  <c r="P22" i="1" s="1"/>
  <c r="R22" i="1" s="1"/>
  <c r="J22" i="1"/>
  <c r="C22" i="1"/>
  <c r="X21" i="1"/>
  <c r="Q21" i="1"/>
  <c r="J21" i="1"/>
  <c r="I21" i="1" s="1"/>
  <c r="C21" i="1"/>
  <c r="X20" i="1"/>
  <c r="W20" i="1" s="1"/>
  <c r="Y20" i="1" s="1"/>
  <c r="Q20" i="1"/>
  <c r="J20" i="1"/>
  <c r="I20" i="1" s="1"/>
  <c r="K20" i="1" s="1"/>
  <c r="C20" i="1"/>
  <c r="X19" i="1"/>
  <c r="Q19" i="1"/>
  <c r="J19" i="1"/>
  <c r="C19" i="1"/>
  <c r="X18" i="1"/>
  <c r="Q18" i="1"/>
  <c r="J18" i="1"/>
  <c r="X17" i="1"/>
  <c r="Q17" i="1"/>
  <c r="J17" i="1"/>
  <c r="I17" i="1" s="1"/>
  <c r="K17" i="1" s="1"/>
  <c r="X16" i="1"/>
  <c r="W16" i="1" s="1"/>
  <c r="Q16" i="1"/>
  <c r="J16" i="1"/>
  <c r="X15" i="1"/>
  <c r="AA15" i="1" s="1"/>
  <c r="Q15" i="1"/>
  <c r="T15" i="1" s="1"/>
  <c r="J15" i="1"/>
  <c r="X14" i="1"/>
  <c r="W14" i="1" s="1"/>
  <c r="Q14" i="1"/>
  <c r="J14" i="1"/>
  <c r="I14" i="1" s="1"/>
  <c r="K14" i="1" s="1"/>
  <c r="X13" i="1"/>
  <c r="Q13" i="1"/>
  <c r="J13" i="1"/>
  <c r="I13" i="1"/>
  <c r="X12" i="1"/>
  <c r="W12" i="1" s="1"/>
  <c r="Y12" i="1" s="1"/>
  <c r="Q12" i="1"/>
  <c r="J12" i="1"/>
  <c r="I12" i="1" s="1"/>
  <c r="Z7" i="1"/>
  <c r="L7" i="1"/>
  <c r="H104" i="1" s="1"/>
  <c r="L104" i="1" s="1"/>
  <c r="H7" i="1"/>
  <c r="M27" i="1" l="1"/>
  <c r="S93" i="1"/>
  <c r="T93" i="1" s="1"/>
  <c r="I89" i="1"/>
  <c r="K89" i="1" s="1"/>
  <c r="I33" i="1"/>
  <c r="K33" i="1" s="1"/>
  <c r="H33" i="1" s="1"/>
  <c r="I55" i="1"/>
  <c r="K55" i="1" s="1"/>
  <c r="W94" i="1"/>
  <c r="Y94" i="1" s="1"/>
  <c r="I35" i="1"/>
  <c r="H25" i="1"/>
  <c r="L25" i="1" s="1"/>
  <c r="M104" i="1"/>
  <c r="O104" i="1"/>
  <c r="S104" i="1" s="1"/>
  <c r="W38" i="1"/>
  <c r="Y38" i="1" s="1"/>
  <c r="V38" i="1" s="1"/>
  <c r="M98" i="1"/>
  <c r="I23" i="1"/>
  <c r="K23" i="1" s="1"/>
  <c r="I47" i="1"/>
  <c r="K47" i="1" s="1"/>
  <c r="H47" i="1" s="1"/>
  <c r="L47" i="1" s="1"/>
  <c r="V104" i="1"/>
  <c r="Z104" i="1" s="1"/>
  <c r="W17" i="1"/>
  <c r="Y17" i="1" s="1"/>
  <c r="M44" i="1"/>
  <c r="R66" i="1"/>
  <c r="O66" i="1" s="1"/>
  <c r="K21" i="1"/>
  <c r="H21" i="1" s="1"/>
  <c r="L21" i="1" s="1"/>
  <c r="P79" i="1"/>
  <c r="H14" i="1"/>
  <c r="W22" i="1"/>
  <c r="P34" i="1"/>
  <c r="I36" i="1"/>
  <c r="I82" i="1"/>
  <c r="P94" i="1"/>
  <c r="Y14" i="1"/>
  <c r="V14" i="1" s="1"/>
  <c r="Z14" i="1" s="1"/>
  <c r="P72" i="1"/>
  <c r="K13" i="1"/>
  <c r="H13" i="1" s="1"/>
  <c r="L13" i="1" s="1"/>
  <c r="P24" i="1"/>
  <c r="W41" i="1"/>
  <c r="I75" i="1"/>
  <c r="Y16" i="1"/>
  <c r="V16" i="1" s="1"/>
  <c r="Z16" i="1" s="1"/>
  <c r="W25" i="1"/>
  <c r="P12" i="1"/>
  <c r="I15" i="1"/>
  <c r="H17" i="1"/>
  <c r="I18" i="1"/>
  <c r="W31" i="1"/>
  <c r="I68" i="1"/>
  <c r="W77" i="1"/>
  <c r="K12" i="1"/>
  <c r="H12" i="1" s="1"/>
  <c r="P36" i="1"/>
  <c r="Y103" i="1"/>
  <c r="V103" i="1" s="1"/>
  <c r="P33" i="1"/>
  <c r="K93" i="1"/>
  <c r="H93" i="1" s="1"/>
  <c r="P30" i="1"/>
  <c r="W63" i="1"/>
  <c r="P19" i="1"/>
  <c r="I29" i="1"/>
  <c r="P38" i="1"/>
  <c r="W70" i="1"/>
  <c r="H27" i="1"/>
  <c r="L27" i="1" s="1"/>
  <c r="K44" i="1"/>
  <c r="H44" i="1" s="1"/>
  <c r="L44" i="1" s="1"/>
  <c r="P13" i="1"/>
  <c r="I88" i="1"/>
  <c r="I81" i="1"/>
  <c r="I74" i="1"/>
  <c r="I61" i="1"/>
  <c r="I54" i="1"/>
  <c r="I46" i="1"/>
  <c r="I38" i="1"/>
  <c r="I30" i="1"/>
  <c r="I22" i="1"/>
  <c r="I16" i="1"/>
  <c r="I87" i="1"/>
  <c r="I67" i="1"/>
  <c r="I60" i="1"/>
  <c r="I53" i="1"/>
  <c r="I45" i="1"/>
  <c r="I37" i="1"/>
  <c r="I80" i="1"/>
  <c r="I73" i="1"/>
  <c r="I86" i="1"/>
  <c r="I66" i="1"/>
  <c r="I52" i="1"/>
  <c r="I79" i="1"/>
  <c r="I72" i="1"/>
  <c r="I59" i="1"/>
  <c r="I85" i="1"/>
  <c r="I51" i="1"/>
  <c r="I43" i="1"/>
  <c r="I78" i="1"/>
  <c r="I65" i="1"/>
  <c r="I58" i="1"/>
  <c r="I71" i="1"/>
  <c r="I50" i="1"/>
  <c r="I42" i="1"/>
  <c r="I34" i="1"/>
  <c r="I26" i="1"/>
  <c r="I84" i="1"/>
  <c r="I64" i="1"/>
  <c r="I19" i="1"/>
  <c r="I77" i="1"/>
  <c r="I70" i="1"/>
  <c r="I57" i="1"/>
  <c r="I49" i="1"/>
  <c r="I41" i="1"/>
  <c r="I83" i="1"/>
  <c r="I63" i="1"/>
  <c r="I76" i="1"/>
  <c r="I56" i="1"/>
  <c r="I48" i="1"/>
  <c r="I40" i="1"/>
  <c r="I32" i="1"/>
  <c r="I24" i="1"/>
  <c r="I69" i="1"/>
  <c r="I62" i="1"/>
  <c r="P14" i="1"/>
  <c r="P18" i="1"/>
  <c r="W27" i="1"/>
  <c r="W30" i="1"/>
  <c r="P44" i="1"/>
  <c r="W46" i="1"/>
  <c r="V12" i="1"/>
  <c r="Z12" i="1" s="1"/>
  <c r="V20" i="1"/>
  <c r="Z20" i="1" s="1"/>
  <c r="W33" i="1"/>
  <c r="R41" i="1"/>
  <c r="O41" i="1" s="1"/>
  <c r="P85" i="1"/>
  <c r="P51" i="1"/>
  <c r="P43" i="1"/>
  <c r="P35" i="1"/>
  <c r="P27" i="1"/>
  <c r="P20" i="1"/>
  <c r="P78" i="1"/>
  <c r="P65" i="1"/>
  <c r="P58" i="1"/>
  <c r="P71" i="1"/>
  <c r="P50" i="1"/>
  <c r="P42" i="1"/>
  <c r="P84" i="1"/>
  <c r="P64" i="1"/>
  <c r="P77" i="1"/>
  <c r="P70" i="1"/>
  <c r="P57" i="1"/>
  <c r="P49" i="1"/>
  <c r="P83" i="1"/>
  <c r="P63" i="1"/>
  <c r="P76" i="1"/>
  <c r="P56" i="1"/>
  <c r="P48" i="1"/>
  <c r="P40" i="1"/>
  <c r="P69" i="1"/>
  <c r="P62" i="1"/>
  <c r="P89" i="1"/>
  <c r="P82" i="1"/>
  <c r="P75" i="1"/>
  <c r="P55" i="1"/>
  <c r="P47" i="1"/>
  <c r="P39" i="1"/>
  <c r="P31" i="1"/>
  <c r="P23" i="1"/>
  <c r="P68" i="1"/>
  <c r="P88" i="1"/>
  <c r="P81" i="1"/>
  <c r="P74" i="1"/>
  <c r="P61" i="1"/>
  <c r="P54" i="1"/>
  <c r="P46" i="1"/>
  <c r="P87" i="1"/>
  <c r="P67" i="1"/>
  <c r="P60" i="1"/>
  <c r="P53" i="1"/>
  <c r="P45" i="1"/>
  <c r="P37" i="1"/>
  <c r="P29" i="1"/>
  <c r="P80" i="1"/>
  <c r="P73" i="1"/>
  <c r="P21" i="1"/>
  <c r="P15" i="1"/>
  <c r="P16" i="1"/>
  <c r="P17" i="1"/>
  <c r="P32" i="1"/>
  <c r="H20" i="1"/>
  <c r="W76" i="1"/>
  <c r="W56" i="1"/>
  <c r="W48" i="1"/>
  <c r="W40" i="1"/>
  <c r="W32" i="1"/>
  <c r="W24" i="1"/>
  <c r="W18" i="1"/>
  <c r="W69" i="1"/>
  <c r="W62" i="1"/>
  <c r="W89" i="1"/>
  <c r="W82" i="1"/>
  <c r="W75" i="1"/>
  <c r="W55" i="1"/>
  <c r="W47" i="1"/>
  <c r="W39" i="1"/>
  <c r="W68" i="1"/>
  <c r="W88" i="1"/>
  <c r="W81" i="1"/>
  <c r="W74" i="1"/>
  <c r="W61" i="1"/>
  <c r="W54" i="1"/>
  <c r="W87" i="1"/>
  <c r="W67" i="1"/>
  <c r="W60" i="1"/>
  <c r="W53" i="1"/>
  <c r="W45" i="1"/>
  <c r="W37" i="1"/>
  <c r="W80" i="1"/>
  <c r="W73" i="1"/>
  <c r="W21" i="1"/>
  <c r="W86" i="1"/>
  <c r="W66" i="1"/>
  <c r="W52" i="1"/>
  <c r="W44" i="1"/>
  <c r="W36" i="1"/>
  <c r="W28" i="1"/>
  <c r="W79" i="1"/>
  <c r="W72" i="1"/>
  <c r="W59" i="1"/>
  <c r="W85" i="1"/>
  <c r="W51" i="1"/>
  <c r="W43" i="1"/>
  <c r="W78" i="1"/>
  <c r="W65" i="1"/>
  <c r="W58" i="1"/>
  <c r="W71" i="1"/>
  <c r="W50" i="1"/>
  <c r="W42" i="1"/>
  <c r="W34" i="1"/>
  <c r="W26" i="1"/>
  <c r="W84" i="1"/>
  <c r="W64" i="1"/>
  <c r="W19" i="1"/>
  <c r="P59" i="1"/>
  <c r="W13" i="1"/>
  <c r="I31" i="1"/>
  <c r="W49" i="1"/>
  <c r="W83" i="1"/>
  <c r="P26" i="1"/>
  <c r="O22" i="1"/>
  <c r="S22" i="1" s="1"/>
  <c r="W23" i="1"/>
  <c r="K28" i="1"/>
  <c r="H28" i="1" s="1"/>
  <c r="W29" i="1"/>
  <c r="I39" i="1"/>
  <c r="P52" i="1"/>
  <c r="H55" i="1"/>
  <c r="L55" i="1" s="1"/>
  <c r="P86" i="1"/>
  <c r="H94" i="1"/>
  <c r="L94" i="1" s="1"/>
  <c r="Y35" i="1"/>
  <c r="V35" i="1" s="1"/>
  <c r="Z35" i="1" s="1"/>
  <c r="O25" i="1"/>
  <c r="S25" i="1" s="1"/>
  <c r="W15" i="1"/>
  <c r="P28" i="1"/>
  <c r="W57" i="1"/>
  <c r="W93" i="1"/>
  <c r="V94" i="1"/>
  <c r="Z94" i="1" s="1"/>
  <c r="P98" i="1"/>
  <c r="I103" i="1"/>
  <c r="W98" i="1"/>
  <c r="P103" i="1"/>
  <c r="H89" i="1" l="1"/>
  <c r="L89" i="1" s="1"/>
  <c r="T104" i="1"/>
  <c r="AA16" i="1"/>
  <c r="M13" i="1"/>
  <c r="M25" i="1"/>
  <c r="T22" i="1"/>
  <c r="Z38" i="1"/>
  <c r="AA38" i="1" s="1"/>
  <c r="S41" i="1"/>
  <c r="T41" i="1" s="1"/>
  <c r="L33" i="1"/>
  <c r="M33" i="1" s="1"/>
  <c r="S66" i="1"/>
  <c r="T66" i="1"/>
  <c r="L28" i="1"/>
  <c r="M28" i="1"/>
  <c r="Z103" i="1"/>
  <c r="AA103" i="1"/>
  <c r="AA14" i="1"/>
  <c r="L20" i="1"/>
  <c r="M20" i="1" s="1"/>
  <c r="T25" i="1"/>
  <c r="AA20" i="1"/>
  <c r="L93" i="1"/>
  <c r="M93" i="1" s="1"/>
  <c r="AA94" i="1"/>
  <c r="L14" i="1"/>
  <c r="M14" i="1" s="1"/>
  <c r="AA12" i="1"/>
  <c r="V17" i="1"/>
  <c r="M94" i="1"/>
  <c r="L12" i="1"/>
  <c r="M12" i="1" s="1"/>
  <c r="K35" i="1"/>
  <c r="H35" i="1" s="1"/>
  <c r="L17" i="1"/>
  <c r="M17" i="1" s="1"/>
  <c r="M21" i="1"/>
  <c r="AA35" i="1"/>
  <c r="M55" i="1"/>
  <c r="H23" i="1"/>
  <c r="AA104" i="1"/>
  <c r="M47" i="1"/>
  <c r="Y71" i="1"/>
  <c r="V71" i="1" s="1"/>
  <c r="Y21" i="1"/>
  <c r="V21" i="1" s="1"/>
  <c r="Y47" i="1"/>
  <c r="V47" i="1" s="1"/>
  <c r="Z47" i="1" s="1"/>
  <c r="R17" i="1"/>
  <c r="O17" i="1" s="1"/>
  <c r="R74" i="1"/>
  <c r="O74" i="1" s="1"/>
  <c r="R56" i="1"/>
  <c r="O56" i="1" s="1"/>
  <c r="R20" i="1"/>
  <c r="O20" i="1" s="1"/>
  <c r="R18" i="1"/>
  <c r="O18" i="1" s="1"/>
  <c r="K77" i="1"/>
  <c r="H77" i="1" s="1"/>
  <c r="K72" i="1"/>
  <c r="H72" i="1" s="1"/>
  <c r="K38" i="1"/>
  <c r="H38" i="1" s="1"/>
  <c r="R30" i="1"/>
  <c r="O30" i="1" s="1"/>
  <c r="Y25" i="1"/>
  <c r="V25" i="1" s="1"/>
  <c r="Y22" i="1"/>
  <c r="V22" i="1" s="1"/>
  <c r="R26" i="1"/>
  <c r="O26" i="1" s="1"/>
  <c r="Y58" i="1"/>
  <c r="V58" i="1" s="1"/>
  <c r="Y73" i="1"/>
  <c r="V73" i="1" s="1"/>
  <c r="Y55" i="1"/>
  <c r="V55" i="1" s="1"/>
  <c r="R16" i="1"/>
  <c r="O16" i="1" s="1"/>
  <c r="R81" i="1"/>
  <c r="O81" i="1" s="1"/>
  <c r="R76" i="1"/>
  <c r="O76" i="1" s="1"/>
  <c r="R27" i="1"/>
  <c r="O27" i="1" s="1"/>
  <c r="R14" i="1"/>
  <c r="O14" i="1" s="1"/>
  <c r="K19" i="1"/>
  <c r="H19" i="1" s="1"/>
  <c r="K79" i="1"/>
  <c r="H79" i="1" s="1"/>
  <c r="K46" i="1"/>
  <c r="H46" i="1" s="1"/>
  <c r="R54" i="1"/>
  <c r="O54" i="1" s="1"/>
  <c r="Y15" i="1"/>
  <c r="V15" i="1" s="1"/>
  <c r="Z15" i="1" s="1"/>
  <c r="Y65" i="1"/>
  <c r="V65" i="1" s="1"/>
  <c r="Y75" i="1"/>
  <c r="V75" i="1" s="1"/>
  <c r="R88" i="1"/>
  <c r="O88" i="1" s="1"/>
  <c r="K62" i="1"/>
  <c r="H62" i="1" s="1"/>
  <c r="K75" i="1"/>
  <c r="H75" i="1" s="1"/>
  <c r="Y80" i="1"/>
  <c r="V80" i="1" s="1"/>
  <c r="R15" i="1"/>
  <c r="O15" i="1"/>
  <c r="S15" i="1" s="1"/>
  <c r="R63" i="1"/>
  <c r="O63" i="1" s="1"/>
  <c r="R35" i="1"/>
  <c r="O35" i="1" s="1"/>
  <c r="K64" i="1"/>
  <c r="H64" i="1" s="1"/>
  <c r="K52" i="1"/>
  <c r="H52" i="1" s="1"/>
  <c r="K54" i="1"/>
  <c r="H54" i="1" s="1"/>
  <c r="R79" i="1"/>
  <c r="O79" i="1" s="1"/>
  <c r="Y83" i="1"/>
  <c r="V83" i="1" s="1"/>
  <c r="Y78" i="1"/>
  <c r="V78" i="1" s="1"/>
  <c r="Y37" i="1"/>
  <c r="V37" i="1" s="1"/>
  <c r="Y82" i="1"/>
  <c r="V82" i="1" s="1"/>
  <c r="R21" i="1"/>
  <c r="O21" i="1" s="1"/>
  <c r="R68" i="1"/>
  <c r="O68" i="1" s="1"/>
  <c r="R83" i="1"/>
  <c r="O83" i="1" s="1"/>
  <c r="R43" i="1"/>
  <c r="O43" i="1" s="1"/>
  <c r="K69" i="1"/>
  <c r="H69" i="1"/>
  <c r="K84" i="1"/>
  <c r="H84" i="1" s="1"/>
  <c r="K66" i="1"/>
  <c r="H66" i="1" s="1"/>
  <c r="K61" i="1"/>
  <c r="H61" i="1" s="1"/>
  <c r="R33" i="1"/>
  <c r="O33" i="1" s="1"/>
  <c r="Y41" i="1"/>
  <c r="V41" i="1" s="1"/>
  <c r="Y49" i="1"/>
  <c r="V49" i="1" s="1"/>
  <c r="Y43" i="1"/>
  <c r="V43" i="1" s="1"/>
  <c r="Y45" i="1"/>
  <c r="V45" i="1" s="1"/>
  <c r="Y89" i="1"/>
  <c r="V89" i="1" s="1"/>
  <c r="R73" i="1"/>
  <c r="O73" i="1" s="1"/>
  <c r="R23" i="1"/>
  <c r="O23" i="1" s="1"/>
  <c r="R49" i="1"/>
  <c r="O49" i="1" s="1"/>
  <c r="R51" i="1"/>
  <c r="O51" i="1" s="1"/>
  <c r="K24" i="1"/>
  <c r="H24" i="1" s="1"/>
  <c r="K26" i="1"/>
  <c r="H26" i="1" s="1"/>
  <c r="K86" i="1"/>
  <c r="H86" i="1" s="1"/>
  <c r="K74" i="1"/>
  <c r="H74" i="1" s="1"/>
  <c r="R24" i="1"/>
  <c r="O24" i="1" s="1"/>
  <c r="Y23" i="1"/>
  <c r="V23" i="1" s="1"/>
  <c r="K31" i="1"/>
  <c r="H31" i="1" s="1"/>
  <c r="R85" i="1"/>
  <c r="O85" i="1" s="1"/>
  <c r="K34" i="1"/>
  <c r="H34" i="1" s="1"/>
  <c r="Y68" i="1"/>
  <c r="V68" i="1" s="1"/>
  <c r="Y62" i="1"/>
  <c r="V62" i="1" s="1"/>
  <c r="R70" i="1"/>
  <c r="O70" i="1" s="1"/>
  <c r="R80" i="1"/>
  <c r="O80" i="1" s="1"/>
  <c r="K32" i="1"/>
  <c r="H32" i="1" s="1"/>
  <c r="Y60" i="1"/>
  <c r="V60" i="1" s="1"/>
  <c r="R39" i="1"/>
  <c r="O39" i="1"/>
  <c r="K40" i="1"/>
  <c r="H40" i="1" s="1"/>
  <c r="Y67" i="1"/>
  <c r="V67" i="1" s="1"/>
  <c r="R37" i="1"/>
  <c r="O37" i="1" s="1"/>
  <c r="R47" i="1"/>
  <c r="O47" i="1"/>
  <c r="S47" i="1" s="1"/>
  <c r="R77" i="1"/>
  <c r="O77" i="1" s="1"/>
  <c r="K48" i="1"/>
  <c r="H48" i="1" s="1"/>
  <c r="K50" i="1"/>
  <c r="H50" i="1" s="1"/>
  <c r="K37" i="1"/>
  <c r="H37" i="1" s="1"/>
  <c r="R13" i="1"/>
  <c r="O13" i="1" s="1"/>
  <c r="R72" i="1"/>
  <c r="O72" i="1" s="1"/>
  <c r="R40" i="1"/>
  <c r="O40" i="1" s="1"/>
  <c r="Y51" i="1"/>
  <c r="V51" i="1" s="1"/>
  <c r="R57" i="1"/>
  <c r="O57" i="1" s="1"/>
  <c r="K73" i="1"/>
  <c r="H73" i="1" s="1"/>
  <c r="Y13" i="1"/>
  <c r="V13" i="1" s="1"/>
  <c r="Y69" i="1"/>
  <c r="V69" i="1" s="1"/>
  <c r="K42" i="1"/>
  <c r="H42" i="1" s="1"/>
  <c r="K88" i="1"/>
  <c r="H88" i="1" s="1"/>
  <c r="R36" i="1"/>
  <c r="O36" i="1" s="1"/>
  <c r="Y59" i="1"/>
  <c r="V59" i="1" s="1"/>
  <c r="Y18" i="1"/>
  <c r="V18" i="1" s="1"/>
  <c r="R86" i="1"/>
  <c r="O86" i="1" s="1"/>
  <c r="R59" i="1"/>
  <c r="O59" i="1" s="1"/>
  <c r="Y72" i="1"/>
  <c r="V72" i="1" s="1"/>
  <c r="Y87" i="1"/>
  <c r="V87" i="1" s="1"/>
  <c r="Y24" i="1"/>
  <c r="V24" i="1" s="1"/>
  <c r="R45" i="1"/>
  <c r="O45" i="1" s="1"/>
  <c r="R55" i="1"/>
  <c r="O55" i="1" s="1"/>
  <c r="R64" i="1"/>
  <c r="O64" i="1" s="1"/>
  <c r="Y33" i="1"/>
  <c r="V33" i="1" s="1"/>
  <c r="K56" i="1"/>
  <c r="H56" i="1" s="1"/>
  <c r="K71" i="1"/>
  <c r="H71" i="1" s="1"/>
  <c r="K45" i="1"/>
  <c r="H45" i="1" s="1"/>
  <c r="Y77" i="1"/>
  <c r="V77" i="1" s="1"/>
  <c r="Y93" i="1"/>
  <c r="V93" i="1" s="1"/>
  <c r="R28" i="1"/>
  <c r="O28" i="1" s="1"/>
  <c r="Y53" i="1"/>
  <c r="V53" i="1" s="1"/>
  <c r="R31" i="1"/>
  <c r="O31" i="1" s="1"/>
  <c r="K81" i="1"/>
  <c r="H81" i="1" s="1"/>
  <c r="Y85" i="1"/>
  <c r="V85" i="1"/>
  <c r="R29" i="1"/>
  <c r="O29" i="1" s="1"/>
  <c r="K80" i="1"/>
  <c r="H80" i="1" s="1"/>
  <c r="R103" i="1"/>
  <c r="O103" i="1" s="1"/>
  <c r="Y19" i="1"/>
  <c r="V19" i="1" s="1"/>
  <c r="Y79" i="1"/>
  <c r="V79" i="1" s="1"/>
  <c r="Y54" i="1"/>
  <c r="V54" i="1" s="1"/>
  <c r="Y32" i="1"/>
  <c r="V32" i="1" s="1"/>
  <c r="R53" i="1"/>
  <c r="O53" i="1" s="1"/>
  <c r="R75" i="1"/>
  <c r="O75" i="1" s="1"/>
  <c r="R84" i="1"/>
  <c r="O84" i="1" s="1"/>
  <c r="K76" i="1"/>
  <c r="H76" i="1" s="1"/>
  <c r="K58" i="1"/>
  <c r="H58" i="1" s="1"/>
  <c r="K53" i="1"/>
  <c r="H53" i="1" s="1"/>
  <c r="K68" i="1"/>
  <c r="H68" i="1" s="1"/>
  <c r="Y42" i="1"/>
  <c r="V42" i="1" s="1"/>
  <c r="Y64" i="1"/>
  <c r="V64" i="1" s="1"/>
  <c r="R82" i="1"/>
  <c r="O82" i="1" s="1"/>
  <c r="K65" i="1"/>
  <c r="H65" i="1" s="1"/>
  <c r="R60" i="1"/>
  <c r="O60" i="1" s="1"/>
  <c r="K103" i="1"/>
  <c r="H103" i="1" s="1"/>
  <c r="Y57" i="1"/>
  <c r="V57" i="1" s="1"/>
  <c r="R52" i="1"/>
  <c r="O52" i="1" s="1"/>
  <c r="Y61" i="1"/>
  <c r="V61" i="1" s="1"/>
  <c r="K60" i="1"/>
  <c r="H60" i="1" s="1"/>
  <c r="Y31" i="1"/>
  <c r="V31" i="1" s="1"/>
  <c r="Y84" i="1"/>
  <c r="V84" i="1" s="1"/>
  <c r="Y74" i="1"/>
  <c r="V74" i="1" s="1"/>
  <c r="Y48" i="1"/>
  <c r="V48" i="1" s="1"/>
  <c r="R89" i="1"/>
  <c r="O89" i="1" s="1"/>
  <c r="R50" i="1"/>
  <c r="O50" i="1" s="1"/>
  <c r="K78" i="1"/>
  <c r="H78" i="1" s="1"/>
  <c r="R94" i="1"/>
  <c r="O94" i="1" s="1"/>
  <c r="R98" i="1"/>
  <c r="O98" i="1"/>
  <c r="Y29" i="1"/>
  <c r="V29" i="1" s="1"/>
  <c r="Y26" i="1"/>
  <c r="V26" i="1" s="1"/>
  <c r="Y44" i="1"/>
  <c r="V44" i="1"/>
  <c r="Z44" i="1" s="1"/>
  <c r="Y81" i="1"/>
  <c r="V81" i="1" s="1"/>
  <c r="Y56" i="1"/>
  <c r="V56" i="1" s="1"/>
  <c r="R87" i="1"/>
  <c r="O87" i="1" s="1"/>
  <c r="R62" i="1"/>
  <c r="O62" i="1" s="1"/>
  <c r="R71" i="1"/>
  <c r="O71" i="1" s="1"/>
  <c r="Y46" i="1"/>
  <c r="V46" i="1" s="1"/>
  <c r="K41" i="1"/>
  <c r="H41" i="1" s="1"/>
  <c r="K43" i="1"/>
  <c r="H43" i="1" s="1"/>
  <c r="K87" i="1"/>
  <c r="H87" i="1"/>
  <c r="R38" i="1"/>
  <c r="O38" i="1" s="1"/>
  <c r="K18" i="1"/>
  <c r="H18" i="1" s="1"/>
  <c r="K82" i="1"/>
  <c r="H82" i="1" s="1"/>
  <c r="Y66" i="1"/>
  <c r="V66" i="1" s="1"/>
  <c r="Y98" i="1"/>
  <c r="V98" i="1" s="1"/>
  <c r="Y28" i="1"/>
  <c r="V28" i="1" s="1"/>
  <c r="Y40" i="1"/>
  <c r="V40" i="1" s="1"/>
  <c r="R42" i="1"/>
  <c r="O42" i="1" s="1"/>
  <c r="K63" i="1"/>
  <c r="H63" i="1" s="1"/>
  <c r="K39" i="1"/>
  <c r="H39" i="1" s="1"/>
  <c r="Y36" i="1"/>
  <c r="V36" i="1" s="1"/>
  <c r="R67" i="1"/>
  <c r="O67" i="1" s="1"/>
  <c r="K83" i="1"/>
  <c r="H83" i="1" s="1"/>
  <c r="K67" i="1"/>
  <c r="H67" i="1" s="1"/>
  <c r="Y70" i="1"/>
  <c r="V70" i="1" s="1"/>
  <c r="Y34" i="1"/>
  <c r="V34" i="1" s="1"/>
  <c r="Y52" i="1"/>
  <c r="V52" i="1"/>
  <c r="Y88" i="1"/>
  <c r="V88" i="1" s="1"/>
  <c r="Y76" i="1"/>
  <c r="V76" i="1" s="1"/>
  <c r="R46" i="1"/>
  <c r="O46" i="1" s="1"/>
  <c r="R69" i="1"/>
  <c r="O69" i="1" s="1"/>
  <c r="R58" i="1"/>
  <c r="O58" i="1" s="1"/>
  <c r="R44" i="1"/>
  <c r="O44" i="1"/>
  <c r="S44" i="1" s="1"/>
  <c r="K49" i="1"/>
  <c r="H49" i="1" s="1"/>
  <c r="K51" i="1"/>
  <c r="H51" i="1" s="1"/>
  <c r="K16" i="1"/>
  <c r="H16" i="1" s="1"/>
  <c r="K29" i="1"/>
  <c r="H29" i="1" s="1"/>
  <c r="K36" i="1"/>
  <c r="H36" i="1" s="1"/>
  <c r="R65" i="1"/>
  <c r="O65" i="1" s="1"/>
  <c r="Y30" i="1"/>
  <c r="V30" i="1" s="1"/>
  <c r="K57" i="1"/>
  <c r="H57" i="1" s="1"/>
  <c r="K85" i="1"/>
  <c r="H85" i="1" s="1"/>
  <c r="K22" i="1"/>
  <c r="H22" i="1" s="1"/>
  <c r="R19" i="1"/>
  <c r="O19" i="1" s="1"/>
  <c r="K15" i="1"/>
  <c r="H15" i="1" s="1"/>
  <c r="R34" i="1"/>
  <c r="O34" i="1" s="1"/>
  <c r="Y50" i="1"/>
  <c r="V50" i="1" s="1"/>
  <c r="Y86" i="1"/>
  <c r="V86" i="1" s="1"/>
  <c r="Y39" i="1"/>
  <c r="V39" i="1" s="1"/>
  <c r="R32" i="1"/>
  <c r="O32" i="1" s="1"/>
  <c r="R61" i="1"/>
  <c r="O61" i="1" s="1"/>
  <c r="R48" i="1"/>
  <c r="O48" i="1" s="1"/>
  <c r="R78" i="1"/>
  <c r="O78" i="1" s="1"/>
  <c r="Y27" i="1"/>
  <c r="V27" i="1" s="1"/>
  <c r="K70" i="1"/>
  <c r="H70" i="1" s="1"/>
  <c r="K59" i="1"/>
  <c r="H59" i="1" s="1"/>
  <c r="K30" i="1"/>
  <c r="H30" i="1" s="1"/>
  <c r="Y63" i="1"/>
  <c r="V63" i="1" s="1"/>
  <c r="R12" i="1"/>
  <c r="O12" i="1"/>
  <c r="M89" i="1" l="1"/>
  <c r="S52" i="1"/>
  <c r="T52" i="1" s="1"/>
  <c r="Z89" i="1"/>
  <c r="AA89" i="1" s="1"/>
  <c r="Z82" i="1"/>
  <c r="AA82" i="1" s="1"/>
  <c r="L63" i="1"/>
  <c r="M63" i="1" s="1"/>
  <c r="S45" i="1"/>
  <c r="T45" i="1" s="1"/>
  <c r="L35" i="1"/>
  <c r="M35" i="1"/>
  <c r="S34" i="1"/>
  <c r="T34" i="1" s="1"/>
  <c r="L103" i="1"/>
  <c r="M103" i="1"/>
  <c r="M105" i="1" s="1"/>
  <c r="S53" i="1"/>
  <c r="T53" i="1" s="1"/>
  <c r="Z24" i="1"/>
  <c r="AA24" i="1"/>
  <c r="S16" i="1"/>
  <c r="T16" i="1" s="1"/>
  <c r="S20" i="1"/>
  <c r="T20" i="1"/>
  <c r="Z27" i="1"/>
  <c r="AA27" i="1" s="1"/>
  <c r="S46" i="1"/>
  <c r="T46" i="1"/>
  <c r="Z41" i="1"/>
  <c r="AA41" i="1" s="1"/>
  <c r="S88" i="1"/>
  <c r="T88" i="1" s="1"/>
  <c r="S77" i="1"/>
  <c r="T77" i="1" s="1"/>
  <c r="L85" i="1"/>
  <c r="M85" i="1" s="1"/>
  <c r="S62" i="1"/>
  <c r="T62" i="1" s="1"/>
  <c r="S28" i="1"/>
  <c r="T28" i="1" s="1"/>
  <c r="S33" i="1"/>
  <c r="T33" i="1" s="1"/>
  <c r="S74" i="1"/>
  <c r="T74" i="1"/>
  <c r="S57" i="1"/>
  <c r="T57" i="1" s="1"/>
  <c r="Z65" i="1"/>
  <c r="AA65" i="1" s="1"/>
  <c r="Z74" i="1"/>
  <c r="AA74" i="1" s="1"/>
  <c r="Z79" i="1"/>
  <c r="AA79" i="1"/>
  <c r="S59" i="1"/>
  <c r="T59" i="1" s="1"/>
  <c r="L86" i="1"/>
  <c r="M86" i="1" s="1"/>
  <c r="L54" i="1"/>
  <c r="M54" i="1" s="1"/>
  <c r="S54" i="1"/>
  <c r="T54" i="1" s="1"/>
  <c r="S26" i="1"/>
  <c r="T26" i="1"/>
  <c r="Z33" i="1"/>
  <c r="AA33" i="1" s="1"/>
  <c r="S27" i="1"/>
  <c r="T27" i="1" s="1"/>
  <c r="L49" i="1"/>
  <c r="M49" i="1" s="1"/>
  <c r="Z80" i="1"/>
  <c r="AA80" i="1" s="1"/>
  <c r="Z81" i="1"/>
  <c r="AA81" i="1" s="1"/>
  <c r="Z19" i="1"/>
  <c r="AA19" i="1"/>
  <c r="S86" i="1"/>
  <c r="T86" i="1" s="1"/>
  <c r="L26" i="1"/>
  <c r="M26" i="1"/>
  <c r="L84" i="1"/>
  <c r="M84" i="1" s="1"/>
  <c r="Z22" i="1"/>
  <c r="AA22" i="1" s="1"/>
  <c r="L88" i="1"/>
  <c r="M88" i="1" s="1"/>
  <c r="S65" i="1"/>
  <c r="T65" i="1" s="1"/>
  <c r="Z66" i="1"/>
  <c r="AA66" i="1" s="1"/>
  <c r="Z70" i="1"/>
  <c r="AA70" i="1" s="1"/>
  <c r="S72" i="1"/>
  <c r="T72" i="1" s="1"/>
  <c r="L24" i="1"/>
  <c r="M24" i="1" s="1"/>
  <c r="S36" i="1"/>
  <c r="T36" i="1" s="1"/>
  <c r="L34" i="1"/>
  <c r="M34" i="1" s="1"/>
  <c r="L18" i="1"/>
  <c r="M18" i="1"/>
  <c r="L60" i="1"/>
  <c r="M60" i="1" s="1"/>
  <c r="L71" i="1"/>
  <c r="M71" i="1" s="1"/>
  <c r="S38" i="1"/>
  <c r="T38" i="1"/>
  <c r="S43" i="1"/>
  <c r="T43" i="1" s="1"/>
  <c r="S94" i="1"/>
  <c r="T94" i="1" s="1"/>
  <c r="Z25" i="1"/>
  <c r="AA25" i="1" s="1"/>
  <c r="Z57" i="1"/>
  <c r="AA57" i="1" s="1"/>
  <c r="Z63" i="1"/>
  <c r="AA63" i="1"/>
  <c r="L76" i="1"/>
  <c r="M76" i="1" s="1"/>
  <c r="S51" i="1"/>
  <c r="T51" i="1" s="1"/>
  <c r="L30" i="1"/>
  <c r="M30" i="1" s="1"/>
  <c r="L16" i="1"/>
  <c r="M16" i="1" s="1"/>
  <c r="L80" i="1"/>
  <c r="M80" i="1" s="1"/>
  <c r="Z13" i="1"/>
  <c r="AA13" i="1" s="1"/>
  <c r="Z68" i="1"/>
  <c r="AA68" i="1" s="1"/>
  <c r="S49" i="1"/>
  <c r="T49" i="1"/>
  <c r="L50" i="1"/>
  <c r="M50" i="1" s="1"/>
  <c r="L75" i="1"/>
  <c r="M75" i="1" s="1"/>
  <c r="Z83" i="1"/>
  <c r="AA83" i="1" s="1"/>
  <c r="S89" i="1"/>
  <c r="T89" i="1" s="1"/>
  <c r="L73" i="1"/>
  <c r="M73" i="1" s="1"/>
  <c r="S23" i="1"/>
  <c r="T23" i="1" s="1"/>
  <c r="S79" i="1"/>
  <c r="T79" i="1" s="1"/>
  <c r="S81" i="1"/>
  <c r="T81" i="1"/>
  <c r="L38" i="1"/>
  <c r="M38" i="1" s="1"/>
  <c r="L58" i="1"/>
  <c r="M58" i="1" s="1"/>
  <c r="S103" i="1"/>
  <c r="T103" i="1" s="1"/>
  <c r="Z69" i="1"/>
  <c r="AA69" i="1" s="1"/>
  <c r="S76" i="1"/>
  <c r="T76" i="1"/>
  <c r="S29" i="1"/>
  <c r="T29" i="1" s="1"/>
  <c r="L15" i="1"/>
  <c r="M15" i="1" s="1"/>
  <c r="L67" i="1"/>
  <c r="M67" i="1" s="1"/>
  <c r="L82" i="1"/>
  <c r="M82" i="1" s="1"/>
  <c r="S75" i="1"/>
  <c r="T75" i="1" s="1"/>
  <c r="Z85" i="1"/>
  <c r="AA85" i="1"/>
  <c r="L56" i="1"/>
  <c r="M56" i="1" s="1"/>
  <c r="S73" i="1"/>
  <c r="T73" i="1" s="1"/>
  <c r="L69" i="1"/>
  <c r="M69" i="1" s="1"/>
  <c r="Z75" i="1"/>
  <c r="AA75" i="1" s="1"/>
  <c r="L72" i="1"/>
  <c r="M72" i="1"/>
  <c r="Z87" i="1"/>
  <c r="AA87" i="1" s="1"/>
  <c r="Z34" i="1"/>
  <c r="AA34" i="1" s="1"/>
  <c r="Z72" i="1"/>
  <c r="AA72" i="1"/>
  <c r="S84" i="1"/>
  <c r="T84" i="1" s="1"/>
  <c r="S87" i="1"/>
  <c r="T87" i="1" s="1"/>
  <c r="S60" i="1"/>
  <c r="T60" i="1"/>
  <c r="L70" i="1"/>
  <c r="M70" i="1"/>
  <c r="Z56" i="1"/>
  <c r="AA56" i="1" s="1"/>
  <c r="Z48" i="1"/>
  <c r="AA48" i="1"/>
  <c r="S85" i="1"/>
  <c r="T85" i="1" s="1"/>
  <c r="Z17" i="1"/>
  <c r="AA17" i="1"/>
  <c r="Z52" i="1"/>
  <c r="AA52" i="1" s="1"/>
  <c r="L61" i="1"/>
  <c r="M61" i="1" s="1"/>
  <c r="L78" i="1"/>
  <c r="M78" i="1"/>
  <c r="L66" i="1"/>
  <c r="M66" i="1"/>
  <c r="Z98" i="1"/>
  <c r="AA98" i="1" s="1"/>
  <c r="L62" i="1"/>
  <c r="M62" i="1"/>
  <c r="L59" i="1"/>
  <c r="M59" i="1" s="1"/>
  <c r="S19" i="1"/>
  <c r="T19" i="1" s="1"/>
  <c r="L83" i="1"/>
  <c r="M83" i="1" s="1"/>
  <c r="L65" i="1"/>
  <c r="M65" i="1" s="1"/>
  <c r="S37" i="1"/>
  <c r="T37" i="1"/>
  <c r="L31" i="1"/>
  <c r="M31" i="1"/>
  <c r="L52" i="1"/>
  <c r="M52" i="1" s="1"/>
  <c r="L77" i="1"/>
  <c r="M77" i="1" s="1"/>
  <c r="Z46" i="1"/>
  <c r="AA46" i="1" s="1"/>
  <c r="S50" i="1"/>
  <c r="T50" i="1" s="1"/>
  <c r="Z71" i="1"/>
  <c r="AA71" i="1"/>
  <c r="L51" i="1"/>
  <c r="M51" i="1" s="1"/>
  <c r="L81" i="1"/>
  <c r="M81" i="1" s="1"/>
  <c r="S64" i="1"/>
  <c r="T64" i="1"/>
  <c r="Z18" i="1"/>
  <c r="AA18" i="1" s="1"/>
  <c r="Z51" i="1"/>
  <c r="AA51" i="1" s="1"/>
  <c r="Z67" i="1"/>
  <c r="AA67" i="1"/>
  <c r="Z23" i="1"/>
  <c r="AA23" i="1" s="1"/>
  <c r="Z55" i="1"/>
  <c r="AA55" i="1"/>
  <c r="S18" i="1"/>
  <c r="T18" i="1" s="1"/>
  <c r="Z78" i="1"/>
  <c r="AA78" i="1" s="1"/>
  <c r="Z50" i="1"/>
  <c r="AA50" i="1"/>
  <c r="Z62" i="1"/>
  <c r="AA62" i="1" s="1"/>
  <c r="S30" i="1"/>
  <c r="T30" i="1" s="1"/>
  <c r="L22" i="1"/>
  <c r="M22" i="1" s="1"/>
  <c r="S67" i="1"/>
  <c r="T67" i="1" s="1"/>
  <c r="S82" i="1"/>
  <c r="T82" i="1" s="1"/>
  <c r="S78" i="1"/>
  <c r="T78" i="1" s="1"/>
  <c r="Z84" i="1"/>
  <c r="AA84" i="1" s="1"/>
  <c r="S31" i="1"/>
  <c r="T31" i="1"/>
  <c r="L40" i="1"/>
  <c r="M40" i="1" s="1"/>
  <c r="Z45" i="1"/>
  <c r="AA45" i="1" s="1"/>
  <c r="S83" i="1"/>
  <c r="T83" i="1" s="1"/>
  <c r="L64" i="1"/>
  <c r="M64" i="1" s="1"/>
  <c r="L36" i="1"/>
  <c r="M36" i="1" s="1"/>
  <c r="Z86" i="1"/>
  <c r="AA86" i="1" s="1"/>
  <c r="L42" i="1"/>
  <c r="M42" i="1" s="1"/>
  <c r="S71" i="1"/>
  <c r="T71" i="1"/>
  <c r="Z36" i="1"/>
  <c r="AA36" i="1" s="1"/>
  <c r="Z53" i="1"/>
  <c r="AA53" i="1" s="1"/>
  <c r="Z59" i="1"/>
  <c r="AA59" i="1" s="1"/>
  <c r="S24" i="1"/>
  <c r="T24" i="1" s="1"/>
  <c r="S35" i="1"/>
  <c r="T35" i="1"/>
  <c r="S61" i="1"/>
  <c r="T61" i="1" s="1"/>
  <c r="S69" i="1"/>
  <c r="T69" i="1" s="1"/>
  <c r="Z26" i="1"/>
  <c r="AA26" i="1"/>
  <c r="L74" i="1"/>
  <c r="M74" i="1" s="1"/>
  <c r="Z49" i="1"/>
  <c r="AA49" i="1" s="1"/>
  <c r="S63" i="1"/>
  <c r="T63" i="1"/>
  <c r="L46" i="1"/>
  <c r="M46" i="1" s="1"/>
  <c r="Z58" i="1"/>
  <c r="AA58" i="1"/>
  <c r="S56" i="1"/>
  <c r="T56" i="1" s="1"/>
  <c r="L23" i="1"/>
  <c r="M23" i="1" s="1"/>
  <c r="Z40" i="1"/>
  <c r="AA40" i="1" s="1"/>
  <c r="S70" i="1"/>
  <c r="T70" i="1" s="1"/>
  <c r="Z28" i="1"/>
  <c r="AA28" i="1" s="1"/>
  <c r="L48" i="1"/>
  <c r="M48" i="1"/>
  <c r="S48" i="1"/>
  <c r="T48" i="1" s="1"/>
  <c r="Z64" i="1"/>
  <c r="AA64" i="1"/>
  <c r="S40" i="1"/>
  <c r="T40" i="1" s="1"/>
  <c r="Z43" i="1"/>
  <c r="AA43" i="1" s="1"/>
  <c r="S68" i="1"/>
  <c r="T68" i="1" s="1"/>
  <c r="Z73" i="1"/>
  <c r="AA73" i="1" s="1"/>
  <c r="L57" i="1"/>
  <c r="M57" i="1" s="1"/>
  <c r="L39" i="1"/>
  <c r="M39" i="1"/>
  <c r="L87" i="1"/>
  <c r="M87" i="1" s="1"/>
  <c r="Z54" i="1"/>
  <c r="AA54" i="1" s="1"/>
  <c r="Z42" i="1"/>
  <c r="AA42" i="1" s="1"/>
  <c r="Z60" i="1"/>
  <c r="AA60" i="1" s="1"/>
  <c r="S21" i="1"/>
  <c r="T21" i="1" s="1"/>
  <c r="L79" i="1"/>
  <c r="M79" i="1" s="1"/>
  <c r="S12" i="1"/>
  <c r="T12" i="1" s="1"/>
  <c r="L29" i="1"/>
  <c r="M29" i="1"/>
  <c r="S58" i="1"/>
  <c r="T58" i="1" s="1"/>
  <c r="Z31" i="1"/>
  <c r="AA31" i="1"/>
  <c r="Z32" i="1"/>
  <c r="AA32" i="1" s="1"/>
  <c r="S55" i="1"/>
  <c r="T55" i="1" s="1"/>
  <c r="S39" i="1"/>
  <c r="T39" i="1"/>
  <c r="S32" i="1"/>
  <c r="T32" i="1" s="1"/>
  <c r="Z30" i="1"/>
  <c r="AA30" i="1" s="1"/>
  <c r="L43" i="1"/>
  <c r="M43" i="1"/>
  <c r="Z29" i="1"/>
  <c r="AA29" i="1" s="1"/>
  <c r="L68" i="1"/>
  <c r="M68" i="1" s="1"/>
  <c r="S13" i="1"/>
  <c r="T13" i="1" s="1"/>
  <c r="L32" i="1"/>
  <c r="M32" i="1" s="1"/>
  <c r="L19" i="1"/>
  <c r="M19" i="1" s="1"/>
  <c r="Z77" i="1"/>
  <c r="AA77" i="1" s="1"/>
  <c r="Z21" i="1"/>
  <c r="AA21" i="1" s="1"/>
  <c r="L45" i="1"/>
  <c r="M45" i="1"/>
  <c r="Z39" i="1"/>
  <c r="AA39" i="1" s="1"/>
  <c r="Z76" i="1"/>
  <c r="AA76" i="1" s="1"/>
  <c r="S42" i="1"/>
  <c r="T42" i="1" s="1"/>
  <c r="L41" i="1"/>
  <c r="M41" i="1" s="1"/>
  <c r="S98" i="1"/>
  <c r="T98" i="1"/>
  <c r="Z61" i="1"/>
  <c r="AA61" i="1" s="1"/>
  <c r="L53" i="1"/>
  <c r="M53" i="1" s="1"/>
  <c r="Z93" i="1"/>
  <c r="AA93" i="1" s="1"/>
  <c r="L37" i="1"/>
  <c r="M37" i="1" s="1"/>
  <c r="S80" i="1"/>
  <c r="T80" i="1" s="1"/>
  <c r="S14" i="1"/>
  <c r="T14" i="1" s="1"/>
  <c r="S17" i="1"/>
  <c r="T17" i="1" s="1"/>
  <c r="Z88" i="1"/>
  <c r="AA88" i="1" s="1"/>
  <c r="Z37" i="1"/>
  <c r="AA37" i="1" s="1"/>
  <c r="T105" i="1" l="1"/>
  <c r="T90" i="1"/>
  <c r="T107" i="1" s="1"/>
  <c r="M90" i="1"/>
  <c r="M107" i="1" s="1"/>
  <c r="AA90" i="1"/>
  <c r="AA105" i="1"/>
  <c r="AA107" i="1" l="1"/>
  <c r="AA108" i="1"/>
  <c r="J114" i="1" s="1"/>
  <c r="AD90" i="1"/>
  <c r="H114" i="1"/>
  <c r="AE108" i="1"/>
  <c r="AF108" i="1" s="1"/>
  <c r="AA110" i="1" l="1"/>
  <c r="AE109" i="1"/>
  <c r="AF109" i="1"/>
  <c r="J115" i="1"/>
</calcChain>
</file>

<file path=xl/sharedStrings.xml><?xml version="1.0" encoding="utf-8"?>
<sst xmlns="http://schemas.openxmlformats.org/spreadsheetml/2006/main" count="405" uniqueCount="179">
  <si>
    <t xml:space="preserve">ANEXO N° 8 </t>
  </si>
  <si>
    <t>PROPUESTA ECONOMICA</t>
  </si>
  <si>
    <t>Ubicación</t>
  </si>
  <si>
    <t>Municipio</t>
  </si>
  <si>
    <t>Puesto</t>
  </si>
  <si>
    <t>Area</t>
  </si>
  <si>
    <t>Tipo de Servicio</t>
  </si>
  <si>
    <t>Qt 
armas</t>
  </si>
  <si>
    <t>Qt 
Puntos</t>
  </si>
  <si>
    <t>VIGENCIA 2026</t>
  </si>
  <si>
    <t>VIGENCIA 2027</t>
  </si>
  <si>
    <t xml:space="preserve"> DEL 15 DE OCTUBRE DE 2026 AL 31 DE DICIEMBRE DE 2026 </t>
  </si>
  <si>
    <t xml:space="preserve">DEL 1 DE ENERO DE 2027 AL 30 DE JUNIO DE 2027 </t>
  </si>
  <si>
    <t xml:space="preserve"> DEL 1 DE JULIO DE 2027 AL 28 DE DICIEMBRE DE 2027 </t>
  </si>
  <si>
    <t xml:space="preserve">Valor del Servicio circular externa N°  20251300000115CS SERVICIOS DE VIGILANCIA Y SEGURIDAD PRIVADA DE VEINTICUATRO (24) HORAS Y TREINTA (30) DÍAS AL MES. </t>
  </si>
  <si>
    <t>TARIFA SMMLV a partir del 15 de julio de 2026, según resolución N°20251000059517CS</t>
  </si>
  <si>
    <t>Valor del Servicio (*) con proyeccion del 6,37% para el SMMLV</t>
  </si>
  <si>
    <t>TARIFA SMMLV a partir del 01 de julio de 2027., según resolución N°20251000059517CS</t>
  </si>
  <si>
    <t>MESES</t>
  </si>
  <si>
    <t>Vr. Base incluido costos de Administración y Supervisión</t>
  </si>
  <si>
    <t>TARIFA UNITARIA Incluido Seguro de Vida</t>
  </si>
  <si>
    <t>Seguro de Vida</t>
  </si>
  <si>
    <t>AYS</t>
  </si>
  <si>
    <t xml:space="preserve">IVA      </t>
  </si>
  <si>
    <t xml:space="preserve">Total         </t>
  </si>
  <si>
    <t>1. SERVICIOS REGULADOS</t>
  </si>
  <si>
    <t>SEDE PRINCIPAL Bogotá - EDIFICIO GRAN ESTACIÓN COSTADO ESFERA</t>
  </si>
  <si>
    <t>Bogotá</t>
  </si>
  <si>
    <t>Recepcionista Sexto Piso</t>
  </si>
  <si>
    <t>DASC</t>
  </si>
  <si>
    <t>12 Horas Diurnas Lunes Viernes Incluido Festivos</t>
  </si>
  <si>
    <t>Control de acceso y recorredor Sexto Piso</t>
  </si>
  <si>
    <t>24 Horas Domingo a Domingo</t>
  </si>
  <si>
    <t>Recepcionista Septimo Piso</t>
  </si>
  <si>
    <t>Recorredor Externo (Parqueadero )</t>
  </si>
  <si>
    <t>16 Horas Lunes a Viernes (6 am a 10 pm) Incluido festivos</t>
  </si>
  <si>
    <t>Control de Acceso y Recorredor - Septimo Piso</t>
  </si>
  <si>
    <t>Supervisor General Nueva Sede</t>
  </si>
  <si>
    <t>Porteria Vehicular Cll 36 - Antigua Sede</t>
  </si>
  <si>
    <t>EDIFICIO MANUEL MEJIA</t>
  </si>
  <si>
    <t>Bogotá - Carrera 10</t>
  </si>
  <si>
    <t xml:space="preserve">CASA CAR - Sede Teusaquillo </t>
  </si>
  <si>
    <t>Bogotá - Teusaquillo</t>
  </si>
  <si>
    <t xml:space="preserve">Dirección de Laboratorio e Innovación Ambiental </t>
  </si>
  <si>
    <t>Mosquera</t>
  </si>
  <si>
    <t>Dirección Regional Almeidas y Guatavita</t>
  </si>
  <si>
    <t>Chocontá</t>
  </si>
  <si>
    <t>Dirección Regional Bogotá la Calera</t>
  </si>
  <si>
    <t>Dirección Regional Alto Magdalena</t>
  </si>
  <si>
    <t>Girardot</t>
  </si>
  <si>
    <t>Dirección Regional Bajo Magdalena</t>
  </si>
  <si>
    <t>Guaduas</t>
  </si>
  <si>
    <t>Dirección Regional Chiquinquira</t>
  </si>
  <si>
    <t>Chiquinquirá</t>
  </si>
  <si>
    <t>Dirección Regional Güaliva</t>
  </si>
  <si>
    <t>Villeta</t>
  </si>
  <si>
    <t>Dirección Regional Magdalena Centro</t>
  </si>
  <si>
    <t>Vianí</t>
  </si>
  <si>
    <t>Dirección Regional Rionegro</t>
  </si>
  <si>
    <t>Pacho</t>
  </si>
  <si>
    <t>Dirección Regional Sabana Centro</t>
  </si>
  <si>
    <t>Zipaquirá</t>
  </si>
  <si>
    <t>Dirección Regional Sabana Occidente</t>
  </si>
  <si>
    <t>Facatativá</t>
  </si>
  <si>
    <t>Dirección Regional Sumapaz</t>
  </si>
  <si>
    <t>Fusagasuga</t>
  </si>
  <si>
    <t>Dirección Regional Soacha</t>
  </si>
  <si>
    <t>Soacha</t>
  </si>
  <si>
    <t>Dirección Regional Tequendama</t>
  </si>
  <si>
    <t>La Mesa</t>
  </si>
  <si>
    <t>Dirección Regional Ubaté</t>
  </si>
  <si>
    <t>Ubaté</t>
  </si>
  <si>
    <t>Neuta - Soacha</t>
  </si>
  <si>
    <t>BODEGA CAV - FLORA</t>
  </si>
  <si>
    <t>DTA</t>
  </si>
  <si>
    <t>BODEGA CAV - FAUNA</t>
  </si>
  <si>
    <t>Tocaima</t>
  </si>
  <si>
    <t>DBIO</t>
  </si>
  <si>
    <t>Parque El Neusa</t>
  </si>
  <si>
    <t>Cogua / Tausa</t>
  </si>
  <si>
    <t xml:space="preserve">DSICA </t>
  </si>
  <si>
    <t>24 Horas Fin de Semana y Festivo (SE REQUIERE ADICIONAL PARA CADA VIERNES (10+4))</t>
  </si>
  <si>
    <t>Parque Rio Neusa</t>
  </si>
  <si>
    <t>Cogua</t>
  </si>
  <si>
    <t>Parque Juan Pablo II</t>
  </si>
  <si>
    <t>Parque Sopó</t>
  </si>
  <si>
    <t>Sopo</t>
  </si>
  <si>
    <t>12 Horas Diurnas Fin de Semana y Festivo</t>
  </si>
  <si>
    <t>Parque el Hato</t>
  </si>
  <si>
    <t>Carmen de Carupa</t>
  </si>
  <si>
    <t>Parque Guatavita Baja</t>
  </si>
  <si>
    <t>Guatavita</t>
  </si>
  <si>
    <t xml:space="preserve"> </t>
  </si>
  <si>
    <t xml:space="preserve">Represa Sisga </t>
  </si>
  <si>
    <t xml:space="preserve">Sesquile </t>
  </si>
  <si>
    <t>Represa</t>
  </si>
  <si>
    <t>Represa El Neusa</t>
  </si>
  <si>
    <t>Represa el Hato</t>
  </si>
  <si>
    <t xml:space="preserve">RÍO BOGOTA </t>
  </si>
  <si>
    <t>FIAB</t>
  </si>
  <si>
    <t>EDB El Chicu - Cota</t>
  </si>
  <si>
    <t>Cota</t>
  </si>
  <si>
    <t>DTIA</t>
  </si>
  <si>
    <t>EDB El Pino - Bojaca</t>
  </si>
  <si>
    <t>Bojaca</t>
  </si>
  <si>
    <t>EDB El Tabaco - Mosquera</t>
  </si>
  <si>
    <t>EDB La Isla - Funza</t>
  </si>
  <si>
    <t>Funza</t>
  </si>
  <si>
    <t>EDB Mondoñedo</t>
  </si>
  <si>
    <t>EDB Compuertas Tolón - Rio Suarez</t>
  </si>
  <si>
    <t>Chiquinquira</t>
  </si>
  <si>
    <t>24 Horas Fin de Semana y Festivo</t>
  </si>
  <si>
    <t>16 Horas Lunes Viernes Mixto( 4 pm a 8 am). Incluido Festivos</t>
  </si>
  <si>
    <t>EDB El Cubio</t>
  </si>
  <si>
    <t>Fuquene</t>
  </si>
  <si>
    <t>EDB Compuertas Cartagena</t>
  </si>
  <si>
    <t>EDB Canal Suiza</t>
  </si>
  <si>
    <t>San Miguel Sema -Fuquene</t>
  </si>
  <si>
    <t>EDB BOCATOMA I</t>
  </si>
  <si>
    <t>EDB BOCATOMA II</t>
  </si>
  <si>
    <t>EDB EL I NFANTE Y EL LETRADO</t>
  </si>
  <si>
    <t>Banco Maquinaria Ramada</t>
  </si>
  <si>
    <t>BANCO MAQUINARIA DIRECCIÓN OPERATIVA DE INFRAESTRUCTURA RETROEXCAVADORA</t>
  </si>
  <si>
    <t>Ubaté (Movil)</t>
  </si>
  <si>
    <t>BANCO MAQUINARIA HORARIO FLEXIBLE DIRECCIÓN OPERATIVA DE INFRAESTRUCTURA (Aplica cuando la maquinaria se asegne a trabajos puntuales)</t>
  </si>
  <si>
    <t xml:space="preserve">BANCO MAQUINARIA 
PROYECTO FUQUENE </t>
  </si>
  <si>
    <t>SEDE ADMINISTRATIVA</t>
  </si>
  <si>
    <t>EDB LA RAMADA FUNZA (ESTACIÓN DE BOMBEO)</t>
  </si>
  <si>
    <t xml:space="preserve">  Bogotá</t>
  </si>
  <si>
    <t>Recorredor - Antigua Sede</t>
  </si>
  <si>
    <t>Área Multifuncional AMF Canoas Indumil</t>
  </si>
  <si>
    <t>1. TOTAL SERVICIOS REGULADOS</t>
  </si>
  <si>
    <t>2. SERVICIOS NO REGULADOS</t>
  </si>
  <si>
    <r>
      <t>24 Horas Domingo a Domingo-</t>
    </r>
    <r>
      <rPr>
        <i/>
        <u val="singleAccounting"/>
        <sz val="9"/>
        <rFont val="Arial Narrow"/>
        <family val="2"/>
      </rPr>
      <t>Sevicio Motorizado</t>
    </r>
  </si>
  <si>
    <t>Vereda Chingacio - Villapinzón</t>
  </si>
  <si>
    <t>Villapinzón</t>
  </si>
  <si>
    <t>Finca San Marino - Suesca</t>
  </si>
  <si>
    <t>Suesca</t>
  </si>
  <si>
    <t>Finca Rio Frio - Zipaquirá</t>
  </si>
  <si>
    <t xml:space="preserve">Finca Puerta Blanca </t>
  </si>
  <si>
    <t>Finca Tisquesusa - Madrid</t>
  </si>
  <si>
    <t>Madrid</t>
  </si>
  <si>
    <t>Finca Cañadas - Bojaca</t>
  </si>
  <si>
    <t>Finca Cruz Verde - Mosquera</t>
  </si>
  <si>
    <t>Bodega La Ramada - Funza</t>
  </si>
  <si>
    <t xml:space="preserve">Predio El Verjón </t>
  </si>
  <si>
    <t>Choachi</t>
  </si>
  <si>
    <t>OPERADORES DE MEDIOS TECNOLOGICOS</t>
  </si>
  <si>
    <t>SERVICIO DE APOYO TECNOLOGICO</t>
  </si>
  <si>
    <t>N/A</t>
  </si>
  <si>
    <t xml:space="preserve"> TOTAL VIGENCIA 2026 (1 + 2)   DEL 15 DE OCTUBRE DE 2026 AL 31 DE DICIEMBRE DE 2026 </t>
  </si>
  <si>
    <t xml:space="preserve"> TOTAL DEL 1 DE ENERO DE 2027 AL 30 DE JUNIO DE 2027 (1 + 2)</t>
  </si>
  <si>
    <t xml:space="preserve"> TOTAL  DEL 1 DE JULIO DE 2027 AL 28 DE DICIEMBRE DE 2027 (1 + 2)</t>
  </si>
  <si>
    <t>CDP VF</t>
  </si>
  <si>
    <t>PO</t>
  </si>
  <si>
    <t>DIFERENCIA</t>
  </si>
  <si>
    <t xml:space="preserve"> TOTAL VIGENCIA 2027</t>
  </si>
  <si>
    <t>TOTAL PROPUESTA ECONOMICA VIGENCIAS 2026 + 2027</t>
  </si>
  <si>
    <t>JORNADA LABORAL (circular externa N°  20251300000115CS DEL 30 DE DICIEMBRE DE 2025 de la Súper-Vigilancia)</t>
  </si>
  <si>
    <t>VARIABLE DE PROPORCIONALIDAD</t>
  </si>
  <si>
    <t>RESUMEN PROPUESTA ECONOMICA</t>
  </si>
  <si>
    <t xml:space="preserve">6:00 A.M. a 7:00 P.M. (turno de 13 horas diurnas) </t>
  </si>
  <si>
    <t xml:space="preserve">7:00 P.M. a 6:00 A.M. (turno de 11 horas nocturnas) </t>
  </si>
  <si>
    <t>TOTAL PROPUESTA ECONOMICA</t>
  </si>
  <si>
    <t>OFERTA ECONOMICA</t>
  </si>
  <si>
    <t>ITEMS NO REGULADOS</t>
  </si>
  <si>
    <t>VALOR OFERTADO VIGENCIA 2026</t>
  </si>
  <si>
    <t>VALOR OFERTADO VIGENCIA 2027</t>
  </si>
  <si>
    <t>SERVICIO MOTORIZADO 24 HORAS DE LUNES A DOMINGO PERMANENTE</t>
  </si>
  <si>
    <t>VALOR PRIMA SEGURO DE VIDA</t>
  </si>
  <si>
    <r>
      <rPr>
        <b/>
        <sz val="9"/>
        <rFont val="Arial Narrow"/>
        <family val="2"/>
      </rPr>
      <t xml:space="preserve">* </t>
    </r>
    <r>
      <rPr>
        <sz val="9"/>
        <rFont val="Arial Narrow"/>
        <family val="2"/>
      </rPr>
      <t xml:space="preserve">Para la determinacion del ITEM N°1 SERVICIOS REGULADOS VIGENCIAS 2026 y 2027, se tuvo en cuenta la Resolucion N° 20251000059517CS DEL 8 DE AGOSTO DE 2025 y circular externa N°  20251300000115CS DEL 30 DE DICIEMBRE DE 2025 de la Súper-Vigilancia. </t>
    </r>
  </si>
  <si>
    <r>
      <rPr>
        <b/>
        <sz val="9"/>
        <rFont val="Arial Narrow"/>
        <family val="2"/>
      </rPr>
      <t>NOTA 1</t>
    </r>
    <r>
      <rPr>
        <sz val="9"/>
        <rFont val="Arial Narrow"/>
        <family val="2"/>
      </rPr>
      <t xml:space="preserve">: </t>
    </r>
    <r>
      <rPr>
        <b/>
        <sz val="9"/>
        <rFont val="Arial Narrow"/>
        <family val="2"/>
      </rPr>
      <t xml:space="preserve">Ítem "RÍO BOGOTA" </t>
    </r>
    <r>
      <rPr>
        <sz val="9"/>
        <rFont val="Arial Narrow"/>
        <family val="2"/>
      </rPr>
      <t>-"24 Horas Domingo a Domingo-Servicio Motorizado" SERVICIOS NO REGULADOS: Este servicio no se encuentra incluido en las tarifas mínimas de circular externa N°  20251300000115CS; por lo cual los proponentes deben calcular el valor de este ítem teniendo en cuenta el servicio de la moto, servicio de rodamiento y demás costos directos e indirectos asociados.</t>
    </r>
  </si>
  <si>
    <r>
      <rPr>
        <b/>
        <sz val="9"/>
        <rFont val="Arial Narrow"/>
        <family val="2"/>
      </rPr>
      <t xml:space="preserve">NOTA 2: </t>
    </r>
    <r>
      <rPr>
        <sz val="9"/>
        <rFont val="Arial Narrow"/>
        <family val="2"/>
      </rPr>
      <t>Para determinar el ítem SERVICIO DE APOYO TECNOLOGICO, se debe tener en cuenta el Anexo Especificaciones Técnicas.</t>
    </r>
  </si>
  <si>
    <r>
      <rPr>
        <b/>
        <sz val="9"/>
        <rFont val="Arial Narrow"/>
        <family val="2"/>
      </rPr>
      <t xml:space="preserve">NOTA 3: </t>
    </r>
    <r>
      <rPr>
        <sz val="9"/>
        <rFont val="Arial Narrow"/>
        <family val="2"/>
      </rPr>
      <t>Para determinar el ítem OPERADORES DE MEDIOS TECNOLOGICOS, se debe tener en cuenta el Anexo Especificaciones Técnicas.</t>
    </r>
  </si>
  <si>
    <r>
      <rPr>
        <b/>
        <sz val="9"/>
        <rFont val="Arial Narrow"/>
        <family val="2"/>
      </rPr>
      <t>NOTA 4:</t>
    </r>
    <r>
      <rPr>
        <sz val="9"/>
        <rFont val="Arial Narrow"/>
        <family val="2"/>
      </rPr>
      <t xml:space="preserve"> Para el correcto diligenciamiento de la Oferta Económica, el proponente deberá ingresar la información correspondiente a los ítems no regulados únicamente en los rangos autorizados para cada vigencia, utilizando valores enteros sin decimales ni centavos: celdas B118 a B121 para la vigencia 2026 y celdas C118 a C121 para la vigencia 2027. La plantilla está diseñada de tal manera que, al incluir los valores en dichos ítems, se calculará automáticamente el valor total de la propuesta económica. Se solicita abstenerse de modificar o ingresar datos en celdas distintas a las señaladas.</t>
    </r>
  </si>
  <si>
    <r>
      <rPr>
        <b/>
        <sz val="9"/>
        <rFont val="Arial Narrow"/>
        <family val="2"/>
      </rPr>
      <t xml:space="preserve">NOTA 5: </t>
    </r>
    <r>
      <rPr>
        <sz val="9"/>
        <rFont val="Arial Narrow"/>
        <family val="2"/>
      </rPr>
      <t xml:space="preserve">La propuesta económica deberá contener todos y cada uno de los ítems requeridos, con sus condiciones técnicas, valores totales, AyS e IVA; adicional a ello, los oferentes NO podrán exceder su propuesta en el valor total del presupuesto oficial para cada una de las vigencias 2026 y 2027, ni en los valores unitarios promedio establecidos para cada uno de los ítems NO REGULADOS conforme al Anexo denominado “10. ESTUDIO DE MERCADO Y O ANALISIS COMPARATIVO DE PRECIOS" y que es publicado en el Portal Único de Contratación www.colombiacompra.gov.co para conocimiento de los interesados, so pena de encontrarse incurso en una de las causales de rechazo, contempladas en el Pliego de Condiciones.  </t>
    </r>
  </si>
  <si>
    <t>FIRMA DEL PROPONENTE O REPRESENTANTE LEGAL:</t>
  </si>
  <si>
    <t>NOMBRE DEL PROPONENTE O REPRESENTANTE LEGAL:</t>
  </si>
  <si>
    <t>FECHA DE DILIGENCIAMIENTO: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</si>
</sst>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4" formatCode="_-&quot;$&quot;\ * #,##0.00_-;\-&quot;$&quot;\ * #,##0.00_-;_-&quot;$&quot;\ * &quot;-&quot;??_-;_-@_-"/>
    <numFmt numFmtId="43" formatCode="_-* #,##0.00_-;\-* #,##0.00_-;_-* &quot;-&quot;??_-;_-@_-"/>
    <numFmt numFmtId="164" formatCode="#,##0_ ;[Red]\-#,##0\ "/>
    <numFmt numFmtId="165" formatCode="#,##0.00_ ;\-#,##0.00\ "/>
    <numFmt numFmtId="166" formatCode="&quot;$&quot;\ #,##0.00"/>
    <numFmt numFmtId="167" formatCode="#,##0_ ;\-#,##0\ "/>
    <numFmt numFmtId="168" formatCode="&quot;$&quot;\ #,##0"/>
  </numFmts>
  <fonts count="11" x14ac:knownFonts="1">
    <font>
      <sz val="11"/>
      <color theme="1"/>
      <name val="Aptos Narrow"/>
      <family val="2"/>
      <scheme val="minor"/>
    </font>
    <font>
      <sz val="11"/>
      <color theme="1"/>
      <name val="Aptos Narrow"/>
      <family val="2"/>
      <scheme val="minor"/>
    </font>
    <font>
      <b/>
      <sz val="9"/>
      <name val="Arial Narrow"/>
      <family val="2"/>
    </font>
    <font>
      <sz val="9"/>
      <color theme="1"/>
      <name val="Arial Narrow"/>
      <family val="2"/>
    </font>
    <font>
      <sz val="10"/>
      <name val="Book Antiqua"/>
      <family val="1"/>
    </font>
    <font>
      <b/>
      <sz val="9"/>
      <color theme="1"/>
      <name val="Arial Narrow"/>
      <family val="2"/>
    </font>
    <font>
      <sz val="9"/>
      <name val="Arial Narrow"/>
      <family val="2"/>
    </font>
    <font>
      <i/>
      <u val="singleAccounting"/>
      <sz val="9"/>
      <name val="Arial Narrow"/>
      <family val="2"/>
    </font>
    <font>
      <b/>
      <sz val="11"/>
      <color theme="1"/>
      <name val="Arial Narrow"/>
      <family val="2"/>
    </font>
    <font>
      <sz val="11"/>
      <color indexed="8"/>
      <name val="Calibri"/>
      <family val="2"/>
    </font>
    <font>
      <b/>
      <sz val="9"/>
      <name val="Arial"/>
      <family val="2"/>
    </font>
  </fonts>
  <fills count="8">
    <fill>
      <patternFill patternType="none"/>
    </fill>
    <fill>
      <patternFill patternType="gray125"/>
    </fill>
    <fill>
      <patternFill patternType="solid">
        <fgColor theme="2" tint="-9.9978637043366805E-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7" tint="0.79998168889431442"/>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6">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4" fillId="0" borderId="0"/>
    <xf numFmtId="0" fontId="9" fillId="0" borderId="0"/>
  </cellStyleXfs>
  <cellXfs count="166">
    <xf numFmtId="0" fontId="0" fillId="0" borderId="0" xfId="0"/>
    <xf numFmtId="0" fontId="3" fillId="0" borderId="0" xfId="0" applyFont="1"/>
    <xf numFmtId="44" fontId="5" fillId="3" borderId="1" xfId="3" applyFont="1" applyFill="1" applyBorder="1" applyAlignment="1">
      <alignment horizontal="center" vertical="center" wrapText="1"/>
    </xf>
    <xf numFmtId="44" fontId="5" fillId="4" borderId="1" xfId="3" applyFont="1" applyFill="1" applyBorder="1" applyAlignment="1">
      <alignment horizontal="center" vertical="center" wrapText="1"/>
    </xf>
    <xf numFmtId="0" fontId="2" fillId="0" borderId="0" xfId="0" applyFont="1" applyAlignment="1">
      <alignment horizontal="center" vertical="center" wrapText="1"/>
    </xf>
    <xf numFmtId="41" fontId="6" fillId="0" borderId="1" xfId="2" applyFont="1" applyFill="1" applyBorder="1" applyAlignment="1">
      <alignment horizontal="left" vertical="center" wrapText="1"/>
    </xf>
    <xf numFmtId="41" fontId="6" fillId="0" borderId="1" xfId="2" applyFont="1" applyFill="1" applyBorder="1" applyAlignment="1">
      <alignment horizontal="center" vertical="center" wrapText="1"/>
    </xf>
    <xf numFmtId="1" fontId="6" fillId="0" borderId="1" xfId="2" applyNumberFormat="1" applyFont="1" applyFill="1" applyBorder="1" applyAlignment="1">
      <alignment horizontal="center" vertical="center"/>
    </xf>
    <xf numFmtId="166" fontId="3" fillId="3" borderId="1" xfId="3" applyNumberFormat="1" applyFont="1" applyFill="1" applyBorder="1" applyAlignment="1">
      <alignment horizontal="right" vertical="center"/>
    </xf>
    <xf numFmtId="166" fontId="3" fillId="3" borderId="1" xfId="3" applyNumberFormat="1" applyFont="1" applyFill="1" applyBorder="1" applyAlignment="1">
      <alignment horizontal="center" vertical="center"/>
    </xf>
    <xf numFmtId="166" fontId="3" fillId="3" borderId="1" xfId="2" applyNumberFormat="1" applyFont="1" applyFill="1" applyBorder="1" applyAlignment="1">
      <alignment horizontal="right" vertical="center"/>
    </xf>
    <xf numFmtId="166" fontId="3" fillId="4" borderId="1" xfId="3" applyNumberFormat="1" applyFont="1" applyFill="1" applyBorder="1" applyAlignment="1">
      <alignment horizontal="right" vertical="center"/>
    </xf>
    <xf numFmtId="44" fontId="3" fillId="4" borderId="1" xfId="3" applyFont="1" applyFill="1" applyBorder="1" applyAlignment="1">
      <alignment horizontal="right" vertical="center"/>
    </xf>
    <xf numFmtId="166" fontId="3" fillId="4" borderId="1" xfId="3" applyNumberFormat="1" applyFont="1" applyFill="1" applyBorder="1" applyAlignment="1">
      <alignment horizontal="center" vertical="center"/>
    </xf>
    <xf numFmtId="166" fontId="3" fillId="4" borderId="1" xfId="2" applyNumberFormat="1" applyFont="1" applyFill="1" applyBorder="1" applyAlignment="1">
      <alignment horizontal="right" vertical="center"/>
    </xf>
    <xf numFmtId="41" fontId="6" fillId="0" borderId="1" xfId="2" applyFont="1" applyFill="1" applyBorder="1" applyAlignment="1">
      <alignment horizontal="left" vertical="center"/>
    </xf>
    <xf numFmtId="41" fontId="6" fillId="0" borderId="1" xfId="2" applyFont="1" applyFill="1" applyBorder="1" applyAlignment="1">
      <alignment horizontal="justify" vertical="center" wrapText="1"/>
    </xf>
    <xf numFmtId="41" fontId="6" fillId="0" borderId="2" xfId="2" applyFont="1" applyFill="1" applyBorder="1" applyAlignment="1">
      <alignment vertical="center" wrapText="1"/>
    </xf>
    <xf numFmtId="41" fontId="6" fillId="0" borderId="2" xfId="2" applyFont="1" applyFill="1" applyBorder="1" applyAlignment="1">
      <alignment horizontal="center" vertical="center" wrapText="1"/>
    </xf>
    <xf numFmtId="41" fontId="6" fillId="0" borderId="1" xfId="2" applyFont="1" applyFill="1" applyBorder="1" applyAlignment="1">
      <alignment vertical="center"/>
    </xf>
    <xf numFmtId="41" fontId="6" fillId="0" borderId="1" xfId="2" applyFont="1" applyFill="1" applyBorder="1" applyAlignment="1">
      <alignment horizontal="center" vertical="center"/>
    </xf>
    <xf numFmtId="41" fontId="6" fillId="0" borderId="1" xfId="2" applyFont="1" applyFill="1" applyBorder="1" applyAlignment="1">
      <alignment vertical="center" wrapText="1"/>
    </xf>
    <xf numFmtId="166" fontId="5" fillId="5" borderId="1" xfId="0" applyNumberFormat="1" applyFont="1" applyFill="1" applyBorder="1" applyAlignment="1">
      <alignment vertical="center"/>
    </xf>
    <xf numFmtId="0" fontId="3" fillId="0" borderId="0" xfId="0" applyFont="1" applyAlignment="1">
      <alignment vertical="center"/>
    </xf>
    <xf numFmtId="166" fontId="3" fillId="0" borderId="0" xfId="0" applyNumberFormat="1" applyFont="1" applyAlignment="1">
      <alignment vertical="center"/>
    </xf>
    <xf numFmtId="0" fontId="3" fillId="0" borderId="0" xfId="0" applyFont="1" applyAlignment="1">
      <alignment horizontal="center"/>
    </xf>
    <xf numFmtId="0" fontId="3" fillId="0" borderId="1" xfId="0" applyFont="1" applyBorder="1" applyAlignment="1">
      <alignment vertical="center" wrapText="1"/>
    </xf>
    <xf numFmtId="0" fontId="3" fillId="0" borderId="1" xfId="0" applyFont="1" applyBorder="1" applyAlignment="1">
      <alignment wrapText="1"/>
    </xf>
    <xf numFmtId="167" fontId="6" fillId="0" borderId="1" xfId="2" applyNumberFormat="1" applyFont="1" applyFill="1" applyBorder="1" applyAlignment="1">
      <alignment vertical="center" wrapText="1"/>
    </xf>
    <xf numFmtId="41" fontId="6" fillId="0" borderId="1" xfId="2" applyFont="1" applyFill="1" applyBorder="1" applyAlignment="1">
      <alignment horizontal="center" wrapText="1"/>
    </xf>
    <xf numFmtId="166" fontId="5" fillId="5" borderId="1" xfId="0" applyNumberFormat="1" applyFont="1" applyFill="1" applyBorder="1"/>
    <xf numFmtId="166" fontId="5" fillId="5" borderId="2" xfId="0" applyNumberFormat="1" applyFont="1" applyFill="1" applyBorder="1" applyAlignment="1">
      <alignment vertical="center"/>
    </xf>
    <xf numFmtId="44" fontId="3" fillId="0" borderId="0" xfId="3" applyFont="1" applyAlignment="1">
      <alignment vertical="center"/>
    </xf>
    <xf numFmtId="166" fontId="3" fillId="0" borderId="0" xfId="3" applyNumberFormat="1" applyFont="1" applyAlignment="1">
      <alignment vertical="center"/>
    </xf>
    <xf numFmtId="0" fontId="3" fillId="0" borderId="0" xfId="0" applyFont="1" applyAlignment="1">
      <alignment horizontal="justify"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3" fontId="3" fillId="0" borderId="0" xfId="0" applyNumberFormat="1" applyFont="1"/>
    <xf numFmtId="166" fontId="5" fillId="5" borderId="1" xfId="0" applyNumberFormat="1" applyFont="1" applyFill="1" applyBorder="1" applyAlignment="1">
      <alignment vertical="center" wrapText="1"/>
    </xf>
    <xf numFmtId="166" fontId="3" fillId="0" borderId="0" xfId="0" applyNumberFormat="1" applyFont="1"/>
    <xf numFmtId="0" fontId="5" fillId="6" borderId="17" xfId="0" applyFont="1" applyFill="1" applyBorder="1" applyAlignment="1">
      <alignment horizontal="center" vertical="center"/>
    </xf>
    <xf numFmtId="0" fontId="5" fillId="6" borderId="18" xfId="0" applyFont="1" applyFill="1" applyBorder="1" applyAlignment="1">
      <alignment horizontal="center" vertical="center" wrapText="1"/>
    </xf>
    <xf numFmtId="0" fontId="5" fillId="6" borderId="19" xfId="0" applyFont="1" applyFill="1" applyBorder="1" applyAlignment="1">
      <alignment horizontal="center" vertical="center" wrapText="1"/>
    </xf>
    <xf numFmtId="0" fontId="3" fillId="0" borderId="20" xfId="0" applyFont="1" applyBorder="1" applyAlignment="1">
      <alignment horizontal="center" vertical="center" wrapText="1"/>
    </xf>
    <xf numFmtId="166" fontId="3" fillId="3" borderId="4" xfId="3" applyNumberFormat="1" applyFont="1" applyFill="1" applyBorder="1" applyAlignment="1" applyProtection="1">
      <alignment horizontal="center" vertical="center" wrapText="1"/>
      <protection locked="0"/>
    </xf>
    <xf numFmtId="166" fontId="3" fillId="7" borderId="21" xfId="3" applyNumberFormat="1" applyFont="1" applyFill="1" applyBorder="1" applyAlignment="1" applyProtection="1">
      <alignment horizontal="center" vertical="center" wrapText="1"/>
      <protection locked="0"/>
    </xf>
    <xf numFmtId="0" fontId="3" fillId="0" borderId="22" xfId="0" applyFont="1" applyBorder="1" applyAlignment="1">
      <alignment horizontal="center" vertical="center" wrapText="1"/>
    </xf>
    <xf numFmtId="166" fontId="3" fillId="3" borderId="1" xfId="3" applyNumberFormat="1" applyFont="1" applyFill="1" applyBorder="1" applyAlignment="1" applyProtection="1">
      <alignment horizontal="center" vertical="center" wrapText="1"/>
      <protection locked="0"/>
    </xf>
    <xf numFmtId="166" fontId="3" fillId="7" borderId="23" xfId="3" applyNumberFormat="1" applyFont="1" applyFill="1" applyBorder="1" applyAlignment="1" applyProtection="1">
      <alignment horizontal="center" vertical="center" wrapText="1"/>
      <protection locked="0"/>
    </xf>
    <xf numFmtId="0" fontId="3" fillId="0" borderId="24" xfId="0" applyFont="1" applyBorder="1" applyAlignment="1">
      <alignment horizontal="center" vertical="center" wrapText="1"/>
    </xf>
    <xf numFmtId="166" fontId="3" fillId="3" borderId="25" xfId="3" applyNumberFormat="1" applyFont="1" applyFill="1" applyBorder="1" applyAlignment="1" applyProtection="1">
      <alignment horizontal="center" vertical="center" wrapText="1"/>
      <protection locked="0"/>
    </xf>
    <xf numFmtId="166" fontId="3" fillId="7" borderId="26" xfId="3" applyNumberFormat="1" applyFont="1" applyFill="1" applyBorder="1" applyAlignment="1" applyProtection="1">
      <alignment horizontal="center" vertical="center" wrapText="1"/>
      <protection locked="0"/>
    </xf>
    <xf numFmtId="0" fontId="10" fillId="0" borderId="0" xfId="5" applyFont="1" applyAlignment="1">
      <alignment vertical="center"/>
    </xf>
    <xf numFmtId="0" fontId="6" fillId="0" borderId="0" xfId="0" applyFont="1" applyAlignment="1">
      <alignment horizontal="left" vertical="center" wrapText="1"/>
    </xf>
    <xf numFmtId="0" fontId="8" fillId="2" borderId="14"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6" fillId="0" borderId="0" xfId="0" applyFont="1" applyAlignment="1">
      <alignment horizontal="left" vertical="center"/>
    </xf>
    <xf numFmtId="0" fontId="6" fillId="0" borderId="5" xfId="0" applyFont="1" applyBorder="1" applyAlignment="1">
      <alignment vertical="center" wrapText="1"/>
    </xf>
    <xf numFmtId="0" fontId="6" fillId="0" borderId="7" xfId="0" applyFont="1" applyBorder="1" applyAlignment="1">
      <alignment vertical="center" wrapText="1"/>
    </xf>
    <xf numFmtId="10" fontId="2" fillId="0" borderId="5" xfId="0" applyNumberFormat="1" applyFont="1" applyBorder="1" applyAlignment="1">
      <alignment horizontal="center" vertical="center" wrapText="1"/>
    </xf>
    <xf numFmtId="10" fontId="2" fillId="0" borderId="7" xfId="0" applyNumberFormat="1" applyFont="1" applyBorder="1" applyAlignment="1">
      <alignment horizontal="center" vertical="center" wrapText="1"/>
    </xf>
    <xf numFmtId="168" fontId="3" fillId="3" borderId="1" xfId="0" applyNumberFormat="1" applyFont="1" applyFill="1" applyBorder="1" applyAlignment="1">
      <alignment horizontal="center" vertical="center" wrapText="1"/>
    </xf>
    <xf numFmtId="168" fontId="3" fillId="4" borderId="1" xfId="0" applyNumberFormat="1" applyFont="1" applyFill="1" applyBorder="1" applyAlignment="1">
      <alignment horizontal="center" vertical="center" wrapText="1"/>
    </xf>
    <xf numFmtId="168" fontId="5" fillId="5" borderId="1" xfId="0" applyNumberFormat="1" applyFont="1" applyFill="1" applyBorder="1" applyAlignment="1">
      <alignment horizontal="center" vertical="center" wrapText="1"/>
    </xf>
    <xf numFmtId="0" fontId="2" fillId="0" borderId="5" xfId="0" applyFont="1" applyBorder="1" applyAlignment="1">
      <alignment vertical="center" wrapText="1"/>
    </xf>
    <xf numFmtId="0" fontId="2" fillId="0" borderId="7" xfId="0" applyFont="1" applyBorder="1" applyAlignment="1">
      <alignment vertical="center" wrapText="1"/>
    </xf>
    <xf numFmtId="0" fontId="2" fillId="0" borderId="5" xfId="0" applyFont="1" applyBorder="1" applyAlignment="1">
      <alignment horizontal="center" vertical="center" wrapText="1"/>
    </xf>
    <xf numFmtId="0" fontId="2" fillId="0" borderId="7" xfId="0" applyFont="1" applyBorder="1" applyAlignment="1">
      <alignment horizontal="center" vertical="center" wrapText="1"/>
    </xf>
    <xf numFmtId="41" fontId="2" fillId="5" borderId="1" xfId="2" applyFont="1" applyFill="1" applyBorder="1" applyAlignment="1">
      <alignment horizontal="center" vertical="center"/>
    </xf>
    <xf numFmtId="0" fontId="5" fillId="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5" borderId="8" xfId="0" applyFont="1" applyFill="1" applyBorder="1" applyAlignment="1">
      <alignment horizontal="right" vertical="center"/>
    </xf>
    <xf numFmtId="0" fontId="5" fillId="5" borderId="9" xfId="0" applyFont="1" applyFill="1" applyBorder="1" applyAlignment="1">
      <alignment horizontal="right" vertical="center"/>
    </xf>
    <xf numFmtId="0" fontId="5" fillId="5" borderId="10" xfId="0" applyFont="1" applyFill="1" applyBorder="1" applyAlignment="1">
      <alignment horizontal="right" vertical="center"/>
    </xf>
    <xf numFmtId="0" fontId="5" fillId="5" borderId="11" xfId="0" applyFont="1" applyFill="1" applyBorder="1" applyAlignment="1">
      <alignment horizontal="right" vertical="center"/>
    </xf>
    <xf numFmtId="0" fontId="5" fillId="5" borderId="12" xfId="0" applyFont="1" applyFill="1" applyBorder="1" applyAlignment="1">
      <alignment horizontal="right" vertical="center"/>
    </xf>
    <xf numFmtId="0" fontId="5" fillId="5" borderId="13" xfId="0" applyFont="1" applyFill="1" applyBorder="1" applyAlignment="1">
      <alignment horizontal="right" vertical="center"/>
    </xf>
    <xf numFmtId="166" fontId="5" fillId="5" borderId="1" xfId="0" applyNumberFormat="1" applyFont="1" applyFill="1" applyBorder="1" applyAlignment="1">
      <alignment horizontal="right" vertical="center"/>
    </xf>
    <xf numFmtId="166" fontId="5" fillId="5" borderId="8" xfId="0" applyNumberFormat="1" applyFont="1" applyFill="1" applyBorder="1" applyAlignment="1">
      <alignment horizontal="right" vertical="center"/>
    </xf>
    <xf numFmtId="166" fontId="5" fillId="5" borderId="9" xfId="0" applyNumberFormat="1" applyFont="1" applyFill="1" applyBorder="1" applyAlignment="1">
      <alignment horizontal="right" vertical="center"/>
    </xf>
    <xf numFmtId="166" fontId="5" fillId="5" borderId="10" xfId="0" applyNumberFormat="1" applyFont="1" applyFill="1" applyBorder="1" applyAlignment="1">
      <alignment horizontal="right" vertical="center"/>
    </xf>
    <xf numFmtId="0" fontId="5" fillId="5" borderId="1" xfId="0" applyFont="1" applyFill="1" applyBorder="1" applyAlignment="1">
      <alignment horizontal="right" vertical="center" wrapText="1"/>
    </xf>
    <xf numFmtId="166" fontId="3" fillId="4" borderId="2" xfId="3" applyNumberFormat="1" applyFont="1" applyFill="1" applyBorder="1" applyAlignment="1">
      <alignment horizontal="center" vertical="center"/>
    </xf>
    <xf numFmtId="166" fontId="3" fillId="4" borderId="3" xfId="3" applyNumberFormat="1" applyFont="1" applyFill="1" applyBorder="1" applyAlignment="1">
      <alignment horizontal="center" vertical="center"/>
    </xf>
    <xf numFmtId="166" fontId="3" fillId="4" borderId="4" xfId="3" applyNumberFormat="1" applyFont="1" applyFill="1" applyBorder="1" applyAlignment="1">
      <alignment horizontal="center" vertical="center"/>
    </xf>
    <xf numFmtId="166" fontId="3" fillId="4" borderId="2" xfId="3" applyNumberFormat="1" applyFont="1" applyFill="1" applyBorder="1" applyAlignment="1">
      <alignment horizontal="right" vertical="center"/>
    </xf>
    <xf numFmtId="166" fontId="3" fillId="4" borderId="3" xfId="3" applyNumberFormat="1" applyFont="1" applyFill="1" applyBorder="1" applyAlignment="1">
      <alignment horizontal="right" vertical="center"/>
    </xf>
    <xf numFmtId="166" fontId="3" fillId="4" borderId="4" xfId="3" applyNumberFormat="1" applyFont="1" applyFill="1" applyBorder="1" applyAlignment="1">
      <alignment horizontal="right" vertical="center"/>
    </xf>
    <xf numFmtId="166" fontId="3" fillId="4" borderId="2" xfId="2" applyNumberFormat="1" applyFont="1" applyFill="1" applyBorder="1" applyAlignment="1">
      <alignment horizontal="right" vertical="center"/>
    </xf>
    <xf numFmtId="166" fontId="3" fillId="4" borderId="3" xfId="2" applyNumberFormat="1" applyFont="1" applyFill="1" applyBorder="1" applyAlignment="1">
      <alignment horizontal="right" vertical="center"/>
    </xf>
    <xf numFmtId="166" fontId="3" fillId="4" borderId="4" xfId="2" applyNumberFormat="1" applyFont="1" applyFill="1" applyBorder="1" applyAlignment="1">
      <alignment horizontal="right" vertical="center"/>
    </xf>
    <xf numFmtId="41" fontId="2" fillId="5" borderId="5" xfId="2" applyFont="1" applyFill="1" applyBorder="1" applyAlignment="1">
      <alignment horizontal="right" vertical="center" wrapText="1"/>
    </xf>
    <xf numFmtId="41" fontId="2" fillId="5" borderId="6" xfId="2" applyFont="1" applyFill="1" applyBorder="1" applyAlignment="1">
      <alignment horizontal="right" vertical="center" wrapText="1"/>
    </xf>
    <xf numFmtId="41" fontId="2" fillId="5" borderId="7" xfId="2" applyFont="1" applyFill="1" applyBorder="1" applyAlignment="1">
      <alignment horizontal="right" vertical="center" wrapText="1"/>
    </xf>
    <xf numFmtId="166" fontId="5" fillId="5" borderId="5" xfId="0" applyNumberFormat="1" applyFont="1" applyFill="1" applyBorder="1" applyAlignment="1">
      <alignment horizontal="right"/>
    </xf>
    <xf numFmtId="166" fontId="5" fillId="5" borderId="6" xfId="0" applyNumberFormat="1" applyFont="1" applyFill="1" applyBorder="1" applyAlignment="1">
      <alignment horizontal="right"/>
    </xf>
    <xf numFmtId="166" fontId="5" fillId="5" borderId="7" xfId="0" applyNumberFormat="1" applyFont="1" applyFill="1" applyBorder="1" applyAlignment="1">
      <alignment horizontal="right"/>
    </xf>
    <xf numFmtId="166" fontId="3" fillId="3" borderId="2" xfId="3" applyNumberFormat="1" applyFont="1" applyFill="1" applyBorder="1" applyAlignment="1">
      <alignment horizontal="center" vertical="center"/>
    </xf>
    <xf numFmtId="166" fontId="3" fillId="3" borderId="3" xfId="3" applyNumberFormat="1" applyFont="1" applyFill="1" applyBorder="1" applyAlignment="1">
      <alignment horizontal="center" vertical="center"/>
    </xf>
    <xf numFmtId="166" fontId="3" fillId="3" borderId="4" xfId="3" applyNumberFormat="1" applyFont="1" applyFill="1" applyBorder="1" applyAlignment="1">
      <alignment horizontal="center" vertical="center"/>
    </xf>
    <xf numFmtId="166" fontId="3" fillId="3" borderId="2" xfId="3" applyNumberFormat="1" applyFont="1" applyFill="1" applyBorder="1" applyAlignment="1">
      <alignment horizontal="right" vertical="center"/>
    </xf>
    <xf numFmtId="166" fontId="3" fillId="3" borderId="3" xfId="3" applyNumberFormat="1" applyFont="1" applyFill="1" applyBorder="1" applyAlignment="1">
      <alignment horizontal="right" vertical="center"/>
    </xf>
    <xf numFmtId="166" fontId="3" fillId="3" borderId="4" xfId="3" applyNumberFormat="1" applyFont="1" applyFill="1" applyBorder="1" applyAlignment="1">
      <alignment horizontal="right" vertical="center"/>
    </xf>
    <xf numFmtId="166" fontId="3" fillId="3" borderId="2" xfId="2" applyNumberFormat="1" applyFont="1" applyFill="1" applyBorder="1" applyAlignment="1">
      <alignment horizontal="right" vertical="center"/>
    </xf>
    <xf numFmtId="166" fontId="3" fillId="3" borderId="3" xfId="2" applyNumberFormat="1" applyFont="1" applyFill="1" applyBorder="1" applyAlignment="1">
      <alignment horizontal="right" vertical="center"/>
    </xf>
    <xf numFmtId="166" fontId="3" fillId="3" borderId="4" xfId="2" applyNumberFormat="1" applyFont="1" applyFill="1" applyBorder="1" applyAlignment="1">
      <alignment horizontal="right" vertical="center"/>
    </xf>
    <xf numFmtId="41" fontId="6" fillId="0" borderId="2" xfId="2" applyFont="1" applyFill="1" applyBorder="1" applyAlignment="1">
      <alignment horizontal="center" vertical="center" wrapText="1"/>
    </xf>
    <xf numFmtId="41" fontId="6" fillId="0" borderId="3" xfId="2" applyFont="1" applyFill="1" applyBorder="1" applyAlignment="1">
      <alignment horizontal="center" vertical="center" wrapText="1"/>
    </xf>
    <xf numFmtId="41" fontId="6" fillId="0" borderId="4" xfId="2" applyFont="1" applyFill="1" applyBorder="1" applyAlignment="1">
      <alignment horizontal="center" vertical="center" wrapText="1"/>
    </xf>
    <xf numFmtId="41" fontId="6" fillId="0" borderId="2" xfId="2" applyFont="1" applyFill="1" applyBorder="1" applyAlignment="1">
      <alignment horizontal="left" vertical="center" wrapText="1"/>
    </xf>
    <xf numFmtId="41" fontId="6" fillId="0" borderId="3" xfId="2" applyFont="1" applyFill="1" applyBorder="1" applyAlignment="1">
      <alignment horizontal="left" vertical="center" wrapText="1"/>
    </xf>
    <xf numFmtId="41" fontId="6" fillId="0" borderId="4" xfId="2" applyFont="1" applyFill="1" applyBorder="1" applyAlignment="1">
      <alignment horizontal="left" vertical="center" wrapText="1"/>
    </xf>
    <xf numFmtId="1" fontId="6" fillId="0" borderId="2" xfId="2" applyNumberFormat="1" applyFont="1" applyFill="1" applyBorder="1" applyAlignment="1">
      <alignment horizontal="center" vertical="center"/>
    </xf>
    <xf numFmtId="1" fontId="6" fillId="0" borderId="3" xfId="2" applyNumberFormat="1" applyFont="1" applyFill="1" applyBorder="1" applyAlignment="1">
      <alignment horizontal="center" vertical="center"/>
    </xf>
    <xf numFmtId="1" fontId="6" fillId="0" borderId="4" xfId="2" applyNumberFormat="1" applyFont="1" applyFill="1" applyBorder="1" applyAlignment="1">
      <alignment horizontal="center" vertical="center"/>
    </xf>
    <xf numFmtId="166" fontId="5" fillId="5" borderId="5" xfId="0" applyNumberFormat="1" applyFont="1" applyFill="1" applyBorder="1" applyAlignment="1">
      <alignment horizontal="right" vertical="center"/>
    </xf>
    <xf numFmtId="166" fontId="5" fillId="5" borderId="6" xfId="0" applyNumberFormat="1" applyFont="1" applyFill="1" applyBorder="1" applyAlignment="1">
      <alignment horizontal="right" vertical="center"/>
    </xf>
    <xf numFmtId="166" fontId="5" fillId="5" borderId="7" xfId="0" applyNumberFormat="1" applyFont="1" applyFill="1" applyBorder="1" applyAlignment="1">
      <alignment horizontal="right" vertical="center"/>
    </xf>
    <xf numFmtId="0" fontId="5" fillId="5" borderId="1" xfId="0" applyFont="1" applyFill="1" applyBorder="1" applyAlignment="1">
      <alignment horizontal="left" vertical="center" wrapText="1"/>
    </xf>
    <xf numFmtId="0" fontId="2" fillId="5" borderId="1" xfId="0" applyFont="1" applyFill="1" applyBorder="1" applyAlignment="1">
      <alignment horizontal="left" vertical="center" wrapText="1"/>
    </xf>
    <xf numFmtId="41" fontId="6" fillId="0" borderId="1" xfId="2" applyFont="1" applyFill="1" applyBorder="1" applyAlignment="1">
      <alignment horizontal="center" vertical="center" wrapText="1"/>
    </xf>
    <xf numFmtId="41" fontId="6" fillId="0" borderId="1" xfId="2" applyFont="1" applyFill="1" applyBorder="1" applyAlignment="1">
      <alignment horizontal="justify" vertical="center" wrapText="1"/>
    </xf>
    <xf numFmtId="41" fontId="6" fillId="0" borderId="1" xfId="2" applyFont="1" applyFill="1" applyBorder="1" applyAlignment="1">
      <alignment horizontal="left" vertical="center" wrapText="1"/>
    </xf>
    <xf numFmtId="0" fontId="5" fillId="5" borderId="4" xfId="0" applyFont="1" applyFill="1" applyBorder="1" applyAlignment="1">
      <alignment horizontal="left" vertical="center" wrapText="1"/>
    </xf>
    <xf numFmtId="0" fontId="2" fillId="5" borderId="3" xfId="0" applyFont="1" applyFill="1" applyBorder="1" applyAlignment="1">
      <alignment horizontal="left" vertical="center" wrapText="1"/>
    </xf>
    <xf numFmtId="41" fontId="5" fillId="4" borderId="2" xfId="2" applyFont="1" applyFill="1" applyBorder="1" applyAlignment="1">
      <alignment horizontal="center" vertical="center" wrapText="1"/>
    </xf>
    <xf numFmtId="41" fontId="5" fillId="4" borderId="3" xfId="2" applyFont="1" applyFill="1" applyBorder="1" applyAlignment="1">
      <alignment horizontal="center" vertical="center" wrapText="1"/>
    </xf>
    <xf numFmtId="41" fontId="5" fillId="4" borderId="4" xfId="2" applyFont="1" applyFill="1" applyBorder="1" applyAlignment="1">
      <alignment horizontal="center" vertical="center" wrapText="1"/>
    </xf>
    <xf numFmtId="41" fontId="5" fillId="3" borderId="2" xfId="2" applyFont="1" applyFill="1" applyBorder="1" applyAlignment="1">
      <alignment horizontal="center" vertical="center" wrapText="1"/>
    </xf>
    <xf numFmtId="41" fontId="5" fillId="3" borderId="3" xfId="2" applyFont="1" applyFill="1" applyBorder="1" applyAlignment="1">
      <alignment horizontal="center" vertical="center" wrapText="1"/>
    </xf>
    <xf numFmtId="41" fontId="5" fillId="3" borderId="4" xfId="2" applyFont="1" applyFill="1" applyBorder="1" applyAlignment="1">
      <alignment horizontal="center" vertical="center" wrapText="1"/>
    </xf>
    <xf numFmtId="165" fontId="5" fillId="3" borderId="5" xfId="1" applyNumberFormat="1" applyFont="1" applyFill="1" applyBorder="1" applyAlignment="1">
      <alignment horizontal="center" vertical="center" wrapText="1"/>
    </xf>
    <xf numFmtId="165" fontId="5" fillId="3" borderId="6" xfId="1" applyNumberFormat="1" applyFont="1" applyFill="1" applyBorder="1" applyAlignment="1">
      <alignment horizontal="center" vertical="center" wrapText="1"/>
    </xf>
    <xf numFmtId="165" fontId="5" fillId="3" borderId="7" xfId="1" applyNumberFormat="1" applyFont="1" applyFill="1" applyBorder="1" applyAlignment="1">
      <alignment horizontal="center" vertical="center" wrapText="1"/>
    </xf>
    <xf numFmtId="165" fontId="5" fillId="4" borderId="1" xfId="1" applyNumberFormat="1" applyFont="1" applyFill="1" applyBorder="1" applyAlignment="1">
      <alignment horizontal="center" vertical="center" wrapText="1"/>
    </xf>
    <xf numFmtId="41" fontId="5" fillId="3" borderId="5" xfId="2" applyFont="1" applyFill="1" applyBorder="1" applyAlignment="1">
      <alignment horizontal="center" vertical="center" wrapText="1"/>
    </xf>
    <xf numFmtId="41" fontId="5" fillId="3" borderId="6" xfId="2" applyFont="1" applyFill="1" applyBorder="1" applyAlignment="1">
      <alignment horizontal="center" vertical="center" wrapText="1"/>
    </xf>
    <xf numFmtId="41" fontId="5" fillId="3" borderId="7" xfId="2" applyFont="1" applyFill="1" applyBorder="1" applyAlignment="1">
      <alignment horizontal="center" vertical="center" wrapText="1"/>
    </xf>
    <xf numFmtId="2" fontId="5" fillId="3" borderId="5" xfId="2" applyNumberFormat="1" applyFont="1" applyFill="1" applyBorder="1" applyAlignment="1">
      <alignment horizontal="center" vertical="center" wrapText="1"/>
    </xf>
    <xf numFmtId="2" fontId="5" fillId="3" borderId="7" xfId="2" applyNumberFormat="1" applyFont="1" applyFill="1" applyBorder="1" applyAlignment="1">
      <alignment horizontal="center" vertical="center" wrapText="1"/>
    </xf>
    <xf numFmtId="41" fontId="5" fillId="4" borderId="5" xfId="2" applyFont="1" applyFill="1" applyBorder="1" applyAlignment="1">
      <alignment horizontal="center" vertical="center" wrapText="1"/>
    </xf>
    <xf numFmtId="41" fontId="5" fillId="4" borderId="6" xfId="2" applyFont="1" applyFill="1" applyBorder="1" applyAlignment="1">
      <alignment horizontal="center" vertical="center" wrapText="1"/>
    </xf>
    <xf numFmtId="41" fontId="5" fillId="4" borderId="7" xfId="2" applyFont="1" applyFill="1" applyBorder="1" applyAlignment="1">
      <alignment horizontal="center" vertical="center" wrapText="1"/>
    </xf>
    <xf numFmtId="2" fontId="5" fillId="4" borderId="5" xfId="2" applyNumberFormat="1" applyFont="1" applyFill="1" applyBorder="1" applyAlignment="1">
      <alignment horizontal="center" vertical="center" wrapText="1"/>
    </xf>
    <xf numFmtId="2" fontId="5" fillId="4" borderId="7" xfId="2" applyNumberFormat="1" applyFont="1" applyFill="1" applyBorder="1" applyAlignment="1">
      <alignment horizontal="center" vertical="center" wrapText="1"/>
    </xf>
    <xf numFmtId="0" fontId="5" fillId="4" borderId="1" xfId="2" applyNumberFormat="1" applyFont="1" applyFill="1" applyBorder="1" applyAlignment="1">
      <alignment horizontal="center" vertical="center" wrapText="1"/>
    </xf>
    <xf numFmtId="0" fontId="5" fillId="3" borderId="1" xfId="2" applyNumberFormat="1" applyFont="1" applyFill="1" applyBorder="1" applyAlignment="1">
      <alignment horizontal="center" vertical="center" wrapText="1"/>
    </xf>
    <xf numFmtId="0" fontId="5" fillId="4" borderId="4" xfId="2" applyNumberFormat="1" applyFont="1" applyFill="1" applyBorder="1" applyAlignment="1">
      <alignment horizontal="center" vertical="center" wrapText="1"/>
    </xf>
    <xf numFmtId="0" fontId="5" fillId="3" borderId="5" xfId="2" applyNumberFormat="1" applyFont="1" applyFill="1" applyBorder="1" applyAlignment="1">
      <alignment horizontal="center" vertical="center" wrapText="1"/>
    </xf>
    <xf numFmtId="0" fontId="5" fillId="3" borderId="6" xfId="2" applyNumberFormat="1" applyFont="1" applyFill="1" applyBorder="1" applyAlignment="1">
      <alignment horizontal="center" vertical="center" wrapText="1"/>
    </xf>
    <xf numFmtId="0" fontId="5" fillId="3" borderId="7" xfId="2" applyNumberFormat="1" applyFont="1" applyFill="1" applyBorder="1" applyAlignment="1">
      <alignment horizontal="center" vertical="center" wrapText="1"/>
    </xf>
    <xf numFmtId="0" fontId="5" fillId="4" borderId="5" xfId="2" applyNumberFormat="1" applyFont="1" applyFill="1" applyBorder="1" applyAlignment="1">
      <alignment horizontal="center" vertical="center" wrapText="1"/>
    </xf>
    <xf numFmtId="0" fontId="5" fillId="4" borderId="6" xfId="2" applyNumberFormat="1" applyFont="1" applyFill="1" applyBorder="1" applyAlignment="1">
      <alignment horizontal="center" vertical="center" wrapText="1"/>
    </xf>
    <xf numFmtId="0" fontId="5" fillId="4" borderId="7" xfId="2" applyNumberFormat="1"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5" fillId="2" borderId="2" xfId="4" applyFont="1" applyFill="1" applyBorder="1" applyAlignment="1">
      <alignment horizontal="center" vertical="center" wrapText="1"/>
    </xf>
    <xf numFmtId="0" fontId="5" fillId="2" borderId="3" xfId="4" applyFont="1" applyFill="1" applyBorder="1" applyAlignment="1">
      <alignment horizontal="center" vertical="center" wrapText="1"/>
    </xf>
    <xf numFmtId="0" fontId="5" fillId="2" borderId="4" xfId="4" applyFont="1" applyFill="1" applyBorder="1" applyAlignment="1">
      <alignment horizontal="center" vertical="center" wrapText="1"/>
    </xf>
    <xf numFmtId="164" fontId="5" fillId="2" borderId="2" xfId="4" applyNumberFormat="1" applyFont="1" applyFill="1" applyBorder="1" applyAlignment="1">
      <alignment horizontal="center" vertical="center" wrapText="1"/>
    </xf>
    <xf numFmtId="164" fontId="5" fillId="2" borderId="3" xfId="4" applyNumberFormat="1" applyFont="1" applyFill="1" applyBorder="1" applyAlignment="1">
      <alignment horizontal="center" vertical="center" wrapText="1"/>
    </xf>
    <xf numFmtId="164" fontId="5" fillId="2" borderId="4" xfId="4" applyNumberFormat="1" applyFont="1" applyFill="1" applyBorder="1" applyAlignment="1">
      <alignment horizontal="center" vertical="center" wrapText="1"/>
    </xf>
    <xf numFmtId="3" fontId="5" fillId="2" borderId="2" xfId="4" applyNumberFormat="1" applyFont="1" applyFill="1" applyBorder="1" applyAlignment="1">
      <alignment horizontal="center" vertical="center" wrapText="1"/>
    </xf>
    <xf numFmtId="3" fontId="5" fillId="2" borderId="3" xfId="4" applyNumberFormat="1" applyFont="1" applyFill="1" applyBorder="1" applyAlignment="1">
      <alignment horizontal="center" vertical="center" wrapText="1"/>
    </xf>
    <xf numFmtId="3" fontId="5" fillId="2" borderId="4" xfId="4" applyNumberFormat="1" applyFont="1" applyFill="1" applyBorder="1" applyAlignment="1">
      <alignment horizontal="center" vertical="center" wrapText="1"/>
    </xf>
  </cellXfs>
  <cellStyles count="6">
    <cellStyle name="Millares" xfId="1" builtinId="3"/>
    <cellStyle name="Millares [0]" xfId="2" builtinId="6"/>
    <cellStyle name="Moneda" xfId="3" builtinId="4"/>
    <cellStyle name="Normal" xfId="0" builtinId="0"/>
    <cellStyle name="Normal 2" xfId="4" xr:uid="{2C0A903F-31BA-4E7E-9D67-BFB1B5EB1F80}"/>
    <cellStyle name="Normal_Xl0000057" xfId="5" xr:uid="{0C3BEFB4-1BC8-4D3C-8DC7-A7AA27A73D13}"/>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25</xdr:col>
      <xdr:colOff>779146</xdr:colOff>
      <xdr:row>0</xdr:row>
      <xdr:rowOff>34291</xdr:rowOff>
    </xdr:from>
    <xdr:to>
      <xdr:col>26</xdr:col>
      <xdr:colOff>872491</xdr:colOff>
      <xdr:row>1</xdr:row>
      <xdr:rowOff>253365</xdr:rowOff>
    </xdr:to>
    <xdr:pic>
      <xdr:nvPicPr>
        <xdr:cNvPr id="2" name="Imagen 1" descr="Forma, Flecha&#10;&#10;El contenido generado por IA puede ser incorrecto.">
          <a:extLst>
            <a:ext uri="{FF2B5EF4-FFF2-40B4-BE49-F238E27FC236}">
              <a16:creationId xmlns:a16="http://schemas.microsoft.com/office/drawing/2014/main" id="{F9B5A2FA-37AE-49F2-ABD0-F6368A2D0EC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810971" y="34291"/>
          <a:ext cx="1007745" cy="533399"/>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9E2AAE-EC94-4BA0-B5F9-5E4A6472904C}">
  <sheetPr>
    <tabColor rgb="FF92D050"/>
    <pageSetUpPr fitToPage="1"/>
  </sheetPr>
  <dimension ref="A1:AF135"/>
  <sheetViews>
    <sheetView tabSelected="1" view="pageBreakPreview" zoomScaleNormal="100" zoomScaleSheetLayoutView="100" workbookViewId="0">
      <selection activeCell="E118" sqref="E118"/>
    </sheetView>
  </sheetViews>
  <sheetFormatPr baseColWidth="10" defaultColWidth="11.5703125" defaultRowHeight="13.5" x14ac:dyDescent="0.25"/>
  <cols>
    <col min="1" max="1" width="36.42578125" style="34" customWidth="1"/>
    <col min="2" max="2" width="18.28515625" style="35" customWidth="1"/>
    <col min="3" max="3" width="19.7109375" style="35" customWidth="1"/>
    <col min="4" max="4" width="8.5703125" style="35" customWidth="1"/>
    <col min="5" max="5" width="36.28515625" style="36" customWidth="1"/>
    <col min="6" max="6" width="7.42578125" style="37" bestFit="1" customWidth="1"/>
    <col min="7" max="7" width="9.85546875" style="37" customWidth="1"/>
    <col min="8" max="8" width="19.140625" style="1" customWidth="1"/>
    <col min="9" max="9" width="14.7109375" style="1" customWidth="1"/>
    <col min="10" max="10" width="13.85546875" style="25" customWidth="1"/>
    <col min="11" max="11" width="14.85546875" style="1" customWidth="1"/>
    <col min="12" max="12" width="16.5703125" style="1" bestFit="1" customWidth="1"/>
    <col min="13" max="13" width="19.140625" style="1" bestFit="1" customWidth="1"/>
    <col min="14" max="14" width="1.5703125" style="1" customWidth="1"/>
    <col min="15" max="15" width="17.140625" style="1" customWidth="1"/>
    <col min="16" max="16" width="18.42578125" style="1" bestFit="1" customWidth="1"/>
    <col min="17" max="17" width="14.42578125" style="25" customWidth="1"/>
    <col min="18" max="18" width="12.28515625" style="1" customWidth="1"/>
    <col min="19" max="19" width="13.7109375" style="1" customWidth="1"/>
    <col min="20" max="20" width="14.7109375" style="1" customWidth="1"/>
    <col min="21" max="21" width="1" style="1" customWidth="1"/>
    <col min="22" max="22" width="17.140625" style="1" customWidth="1"/>
    <col min="23" max="23" width="18.42578125" style="1" bestFit="1" customWidth="1"/>
    <col min="24" max="24" width="14.42578125" style="25" customWidth="1"/>
    <col min="25" max="25" width="12.28515625" style="1" customWidth="1"/>
    <col min="26" max="26" width="13.7109375" style="1" customWidth="1"/>
    <col min="27" max="27" width="14.7109375" style="1" customWidth="1"/>
    <col min="28" max="29" width="11.5703125" style="1"/>
    <col min="30" max="30" width="14.28515625" style="1" bestFit="1" customWidth="1"/>
    <col min="31" max="31" width="13.140625" style="1" bestFit="1" customWidth="1"/>
    <col min="32" max="32" width="15.7109375" style="1" customWidth="1"/>
    <col min="33" max="16384" width="11.5703125" style="1"/>
  </cols>
  <sheetData>
    <row r="1" spans="1:27" ht="24.75" customHeight="1" x14ac:dyDescent="0.25">
      <c r="A1" s="155" t="s">
        <v>0</v>
      </c>
      <c r="B1" s="155"/>
      <c r="C1" s="155"/>
      <c r="D1" s="155"/>
      <c r="E1" s="155"/>
      <c r="F1" s="155"/>
      <c r="G1" s="155"/>
      <c r="H1" s="155"/>
      <c r="I1" s="155"/>
      <c r="J1" s="155"/>
      <c r="K1" s="155"/>
      <c r="L1" s="155"/>
      <c r="M1" s="155"/>
      <c r="N1" s="155"/>
      <c r="O1" s="155"/>
      <c r="P1" s="155"/>
      <c r="Q1" s="155"/>
      <c r="R1" s="155"/>
      <c r="S1" s="155"/>
      <c r="T1" s="155"/>
      <c r="U1" s="155"/>
      <c r="V1" s="155"/>
      <c r="W1" s="155"/>
      <c r="X1" s="155"/>
      <c r="Y1" s="155"/>
      <c r="Z1" s="155"/>
      <c r="AA1" s="155"/>
    </row>
    <row r="2" spans="1:27" ht="24.75" customHeight="1" x14ac:dyDescent="0.25">
      <c r="A2" s="156" t="s">
        <v>1</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row>
    <row r="3" spans="1:27" ht="13.15" customHeight="1" x14ac:dyDescent="0.25">
      <c r="A3" s="157" t="s">
        <v>2</v>
      </c>
      <c r="B3" s="157" t="s">
        <v>3</v>
      </c>
      <c r="C3" s="157" t="s">
        <v>4</v>
      </c>
      <c r="D3" s="157" t="s">
        <v>5</v>
      </c>
      <c r="E3" s="160" t="s">
        <v>6</v>
      </c>
      <c r="F3" s="163" t="s">
        <v>7</v>
      </c>
      <c r="G3" s="163" t="s">
        <v>8</v>
      </c>
      <c r="H3" s="147" t="s">
        <v>9</v>
      </c>
      <c r="I3" s="147"/>
      <c r="J3" s="147"/>
      <c r="K3" s="147"/>
      <c r="L3" s="147"/>
      <c r="M3" s="147"/>
      <c r="O3" s="146" t="s">
        <v>10</v>
      </c>
      <c r="P3" s="146"/>
      <c r="Q3" s="146"/>
      <c r="R3" s="146"/>
      <c r="S3" s="146"/>
      <c r="T3" s="146"/>
      <c r="U3" s="146"/>
      <c r="V3" s="146"/>
      <c r="W3" s="146"/>
      <c r="X3" s="146"/>
      <c r="Y3" s="146"/>
      <c r="Z3" s="146"/>
      <c r="AA3" s="146"/>
    </row>
    <row r="4" spans="1:27" ht="13.15" customHeight="1" x14ac:dyDescent="0.25">
      <c r="A4" s="158"/>
      <c r="B4" s="158"/>
      <c r="C4" s="158"/>
      <c r="D4" s="158"/>
      <c r="E4" s="161"/>
      <c r="F4" s="164"/>
      <c r="G4" s="164"/>
      <c r="H4" s="147" t="s">
        <v>11</v>
      </c>
      <c r="I4" s="147"/>
      <c r="J4" s="147"/>
      <c r="K4" s="147"/>
      <c r="L4" s="147"/>
      <c r="M4" s="147"/>
      <c r="O4" s="148" t="s">
        <v>12</v>
      </c>
      <c r="P4" s="148"/>
      <c r="Q4" s="148"/>
      <c r="R4" s="148"/>
      <c r="S4" s="148"/>
      <c r="T4" s="148"/>
      <c r="V4" s="148" t="s">
        <v>13</v>
      </c>
      <c r="W4" s="148"/>
      <c r="X4" s="148"/>
      <c r="Y4" s="148"/>
      <c r="Z4" s="148"/>
      <c r="AA4" s="148"/>
    </row>
    <row r="5" spans="1:27" ht="13.15" customHeight="1" x14ac:dyDescent="0.25">
      <c r="A5" s="158"/>
      <c r="B5" s="158"/>
      <c r="C5" s="158"/>
      <c r="D5" s="158"/>
      <c r="E5" s="161"/>
      <c r="F5" s="164"/>
      <c r="G5" s="164"/>
      <c r="H5" s="129" t="s">
        <v>14</v>
      </c>
      <c r="I5" s="149" t="s">
        <v>15</v>
      </c>
      <c r="J5" s="150"/>
      <c r="K5" s="150"/>
      <c r="L5" s="150"/>
      <c r="M5" s="151"/>
      <c r="O5" s="126" t="s">
        <v>16</v>
      </c>
      <c r="P5" s="152" t="s">
        <v>15</v>
      </c>
      <c r="Q5" s="153"/>
      <c r="R5" s="153"/>
      <c r="S5" s="153"/>
      <c r="T5" s="154"/>
      <c r="V5" s="126" t="s">
        <v>16</v>
      </c>
      <c r="W5" s="152" t="s">
        <v>17</v>
      </c>
      <c r="X5" s="153"/>
      <c r="Y5" s="153"/>
      <c r="Z5" s="153"/>
      <c r="AA5" s="154"/>
    </row>
    <row r="6" spans="1:27" ht="127.5" customHeight="1" x14ac:dyDescent="0.25">
      <c r="A6" s="158"/>
      <c r="B6" s="158"/>
      <c r="C6" s="158"/>
      <c r="D6" s="158"/>
      <c r="E6" s="161"/>
      <c r="F6" s="164"/>
      <c r="G6" s="164"/>
      <c r="H6" s="131"/>
      <c r="I6" s="132">
        <v>10.210000000000001</v>
      </c>
      <c r="J6" s="133"/>
      <c r="K6" s="133"/>
      <c r="L6" s="133"/>
      <c r="M6" s="134"/>
      <c r="O6" s="128"/>
      <c r="P6" s="135">
        <v>10.210000000000001</v>
      </c>
      <c r="Q6" s="135"/>
      <c r="R6" s="135"/>
      <c r="S6" s="135"/>
      <c r="T6" s="135"/>
      <c r="V6" s="128"/>
      <c r="W6" s="135">
        <v>10.38</v>
      </c>
      <c r="X6" s="135"/>
      <c r="Y6" s="135"/>
      <c r="Z6" s="135"/>
      <c r="AA6" s="135"/>
    </row>
    <row r="7" spans="1:27" x14ac:dyDescent="0.25">
      <c r="A7" s="158"/>
      <c r="B7" s="158"/>
      <c r="C7" s="158"/>
      <c r="D7" s="158"/>
      <c r="E7" s="161"/>
      <c r="F7" s="164"/>
      <c r="G7" s="164"/>
      <c r="H7" s="2">
        <f>(I6*1750905)</f>
        <v>17876740.050000001</v>
      </c>
      <c r="I7" s="136" t="s">
        <v>18</v>
      </c>
      <c r="J7" s="137"/>
      <c r="K7" s="138"/>
      <c r="L7" s="139">
        <f>(2)+((30-14)/30)</f>
        <v>2.5333333333333332</v>
      </c>
      <c r="M7" s="140"/>
      <c r="O7" s="3">
        <v>19015488.391185004</v>
      </c>
      <c r="P7" s="141" t="s">
        <v>18</v>
      </c>
      <c r="Q7" s="142"/>
      <c r="R7" s="143"/>
      <c r="S7" s="144">
        <v>6</v>
      </c>
      <c r="T7" s="145"/>
      <c r="V7" s="3">
        <v>19332102.791430004</v>
      </c>
      <c r="W7" s="141" t="s">
        <v>18</v>
      </c>
      <c r="X7" s="142"/>
      <c r="Y7" s="143"/>
      <c r="Z7" s="144">
        <f>(5)+(28/30)</f>
        <v>5.9333333333333336</v>
      </c>
      <c r="AA7" s="145"/>
    </row>
    <row r="8" spans="1:27" ht="12" customHeight="1" x14ac:dyDescent="0.25">
      <c r="A8" s="158"/>
      <c r="B8" s="158"/>
      <c r="C8" s="158"/>
      <c r="D8" s="158"/>
      <c r="E8" s="161"/>
      <c r="F8" s="164"/>
      <c r="G8" s="164"/>
      <c r="H8" s="129" t="s">
        <v>19</v>
      </c>
      <c r="I8" s="129" t="s">
        <v>20</v>
      </c>
      <c r="J8" s="129" t="s">
        <v>21</v>
      </c>
      <c r="K8" s="129" t="s">
        <v>22</v>
      </c>
      <c r="L8" s="129" t="s">
        <v>23</v>
      </c>
      <c r="M8" s="129" t="s">
        <v>24</v>
      </c>
      <c r="O8" s="126" t="s">
        <v>19</v>
      </c>
      <c r="P8" s="126" t="s">
        <v>20</v>
      </c>
      <c r="Q8" s="126" t="s">
        <v>21</v>
      </c>
      <c r="R8" s="126" t="s">
        <v>22</v>
      </c>
      <c r="S8" s="126" t="s">
        <v>23</v>
      </c>
      <c r="T8" s="126" t="s">
        <v>24</v>
      </c>
      <c r="V8" s="126" t="s">
        <v>19</v>
      </c>
      <c r="W8" s="126" t="s">
        <v>20</v>
      </c>
      <c r="X8" s="126" t="s">
        <v>21</v>
      </c>
      <c r="Y8" s="126" t="s">
        <v>22</v>
      </c>
      <c r="Z8" s="126" t="s">
        <v>23</v>
      </c>
      <c r="AA8" s="126" t="s">
        <v>24</v>
      </c>
    </row>
    <row r="9" spans="1:27" ht="26.25" customHeight="1" x14ac:dyDescent="0.25">
      <c r="A9" s="158"/>
      <c r="B9" s="158"/>
      <c r="C9" s="158"/>
      <c r="D9" s="158"/>
      <c r="E9" s="161"/>
      <c r="F9" s="164"/>
      <c r="G9" s="164"/>
      <c r="H9" s="130"/>
      <c r="I9" s="130"/>
      <c r="J9" s="130"/>
      <c r="K9" s="130"/>
      <c r="L9" s="130"/>
      <c r="M9" s="130"/>
      <c r="O9" s="127"/>
      <c r="P9" s="127"/>
      <c r="Q9" s="127"/>
      <c r="R9" s="127"/>
      <c r="S9" s="127"/>
      <c r="T9" s="127"/>
      <c r="V9" s="127"/>
      <c r="W9" s="127"/>
      <c r="X9" s="127"/>
      <c r="Y9" s="127"/>
      <c r="Z9" s="127"/>
      <c r="AA9" s="127"/>
    </row>
    <row r="10" spans="1:27" ht="40.5" customHeight="1" x14ac:dyDescent="0.25">
      <c r="A10" s="159"/>
      <c r="B10" s="159"/>
      <c r="C10" s="159"/>
      <c r="D10" s="159"/>
      <c r="E10" s="162"/>
      <c r="F10" s="165"/>
      <c r="G10" s="165"/>
      <c r="H10" s="131"/>
      <c r="I10" s="131"/>
      <c r="J10" s="131"/>
      <c r="K10" s="131"/>
      <c r="L10" s="131"/>
      <c r="M10" s="131"/>
      <c r="O10" s="128"/>
      <c r="P10" s="128"/>
      <c r="Q10" s="128"/>
      <c r="R10" s="128"/>
      <c r="S10" s="128"/>
      <c r="T10" s="128"/>
      <c r="V10" s="128"/>
      <c r="W10" s="128"/>
      <c r="X10" s="128"/>
      <c r="Y10" s="128"/>
      <c r="Z10" s="128"/>
      <c r="AA10" s="128"/>
    </row>
    <row r="11" spans="1:27" ht="13.9" customHeight="1" x14ac:dyDescent="0.25">
      <c r="A11" s="124" t="s">
        <v>25</v>
      </c>
      <c r="B11" s="124"/>
      <c r="C11" s="124"/>
      <c r="D11" s="124"/>
      <c r="E11" s="124"/>
      <c r="F11" s="124"/>
      <c r="G11" s="124"/>
      <c r="H11" s="124"/>
      <c r="I11" s="124"/>
      <c r="J11" s="124"/>
      <c r="K11" s="124"/>
      <c r="L11" s="124"/>
      <c r="M11" s="124"/>
      <c r="N11" s="4"/>
      <c r="O11" s="125" t="s">
        <v>25</v>
      </c>
      <c r="P11" s="125"/>
      <c r="Q11" s="125"/>
      <c r="R11" s="125"/>
      <c r="S11" s="125"/>
      <c r="T11" s="125"/>
      <c r="V11" s="125" t="s">
        <v>25</v>
      </c>
      <c r="W11" s="125"/>
      <c r="X11" s="125"/>
      <c r="Y11" s="125"/>
      <c r="Z11" s="125"/>
      <c r="AA11" s="125"/>
    </row>
    <row r="12" spans="1:27" x14ac:dyDescent="0.25">
      <c r="A12" s="123" t="s">
        <v>26</v>
      </c>
      <c r="B12" s="121" t="s">
        <v>27</v>
      </c>
      <c r="C12" s="6" t="s">
        <v>28</v>
      </c>
      <c r="D12" s="6" t="s">
        <v>29</v>
      </c>
      <c r="E12" s="5" t="s">
        <v>30</v>
      </c>
      <c r="F12" s="7">
        <v>1</v>
      </c>
      <c r="G12" s="7">
        <v>1</v>
      </c>
      <c r="H12" s="8">
        <f t="shared" ref="H12:H75" si="0">ROUND((I12+K12)*G12*$L$7,0)</f>
        <v>16048275</v>
      </c>
      <c r="I12" s="8">
        <f>ROUND((((((($H$7+J12)*47.59%)/30)*22)/13)*12),2)</f>
        <v>5758950.5499999998</v>
      </c>
      <c r="J12" s="9">
        <f>+$B$120</f>
        <v>0</v>
      </c>
      <c r="K12" s="8">
        <f>ROUND((I12)*10%,0)</f>
        <v>575895</v>
      </c>
      <c r="L12" s="10">
        <f>ROUND((H12)*10%*19%,0)</f>
        <v>304917</v>
      </c>
      <c r="M12" s="8">
        <f t="shared" ref="M12:M75" si="1">IF(J12=0,0,ROUND((H12+L12),0))</f>
        <v>0</v>
      </c>
      <c r="O12" s="11">
        <f t="shared" ref="O12:O75" si="2">ROUND((P12+R12)*G12*$S$7,0)</f>
        <v>40430254</v>
      </c>
      <c r="P12" s="12">
        <f>ROUND((((((($O$7+Q12)*47.59%)/30)*22)/13)*12),2)</f>
        <v>6125795.7000000002</v>
      </c>
      <c r="Q12" s="13">
        <f t="shared" ref="Q12:Q75" si="3">+$C$120</f>
        <v>0</v>
      </c>
      <c r="R12" s="11">
        <f>ROUND((P12)*10%,0)</f>
        <v>612580</v>
      </c>
      <c r="S12" s="14">
        <f t="shared" ref="S12:S75" si="4">ROUND(O12*10%*19%,0)</f>
        <v>768175</v>
      </c>
      <c r="T12" s="11">
        <f t="shared" ref="T12:T75" si="5">IF(Q12=0,0,ROUND((O12+S12),0))</f>
        <v>0</v>
      </c>
      <c r="V12" s="11">
        <f t="shared" ref="V12:V75" si="6">ROUND((W12+Y12)*G12*$Z$7,0)</f>
        <v>40646723</v>
      </c>
      <c r="W12" s="12">
        <f>ROUND((((((($V$7+X12)*47.59%)/30)*22)/13)*12),2)</f>
        <v>6227792.2999999998</v>
      </c>
      <c r="X12" s="13">
        <f t="shared" ref="X12:X75" si="7">+$C$120</f>
        <v>0</v>
      </c>
      <c r="Y12" s="11">
        <f>ROUND((W12)*10%,0)</f>
        <v>622779</v>
      </c>
      <c r="Z12" s="14">
        <f t="shared" ref="Z12:Z75" si="8">ROUND(V12*10%*19%,0)</f>
        <v>772288</v>
      </c>
      <c r="AA12" s="11">
        <f t="shared" ref="AA12:AA75" si="9">IF(X12=0,0,ROUND((V12+Z12),0))</f>
        <v>0</v>
      </c>
    </row>
    <row r="13" spans="1:27" ht="27" x14ac:dyDescent="0.25">
      <c r="A13" s="123"/>
      <c r="B13" s="121"/>
      <c r="C13" s="6" t="s">
        <v>31</v>
      </c>
      <c r="D13" s="6" t="s">
        <v>29</v>
      </c>
      <c r="E13" s="15" t="s">
        <v>32</v>
      </c>
      <c r="F13" s="7">
        <v>1</v>
      </c>
      <c r="G13" s="7">
        <v>1</v>
      </c>
      <c r="H13" s="8">
        <f>ROUND((I13+K13)*G13*$L$7,0)</f>
        <v>49816516</v>
      </c>
      <c r="I13" s="8">
        <f>ROUND(($H$7+J13),2)</f>
        <v>17876740.050000001</v>
      </c>
      <c r="J13" s="9">
        <f t="shared" ref="J13:J76" si="10">+$B$120</f>
        <v>0</v>
      </c>
      <c r="K13" s="8">
        <f>ROUND((I13)*10%,0)</f>
        <v>1787674</v>
      </c>
      <c r="L13" s="10">
        <f>ROUND((H13)*10%*19%,0)</f>
        <v>946514</v>
      </c>
      <c r="M13" s="8">
        <f t="shared" si="1"/>
        <v>0</v>
      </c>
      <c r="O13" s="11">
        <f t="shared" si="2"/>
        <v>125502224</v>
      </c>
      <c r="P13" s="11">
        <f>ROUND(($O$7+Q13),2)</f>
        <v>19015488.390000001</v>
      </c>
      <c r="Q13" s="13">
        <f t="shared" si="3"/>
        <v>0</v>
      </c>
      <c r="R13" s="11">
        <f t="shared" ref="R13:R76" si="11">ROUND((P13)*10%,0)</f>
        <v>1901549</v>
      </c>
      <c r="S13" s="14">
        <f t="shared" si="4"/>
        <v>2384542</v>
      </c>
      <c r="T13" s="11">
        <f t="shared" si="5"/>
        <v>0</v>
      </c>
      <c r="V13" s="11">
        <f t="shared" si="6"/>
        <v>126174189</v>
      </c>
      <c r="W13" s="11">
        <f>ROUND(($V$7+X13),2)</f>
        <v>19332102.789999999</v>
      </c>
      <c r="X13" s="13">
        <f t="shared" si="7"/>
        <v>0</v>
      </c>
      <c r="Y13" s="11">
        <f t="shared" ref="Y13:Y76" si="12">ROUND((W13)*10%,0)</f>
        <v>1933210</v>
      </c>
      <c r="Z13" s="14">
        <f t="shared" si="8"/>
        <v>2397310</v>
      </c>
      <c r="AA13" s="11">
        <f t="shared" si="9"/>
        <v>0</v>
      </c>
    </row>
    <row r="14" spans="1:27" x14ac:dyDescent="0.25">
      <c r="A14" s="123"/>
      <c r="B14" s="121"/>
      <c r="C14" s="6" t="s">
        <v>33</v>
      </c>
      <c r="D14" s="6" t="s">
        <v>29</v>
      </c>
      <c r="E14" s="5" t="s">
        <v>30</v>
      </c>
      <c r="F14" s="7">
        <v>1</v>
      </c>
      <c r="G14" s="7">
        <v>1</v>
      </c>
      <c r="H14" s="8">
        <f t="shared" si="0"/>
        <v>16048275</v>
      </c>
      <c r="I14" s="8">
        <f>ROUND((((((($H$7+J14)*47.59%)/30)*22)/13)*12),5)</f>
        <v>5758950.5530899996</v>
      </c>
      <c r="J14" s="9">
        <f t="shared" si="10"/>
        <v>0</v>
      </c>
      <c r="K14" s="8">
        <f t="shared" ref="K14:K77" si="13">ROUND((I14)*10%,0)</f>
        <v>575895</v>
      </c>
      <c r="L14" s="10">
        <f t="shared" ref="L14:L77" si="14">ROUND((H14)*10%*19%,0)</f>
        <v>304917</v>
      </c>
      <c r="M14" s="8">
        <f t="shared" si="1"/>
        <v>0</v>
      </c>
      <c r="O14" s="11">
        <f t="shared" si="2"/>
        <v>40430254</v>
      </c>
      <c r="P14" s="11">
        <f>ROUND((((((($O$7+Q14)*47.59%)/30)*22)/13)*12),2)</f>
        <v>6125795.7000000002</v>
      </c>
      <c r="Q14" s="13">
        <f t="shared" si="3"/>
        <v>0</v>
      </c>
      <c r="R14" s="11">
        <f t="shared" si="11"/>
        <v>612580</v>
      </c>
      <c r="S14" s="14">
        <f t="shared" si="4"/>
        <v>768175</v>
      </c>
      <c r="T14" s="11">
        <f t="shared" si="5"/>
        <v>0</v>
      </c>
      <c r="V14" s="11">
        <f t="shared" si="6"/>
        <v>40646723</v>
      </c>
      <c r="W14" s="11">
        <f>ROUND((((((($V$7+X14)*47.59%)/30)*22)/13)*12),2)</f>
        <v>6227792.2999999998</v>
      </c>
      <c r="X14" s="13">
        <f t="shared" si="7"/>
        <v>0</v>
      </c>
      <c r="Y14" s="11">
        <f t="shared" si="12"/>
        <v>622779</v>
      </c>
      <c r="Z14" s="14">
        <f t="shared" si="8"/>
        <v>772288</v>
      </c>
      <c r="AA14" s="11">
        <f t="shared" si="9"/>
        <v>0</v>
      </c>
    </row>
    <row r="15" spans="1:27" ht="27" x14ac:dyDescent="0.25">
      <c r="A15" s="123"/>
      <c r="B15" s="121"/>
      <c r="C15" s="6" t="s">
        <v>34</v>
      </c>
      <c r="D15" s="6" t="s">
        <v>29</v>
      </c>
      <c r="E15" s="5" t="s">
        <v>35</v>
      </c>
      <c r="F15" s="7">
        <v>1</v>
      </c>
      <c r="G15" s="7">
        <v>1</v>
      </c>
      <c r="H15" s="8">
        <f t="shared" si="0"/>
        <v>22608019</v>
      </c>
      <c r="I15" s="8">
        <f>ROUND((((((($H$7+J15)*47.59%)/30)*22)/13)*13)+((((((17876740.05+2120)*52.41%)/30)*22)/11)*3),5)</f>
        <v>8112925.2096199999</v>
      </c>
      <c r="J15" s="9">
        <f t="shared" si="10"/>
        <v>0</v>
      </c>
      <c r="K15" s="8">
        <f t="shared" si="13"/>
        <v>811293</v>
      </c>
      <c r="L15" s="10">
        <f t="shared" si="14"/>
        <v>429552</v>
      </c>
      <c r="M15" s="8">
        <f t="shared" si="1"/>
        <v>0</v>
      </c>
      <c r="O15" s="11">
        <f t="shared" si="2"/>
        <v>56961339</v>
      </c>
      <c r="P15" s="11">
        <f>ROUND((((((($O$7+2255)*47.59%)/30)*22)/13)*13)+(((((($O$7+2255)*52.41%)/30)*22)/11)*3),2)</f>
        <v>8630505.5199999996</v>
      </c>
      <c r="Q15" s="13">
        <f t="shared" si="3"/>
        <v>0</v>
      </c>
      <c r="R15" s="11">
        <f t="shared" si="11"/>
        <v>863051</v>
      </c>
      <c r="S15" s="14">
        <f t="shared" si="4"/>
        <v>1082265</v>
      </c>
      <c r="T15" s="11">
        <f t="shared" si="5"/>
        <v>0</v>
      </c>
      <c r="V15" s="11">
        <f t="shared" si="6"/>
        <v>57266210</v>
      </c>
      <c r="W15" s="11">
        <f>ROUND((((((($V$7+2255)*47.59%)/30)*22)/13)*13)+(((((($V$7+2255)*52.41%)/30)*22)/11)*3),2)</f>
        <v>8774189.3599999994</v>
      </c>
      <c r="X15" s="13">
        <f t="shared" si="7"/>
        <v>0</v>
      </c>
      <c r="Y15" s="11">
        <f t="shared" si="12"/>
        <v>877419</v>
      </c>
      <c r="Z15" s="14">
        <f t="shared" si="8"/>
        <v>1088058</v>
      </c>
      <c r="AA15" s="11">
        <f t="shared" si="9"/>
        <v>0</v>
      </c>
    </row>
    <row r="16" spans="1:27" ht="27" x14ac:dyDescent="0.25">
      <c r="A16" s="123"/>
      <c r="B16" s="121"/>
      <c r="C16" s="6" t="s">
        <v>36</v>
      </c>
      <c r="D16" s="6" t="s">
        <v>29</v>
      </c>
      <c r="E16" s="5" t="s">
        <v>32</v>
      </c>
      <c r="F16" s="7">
        <v>1</v>
      </c>
      <c r="G16" s="7">
        <v>1</v>
      </c>
      <c r="H16" s="8">
        <f t="shared" si="0"/>
        <v>49816516</v>
      </c>
      <c r="I16" s="8">
        <f>ROUND(($H$7+J16),2)</f>
        <v>17876740.050000001</v>
      </c>
      <c r="J16" s="9">
        <f t="shared" si="10"/>
        <v>0</v>
      </c>
      <c r="K16" s="8">
        <f t="shared" si="13"/>
        <v>1787674</v>
      </c>
      <c r="L16" s="10">
        <f t="shared" si="14"/>
        <v>946514</v>
      </c>
      <c r="M16" s="8">
        <f t="shared" si="1"/>
        <v>0</v>
      </c>
      <c r="O16" s="11">
        <f t="shared" si="2"/>
        <v>125502224</v>
      </c>
      <c r="P16" s="11">
        <f t="shared" ref="P16:P39" si="15">ROUND(($O$7+Q16),2)</f>
        <v>19015488.390000001</v>
      </c>
      <c r="Q16" s="13">
        <f t="shared" si="3"/>
        <v>0</v>
      </c>
      <c r="R16" s="11">
        <f t="shared" si="11"/>
        <v>1901549</v>
      </c>
      <c r="S16" s="14">
        <f t="shared" si="4"/>
        <v>2384542</v>
      </c>
      <c r="T16" s="11">
        <f t="shared" si="5"/>
        <v>0</v>
      </c>
      <c r="V16" s="11">
        <f t="shared" si="6"/>
        <v>126174189</v>
      </c>
      <c r="W16" s="11">
        <f t="shared" ref="W16:W39" si="16">ROUND(($V$7+X16),2)</f>
        <v>19332102.789999999</v>
      </c>
      <c r="X16" s="13">
        <f t="shared" si="7"/>
        <v>0</v>
      </c>
      <c r="Y16" s="11">
        <f t="shared" si="12"/>
        <v>1933210</v>
      </c>
      <c r="Z16" s="14">
        <f t="shared" si="8"/>
        <v>2397310</v>
      </c>
      <c r="AA16" s="11">
        <f t="shared" si="9"/>
        <v>0</v>
      </c>
    </row>
    <row r="17" spans="1:27" ht="27" x14ac:dyDescent="0.25">
      <c r="A17" s="123"/>
      <c r="B17" s="121"/>
      <c r="C17" s="6" t="s">
        <v>37</v>
      </c>
      <c r="D17" s="6" t="s">
        <v>29</v>
      </c>
      <c r="E17" s="5" t="s">
        <v>32</v>
      </c>
      <c r="F17" s="7">
        <v>1</v>
      </c>
      <c r="G17" s="7">
        <v>1</v>
      </c>
      <c r="H17" s="8">
        <f t="shared" si="0"/>
        <v>49816516</v>
      </c>
      <c r="I17" s="8">
        <f>ROUND(($H$7+J17),2)</f>
        <v>17876740.050000001</v>
      </c>
      <c r="J17" s="9">
        <f t="shared" si="10"/>
        <v>0</v>
      </c>
      <c r="K17" s="8">
        <f t="shared" si="13"/>
        <v>1787674</v>
      </c>
      <c r="L17" s="10">
        <f t="shared" si="14"/>
        <v>946514</v>
      </c>
      <c r="M17" s="8">
        <f t="shared" si="1"/>
        <v>0</v>
      </c>
      <c r="O17" s="11">
        <f t="shared" si="2"/>
        <v>125502224</v>
      </c>
      <c r="P17" s="11">
        <f t="shared" si="15"/>
        <v>19015488.390000001</v>
      </c>
      <c r="Q17" s="13">
        <f t="shared" si="3"/>
        <v>0</v>
      </c>
      <c r="R17" s="11">
        <f t="shared" si="11"/>
        <v>1901549</v>
      </c>
      <c r="S17" s="14">
        <f t="shared" si="4"/>
        <v>2384542</v>
      </c>
      <c r="T17" s="11">
        <f t="shared" si="5"/>
        <v>0</v>
      </c>
      <c r="V17" s="11">
        <f t="shared" si="6"/>
        <v>126174189</v>
      </c>
      <c r="W17" s="11">
        <f t="shared" si="16"/>
        <v>19332102.789999999</v>
      </c>
      <c r="X17" s="13">
        <f t="shared" si="7"/>
        <v>0</v>
      </c>
      <c r="Y17" s="11">
        <f t="shared" si="12"/>
        <v>1933210</v>
      </c>
      <c r="Z17" s="14">
        <f t="shared" si="8"/>
        <v>2397310</v>
      </c>
      <c r="AA17" s="11">
        <f t="shared" si="9"/>
        <v>0</v>
      </c>
    </row>
    <row r="18" spans="1:27" ht="27" x14ac:dyDescent="0.25">
      <c r="A18" s="5"/>
      <c r="B18" s="6"/>
      <c r="C18" s="6" t="s">
        <v>38</v>
      </c>
      <c r="D18" s="6" t="s">
        <v>29</v>
      </c>
      <c r="E18" s="5" t="s">
        <v>32</v>
      </c>
      <c r="F18" s="7">
        <v>1</v>
      </c>
      <c r="G18" s="7">
        <v>1</v>
      </c>
      <c r="H18" s="8">
        <f t="shared" si="0"/>
        <v>49816516</v>
      </c>
      <c r="I18" s="8">
        <f>ROUND(($H$7+J18),2)</f>
        <v>17876740.050000001</v>
      </c>
      <c r="J18" s="9">
        <f t="shared" si="10"/>
        <v>0</v>
      </c>
      <c r="K18" s="8">
        <f t="shared" si="13"/>
        <v>1787674</v>
      </c>
      <c r="L18" s="10">
        <f t="shared" si="14"/>
        <v>946514</v>
      </c>
      <c r="M18" s="8">
        <f t="shared" si="1"/>
        <v>0</v>
      </c>
      <c r="O18" s="11">
        <f t="shared" si="2"/>
        <v>125502224</v>
      </c>
      <c r="P18" s="11">
        <f t="shared" si="15"/>
        <v>19015488.390000001</v>
      </c>
      <c r="Q18" s="13">
        <f t="shared" si="3"/>
        <v>0</v>
      </c>
      <c r="R18" s="11">
        <f t="shared" si="11"/>
        <v>1901549</v>
      </c>
      <c r="S18" s="14">
        <f t="shared" si="4"/>
        <v>2384542</v>
      </c>
      <c r="T18" s="11">
        <f t="shared" si="5"/>
        <v>0</v>
      </c>
      <c r="V18" s="11">
        <f t="shared" si="6"/>
        <v>126174189</v>
      </c>
      <c r="W18" s="11">
        <f t="shared" si="16"/>
        <v>19332102.789999999</v>
      </c>
      <c r="X18" s="13">
        <f t="shared" si="7"/>
        <v>0</v>
      </c>
      <c r="Y18" s="11">
        <f t="shared" si="12"/>
        <v>1933210</v>
      </c>
      <c r="Z18" s="14">
        <f t="shared" si="8"/>
        <v>2397310</v>
      </c>
      <c r="AA18" s="11">
        <f t="shared" si="9"/>
        <v>0</v>
      </c>
    </row>
    <row r="19" spans="1:27" x14ac:dyDescent="0.25">
      <c r="A19" s="5" t="s">
        <v>39</v>
      </c>
      <c r="B19" s="6" t="s">
        <v>40</v>
      </c>
      <c r="C19" s="6" t="str">
        <f>+B19</f>
        <v>Bogotá - Carrera 10</v>
      </c>
      <c r="D19" s="6" t="s">
        <v>29</v>
      </c>
      <c r="E19" s="5" t="s">
        <v>32</v>
      </c>
      <c r="F19" s="7">
        <v>1</v>
      </c>
      <c r="G19" s="7">
        <v>1</v>
      </c>
      <c r="H19" s="8">
        <f t="shared" si="0"/>
        <v>49816516</v>
      </c>
      <c r="I19" s="8">
        <f>ROUND(($H$7+J19),2)</f>
        <v>17876740.050000001</v>
      </c>
      <c r="J19" s="9">
        <f t="shared" si="10"/>
        <v>0</v>
      </c>
      <c r="K19" s="8">
        <f t="shared" si="13"/>
        <v>1787674</v>
      </c>
      <c r="L19" s="10">
        <f t="shared" si="14"/>
        <v>946514</v>
      </c>
      <c r="M19" s="8">
        <f t="shared" si="1"/>
        <v>0</v>
      </c>
      <c r="O19" s="11">
        <f t="shared" si="2"/>
        <v>125502224</v>
      </c>
      <c r="P19" s="11">
        <f t="shared" si="15"/>
        <v>19015488.390000001</v>
      </c>
      <c r="Q19" s="13">
        <f t="shared" si="3"/>
        <v>0</v>
      </c>
      <c r="R19" s="11">
        <f t="shared" si="11"/>
        <v>1901549</v>
      </c>
      <c r="S19" s="14">
        <f t="shared" si="4"/>
        <v>2384542</v>
      </c>
      <c r="T19" s="11">
        <f t="shared" si="5"/>
        <v>0</v>
      </c>
      <c r="V19" s="11">
        <f t="shared" si="6"/>
        <v>126174189</v>
      </c>
      <c r="W19" s="11">
        <f t="shared" si="16"/>
        <v>19332102.789999999</v>
      </c>
      <c r="X19" s="13">
        <f t="shared" si="7"/>
        <v>0</v>
      </c>
      <c r="Y19" s="11">
        <f t="shared" si="12"/>
        <v>1933210</v>
      </c>
      <c r="Z19" s="14">
        <f t="shared" si="8"/>
        <v>2397310</v>
      </c>
      <c r="AA19" s="11">
        <f t="shared" si="9"/>
        <v>0</v>
      </c>
    </row>
    <row r="20" spans="1:27" x14ac:dyDescent="0.25">
      <c r="A20" s="5" t="s">
        <v>41</v>
      </c>
      <c r="B20" s="6" t="s">
        <v>42</v>
      </c>
      <c r="C20" s="6" t="str">
        <f>+B20</f>
        <v>Bogotá - Teusaquillo</v>
      </c>
      <c r="D20" s="6" t="s">
        <v>29</v>
      </c>
      <c r="E20" s="5" t="s">
        <v>32</v>
      </c>
      <c r="F20" s="7">
        <v>1</v>
      </c>
      <c r="G20" s="7">
        <v>1</v>
      </c>
      <c r="H20" s="8">
        <f t="shared" si="0"/>
        <v>49816516</v>
      </c>
      <c r="I20" s="8">
        <f t="shared" ref="I20:I39" si="17">ROUND(($H$7+J20),2)</f>
        <v>17876740.050000001</v>
      </c>
      <c r="J20" s="9">
        <f t="shared" si="10"/>
        <v>0</v>
      </c>
      <c r="K20" s="8">
        <f t="shared" si="13"/>
        <v>1787674</v>
      </c>
      <c r="L20" s="10">
        <f t="shared" si="14"/>
        <v>946514</v>
      </c>
      <c r="M20" s="8">
        <f t="shared" si="1"/>
        <v>0</v>
      </c>
      <c r="O20" s="11">
        <f t="shared" si="2"/>
        <v>125502224</v>
      </c>
      <c r="P20" s="11">
        <f t="shared" si="15"/>
        <v>19015488.390000001</v>
      </c>
      <c r="Q20" s="13">
        <f t="shared" si="3"/>
        <v>0</v>
      </c>
      <c r="R20" s="11">
        <f t="shared" si="11"/>
        <v>1901549</v>
      </c>
      <c r="S20" s="14">
        <f t="shared" si="4"/>
        <v>2384542</v>
      </c>
      <c r="T20" s="11">
        <f t="shared" si="5"/>
        <v>0</v>
      </c>
      <c r="V20" s="11">
        <f t="shared" si="6"/>
        <v>126174189</v>
      </c>
      <c r="W20" s="11">
        <f t="shared" si="16"/>
        <v>19332102.789999999</v>
      </c>
      <c r="X20" s="13">
        <f t="shared" si="7"/>
        <v>0</v>
      </c>
      <c r="Y20" s="11">
        <f t="shared" si="12"/>
        <v>1933210</v>
      </c>
      <c r="Z20" s="14">
        <f t="shared" si="8"/>
        <v>2397310</v>
      </c>
      <c r="AA20" s="11">
        <f t="shared" si="9"/>
        <v>0</v>
      </c>
    </row>
    <row r="21" spans="1:27" ht="24" customHeight="1" x14ac:dyDescent="0.25">
      <c r="A21" s="5" t="s">
        <v>43</v>
      </c>
      <c r="B21" s="6" t="s">
        <v>44</v>
      </c>
      <c r="C21" s="6" t="str">
        <f>+B21</f>
        <v>Mosquera</v>
      </c>
      <c r="D21" s="6" t="s">
        <v>29</v>
      </c>
      <c r="E21" s="5" t="s">
        <v>32</v>
      </c>
      <c r="F21" s="7">
        <v>1</v>
      </c>
      <c r="G21" s="7">
        <v>1</v>
      </c>
      <c r="H21" s="8">
        <f t="shared" si="0"/>
        <v>49816516</v>
      </c>
      <c r="I21" s="8">
        <f t="shared" si="17"/>
        <v>17876740.050000001</v>
      </c>
      <c r="J21" s="9">
        <f t="shared" si="10"/>
        <v>0</v>
      </c>
      <c r="K21" s="8">
        <f t="shared" si="13"/>
        <v>1787674</v>
      </c>
      <c r="L21" s="10">
        <f t="shared" si="14"/>
        <v>946514</v>
      </c>
      <c r="M21" s="8">
        <f t="shared" si="1"/>
        <v>0</v>
      </c>
      <c r="O21" s="11">
        <f t="shared" si="2"/>
        <v>125502224</v>
      </c>
      <c r="P21" s="11">
        <f t="shared" si="15"/>
        <v>19015488.390000001</v>
      </c>
      <c r="Q21" s="13">
        <f t="shared" si="3"/>
        <v>0</v>
      </c>
      <c r="R21" s="11">
        <f t="shared" si="11"/>
        <v>1901549</v>
      </c>
      <c r="S21" s="14">
        <f t="shared" si="4"/>
        <v>2384542</v>
      </c>
      <c r="T21" s="11">
        <f t="shared" si="5"/>
        <v>0</v>
      </c>
      <c r="V21" s="11">
        <f t="shared" si="6"/>
        <v>126174189</v>
      </c>
      <c r="W21" s="11">
        <f t="shared" si="16"/>
        <v>19332102.789999999</v>
      </c>
      <c r="X21" s="13">
        <f t="shared" si="7"/>
        <v>0</v>
      </c>
      <c r="Y21" s="11">
        <f t="shared" si="12"/>
        <v>1933210</v>
      </c>
      <c r="Z21" s="14">
        <f t="shared" si="8"/>
        <v>2397310</v>
      </c>
      <c r="AA21" s="11">
        <f t="shared" si="9"/>
        <v>0</v>
      </c>
    </row>
    <row r="22" spans="1:27" x14ac:dyDescent="0.25">
      <c r="A22" s="5" t="s">
        <v>45</v>
      </c>
      <c r="B22" s="6" t="s">
        <v>46</v>
      </c>
      <c r="C22" s="6" t="str">
        <f>+B22</f>
        <v>Chocontá</v>
      </c>
      <c r="D22" s="6" t="s">
        <v>29</v>
      </c>
      <c r="E22" s="5" t="s">
        <v>32</v>
      </c>
      <c r="F22" s="7">
        <v>1</v>
      </c>
      <c r="G22" s="7">
        <v>1</v>
      </c>
      <c r="H22" s="8">
        <f t="shared" si="0"/>
        <v>49816516</v>
      </c>
      <c r="I22" s="8">
        <f t="shared" si="17"/>
        <v>17876740.050000001</v>
      </c>
      <c r="J22" s="9">
        <f t="shared" si="10"/>
        <v>0</v>
      </c>
      <c r="K22" s="8">
        <f t="shared" si="13"/>
        <v>1787674</v>
      </c>
      <c r="L22" s="10">
        <f t="shared" si="14"/>
        <v>946514</v>
      </c>
      <c r="M22" s="8">
        <f t="shared" si="1"/>
        <v>0</v>
      </c>
      <c r="O22" s="11">
        <f t="shared" si="2"/>
        <v>125502224</v>
      </c>
      <c r="P22" s="11">
        <f t="shared" si="15"/>
        <v>19015488.390000001</v>
      </c>
      <c r="Q22" s="13">
        <f t="shared" si="3"/>
        <v>0</v>
      </c>
      <c r="R22" s="11">
        <f t="shared" si="11"/>
        <v>1901549</v>
      </c>
      <c r="S22" s="14">
        <f t="shared" si="4"/>
        <v>2384542</v>
      </c>
      <c r="T22" s="11">
        <f t="shared" si="5"/>
        <v>0</v>
      </c>
      <c r="V22" s="11">
        <f t="shared" si="6"/>
        <v>126174189</v>
      </c>
      <c r="W22" s="11">
        <f t="shared" si="16"/>
        <v>19332102.789999999</v>
      </c>
      <c r="X22" s="13">
        <f t="shared" si="7"/>
        <v>0</v>
      </c>
      <c r="Y22" s="11">
        <f t="shared" si="12"/>
        <v>1933210</v>
      </c>
      <c r="Z22" s="14">
        <f t="shared" si="8"/>
        <v>2397310</v>
      </c>
      <c r="AA22" s="11">
        <f t="shared" si="9"/>
        <v>0</v>
      </c>
    </row>
    <row r="23" spans="1:27" x14ac:dyDescent="0.25">
      <c r="A23" s="16" t="s">
        <v>47</v>
      </c>
      <c r="B23" s="6" t="s">
        <v>27</v>
      </c>
      <c r="C23" s="6"/>
      <c r="D23" s="6" t="s">
        <v>29</v>
      </c>
      <c r="E23" s="5" t="s">
        <v>32</v>
      </c>
      <c r="F23" s="7">
        <v>1</v>
      </c>
      <c r="G23" s="7">
        <v>1</v>
      </c>
      <c r="H23" s="8">
        <f t="shared" si="0"/>
        <v>49816516</v>
      </c>
      <c r="I23" s="8">
        <f t="shared" si="17"/>
        <v>17876740.050000001</v>
      </c>
      <c r="J23" s="9">
        <f t="shared" si="10"/>
        <v>0</v>
      </c>
      <c r="K23" s="8">
        <f t="shared" si="13"/>
        <v>1787674</v>
      </c>
      <c r="L23" s="10">
        <f t="shared" si="14"/>
        <v>946514</v>
      </c>
      <c r="M23" s="8">
        <f t="shared" si="1"/>
        <v>0</v>
      </c>
      <c r="O23" s="11">
        <f t="shared" si="2"/>
        <v>125502224</v>
      </c>
      <c r="P23" s="11">
        <f t="shared" si="15"/>
        <v>19015488.390000001</v>
      </c>
      <c r="Q23" s="13">
        <f t="shared" si="3"/>
        <v>0</v>
      </c>
      <c r="R23" s="11">
        <f t="shared" si="11"/>
        <v>1901549</v>
      </c>
      <c r="S23" s="14">
        <f t="shared" si="4"/>
        <v>2384542</v>
      </c>
      <c r="T23" s="11">
        <f t="shared" si="5"/>
        <v>0</v>
      </c>
      <c r="V23" s="11">
        <f t="shared" si="6"/>
        <v>126174189</v>
      </c>
      <c r="W23" s="11">
        <f t="shared" si="16"/>
        <v>19332102.789999999</v>
      </c>
      <c r="X23" s="13">
        <f t="shared" si="7"/>
        <v>0</v>
      </c>
      <c r="Y23" s="11">
        <f t="shared" si="12"/>
        <v>1933210</v>
      </c>
      <c r="Z23" s="14">
        <f t="shared" si="8"/>
        <v>2397310</v>
      </c>
      <c r="AA23" s="11">
        <f t="shared" si="9"/>
        <v>0</v>
      </c>
    </row>
    <row r="24" spans="1:27" x14ac:dyDescent="0.25">
      <c r="A24" s="16" t="s">
        <v>48</v>
      </c>
      <c r="B24" s="6" t="s">
        <v>49</v>
      </c>
      <c r="C24" s="6"/>
      <c r="D24" s="6" t="s">
        <v>29</v>
      </c>
      <c r="E24" s="5" t="s">
        <v>32</v>
      </c>
      <c r="F24" s="7">
        <v>1</v>
      </c>
      <c r="G24" s="7">
        <v>1</v>
      </c>
      <c r="H24" s="8">
        <f t="shared" si="0"/>
        <v>49816516</v>
      </c>
      <c r="I24" s="8">
        <f t="shared" si="17"/>
        <v>17876740.050000001</v>
      </c>
      <c r="J24" s="9">
        <f t="shared" si="10"/>
        <v>0</v>
      </c>
      <c r="K24" s="8">
        <f t="shared" si="13"/>
        <v>1787674</v>
      </c>
      <c r="L24" s="10">
        <f t="shared" si="14"/>
        <v>946514</v>
      </c>
      <c r="M24" s="8">
        <f t="shared" si="1"/>
        <v>0</v>
      </c>
      <c r="O24" s="11">
        <f t="shared" si="2"/>
        <v>125502224</v>
      </c>
      <c r="P24" s="11">
        <f t="shared" si="15"/>
        <v>19015488.390000001</v>
      </c>
      <c r="Q24" s="13">
        <f t="shared" si="3"/>
        <v>0</v>
      </c>
      <c r="R24" s="11">
        <f t="shared" si="11"/>
        <v>1901549</v>
      </c>
      <c r="S24" s="14">
        <f t="shared" si="4"/>
        <v>2384542</v>
      </c>
      <c r="T24" s="11">
        <f t="shared" si="5"/>
        <v>0</v>
      </c>
      <c r="V24" s="11">
        <f t="shared" si="6"/>
        <v>126174189</v>
      </c>
      <c r="W24" s="11">
        <f t="shared" si="16"/>
        <v>19332102.789999999</v>
      </c>
      <c r="X24" s="13">
        <f t="shared" si="7"/>
        <v>0</v>
      </c>
      <c r="Y24" s="11">
        <f t="shared" si="12"/>
        <v>1933210</v>
      </c>
      <c r="Z24" s="14">
        <f t="shared" si="8"/>
        <v>2397310</v>
      </c>
      <c r="AA24" s="11">
        <f t="shared" si="9"/>
        <v>0</v>
      </c>
    </row>
    <row r="25" spans="1:27" x14ac:dyDescent="0.25">
      <c r="A25" s="16" t="s">
        <v>50</v>
      </c>
      <c r="B25" s="6" t="s">
        <v>51</v>
      </c>
      <c r="C25" s="6"/>
      <c r="D25" s="6" t="s">
        <v>29</v>
      </c>
      <c r="E25" s="5" t="s">
        <v>32</v>
      </c>
      <c r="F25" s="7">
        <v>1</v>
      </c>
      <c r="G25" s="7">
        <v>1</v>
      </c>
      <c r="H25" s="8">
        <f t="shared" si="0"/>
        <v>49816516</v>
      </c>
      <c r="I25" s="8">
        <f t="shared" si="17"/>
        <v>17876740.050000001</v>
      </c>
      <c r="J25" s="9">
        <f t="shared" si="10"/>
        <v>0</v>
      </c>
      <c r="K25" s="8">
        <f t="shared" si="13"/>
        <v>1787674</v>
      </c>
      <c r="L25" s="10">
        <f t="shared" si="14"/>
        <v>946514</v>
      </c>
      <c r="M25" s="8">
        <f t="shared" si="1"/>
        <v>0</v>
      </c>
      <c r="O25" s="11">
        <f t="shared" si="2"/>
        <v>125502224</v>
      </c>
      <c r="P25" s="11">
        <f t="shared" si="15"/>
        <v>19015488.390000001</v>
      </c>
      <c r="Q25" s="13">
        <f t="shared" si="3"/>
        <v>0</v>
      </c>
      <c r="R25" s="11">
        <f t="shared" si="11"/>
        <v>1901549</v>
      </c>
      <c r="S25" s="14">
        <f t="shared" si="4"/>
        <v>2384542</v>
      </c>
      <c r="T25" s="11">
        <f t="shared" si="5"/>
        <v>0</v>
      </c>
      <c r="V25" s="11">
        <f t="shared" si="6"/>
        <v>126174189</v>
      </c>
      <c r="W25" s="11">
        <f t="shared" si="16"/>
        <v>19332102.789999999</v>
      </c>
      <c r="X25" s="13">
        <f t="shared" si="7"/>
        <v>0</v>
      </c>
      <c r="Y25" s="11">
        <f t="shared" si="12"/>
        <v>1933210</v>
      </c>
      <c r="Z25" s="14">
        <f t="shared" si="8"/>
        <v>2397310</v>
      </c>
      <c r="AA25" s="11">
        <f t="shared" si="9"/>
        <v>0</v>
      </c>
    </row>
    <row r="26" spans="1:27" x14ac:dyDescent="0.25">
      <c r="A26" s="16" t="s">
        <v>52</v>
      </c>
      <c r="B26" s="6" t="s">
        <v>53</v>
      </c>
      <c r="C26" s="6"/>
      <c r="D26" s="6" t="s">
        <v>29</v>
      </c>
      <c r="E26" s="5" t="s">
        <v>32</v>
      </c>
      <c r="F26" s="7">
        <v>1</v>
      </c>
      <c r="G26" s="7">
        <v>1</v>
      </c>
      <c r="H26" s="8">
        <f t="shared" si="0"/>
        <v>49816516</v>
      </c>
      <c r="I26" s="8">
        <f t="shared" si="17"/>
        <v>17876740.050000001</v>
      </c>
      <c r="J26" s="9">
        <f t="shared" si="10"/>
        <v>0</v>
      </c>
      <c r="K26" s="8">
        <f t="shared" si="13"/>
        <v>1787674</v>
      </c>
      <c r="L26" s="10">
        <f t="shared" si="14"/>
        <v>946514</v>
      </c>
      <c r="M26" s="8">
        <f t="shared" si="1"/>
        <v>0</v>
      </c>
      <c r="O26" s="11">
        <f t="shared" si="2"/>
        <v>125502224</v>
      </c>
      <c r="P26" s="11">
        <f t="shared" si="15"/>
        <v>19015488.390000001</v>
      </c>
      <c r="Q26" s="13">
        <f t="shared" si="3"/>
        <v>0</v>
      </c>
      <c r="R26" s="11">
        <f t="shared" si="11"/>
        <v>1901549</v>
      </c>
      <c r="S26" s="14">
        <f t="shared" si="4"/>
        <v>2384542</v>
      </c>
      <c r="T26" s="11">
        <f t="shared" si="5"/>
        <v>0</v>
      </c>
      <c r="V26" s="11">
        <f t="shared" si="6"/>
        <v>126174189</v>
      </c>
      <c r="W26" s="11">
        <f t="shared" si="16"/>
        <v>19332102.789999999</v>
      </c>
      <c r="X26" s="13">
        <f t="shared" si="7"/>
        <v>0</v>
      </c>
      <c r="Y26" s="11">
        <f t="shared" si="12"/>
        <v>1933210</v>
      </c>
      <c r="Z26" s="14">
        <f t="shared" si="8"/>
        <v>2397310</v>
      </c>
      <c r="AA26" s="11">
        <f t="shared" si="9"/>
        <v>0</v>
      </c>
    </row>
    <row r="27" spans="1:27" x14ac:dyDescent="0.25">
      <c r="A27" s="16" t="s">
        <v>54</v>
      </c>
      <c r="B27" s="6" t="s">
        <v>55</v>
      </c>
      <c r="C27" s="6"/>
      <c r="D27" s="6" t="s">
        <v>29</v>
      </c>
      <c r="E27" s="5" t="s">
        <v>32</v>
      </c>
      <c r="F27" s="7">
        <v>1</v>
      </c>
      <c r="G27" s="7">
        <v>1</v>
      </c>
      <c r="H27" s="8">
        <f t="shared" si="0"/>
        <v>49816516</v>
      </c>
      <c r="I27" s="8">
        <f t="shared" si="17"/>
        <v>17876740.050000001</v>
      </c>
      <c r="J27" s="9">
        <f t="shared" si="10"/>
        <v>0</v>
      </c>
      <c r="K27" s="8">
        <f t="shared" si="13"/>
        <v>1787674</v>
      </c>
      <c r="L27" s="10">
        <f t="shared" si="14"/>
        <v>946514</v>
      </c>
      <c r="M27" s="8">
        <f t="shared" si="1"/>
        <v>0</v>
      </c>
      <c r="O27" s="11">
        <f t="shared" si="2"/>
        <v>125502224</v>
      </c>
      <c r="P27" s="11">
        <f t="shared" si="15"/>
        <v>19015488.390000001</v>
      </c>
      <c r="Q27" s="13">
        <f t="shared" si="3"/>
        <v>0</v>
      </c>
      <c r="R27" s="11">
        <f t="shared" si="11"/>
        <v>1901549</v>
      </c>
      <c r="S27" s="14">
        <f t="shared" si="4"/>
        <v>2384542</v>
      </c>
      <c r="T27" s="11">
        <f t="shared" si="5"/>
        <v>0</v>
      </c>
      <c r="V27" s="11">
        <f t="shared" si="6"/>
        <v>126174189</v>
      </c>
      <c r="W27" s="11">
        <f t="shared" si="16"/>
        <v>19332102.789999999</v>
      </c>
      <c r="X27" s="13">
        <f t="shared" si="7"/>
        <v>0</v>
      </c>
      <c r="Y27" s="11">
        <f t="shared" si="12"/>
        <v>1933210</v>
      </c>
      <c r="Z27" s="14">
        <f t="shared" si="8"/>
        <v>2397310</v>
      </c>
      <c r="AA27" s="11">
        <f t="shared" si="9"/>
        <v>0</v>
      </c>
    </row>
    <row r="28" spans="1:27" x14ac:dyDescent="0.25">
      <c r="A28" s="16" t="s">
        <v>56</v>
      </c>
      <c r="B28" s="6" t="s">
        <v>57</v>
      </c>
      <c r="C28" s="6"/>
      <c r="D28" s="6" t="s">
        <v>29</v>
      </c>
      <c r="E28" s="5" t="s">
        <v>32</v>
      </c>
      <c r="F28" s="7">
        <v>1</v>
      </c>
      <c r="G28" s="7">
        <v>1</v>
      </c>
      <c r="H28" s="8">
        <f t="shared" si="0"/>
        <v>49816516</v>
      </c>
      <c r="I28" s="8">
        <f t="shared" si="17"/>
        <v>17876740.050000001</v>
      </c>
      <c r="J28" s="9">
        <f t="shared" si="10"/>
        <v>0</v>
      </c>
      <c r="K28" s="8">
        <f t="shared" si="13"/>
        <v>1787674</v>
      </c>
      <c r="L28" s="10">
        <f t="shared" si="14"/>
        <v>946514</v>
      </c>
      <c r="M28" s="8">
        <f t="shared" si="1"/>
        <v>0</v>
      </c>
      <c r="O28" s="11">
        <f t="shared" si="2"/>
        <v>125502224</v>
      </c>
      <c r="P28" s="11">
        <f t="shared" si="15"/>
        <v>19015488.390000001</v>
      </c>
      <c r="Q28" s="13">
        <f t="shared" si="3"/>
        <v>0</v>
      </c>
      <c r="R28" s="11">
        <f t="shared" si="11"/>
        <v>1901549</v>
      </c>
      <c r="S28" s="14">
        <f t="shared" si="4"/>
        <v>2384542</v>
      </c>
      <c r="T28" s="11">
        <f t="shared" si="5"/>
        <v>0</v>
      </c>
      <c r="V28" s="11">
        <f t="shared" si="6"/>
        <v>126174189</v>
      </c>
      <c r="W28" s="11">
        <f t="shared" si="16"/>
        <v>19332102.789999999</v>
      </c>
      <c r="X28" s="13">
        <f t="shared" si="7"/>
        <v>0</v>
      </c>
      <c r="Y28" s="11">
        <f t="shared" si="12"/>
        <v>1933210</v>
      </c>
      <c r="Z28" s="14">
        <f t="shared" si="8"/>
        <v>2397310</v>
      </c>
      <c r="AA28" s="11">
        <f t="shared" si="9"/>
        <v>0</v>
      </c>
    </row>
    <row r="29" spans="1:27" x14ac:dyDescent="0.25">
      <c r="A29" s="16" t="s">
        <v>58</v>
      </c>
      <c r="B29" s="6" t="s">
        <v>59</v>
      </c>
      <c r="C29" s="6"/>
      <c r="D29" s="6" t="s">
        <v>29</v>
      </c>
      <c r="E29" s="5" t="s">
        <v>32</v>
      </c>
      <c r="F29" s="7">
        <v>1</v>
      </c>
      <c r="G29" s="7">
        <v>1</v>
      </c>
      <c r="H29" s="8">
        <f t="shared" si="0"/>
        <v>49816516</v>
      </c>
      <c r="I29" s="8">
        <f t="shared" si="17"/>
        <v>17876740.050000001</v>
      </c>
      <c r="J29" s="9">
        <f t="shared" si="10"/>
        <v>0</v>
      </c>
      <c r="K29" s="8">
        <f t="shared" si="13"/>
        <v>1787674</v>
      </c>
      <c r="L29" s="10">
        <f t="shared" si="14"/>
        <v>946514</v>
      </c>
      <c r="M29" s="8">
        <f t="shared" si="1"/>
        <v>0</v>
      </c>
      <c r="O29" s="11">
        <f t="shared" si="2"/>
        <v>125502224</v>
      </c>
      <c r="P29" s="11">
        <f t="shared" si="15"/>
        <v>19015488.390000001</v>
      </c>
      <c r="Q29" s="13">
        <f t="shared" si="3"/>
        <v>0</v>
      </c>
      <c r="R29" s="11">
        <f t="shared" si="11"/>
        <v>1901549</v>
      </c>
      <c r="S29" s="14">
        <f t="shared" si="4"/>
        <v>2384542</v>
      </c>
      <c r="T29" s="11">
        <f t="shared" si="5"/>
        <v>0</v>
      </c>
      <c r="V29" s="11">
        <f t="shared" si="6"/>
        <v>126174189</v>
      </c>
      <c r="W29" s="11">
        <f t="shared" si="16"/>
        <v>19332102.789999999</v>
      </c>
      <c r="X29" s="13">
        <f t="shared" si="7"/>
        <v>0</v>
      </c>
      <c r="Y29" s="11">
        <f t="shared" si="12"/>
        <v>1933210</v>
      </c>
      <c r="Z29" s="14">
        <f t="shared" si="8"/>
        <v>2397310</v>
      </c>
      <c r="AA29" s="11">
        <f t="shared" si="9"/>
        <v>0</v>
      </c>
    </row>
    <row r="30" spans="1:27" x14ac:dyDescent="0.25">
      <c r="A30" s="16" t="s">
        <v>60</v>
      </c>
      <c r="B30" s="6" t="s">
        <v>61</v>
      </c>
      <c r="C30" s="6"/>
      <c r="D30" s="6" t="s">
        <v>29</v>
      </c>
      <c r="E30" s="5" t="s">
        <v>32</v>
      </c>
      <c r="F30" s="7">
        <v>2</v>
      </c>
      <c r="G30" s="7">
        <v>2</v>
      </c>
      <c r="H30" s="8">
        <f t="shared" si="0"/>
        <v>99633031</v>
      </c>
      <c r="I30" s="8">
        <f t="shared" si="17"/>
        <v>17876740.050000001</v>
      </c>
      <c r="J30" s="9">
        <f t="shared" si="10"/>
        <v>0</v>
      </c>
      <c r="K30" s="8">
        <f t="shared" si="13"/>
        <v>1787674</v>
      </c>
      <c r="L30" s="10">
        <f t="shared" si="14"/>
        <v>1893028</v>
      </c>
      <c r="M30" s="8">
        <f t="shared" si="1"/>
        <v>0</v>
      </c>
      <c r="O30" s="11">
        <f t="shared" si="2"/>
        <v>251004449</v>
      </c>
      <c r="P30" s="11">
        <f t="shared" si="15"/>
        <v>19015488.390000001</v>
      </c>
      <c r="Q30" s="13">
        <f t="shared" si="3"/>
        <v>0</v>
      </c>
      <c r="R30" s="11">
        <f t="shared" si="11"/>
        <v>1901549</v>
      </c>
      <c r="S30" s="14">
        <f t="shared" si="4"/>
        <v>4769085</v>
      </c>
      <c r="T30" s="11">
        <f t="shared" si="5"/>
        <v>0</v>
      </c>
      <c r="V30" s="11">
        <f t="shared" si="6"/>
        <v>252348378</v>
      </c>
      <c r="W30" s="11">
        <f t="shared" si="16"/>
        <v>19332102.789999999</v>
      </c>
      <c r="X30" s="13">
        <f t="shared" si="7"/>
        <v>0</v>
      </c>
      <c r="Y30" s="11">
        <f t="shared" si="12"/>
        <v>1933210</v>
      </c>
      <c r="Z30" s="14">
        <f t="shared" si="8"/>
        <v>4794619</v>
      </c>
      <c r="AA30" s="11">
        <f t="shared" si="9"/>
        <v>0</v>
      </c>
    </row>
    <row r="31" spans="1:27" x14ac:dyDescent="0.25">
      <c r="A31" s="16" t="s">
        <v>62</v>
      </c>
      <c r="B31" s="6" t="s">
        <v>63</v>
      </c>
      <c r="C31" s="6"/>
      <c r="D31" s="6" t="s">
        <v>29</v>
      </c>
      <c r="E31" s="5" t="s">
        <v>32</v>
      </c>
      <c r="F31" s="7">
        <v>1</v>
      </c>
      <c r="G31" s="7">
        <v>1</v>
      </c>
      <c r="H31" s="8">
        <f t="shared" si="0"/>
        <v>49816516</v>
      </c>
      <c r="I31" s="8">
        <f t="shared" si="17"/>
        <v>17876740.050000001</v>
      </c>
      <c r="J31" s="9">
        <f t="shared" si="10"/>
        <v>0</v>
      </c>
      <c r="K31" s="8">
        <f t="shared" si="13"/>
        <v>1787674</v>
      </c>
      <c r="L31" s="10">
        <f t="shared" si="14"/>
        <v>946514</v>
      </c>
      <c r="M31" s="8">
        <f t="shared" si="1"/>
        <v>0</v>
      </c>
      <c r="O31" s="11">
        <f t="shared" si="2"/>
        <v>125502224</v>
      </c>
      <c r="P31" s="11">
        <f t="shared" si="15"/>
        <v>19015488.390000001</v>
      </c>
      <c r="Q31" s="13">
        <f t="shared" si="3"/>
        <v>0</v>
      </c>
      <c r="R31" s="11">
        <f t="shared" si="11"/>
        <v>1901549</v>
      </c>
      <c r="S31" s="14">
        <f t="shared" si="4"/>
        <v>2384542</v>
      </c>
      <c r="T31" s="11">
        <f t="shared" si="5"/>
        <v>0</v>
      </c>
      <c r="V31" s="11">
        <f t="shared" si="6"/>
        <v>126174189</v>
      </c>
      <c r="W31" s="11">
        <f t="shared" si="16"/>
        <v>19332102.789999999</v>
      </c>
      <c r="X31" s="13">
        <f t="shared" si="7"/>
        <v>0</v>
      </c>
      <c r="Y31" s="11">
        <f t="shared" si="12"/>
        <v>1933210</v>
      </c>
      <c r="Z31" s="14">
        <f t="shared" si="8"/>
        <v>2397310</v>
      </c>
      <c r="AA31" s="11">
        <f t="shared" si="9"/>
        <v>0</v>
      </c>
    </row>
    <row r="32" spans="1:27" x14ac:dyDescent="0.25">
      <c r="A32" s="17" t="s">
        <v>64</v>
      </c>
      <c r="B32" s="18" t="s">
        <v>65</v>
      </c>
      <c r="C32" s="6"/>
      <c r="D32" s="6" t="s">
        <v>29</v>
      </c>
      <c r="E32" s="5" t="s">
        <v>32</v>
      </c>
      <c r="F32" s="7">
        <v>1</v>
      </c>
      <c r="G32" s="7">
        <v>1</v>
      </c>
      <c r="H32" s="8">
        <f t="shared" si="0"/>
        <v>49816516</v>
      </c>
      <c r="I32" s="8">
        <f t="shared" si="17"/>
        <v>17876740.050000001</v>
      </c>
      <c r="J32" s="9">
        <f t="shared" si="10"/>
        <v>0</v>
      </c>
      <c r="K32" s="8">
        <f t="shared" si="13"/>
        <v>1787674</v>
      </c>
      <c r="L32" s="10">
        <f t="shared" si="14"/>
        <v>946514</v>
      </c>
      <c r="M32" s="8">
        <f t="shared" si="1"/>
        <v>0</v>
      </c>
      <c r="O32" s="11">
        <f t="shared" si="2"/>
        <v>125502224</v>
      </c>
      <c r="P32" s="11">
        <f t="shared" si="15"/>
        <v>19015488.390000001</v>
      </c>
      <c r="Q32" s="13">
        <f t="shared" si="3"/>
        <v>0</v>
      </c>
      <c r="R32" s="11">
        <f t="shared" si="11"/>
        <v>1901549</v>
      </c>
      <c r="S32" s="14">
        <f t="shared" si="4"/>
        <v>2384542</v>
      </c>
      <c r="T32" s="11">
        <f t="shared" si="5"/>
        <v>0</v>
      </c>
      <c r="V32" s="11">
        <f t="shared" si="6"/>
        <v>126174189</v>
      </c>
      <c r="W32" s="11">
        <f t="shared" si="16"/>
        <v>19332102.789999999</v>
      </c>
      <c r="X32" s="13">
        <f t="shared" si="7"/>
        <v>0</v>
      </c>
      <c r="Y32" s="11">
        <f t="shared" si="12"/>
        <v>1933210</v>
      </c>
      <c r="Z32" s="14">
        <f t="shared" si="8"/>
        <v>2397310</v>
      </c>
      <c r="AA32" s="11">
        <f t="shared" si="9"/>
        <v>0</v>
      </c>
    </row>
    <row r="33" spans="1:27" x14ac:dyDescent="0.25">
      <c r="A33" s="16" t="s">
        <v>66</v>
      </c>
      <c r="B33" s="6" t="s">
        <v>67</v>
      </c>
      <c r="C33" s="6"/>
      <c r="D33" s="6" t="s">
        <v>29</v>
      </c>
      <c r="E33" s="5" t="s">
        <v>32</v>
      </c>
      <c r="F33" s="7">
        <v>1</v>
      </c>
      <c r="G33" s="7">
        <v>1</v>
      </c>
      <c r="H33" s="8">
        <f t="shared" si="0"/>
        <v>49816516</v>
      </c>
      <c r="I33" s="8">
        <f t="shared" si="17"/>
        <v>17876740.050000001</v>
      </c>
      <c r="J33" s="9">
        <f t="shared" si="10"/>
        <v>0</v>
      </c>
      <c r="K33" s="8">
        <f t="shared" si="13"/>
        <v>1787674</v>
      </c>
      <c r="L33" s="10">
        <f t="shared" si="14"/>
        <v>946514</v>
      </c>
      <c r="M33" s="8">
        <f t="shared" si="1"/>
        <v>0</v>
      </c>
      <c r="O33" s="11">
        <f t="shared" si="2"/>
        <v>125502224</v>
      </c>
      <c r="P33" s="11">
        <f t="shared" si="15"/>
        <v>19015488.390000001</v>
      </c>
      <c r="Q33" s="13">
        <f t="shared" si="3"/>
        <v>0</v>
      </c>
      <c r="R33" s="11">
        <f t="shared" si="11"/>
        <v>1901549</v>
      </c>
      <c r="S33" s="14">
        <f t="shared" si="4"/>
        <v>2384542</v>
      </c>
      <c r="T33" s="11">
        <f t="shared" si="5"/>
        <v>0</v>
      </c>
      <c r="V33" s="11">
        <f t="shared" si="6"/>
        <v>126174189</v>
      </c>
      <c r="W33" s="11">
        <f t="shared" si="16"/>
        <v>19332102.789999999</v>
      </c>
      <c r="X33" s="13">
        <f t="shared" si="7"/>
        <v>0</v>
      </c>
      <c r="Y33" s="11">
        <f t="shared" si="12"/>
        <v>1933210</v>
      </c>
      <c r="Z33" s="14">
        <f t="shared" si="8"/>
        <v>2397310</v>
      </c>
      <c r="AA33" s="11">
        <f t="shared" si="9"/>
        <v>0</v>
      </c>
    </row>
    <row r="34" spans="1:27" x14ac:dyDescent="0.25">
      <c r="A34" s="16" t="s">
        <v>68</v>
      </c>
      <c r="B34" s="6" t="s">
        <v>69</v>
      </c>
      <c r="C34" s="6"/>
      <c r="D34" s="6" t="s">
        <v>29</v>
      </c>
      <c r="E34" s="5" t="s">
        <v>32</v>
      </c>
      <c r="F34" s="7">
        <v>1</v>
      </c>
      <c r="G34" s="7">
        <v>1</v>
      </c>
      <c r="H34" s="8">
        <f t="shared" si="0"/>
        <v>49816516</v>
      </c>
      <c r="I34" s="8">
        <f t="shared" si="17"/>
        <v>17876740.050000001</v>
      </c>
      <c r="J34" s="9">
        <f t="shared" si="10"/>
        <v>0</v>
      </c>
      <c r="K34" s="8">
        <f t="shared" si="13"/>
        <v>1787674</v>
      </c>
      <c r="L34" s="10">
        <f t="shared" si="14"/>
        <v>946514</v>
      </c>
      <c r="M34" s="8">
        <f t="shared" si="1"/>
        <v>0</v>
      </c>
      <c r="O34" s="11">
        <f t="shared" si="2"/>
        <v>125502224</v>
      </c>
      <c r="P34" s="11">
        <f t="shared" si="15"/>
        <v>19015488.390000001</v>
      </c>
      <c r="Q34" s="13">
        <f t="shared" si="3"/>
        <v>0</v>
      </c>
      <c r="R34" s="11">
        <f t="shared" si="11"/>
        <v>1901549</v>
      </c>
      <c r="S34" s="14">
        <f t="shared" si="4"/>
        <v>2384542</v>
      </c>
      <c r="T34" s="11">
        <f t="shared" si="5"/>
        <v>0</v>
      </c>
      <c r="V34" s="11">
        <f t="shared" si="6"/>
        <v>126174189</v>
      </c>
      <c r="W34" s="11">
        <f t="shared" si="16"/>
        <v>19332102.789999999</v>
      </c>
      <c r="X34" s="13">
        <f t="shared" si="7"/>
        <v>0</v>
      </c>
      <c r="Y34" s="11">
        <f t="shared" si="12"/>
        <v>1933210</v>
      </c>
      <c r="Z34" s="14">
        <f t="shared" si="8"/>
        <v>2397310</v>
      </c>
      <c r="AA34" s="11">
        <f t="shared" si="9"/>
        <v>0</v>
      </c>
    </row>
    <row r="35" spans="1:27" x14ac:dyDescent="0.25">
      <c r="A35" s="16" t="s">
        <v>70</v>
      </c>
      <c r="B35" s="6" t="s">
        <v>71</v>
      </c>
      <c r="C35" s="6"/>
      <c r="D35" s="6" t="s">
        <v>29</v>
      </c>
      <c r="E35" s="5" t="s">
        <v>32</v>
      </c>
      <c r="F35" s="7">
        <v>1</v>
      </c>
      <c r="G35" s="7">
        <v>1</v>
      </c>
      <c r="H35" s="8">
        <f t="shared" si="0"/>
        <v>49816516</v>
      </c>
      <c r="I35" s="8">
        <f t="shared" si="17"/>
        <v>17876740.050000001</v>
      </c>
      <c r="J35" s="9">
        <f t="shared" si="10"/>
        <v>0</v>
      </c>
      <c r="K35" s="8">
        <f t="shared" si="13"/>
        <v>1787674</v>
      </c>
      <c r="L35" s="10">
        <f t="shared" si="14"/>
        <v>946514</v>
      </c>
      <c r="M35" s="8">
        <f t="shared" si="1"/>
        <v>0</v>
      </c>
      <c r="O35" s="11">
        <f t="shared" si="2"/>
        <v>125502224</v>
      </c>
      <c r="P35" s="11">
        <f t="shared" si="15"/>
        <v>19015488.390000001</v>
      </c>
      <c r="Q35" s="13">
        <f t="shared" si="3"/>
        <v>0</v>
      </c>
      <c r="R35" s="11">
        <f t="shared" si="11"/>
        <v>1901549</v>
      </c>
      <c r="S35" s="14">
        <f t="shared" si="4"/>
        <v>2384542</v>
      </c>
      <c r="T35" s="11">
        <f t="shared" si="5"/>
        <v>0</v>
      </c>
      <c r="V35" s="11">
        <f t="shared" si="6"/>
        <v>126174189</v>
      </c>
      <c r="W35" s="11">
        <f t="shared" si="16"/>
        <v>19332102.789999999</v>
      </c>
      <c r="X35" s="13">
        <f t="shared" si="7"/>
        <v>0</v>
      </c>
      <c r="Y35" s="11">
        <f t="shared" si="12"/>
        <v>1933210</v>
      </c>
      <c r="Z35" s="14">
        <f t="shared" si="8"/>
        <v>2397310</v>
      </c>
      <c r="AA35" s="11">
        <f t="shared" si="9"/>
        <v>0</v>
      </c>
    </row>
    <row r="36" spans="1:27" x14ac:dyDescent="0.25">
      <c r="A36" s="16" t="s">
        <v>72</v>
      </c>
      <c r="B36" s="6" t="s">
        <v>67</v>
      </c>
      <c r="C36" s="6"/>
      <c r="D36" s="6" t="s">
        <v>29</v>
      </c>
      <c r="E36" s="5" t="s">
        <v>32</v>
      </c>
      <c r="F36" s="7">
        <v>1</v>
      </c>
      <c r="G36" s="7">
        <v>1</v>
      </c>
      <c r="H36" s="8">
        <f t="shared" si="0"/>
        <v>49816516</v>
      </c>
      <c r="I36" s="8">
        <f t="shared" si="17"/>
        <v>17876740.050000001</v>
      </c>
      <c r="J36" s="9">
        <f t="shared" si="10"/>
        <v>0</v>
      </c>
      <c r="K36" s="8">
        <f t="shared" si="13"/>
        <v>1787674</v>
      </c>
      <c r="L36" s="10">
        <f t="shared" si="14"/>
        <v>946514</v>
      </c>
      <c r="M36" s="8">
        <f t="shared" si="1"/>
        <v>0</v>
      </c>
      <c r="O36" s="11">
        <f t="shared" si="2"/>
        <v>125502224</v>
      </c>
      <c r="P36" s="11">
        <f t="shared" si="15"/>
        <v>19015488.390000001</v>
      </c>
      <c r="Q36" s="13">
        <f t="shared" si="3"/>
        <v>0</v>
      </c>
      <c r="R36" s="11">
        <f t="shared" si="11"/>
        <v>1901549</v>
      </c>
      <c r="S36" s="14">
        <f t="shared" si="4"/>
        <v>2384542</v>
      </c>
      <c r="T36" s="11">
        <f t="shared" si="5"/>
        <v>0</v>
      </c>
      <c r="V36" s="11">
        <f t="shared" si="6"/>
        <v>126174189</v>
      </c>
      <c r="W36" s="11">
        <f t="shared" si="16"/>
        <v>19332102.789999999</v>
      </c>
      <c r="X36" s="13">
        <f t="shared" si="7"/>
        <v>0</v>
      </c>
      <c r="Y36" s="11">
        <f t="shared" si="12"/>
        <v>1933210</v>
      </c>
      <c r="Z36" s="14">
        <f t="shared" si="8"/>
        <v>2397310</v>
      </c>
      <c r="AA36" s="11">
        <f t="shared" si="9"/>
        <v>0</v>
      </c>
    </row>
    <row r="37" spans="1:27" x14ac:dyDescent="0.25">
      <c r="A37" s="16" t="s">
        <v>73</v>
      </c>
      <c r="B37" s="6" t="s">
        <v>44</v>
      </c>
      <c r="C37" s="6"/>
      <c r="D37" s="6" t="s">
        <v>74</v>
      </c>
      <c r="E37" s="5" t="s">
        <v>32</v>
      </c>
      <c r="F37" s="7">
        <v>1</v>
      </c>
      <c r="G37" s="7">
        <v>1</v>
      </c>
      <c r="H37" s="8">
        <f t="shared" si="0"/>
        <v>49816516</v>
      </c>
      <c r="I37" s="8">
        <f t="shared" si="17"/>
        <v>17876740.050000001</v>
      </c>
      <c r="J37" s="9">
        <f t="shared" si="10"/>
        <v>0</v>
      </c>
      <c r="K37" s="8">
        <f t="shared" si="13"/>
        <v>1787674</v>
      </c>
      <c r="L37" s="10">
        <f t="shared" si="14"/>
        <v>946514</v>
      </c>
      <c r="M37" s="8">
        <f t="shared" si="1"/>
        <v>0</v>
      </c>
      <c r="O37" s="11">
        <f t="shared" si="2"/>
        <v>125502224</v>
      </c>
      <c r="P37" s="11">
        <f t="shared" si="15"/>
        <v>19015488.390000001</v>
      </c>
      <c r="Q37" s="13">
        <f t="shared" si="3"/>
        <v>0</v>
      </c>
      <c r="R37" s="11">
        <f t="shared" si="11"/>
        <v>1901549</v>
      </c>
      <c r="S37" s="14">
        <f t="shared" si="4"/>
        <v>2384542</v>
      </c>
      <c r="T37" s="11">
        <f t="shared" si="5"/>
        <v>0</v>
      </c>
      <c r="V37" s="11">
        <f t="shared" si="6"/>
        <v>126174189</v>
      </c>
      <c r="W37" s="11">
        <f t="shared" si="16"/>
        <v>19332102.789999999</v>
      </c>
      <c r="X37" s="13">
        <f t="shared" si="7"/>
        <v>0</v>
      </c>
      <c r="Y37" s="11">
        <f t="shared" si="12"/>
        <v>1933210</v>
      </c>
      <c r="Z37" s="14">
        <f t="shared" si="8"/>
        <v>2397310</v>
      </c>
      <c r="AA37" s="11">
        <f t="shared" si="9"/>
        <v>0</v>
      </c>
    </row>
    <row r="38" spans="1:27" x14ac:dyDescent="0.25">
      <c r="A38" s="16" t="s">
        <v>75</v>
      </c>
      <c r="B38" s="6" t="s">
        <v>76</v>
      </c>
      <c r="C38" s="6"/>
      <c r="D38" s="6" t="s">
        <v>77</v>
      </c>
      <c r="E38" s="5" t="s">
        <v>32</v>
      </c>
      <c r="F38" s="7">
        <v>2</v>
      </c>
      <c r="G38" s="7">
        <v>2</v>
      </c>
      <c r="H38" s="8">
        <f t="shared" si="0"/>
        <v>99633031</v>
      </c>
      <c r="I38" s="8">
        <f t="shared" si="17"/>
        <v>17876740.050000001</v>
      </c>
      <c r="J38" s="9">
        <f t="shared" si="10"/>
        <v>0</v>
      </c>
      <c r="K38" s="8">
        <f t="shared" si="13"/>
        <v>1787674</v>
      </c>
      <c r="L38" s="10">
        <f t="shared" si="14"/>
        <v>1893028</v>
      </c>
      <c r="M38" s="8">
        <f t="shared" si="1"/>
        <v>0</v>
      </c>
      <c r="O38" s="11">
        <f t="shared" si="2"/>
        <v>251004449</v>
      </c>
      <c r="P38" s="11">
        <f t="shared" si="15"/>
        <v>19015488.390000001</v>
      </c>
      <c r="Q38" s="13">
        <f t="shared" si="3"/>
        <v>0</v>
      </c>
      <c r="R38" s="11">
        <f t="shared" si="11"/>
        <v>1901549</v>
      </c>
      <c r="S38" s="14">
        <f t="shared" si="4"/>
        <v>4769085</v>
      </c>
      <c r="T38" s="11">
        <f t="shared" si="5"/>
        <v>0</v>
      </c>
      <c r="V38" s="11">
        <f t="shared" si="6"/>
        <v>252348378</v>
      </c>
      <c r="W38" s="11">
        <f t="shared" si="16"/>
        <v>19332102.789999999</v>
      </c>
      <c r="X38" s="13">
        <f t="shared" si="7"/>
        <v>0</v>
      </c>
      <c r="Y38" s="11">
        <f t="shared" si="12"/>
        <v>1933210</v>
      </c>
      <c r="Z38" s="14">
        <f t="shared" si="8"/>
        <v>4794619</v>
      </c>
      <c r="AA38" s="11">
        <f t="shared" si="9"/>
        <v>0</v>
      </c>
    </row>
    <row r="39" spans="1:27" x14ac:dyDescent="0.25">
      <c r="A39" s="122" t="s">
        <v>78</v>
      </c>
      <c r="B39" s="121" t="s">
        <v>79</v>
      </c>
      <c r="C39" s="121"/>
      <c r="D39" s="6" t="s">
        <v>80</v>
      </c>
      <c r="E39" s="5" t="s">
        <v>32</v>
      </c>
      <c r="F39" s="7">
        <v>10</v>
      </c>
      <c r="G39" s="7">
        <v>10</v>
      </c>
      <c r="H39" s="8">
        <f t="shared" si="0"/>
        <v>498165156</v>
      </c>
      <c r="I39" s="8">
        <f t="shared" si="17"/>
        <v>17876740.050000001</v>
      </c>
      <c r="J39" s="9">
        <f t="shared" si="10"/>
        <v>0</v>
      </c>
      <c r="K39" s="8">
        <f t="shared" si="13"/>
        <v>1787674</v>
      </c>
      <c r="L39" s="10">
        <f t="shared" si="14"/>
        <v>9465138</v>
      </c>
      <c r="M39" s="8">
        <f t="shared" si="1"/>
        <v>0</v>
      </c>
      <c r="O39" s="11">
        <f t="shared" si="2"/>
        <v>1255022243</v>
      </c>
      <c r="P39" s="11">
        <f t="shared" si="15"/>
        <v>19015488.390000001</v>
      </c>
      <c r="Q39" s="13">
        <f t="shared" si="3"/>
        <v>0</v>
      </c>
      <c r="R39" s="11">
        <f t="shared" si="11"/>
        <v>1901549</v>
      </c>
      <c r="S39" s="14">
        <f t="shared" si="4"/>
        <v>23845423</v>
      </c>
      <c r="T39" s="11">
        <f t="shared" si="5"/>
        <v>0</v>
      </c>
      <c r="V39" s="11">
        <f t="shared" si="6"/>
        <v>1261741892</v>
      </c>
      <c r="W39" s="11">
        <f t="shared" si="16"/>
        <v>19332102.789999999</v>
      </c>
      <c r="X39" s="13">
        <f t="shared" si="7"/>
        <v>0</v>
      </c>
      <c r="Y39" s="11">
        <f t="shared" si="12"/>
        <v>1933210</v>
      </c>
      <c r="Z39" s="14">
        <f t="shared" si="8"/>
        <v>23973096</v>
      </c>
      <c r="AA39" s="11">
        <f t="shared" si="9"/>
        <v>0</v>
      </c>
    </row>
    <row r="40" spans="1:27" ht="27" x14ac:dyDescent="0.25">
      <c r="A40" s="122"/>
      <c r="B40" s="121"/>
      <c r="C40" s="121"/>
      <c r="D40" s="6" t="s">
        <v>80</v>
      </c>
      <c r="E40" s="5" t="s">
        <v>81</v>
      </c>
      <c r="F40" s="7">
        <v>4</v>
      </c>
      <c r="G40" s="7">
        <v>4</v>
      </c>
      <c r="H40" s="8">
        <f t="shared" si="0"/>
        <v>92990830</v>
      </c>
      <c r="I40" s="8">
        <f>ROUND((((((($H$7+J40)*47.59%)/30)*14)/13)*13)+(((((($H$7+J40)*52.41%)/30)*14)/11)*11),2)</f>
        <v>8342478.6900000004</v>
      </c>
      <c r="J40" s="9">
        <f t="shared" si="10"/>
        <v>0</v>
      </c>
      <c r="K40" s="8">
        <f t="shared" si="13"/>
        <v>834248</v>
      </c>
      <c r="L40" s="10">
        <f t="shared" si="14"/>
        <v>1766826</v>
      </c>
      <c r="M40" s="8">
        <f t="shared" si="1"/>
        <v>0</v>
      </c>
      <c r="O40" s="11">
        <f t="shared" si="2"/>
        <v>234270806</v>
      </c>
      <c r="P40" s="11">
        <f>ROUND((((((($O$7+Q40)*47.59%)/30)*14)/13)*13)+(((((($O$7+Q40)*52.41%)/30)*14)/11)*11),2)</f>
        <v>8873894.5800000001</v>
      </c>
      <c r="Q40" s="13">
        <f t="shared" si="3"/>
        <v>0</v>
      </c>
      <c r="R40" s="11">
        <f t="shared" si="11"/>
        <v>887389</v>
      </c>
      <c r="S40" s="14">
        <f t="shared" si="4"/>
        <v>4451145</v>
      </c>
      <c r="T40" s="11">
        <f t="shared" si="5"/>
        <v>0</v>
      </c>
      <c r="V40" s="11">
        <f t="shared" si="6"/>
        <v>235525161</v>
      </c>
      <c r="W40" s="11">
        <f>ROUND((((((($V$7+X40)*47.59%)/30)*14)/13)*13)+(((((($V$7+X40)*52.41%)/30)*14)/11)*11),2)</f>
        <v>9021647.9700000007</v>
      </c>
      <c r="X40" s="13">
        <f t="shared" si="7"/>
        <v>0</v>
      </c>
      <c r="Y40" s="11">
        <f t="shared" si="12"/>
        <v>902165</v>
      </c>
      <c r="Z40" s="14">
        <f t="shared" si="8"/>
        <v>4474978</v>
      </c>
      <c r="AA40" s="11">
        <f t="shared" si="9"/>
        <v>0</v>
      </c>
    </row>
    <row r="41" spans="1:27" x14ac:dyDescent="0.25">
      <c r="A41" s="16" t="s">
        <v>82</v>
      </c>
      <c r="B41" s="6" t="s">
        <v>83</v>
      </c>
      <c r="C41" s="6"/>
      <c r="D41" s="6" t="s">
        <v>80</v>
      </c>
      <c r="E41" s="5" t="s">
        <v>32</v>
      </c>
      <c r="F41" s="7">
        <v>2</v>
      </c>
      <c r="G41" s="7">
        <v>2</v>
      </c>
      <c r="H41" s="8">
        <f t="shared" si="0"/>
        <v>99633031</v>
      </c>
      <c r="I41" s="8">
        <f>ROUND(($H$7+J41),2)</f>
        <v>17876740.050000001</v>
      </c>
      <c r="J41" s="9">
        <f t="shared" si="10"/>
        <v>0</v>
      </c>
      <c r="K41" s="8">
        <f t="shared" si="13"/>
        <v>1787674</v>
      </c>
      <c r="L41" s="10">
        <f t="shared" si="14"/>
        <v>1893028</v>
      </c>
      <c r="M41" s="8">
        <f t="shared" si="1"/>
        <v>0</v>
      </c>
      <c r="O41" s="11">
        <f t="shared" si="2"/>
        <v>251004449</v>
      </c>
      <c r="P41" s="11">
        <f>ROUND(($O$7+Q41),2)</f>
        <v>19015488.390000001</v>
      </c>
      <c r="Q41" s="13">
        <f t="shared" si="3"/>
        <v>0</v>
      </c>
      <c r="R41" s="11">
        <f t="shared" si="11"/>
        <v>1901549</v>
      </c>
      <c r="S41" s="14">
        <f t="shared" si="4"/>
        <v>4769085</v>
      </c>
      <c r="T41" s="11">
        <f t="shared" si="5"/>
        <v>0</v>
      </c>
      <c r="V41" s="11">
        <f t="shared" si="6"/>
        <v>252348378</v>
      </c>
      <c r="W41" s="11">
        <f>ROUND(($V$7+X41),2)</f>
        <v>19332102.789999999</v>
      </c>
      <c r="X41" s="13">
        <f t="shared" si="7"/>
        <v>0</v>
      </c>
      <c r="Y41" s="11">
        <f t="shared" si="12"/>
        <v>1933210</v>
      </c>
      <c r="Z41" s="14">
        <f t="shared" si="8"/>
        <v>4794619</v>
      </c>
      <c r="AA41" s="11">
        <f t="shared" si="9"/>
        <v>0</v>
      </c>
    </row>
    <row r="42" spans="1:27" x14ac:dyDescent="0.25">
      <c r="A42" s="19" t="s">
        <v>84</v>
      </c>
      <c r="B42" s="20" t="s">
        <v>53</v>
      </c>
      <c r="C42" s="5"/>
      <c r="D42" s="6" t="s">
        <v>80</v>
      </c>
      <c r="E42" s="5" t="s">
        <v>32</v>
      </c>
      <c r="F42" s="7">
        <v>2</v>
      </c>
      <c r="G42" s="7">
        <v>2</v>
      </c>
      <c r="H42" s="8">
        <f t="shared" si="0"/>
        <v>99633031</v>
      </c>
      <c r="I42" s="8">
        <f>ROUND(($H$7+J42),2)</f>
        <v>17876740.050000001</v>
      </c>
      <c r="J42" s="9">
        <f t="shared" si="10"/>
        <v>0</v>
      </c>
      <c r="K42" s="8">
        <f t="shared" si="13"/>
        <v>1787674</v>
      </c>
      <c r="L42" s="10">
        <f t="shared" si="14"/>
        <v>1893028</v>
      </c>
      <c r="M42" s="8">
        <f t="shared" si="1"/>
        <v>0</v>
      </c>
      <c r="O42" s="11">
        <f t="shared" si="2"/>
        <v>251004449</v>
      </c>
      <c r="P42" s="11">
        <f>ROUND(($O$7+Q42),2)</f>
        <v>19015488.390000001</v>
      </c>
      <c r="Q42" s="13">
        <f t="shared" si="3"/>
        <v>0</v>
      </c>
      <c r="R42" s="11">
        <f t="shared" si="11"/>
        <v>1901549</v>
      </c>
      <c r="S42" s="14">
        <f t="shared" si="4"/>
        <v>4769085</v>
      </c>
      <c r="T42" s="11">
        <f t="shared" si="5"/>
        <v>0</v>
      </c>
      <c r="V42" s="11">
        <f t="shared" si="6"/>
        <v>252348378</v>
      </c>
      <c r="W42" s="11">
        <f>ROUND(($V$7+X42),2)</f>
        <v>19332102.789999999</v>
      </c>
      <c r="X42" s="13">
        <f t="shared" si="7"/>
        <v>0</v>
      </c>
      <c r="Y42" s="11">
        <f t="shared" si="12"/>
        <v>1933210</v>
      </c>
      <c r="Z42" s="14">
        <f t="shared" si="8"/>
        <v>4794619</v>
      </c>
      <c r="AA42" s="11">
        <f t="shared" si="9"/>
        <v>0</v>
      </c>
    </row>
    <row r="43" spans="1:27" x14ac:dyDescent="0.25">
      <c r="A43" s="110" t="s">
        <v>85</v>
      </c>
      <c r="B43" s="107" t="s">
        <v>86</v>
      </c>
      <c r="C43" s="123"/>
      <c r="D43" s="6" t="s">
        <v>80</v>
      </c>
      <c r="E43" s="5" t="s">
        <v>32</v>
      </c>
      <c r="F43" s="7">
        <v>1</v>
      </c>
      <c r="G43" s="7">
        <v>1</v>
      </c>
      <c r="H43" s="8">
        <f t="shared" si="0"/>
        <v>49816516</v>
      </c>
      <c r="I43" s="8">
        <f>ROUND(($H$7+J43),2)</f>
        <v>17876740.050000001</v>
      </c>
      <c r="J43" s="9">
        <f t="shared" si="10"/>
        <v>0</v>
      </c>
      <c r="K43" s="8">
        <f t="shared" si="13"/>
        <v>1787674</v>
      </c>
      <c r="L43" s="10">
        <f t="shared" si="14"/>
        <v>946514</v>
      </c>
      <c r="M43" s="8">
        <f t="shared" si="1"/>
        <v>0</v>
      </c>
      <c r="O43" s="11">
        <f t="shared" si="2"/>
        <v>125502224</v>
      </c>
      <c r="P43" s="11">
        <f>ROUND(($O$7+Q43),2)</f>
        <v>19015488.390000001</v>
      </c>
      <c r="Q43" s="13">
        <f t="shared" si="3"/>
        <v>0</v>
      </c>
      <c r="R43" s="11">
        <f t="shared" si="11"/>
        <v>1901549</v>
      </c>
      <c r="S43" s="14">
        <f t="shared" si="4"/>
        <v>2384542</v>
      </c>
      <c r="T43" s="11">
        <f t="shared" si="5"/>
        <v>0</v>
      </c>
      <c r="V43" s="11">
        <f t="shared" si="6"/>
        <v>126174189</v>
      </c>
      <c r="W43" s="11">
        <f>ROUND(($V$7+X43),2)</f>
        <v>19332102.789999999</v>
      </c>
      <c r="X43" s="13">
        <f t="shared" si="7"/>
        <v>0</v>
      </c>
      <c r="Y43" s="11">
        <f t="shared" si="12"/>
        <v>1933210</v>
      </c>
      <c r="Z43" s="14">
        <f t="shared" si="8"/>
        <v>2397310</v>
      </c>
      <c r="AA43" s="11">
        <f t="shared" si="9"/>
        <v>0</v>
      </c>
    </row>
    <row r="44" spans="1:27" x14ac:dyDescent="0.25">
      <c r="A44" s="112"/>
      <c r="B44" s="109"/>
      <c r="C44" s="123"/>
      <c r="D44" s="6" t="s">
        <v>80</v>
      </c>
      <c r="E44" s="5" t="s">
        <v>87</v>
      </c>
      <c r="F44" s="7">
        <v>1</v>
      </c>
      <c r="G44" s="7">
        <v>1</v>
      </c>
      <c r="H44" s="8">
        <f t="shared" si="0"/>
        <v>7294669</v>
      </c>
      <c r="I44" s="8">
        <f>ROUND((((((($H$7+J44)*47.59%)/30)*10)/13)*12),2)</f>
        <v>2617704.7999999998</v>
      </c>
      <c r="J44" s="9">
        <f t="shared" si="10"/>
        <v>0</v>
      </c>
      <c r="K44" s="8">
        <f t="shared" si="13"/>
        <v>261770</v>
      </c>
      <c r="L44" s="10">
        <f t="shared" si="14"/>
        <v>138599</v>
      </c>
      <c r="M44" s="8">
        <f t="shared" si="1"/>
        <v>0</v>
      </c>
      <c r="O44" s="11">
        <f t="shared" si="2"/>
        <v>18379565</v>
      </c>
      <c r="P44" s="11">
        <f>ROUND((((((($O$7+2255)*47.59%)/30)*10)/13)*12),2)</f>
        <v>2784782.79</v>
      </c>
      <c r="Q44" s="13">
        <f t="shared" si="3"/>
        <v>0</v>
      </c>
      <c r="R44" s="11">
        <f t="shared" si="11"/>
        <v>278478</v>
      </c>
      <c r="S44" s="14">
        <f t="shared" si="4"/>
        <v>349212</v>
      </c>
      <c r="T44" s="11">
        <f t="shared" si="5"/>
        <v>0</v>
      </c>
      <c r="V44" s="11">
        <f t="shared" si="6"/>
        <v>18477936</v>
      </c>
      <c r="W44" s="11">
        <f>ROUND((((((($V$7+2255)*47.59%)/30)*10)/13)*12),2)</f>
        <v>2831144.88</v>
      </c>
      <c r="X44" s="13">
        <f t="shared" si="7"/>
        <v>0</v>
      </c>
      <c r="Y44" s="11">
        <f t="shared" si="12"/>
        <v>283114</v>
      </c>
      <c r="Z44" s="14">
        <f t="shared" si="8"/>
        <v>351081</v>
      </c>
      <c r="AA44" s="11">
        <f t="shared" si="9"/>
        <v>0</v>
      </c>
    </row>
    <row r="45" spans="1:27" x14ac:dyDescent="0.25">
      <c r="A45" s="16" t="s">
        <v>88</v>
      </c>
      <c r="B45" s="6" t="s">
        <v>89</v>
      </c>
      <c r="C45" s="6"/>
      <c r="D45" s="6" t="s">
        <v>80</v>
      </c>
      <c r="E45" s="5" t="s">
        <v>32</v>
      </c>
      <c r="F45" s="7">
        <v>1</v>
      </c>
      <c r="G45" s="7">
        <v>1</v>
      </c>
      <c r="H45" s="8">
        <f t="shared" si="0"/>
        <v>49816516</v>
      </c>
      <c r="I45" s="8">
        <f>ROUND(($H$7+J45),2)</f>
        <v>17876740.050000001</v>
      </c>
      <c r="J45" s="9">
        <f t="shared" si="10"/>
        <v>0</v>
      </c>
      <c r="K45" s="8">
        <f t="shared" si="13"/>
        <v>1787674</v>
      </c>
      <c r="L45" s="10">
        <f t="shared" si="14"/>
        <v>946514</v>
      </c>
      <c r="M45" s="8">
        <f t="shared" si="1"/>
        <v>0</v>
      </c>
      <c r="O45" s="11">
        <f t="shared" si="2"/>
        <v>125502224</v>
      </c>
      <c r="P45" s="11">
        <f>ROUND(($O$7+Q45),2)</f>
        <v>19015488.390000001</v>
      </c>
      <c r="Q45" s="13">
        <f t="shared" si="3"/>
        <v>0</v>
      </c>
      <c r="R45" s="11">
        <f t="shared" si="11"/>
        <v>1901549</v>
      </c>
      <c r="S45" s="14">
        <f t="shared" si="4"/>
        <v>2384542</v>
      </c>
      <c r="T45" s="11">
        <f t="shared" si="5"/>
        <v>0</v>
      </c>
      <c r="V45" s="11">
        <f t="shared" si="6"/>
        <v>126174189</v>
      </c>
      <c r="W45" s="11">
        <f>ROUND(($V$7+X45),2)</f>
        <v>19332102.789999999</v>
      </c>
      <c r="X45" s="13">
        <f t="shared" si="7"/>
        <v>0</v>
      </c>
      <c r="Y45" s="11">
        <f t="shared" si="12"/>
        <v>1933210</v>
      </c>
      <c r="Z45" s="14">
        <f t="shared" si="8"/>
        <v>2397310</v>
      </c>
      <c r="AA45" s="11">
        <f t="shared" si="9"/>
        <v>0</v>
      </c>
    </row>
    <row r="46" spans="1:27" x14ac:dyDescent="0.25">
      <c r="A46" s="16" t="s">
        <v>90</v>
      </c>
      <c r="B46" s="6" t="s">
        <v>91</v>
      </c>
      <c r="C46" s="6" t="s">
        <v>92</v>
      </c>
      <c r="D46" s="6" t="s">
        <v>80</v>
      </c>
      <c r="E46" s="5" t="s">
        <v>32</v>
      </c>
      <c r="F46" s="7">
        <v>1</v>
      </c>
      <c r="G46" s="7">
        <v>1</v>
      </c>
      <c r="H46" s="8">
        <f t="shared" si="0"/>
        <v>49816516</v>
      </c>
      <c r="I46" s="8">
        <f>ROUND(($H$7+J46),2)</f>
        <v>17876740.050000001</v>
      </c>
      <c r="J46" s="9">
        <f t="shared" si="10"/>
        <v>0</v>
      </c>
      <c r="K46" s="8">
        <f t="shared" si="13"/>
        <v>1787674</v>
      </c>
      <c r="L46" s="10">
        <f t="shared" si="14"/>
        <v>946514</v>
      </c>
      <c r="M46" s="8">
        <f t="shared" si="1"/>
        <v>0</v>
      </c>
      <c r="O46" s="11">
        <f t="shared" si="2"/>
        <v>125502224</v>
      </c>
      <c r="P46" s="11">
        <f>ROUND(($O$7+Q46),2)</f>
        <v>19015488.390000001</v>
      </c>
      <c r="Q46" s="13">
        <f t="shared" si="3"/>
        <v>0</v>
      </c>
      <c r="R46" s="11">
        <f t="shared" si="11"/>
        <v>1901549</v>
      </c>
      <c r="S46" s="14">
        <f t="shared" si="4"/>
        <v>2384542</v>
      </c>
      <c r="T46" s="11">
        <f t="shared" si="5"/>
        <v>0</v>
      </c>
      <c r="V46" s="11">
        <f t="shared" si="6"/>
        <v>126174189</v>
      </c>
      <c r="W46" s="11">
        <f>ROUND(($V$7+X46),2)</f>
        <v>19332102.789999999</v>
      </c>
      <c r="X46" s="13">
        <f t="shared" si="7"/>
        <v>0</v>
      </c>
      <c r="Y46" s="11">
        <f t="shared" si="12"/>
        <v>1933210</v>
      </c>
      <c r="Z46" s="14">
        <f t="shared" si="8"/>
        <v>2397310</v>
      </c>
      <c r="AA46" s="11">
        <f t="shared" si="9"/>
        <v>0</v>
      </c>
    </row>
    <row r="47" spans="1:27" x14ac:dyDescent="0.25">
      <c r="A47" s="16" t="s">
        <v>90</v>
      </c>
      <c r="B47" s="6" t="s">
        <v>91</v>
      </c>
      <c r="C47" s="6" t="s">
        <v>92</v>
      </c>
      <c r="D47" s="6" t="s">
        <v>80</v>
      </c>
      <c r="E47" s="5" t="s">
        <v>87</v>
      </c>
      <c r="F47" s="7">
        <v>1</v>
      </c>
      <c r="G47" s="7">
        <v>1</v>
      </c>
      <c r="H47" s="8">
        <f t="shared" si="0"/>
        <v>7294669</v>
      </c>
      <c r="I47" s="8">
        <f>ROUND((((((($H$7+J47)*47.59%)/30)*10)/13)*12),2)</f>
        <v>2617704.7999999998</v>
      </c>
      <c r="J47" s="9">
        <f t="shared" si="10"/>
        <v>0</v>
      </c>
      <c r="K47" s="8">
        <f t="shared" si="13"/>
        <v>261770</v>
      </c>
      <c r="L47" s="10">
        <f t="shared" si="14"/>
        <v>138599</v>
      </c>
      <c r="M47" s="8">
        <f t="shared" si="1"/>
        <v>0</v>
      </c>
      <c r="O47" s="11">
        <f t="shared" si="2"/>
        <v>18379565</v>
      </c>
      <c r="P47" s="11">
        <f>ROUND((((((($O$7+2255)*47.59%)/30)*10)/13)*12),2)</f>
        <v>2784782.79</v>
      </c>
      <c r="Q47" s="13">
        <f t="shared" si="3"/>
        <v>0</v>
      </c>
      <c r="R47" s="11">
        <f t="shared" si="11"/>
        <v>278478</v>
      </c>
      <c r="S47" s="14">
        <f t="shared" si="4"/>
        <v>349212</v>
      </c>
      <c r="T47" s="11">
        <f t="shared" si="5"/>
        <v>0</v>
      </c>
      <c r="V47" s="11">
        <f t="shared" si="6"/>
        <v>18477936</v>
      </c>
      <c r="W47" s="11">
        <f>ROUND((((((($V$7+2255)*47.59%)/30)*10)/13)*12),2)</f>
        <v>2831144.88</v>
      </c>
      <c r="X47" s="13">
        <f t="shared" si="7"/>
        <v>0</v>
      </c>
      <c r="Y47" s="11">
        <f t="shared" si="12"/>
        <v>283114</v>
      </c>
      <c r="Z47" s="14">
        <f t="shared" si="8"/>
        <v>351081</v>
      </c>
      <c r="AA47" s="11">
        <f t="shared" si="9"/>
        <v>0</v>
      </c>
    </row>
    <row r="48" spans="1:27" x14ac:dyDescent="0.25">
      <c r="A48" s="16" t="s">
        <v>93</v>
      </c>
      <c r="B48" s="6" t="s">
        <v>94</v>
      </c>
      <c r="C48" s="6" t="s">
        <v>95</v>
      </c>
      <c r="D48" s="6" t="s">
        <v>77</v>
      </c>
      <c r="E48" s="5" t="s">
        <v>32</v>
      </c>
      <c r="F48" s="7">
        <v>3</v>
      </c>
      <c r="G48" s="7">
        <v>3</v>
      </c>
      <c r="H48" s="8">
        <f t="shared" si="0"/>
        <v>149449547</v>
      </c>
      <c r="I48" s="8">
        <f>ROUND(($H$7+J48),2)</f>
        <v>17876740.050000001</v>
      </c>
      <c r="J48" s="9">
        <f t="shared" si="10"/>
        <v>0</v>
      </c>
      <c r="K48" s="8">
        <f t="shared" si="13"/>
        <v>1787674</v>
      </c>
      <c r="L48" s="10">
        <f t="shared" si="14"/>
        <v>2839541</v>
      </c>
      <c r="M48" s="8">
        <f t="shared" si="1"/>
        <v>0</v>
      </c>
      <c r="O48" s="11">
        <f t="shared" si="2"/>
        <v>376506673</v>
      </c>
      <c r="P48" s="11">
        <f>ROUND(($O$7+Q48),2)</f>
        <v>19015488.390000001</v>
      </c>
      <c r="Q48" s="13">
        <f t="shared" si="3"/>
        <v>0</v>
      </c>
      <c r="R48" s="11">
        <f t="shared" si="11"/>
        <v>1901549</v>
      </c>
      <c r="S48" s="14">
        <f t="shared" si="4"/>
        <v>7153627</v>
      </c>
      <c r="T48" s="11">
        <f t="shared" si="5"/>
        <v>0</v>
      </c>
      <c r="V48" s="11">
        <f t="shared" si="6"/>
        <v>378522568</v>
      </c>
      <c r="W48" s="11">
        <f t="shared" ref="W48:W56" si="18">ROUND(($V$7+X48),2)</f>
        <v>19332102.789999999</v>
      </c>
      <c r="X48" s="13">
        <f t="shared" si="7"/>
        <v>0</v>
      </c>
      <c r="Y48" s="11">
        <f t="shared" si="12"/>
        <v>1933210</v>
      </c>
      <c r="Z48" s="14">
        <f t="shared" si="8"/>
        <v>7191929</v>
      </c>
      <c r="AA48" s="11">
        <f t="shared" si="9"/>
        <v>0</v>
      </c>
    </row>
    <row r="49" spans="1:27" x14ac:dyDescent="0.25">
      <c r="A49" s="16" t="s">
        <v>96</v>
      </c>
      <c r="B49" s="6" t="s">
        <v>89</v>
      </c>
      <c r="C49" s="6" t="s">
        <v>95</v>
      </c>
      <c r="D49" s="6" t="s">
        <v>77</v>
      </c>
      <c r="E49" s="5" t="s">
        <v>32</v>
      </c>
      <c r="F49" s="7">
        <v>1</v>
      </c>
      <c r="G49" s="7">
        <v>1</v>
      </c>
      <c r="H49" s="8">
        <f t="shared" si="0"/>
        <v>49816516</v>
      </c>
      <c r="I49" s="8">
        <f t="shared" ref="I49:I56" si="19">ROUND(($H$7+J49),2)</f>
        <v>17876740.050000001</v>
      </c>
      <c r="J49" s="9">
        <f t="shared" si="10"/>
        <v>0</v>
      </c>
      <c r="K49" s="8">
        <f t="shared" si="13"/>
        <v>1787674</v>
      </c>
      <c r="L49" s="10">
        <f t="shared" si="14"/>
        <v>946514</v>
      </c>
      <c r="M49" s="8">
        <f t="shared" si="1"/>
        <v>0</v>
      </c>
      <c r="O49" s="11">
        <f t="shared" si="2"/>
        <v>125502224</v>
      </c>
      <c r="P49" s="11">
        <f>ROUND(($O$7+Q49),2)</f>
        <v>19015488.390000001</v>
      </c>
      <c r="Q49" s="13">
        <f t="shared" si="3"/>
        <v>0</v>
      </c>
      <c r="R49" s="11">
        <f t="shared" si="11"/>
        <v>1901549</v>
      </c>
      <c r="S49" s="14">
        <f t="shared" si="4"/>
        <v>2384542</v>
      </c>
      <c r="T49" s="11">
        <f t="shared" si="5"/>
        <v>0</v>
      </c>
      <c r="V49" s="11">
        <f t="shared" si="6"/>
        <v>126174189</v>
      </c>
      <c r="W49" s="11">
        <f t="shared" si="18"/>
        <v>19332102.789999999</v>
      </c>
      <c r="X49" s="13">
        <f t="shared" si="7"/>
        <v>0</v>
      </c>
      <c r="Y49" s="11">
        <f t="shared" si="12"/>
        <v>1933210</v>
      </c>
      <c r="Z49" s="14">
        <f t="shared" si="8"/>
        <v>2397310</v>
      </c>
      <c r="AA49" s="11">
        <f t="shared" si="9"/>
        <v>0</v>
      </c>
    </row>
    <row r="50" spans="1:27" x14ac:dyDescent="0.25">
      <c r="A50" s="16" t="s">
        <v>97</v>
      </c>
      <c r="B50" s="6" t="s">
        <v>89</v>
      </c>
      <c r="C50" s="6" t="s">
        <v>95</v>
      </c>
      <c r="D50" s="6" t="s">
        <v>77</v>
      </c>
      <c r="E50" s="5" t="s">
        <v>32</v>
      </c>
      <c r="F50" s="7">
        <v>1</v>
      </c>
      <c r="G50" s="7">
        <v>1</v>
      </c>
      <c r="H50" s="8">
        <f t="shared" si="0"/>
        <v>49816516</v>
      </c>
      <c r="I50" s="8">
        <f t="shared" si="19"/>
        <v>17876740.050000001</v>
      </c>
      <c r="J50" s="9">
        <f t="shared" si="10"/>
        <v>0</v>
      </c>
      <c r="K50" s="8">
        <f t="shared" si="13"/>
        <v>1787674</v>
      </c>
      <c r="L50" s="10">
        <f t="shared" si="14"/>
        <v>946514</v>
      </c>
      <c r="M50" s="8">
        <f t="shared" si="1"/>
        <v>0</v>
      </c>
      <c r="O50" s="11">
        <f t="shared" si="2"/>
        <v>125502224</v>
      </c>
      <c r="P50" s="11">
        <f>ROUND(($O$7+Q50),2)</f>
        <v>19015488.390000001</v>
      </c>
      <c r="Q50" s="13">
        <f t="shared" si="3"/>
        <v>0</v>
      </c>
      <c r="R50" s="11">
        <f t="shared" si="11"/>
        <v>1901549</v>
      </c>
      <c r="S50" s="14">
        <f t="shared" si="4"/>
        <v>2384542</v>
      </c>
      <c r="T50" s="11">
        <f t="shared" si="5"/>
        <v>0</v>
      </c>
      <c r="V50" s="11">
        <f t="shared" si="6"/>
        <v>126174189</v>
      </c>
      <c r="W50" s="11">
        <f t="shared" si="18"/>
        <v>19332102.789999999</v>
      </c>
      <c r="X50" s="13">
        <f t="shared" si="7"/>
        <v>0</v>
      </c>
      <c r="Y50" s="11">
        <f t="shared" si="12"/>
        <v>1933210</v>
      </c>
      <c r="Z50" s="14">
        <f t="shared" si="8"/>
        <v>2397310</v>
      </c>
      <c r="AA50" s="11">
        <f t="shared" si="9"/>
        <v>0</v>
      </c>
    </row>
    <row r="51" spans="1:27" x14ac:dyDescent="0.25">
      <c r="A51" s="21" t="s">
        <v>98</v>
      </c>
      <c r="B51" s="21"/>
      <c r="C51" s="21"/>
      <c r="D51" s="6" t="s">
        <v>99</v>
      </c>
      <c r="E51" s="5" t="s">
        <v>32</v>
      </c>
      <c r="F51" s="7">
        <v>3</v>
      </c>
      <c r="G51" s="7">
        <v>3</v>
      </c>
      <c r="H51" s="8">
        <f t="shared" si="0"/>
        <v>149449547</v>
      </c>
      <c r="I51" s="8">
        <f t="shared" si="19"/>
        <v>17876740.050000001</v>
      </c>
      <c r="J51" s="9">
        <f t="shared" si="10"/>
        <v>0</v>
      </c>
      <c r="K51" s="8">
        <f t="shared" si="13"/>
        <v>1787674</v>
      </c>
      <c r="L51" s="10">
        <f t="shared" si="14"/>
        <v>2839541</v>
      </c>
      <c r="M51" s="8">
        <f t="shared" si="1"/>
        <v>0</v>
      </c>
      <c r="O51" s="11">
        <f t="shared" si="2"/>
        <v>376506673</v>
      </c>
      <c r="P51" s="11">
        <f t="shared" ref="P51:P56" si="20">ROUND(($O$7+Q51),2)</f>
        <v>19015488.390000001</v>
      </c>
      <c r="Q51" s="13">
        <f t="shared" si="3"/>
        <v>0</v>
      </c>
      <c r="R51" s="11">
        <f t="shared" si="11"/>
        <v>1901549</v>
      </c>
      <c r="S51" s="14">
        <f t="shared" si="4"/>
        <v>7153627</v>
      </c>
      <c r="T51" s="11">
        <f t="shared" si="5"/>
        <v>0</v>
      </c>
      <c r="V51" s="11">
        <f t="shared" si="6"/>
        <v>378522568</v>
      </c>
      <c r="W51" s="11">
        <f t="shared" si="18"/>
        <v>19332102.789999999</v>
      </c>
      <c r="X51" s="13">
        <f t="shared" si="7"/>
        <v>0</v>
      </c>
      <c r="Y51" s="11">
        <f t="shared" si="12"/>
        <v>1933210</v>
      </c>
      <c r="Z51" s="14">
        <f t="shared" si="8"/>
        <v>7191929</v>
      </c>
      <c r="AA51" s="11">
        <f t="shared" si="9"/>
        <v>0</v>
      </c>
    </row>
    <row r="52" spans="1:27" x14ac:dyDescent="0.25">
      <c r="A52" s="16" t="s">
        <v>100</v>
      </c>
      <c r="B52" s="121" t="s">
        <v>101</v>
      </c>
      <c r="C52" s="6"/>
      <c r="D52" s="6" t="s">
        <v>102</v>
      </c>
      <c r="E52" s="5" t="s">
        <v>32</v>
      </c>
      <c r="F52" s="7">
        <v>1</v>
      </c>
      <c r="G52" s="7">
        <v>1</v>
      </c>
      <c r="H52" s="8">
        <f t="shared" si="0"/>
        <v>49816516</v>
      </c>
      <c r="I52" s="8">
        <f t="shared" si="19"/>
        <v>17876740.050000001</v>
      </c>
      <c r="J52" s="9">
        <f t="shared" si="10"/>
        <v>0</v>
      </c>
      <c r="K52" s="8">
        <f t="shared" si="13"/>
        <v>1787674</v>
      </c>
      <c r="L52" s="10">
        <f t="shared" si="14"/>
        <v>946514</v>
      </c>
      <c r="M52" s="8">
        <f t="shared" si="1"/>
        <v>0</v>
      </c>
      <c r="O52" s="11">
        <f t="shared" si="2"/>
        <v>125502224</v>
      </c>
      <c r="P52" s="11">
        <f t="shared" si="20"/>
        <v>19015488.390000001</v>
      </c>
      <c r="Q52" s="13">
        <f t="shared" si="3"/>
        <v>0</v>
      </c>
      <c r="R52" s="11">
        <f t="shared" si="11"/>
        <v>1901549</v>
      </c>
      <c r="S52" s="14">
        <f t="shared" si="4"/>
        <v>2384542</v>
      </c>
      <c r="T52" s="11">
        <f t="shared" si="5"/>
        <v>0</v>
      </c>
      <c r="V52" s="11">
        <f t="shared" si="6"/>
        <v>126174189</v>
      </c>
      <c r="W52" s="11">
        <f t="shared" si="18"/>
        <v>19332102.789999999</v>
      </c>
      <c r="X52" s="13">
        <f t="shared" si="7"/>
        <v>0</v>
      </c>
      <c r="Y52" s="11">
        <f t="shared" si="12"/>
        <v>1933210</v>
      </c>
      <c r="Z52" s="14">
        <f t="shared" si="8"/>
        <v>2397310</v>
      </c>
      <c r="AA52" s="11">
        <f t="shared" si="9"/>
        <v>0</v>
      </c>
    </row>
    <row r="53" spans="1:27" x14ac:dyDescent="0.25">
      <c r="A53" s="16" t="s">
        <v>103</v>
      </c>
      <c r="B53" s="121" t="s">
        <v>104</v>
      </c>
      <c r="C53" s="6"/>
      <c r="D53" s="6" t="s">
        <v>102</v>
      </c>
      <c r="E53" s="5" t="s">
        <v>32</v>
      </c>
      <c r="F53" s="7">
        <v>1</v>
      </c>
      <c r="G53" s="7">
        <v>1</v>
      </c>
      <c r="H53" s="8">
        <f t="shared" si="0"/>
        <v>49816516</v>
      </c>
      <c r="I53" s="8">
        <f t="shared" si="19"/>
        <v>17876740.050000001</v>
      </c>
      <c r="J53" s="9">
        <f t="shared" si="10"/>
        <v>0</v>
      </c>
      <c r="K53" s="8">
        <f t="shared" si="13"/>
        <v>1787674</v>
      </c>
      <c r="L53" s="10">
        <f t="shared" si="14"/>
        <v>946514</v>
      </c>
      <c r="M53" s="8">
        <f t="shared" si="1"/>
        <v>0</v>
      </c>
      <c r="O53" s="11">
        <f t="shared" si="2"/>
        <v>125502224</v>
      </c>
      <c r="P53" s="11">
        <f t="shared" si="20"/>
        <v>19015488.390000001</v>
      </c>
      <c r="Q53" s="13">
        <f t="shared" si="3"/>
        <v>0</v>
      </c>
      <c r="R53" s="11">
        <f t="shared" si="11"/>
        <v>1901549</v>
      </c>
      <c r="S53" s="14">
        <f t="shared" si="4"/>
        <v>2384542</v>
      </c>
      <c r="T53" s="11">
        <f t="shared" si="5"/>
        <v>0</v>
      </c>
      <c r="V53" s="11">
        <f t="shared" si="6"/>
        <v>126174189</v>
      </c>
      <c r="W53" s="11">
        <f t="shared" si="18"/>
        <v>19332102.789999999</v>
      </c>
      <c r="X53" s="13">
        <f t="shared" si="7"/>
        <v>0</v>
      </c>
      <c r="Y53" s="11">
        <f t="shared" si="12"/>
        <v>1933210</v>
      </c>
      <c r="Z53" s="14">
        <f t="shared" si="8"/>
        <v>2397310</v>
      </c>
      <c r="AA53" s="11">
        <f t="shared" si="9"/>
        <v>0</v>
      </c>
    </row>
    <row r="54" spans="1:27" x14ac:dyDescent="0.25">
      <c r="A54" s="16" t="s">
        <v>105</v>
      </c>
      <c r="B54" s="6" t="s">
        <v>44</v>
      </c>
      <c r="C54" s="6"/>
      <c r="D54" s="6" t="s">
        <v>102</v>
      </c>
      <c r="E54" s="5" t="s">
        <v>32</v>
      </c>
      <c r="F54" s="7">
        <v>1</v>
      </c>
      <c r="G54" s="7">
        <v>1</v>
      </c>
      <c r="H54" s="8">
        <f t="shared" si="0"/>
        <v>49816516</v>
      </c>
      <c r="I54" s="8">
        <f t="shared" si="19"/>
        <v>17876740.050000001</v>
      </c>
      <c r="J54" s="9">
        <f t="shared" si="10"/>
        <v>0</v>
      </c>
      <c r="K54" s="8">
        <f t="shared" si="13"/>
        <v>1787674</v>
      </c>
      <c r="L54" s="10">
        <f t="shared" si="14"/>
        <v>946514</v>
      </c>
      <c r="M54" s="8">
        <f t="shared" si="1"/>
        <v>0</v>
      </c>
      <c r="O54" s="11">
        <f t="shared" si="2"/>
        <v>125502224</v>
      </c>
      <c r="P54" s="11">
        <f t="shared" si="20"/>
        <v>19015488.390000001</v>
      </c>
      <c r="Q54" s="13">
        <f t="shared" si="3"/>
        <v>0</v>
      </c>
      <c r="R54" s="11">
        <f t="shared" si="11"/>
        <v>1901549</v>
      </c>
      <c r="S54" s="14">
        <f t="shared" si="4"/>
        <v>2384542</v>
      </c>
      <c r="T54" s="11">
        <f t="shared" si="5"/>
        <v>0</v>
      </c>
      <c r="V54" s="11">
        <f t="shared" si="6"/>
        <v>126174189</v>
      </c>
      <c r="W54" s="11">
        <f t="shared" si="18"/>
        <v>19332102.789999999</v>
      </c>
      <c r="X54" s="13">
        <f t="shared" si="7"/>
        <v>0</v>
      </c>
      <c r="Y54" s="11">
        <f t="shared" si="12"/>
        <v>1933210</v>
      </c>
      <c r="Z54" s="14">
        <f t="shared" si="8"/>
        <v>2397310</v>
      </c>
      <c r="AA54" s="11">
        <f t="shared" si="9"/>
        <v>0</v>
      </c>
    </row>
    <row r="55" spans="1:27" x14ac:dyDescent="0.25">
      <c r="A55" s="16" t="s">
        <v>106</v>
      </c>
      <c r="B55" s="6" t="s">
        <v>107</v>
      </c>
      <c r="C55" s="6"/>
      <c r="D55" s="6" t="s">
        <v>102</v>
      </c>
      <c r="E55" s="5" t="s">
        <v>32</v>
      </c>
      <c r="F55" s="7">
        <v>1</v>
      </c>
      <c r="G55" s="7">
        <v>1</v>
      </c>
      <c r="H55" s="8">
        <f t="shared" si="0"/>
        <v>49816516</v>
      </c>
      <c r="I55" s="8">
        <f t="shared" si="19"/>
        <v>17876740.050000001</v>
      </c>
      <c r="J55" s="9">
        <f t="shared" si="10"/>
        <v>0</v>
      </c>
      <c r="K55" s="8">
        <f t="shared" si="13"/>
        <v>1787674</v>
      </c>
      <c r="L55" s="10">
        <f t="shared" si="14"/>
        <v>946514</v>
      </c>
      <c r="M55" s="8">
        <f t="shared" si="1"/>
        <v>0</v>
      </c>
      <c r="O55" s="11">
        <f t="shared" si="2"/>
        <v>125502224</v>
      </c>
      <c r="P55" s="11">
        <f t="shared" si="20"/>
        <v>19015488.390000001</v>
      </c>
      <c r="Q55" s="13">
        <f t="shared" si="3"/>
        <v>0</v>
      </c>
      <c r="R55" s="11">
        <f t="shared" si="11"/>
        <v>1901549</v>
      </c>
      <c r="S55" s="14">
        <f t="shared" si="4"/>
        <v>2384542</v>
      </c>
      <c r="T55" s="11">
        <f t="shared" si="5"/>
        <v>0</v>
      </c>
      <c r="V55" s="11">
        <f t="shared" si="6"/>
        <v>126174189</v>
      </c>
      <c r="W55" s="11">
        <f t="shared" si="18"/>
        <v>19332102.789999999</v>
      </c>
      <c r="X55" s="13">
        <f t="shared" si="7"/>
        <v>0</v>
      </c>
      <c r="Y55" s="11">
        <f t="shared" si="12"/>
        <v>1933210</v>
      </c>
      <c r="Z55" s="14">
        <f t="shared" si="8"/>
        <v>2397310</v>
      </c>
      <c r="AA55" s="11">
        <f t="shared" si="9"/>
        <v>0</v>
      </c>
    </row>
    <row r="56" spans="1:27" x14ac:dyDescent="0.25">
      <c r="A56" s="16" t="s">
        <v>108</v>
      </c>
      <c r="B56" s="6" t="s">
        <v>107</v>
      </c>
      <c r="C56" s="6"/>
      <c r="D56" s="6" t="s">
        <v>102</v>
      </c>
      <c r="E56" s="5" t="s">
        <v>32</v>
      </c>
      <c r="F56" s="7">
        <v>1</v>
      </c>
      <c r="G56" s="7">
        <v>1</v>
      </c>
      <c r="H56" s="8">
        <f t="shared" si="0"/>
        <v>49816516</v>
      </c>
      <c r="I56" s="8">
        <f t="shared" si="19"/>
        <v>17876740.050000001</v>
      </c>
      <c r="J56" s="9">
        <f t="shared" si="10"/>
        <v>0</v>
      </c>
      <c r="K56" s="8">
        <f t="shared" si="13"/>
        <v>1787674</v>
      </c>
      <c r="L56" s="10">
        <f t="shared" si="14"/>
        <v>946514</v>
      </c>
      <c r="M56" s="8">
        <f t="shared" si="1"/>
        <v>0</v>
      </c>
      <c r="O56" s="11">
        <f t="shared" si="2"/>
        <v>125502224</v>
      </c>
      <c r="P56" s="11">
        <f t="shared" si="20"/>
        <v>19015488.390000001</v>
      </c>
      <c r="Q56" s="13">
        <f t="shared" si="3"/>
        <v>0</v>
      </c>
      <c r="R56" s="11">
        <f t="shared" si="11"/>
        <v>1901549</v>
      </c>
      <c r="S56" s="14">
        <f t="shared" si="4"/>
        <v>2384542</v>
      </c>
      <c r="T56" s="11">
        <f t="shared" si="5"/>
        <v>0</v>
      </c>
      <c r="V56" s="11">
        <f t="shared" si="6"/>
        <v>126174189</v>
      </c>
      <c r="W56" s="11">
        <f t="shared" si="18"/>
        <v>19332102.789999999</v>
      </c>
      <c r="X56" s="13">
        <f t="shared" si="7"/>
        <v>0</v>
      </c>
      <c r="Y56" s="11">
        <f t="shared" si="12"/>
        <v>1933210</v>
      </c>
      <c r="Z56" s="14">
        <f t="shared" si="8"/>
        <v>2397310</v>
      </c>
      <c r="AA56" s="11">
        <f t="shared" si="9"/>
        <v>0</v>
      </c>
    </row>
    <row r="57" spans="1:27" x14ac:dyDescent="0.25">
      <c r="A57" s="122" t="s">
        <v>109</v>
      </c>
      <c r="B57" s="121" t="s">
        <v>110</v>
      </c>
      <c r="C57" s="121"/>
      <c r="D57" s="6" t="s">
        <v>102</v>
      </c>
      <c r="E57" s="5" t="s">
        <v>111</v>
      </c>
      <c r="F57" s="7">
        <v>1</v>
      </c>
      <c r="G57" s="7">
        <v>1</v>
      </c>
      <c r="H57" s="8">
        <f t="shared" si="0"/>
        <v>16605504</v>
      </c>
      <c r="I57" s="8">
        <f>ROUND((((((($H$7+J57)*47.59%)/30)*10)/13)*13)+(((((($H$7+J57)*52.41%)/30)*10)/11)*11),2)</f>
        <v>5958913.3499999996</v>
      </c>
      <c r="J57" s="9">
        <f t="shared" si="10"/>
        <v>0</v>
      </c>
      <c r="K57" s="8">
        <f t="shared" si="13"/>
        <v>595891</v>
      </c>
      <c r="L57" s="10">
        <f t="shared" si="14"/>
        <v>315505</v>
      </c>
      <c r="M57" s="8">
        <f t="shared" si="1"/>
        <v>0</v>
      </c>
      <c r="O57" s="11">
        <f t="shared" si="2"/>
        <v>41834077</v>
      </c>
      <c r="P57" s="11">
        <f>ROUND((((((($O$7+Q57)*47.59%)/30)*10)/13)*13)+(((((($O$7+Q57)*52.41%)/30)*10)/11)*11),2)</f>
        <v>6338496.1299999999</v>
      </c>
      <c r="Q57" s="13">
        <f t="shared" si="3"/>
        <v>0</v>
      </c>
      <c r="R57" s="11">
        <f t="shared" si="11"/>
        <v>633850</v>
      </c>
      <c r="S57" s="14">
        <f t="shared" si="4"/>
        <v>794847</v>
      </c>
      <c r="T57" s="11">
        <f t="shared" si="5"/>
        <v>0</v>
      </c>
      <c r="V57" s="11">
        <f t="shared" si="6"/>
        <v>42058061</v>
      </c>
      <c r="W57" s="11">
        <f>ROUND((((((($V$7+X57)*47.59%)/30)*10)/13)*13)+(((((($V$7+X57)*52.41%)/30)*10)/11)*11),2)</f>
        <v>6444034.2599999998</v>
      </c>
      <c r="X57" s="13">
        <f t="shared" si="7"/>
        <v>0</v>
      </c>
      <c r="Y57" s="11">
        <f t="shared" si="12"/>
        <v>644403</v>
      </c>
      <c r="Z57" s="14">
        <f t="shared" si="8"/>
        <v>799103</v>
      </c>
      <c r="AA57" s="11">
        <f t="shared" si="9"/>
        <v>0</v>
      </c>
    </row>
    <row r="58" spans="1:27" ht="27" x14ac:dyDescent="0.25">
      <c r="A58" s="122"/>
      <c r="B58" s="121"/>
      <c r="C58" s="121"/>
      <c r="D58" s="6" t="s">
        <v>102</v>
      </c>
      <c r="E58" s="5" t="s">
        <v>112</v>
      </c>
      <c r="F58" s="7">
        <v>1</v>
      </c>
      <c r="G58" s="7">
        <f>G57</f>
        <v>1</v>
      </c>
      <c r="H58" s="8">
        <f t="shared" si="0"/>
        <v>25833261</v>
      </c>
      <c r="I58" s="8">
        <f>ROUND((((((($H$7+J58)*47.59%)/30)*22)/13)*5)+(((((($H$7+J58)*52.41%)/30)*22)/11)*11),2)</f>
        <v>9270309</v>
      </c>
      <c r="J58" s="9">
        <f t="shared" si="10"/>
        <v>0</v>
      </c>
      <c r="K58" s="8">
        <f t="shared" si="13"/>
        <v>927031</v>
      </c>
      <c r="L58" s="10">
        <f t="shared" si="14"/>
        <v>490832</v>
      </c>
      <c r="M58" s="8">
        <f t="shared" si="1"/>
        <v>0</v>
      </c>
      <c r="O58" s="11">
        <f t="shared" si="2"/>
        <v>65081464</v>
      </c>
      <c r="P58" s="11">
        <f>ROUND((((((($O$7+Q58)*47.59%)/30)*22)/13)*5)+(((((($O$7+Q58)*52.41%)/30)*22)/11)*11),2)</f>
        <v>9860827.6799999997</v>
      </c>
      <c r="Q58" s="13">
        <f t="shared" si="3"/>
        <v>0</v>
      </c>
      <c r="R58" s="11">
        <f t="shared" si="11"/>
        <v>986083</v>
      </c>
      <c r="S58" s="14">
        <f t="shared" si="4"/>
        <v>1236548</v>
      </c>
      <c r="T58" s="11">
        <f t="shared" si="5"/>
        <v>0</v>
      </c>
      <c r="V58" s="11">
        <f t="shared" si="6"/>
        <v>65429921</v>
      </c>
      <c r="W58" s="11">
        <f>ROUND((((((($V$7+X58)*47.59%)/30)*22)/13)*5)+(((((($V$7+X58)*52.41%)/30)*22)/11)*11),2)</f>
        <v>10025013.85</v>
      </c>
      <c r="X58" s="13">
        <f t="shared" si="7"/>
        <v>0</v>
      </c>
      <c r="Y58" s="11">
        <f t="shared" si="12"/>
        <v>1002501</v>
      </c>
      <c r="Z58" s="14">
        <f t="shared" si="8"/>
        <v>1243168</v>
      </c>
      <c r="AA58" s="11">
        <f t="shared" si="9"/>
        <v>0</v>
      </c>
    </row>
    <row r="59" spans="1:27" x14ac:dyDescent="0.25">
      <c r="A59" s="122" t="s">
        <v>113</v>
      </c>
      <c r="B59" s="121" t="s">
        <v>114</v>
      </c>
      <c r="C59" s="121"/>
      <c r="D59" s="6" t="s">
        <v>102</v>
      </c>
      <c r="E59" s="5" t="s">
        <v>111</v>
      </c>
      <c r="F59" s="7">
        <v>1</v>
      </c>
      <c r="G59" s="7">
        <v>1</v>
      </c>
      <c r="H59" s="8">
        <f t="shared" si="0"/>
        <v>16605504</v>
      </c>
      <c r="I59" s="8">
        <f>ROUND((((((($H$7+J59)*47.59%)/30)*10)/13)*13)+(((((($H$7+J59)*52.41%)/30)*10)/11)*11),2)</f>
        <v>5958913.3499999996</v>
      </c>
      <c r="J59" s="9">
        <f t="shared" si="10"/>
        <v>0</v>
      </c>
      <c r="K59" s="8">
        <f t="shared" si="13"/>
        <v>595891</v>
      </c>
      <c r="L59" s="10">
        <f t="shared" si="14"/>
        <v>315505</v>
      </c>
      <c r="M59" s="8">
        <f t="shared" si="1"/>
        <v>0</v>
      </c>
      <c r="O59" s="11">
        <f t="shared" si="2"/>
        <v>41834077</v>
      </c>
      <c r="P59" s="11">
        <f>ROUND((((((($O$7+Q59)*47.59%)/30)*10)/13)*13)+(((((($O$7+Q59)*52.41%)/30)*10)/11)*11),2)</f>
        <v>6338496.1299999999</v>
      </c>
      <c r="Q59" s="13">
        <f t="shared" si="3"/>
        <v>0</v>
      </c>
      <c r="R59" s="11">
        <f t="shared" si="11"/>
        <v>633850</v>
      </c>
      <c r="S59" s="14">
        <f t="shared" si="4"/>
        <v>794847</v>
      </c>
      <c r="T59" s="11">
        <f t="shared" si="5"/>
        <v>0</v>
      </c>
      <c r="V59" s="11">
        <f t="shared" si="6"/>
        <v>42058061</v>
      </c>
      <c r="W59" s="11">
        <f>ROUND((((((($V$7+X59)*47.59%)/30)*10)/13)*13)+(((((($V$7+X59)*52.41%)/30)*10)/11)*11),2)</f>
        <v>6444034.2599999998</v>
      </c>
      <c r="X59" s="13">
        <f t="shared" si="7"/>
        <v>0</v>
      </c>
      <c r="Y59" s="11">
        <f t="shared" si="12"/>
        <v>644403</v>
      </c>
      <c r="Z59" s="14">
        <f t="shared" si="8"/>
        <v>799103</v>
      </c>
      <c r="AA59" s="11">
        <f t="shared" si="9"/>
        <v>0</v>
      </c>
    </row>
    <row r="60" spans="1:27" ht="27" x14ac:dyDescent="0.25">
      <c r="A60" s="122"/>
      <c r="B60" s="121"/>
      <c r="C60" s="121"/>
      <c r="D60" s="6" t="s">
        <v>102</v>
      </c>
      <c r="E60" s="5" t="s">
        <v>112</v>
      </c>
      <c r="F60" s="7">
        <v>1</v>
      </c>
      <c r="G60" s="7">
        <f>G59</f>
        <v>1</v>
      </c>
      <c r="H60" s="8">
        <f t="shared" si="0"/>
        <v>25833261</v>
      </c>
      <c r="I60" s="8">
        <f>ROUND((((((($H$7+J60)*47.59%)/30)*22)/13)*5)+(((((($H$7+J60)*52.41%)/30)*22)/11)*11),2)</f>
        <v>9270309</v>
      </c>
      <c r="J60" s="9">
        <f t="shared" si="10"/>
        <v>0</v>
      </c>
      <c r="K60" s="8">
        <f t="shared" si="13"/>
        <v>927031</v>
      </c>
      <c r="L60" s="10">
        <f t="shared" si="14"/>
        <v>490832</v>
      </c>
      <c r="M60" s="8">
        <f t="shared" si="1"/>
        <v>0</v>
      </c>
      <c r="O60" s="11">
        <f t="shared" si="2"/>
        <v>65081464</v>
      </c>
      <c r="P60" s="11">
        <f>ROUND((((((($O$7+Q60)*47.59%)/30)*22)/13)*5)+(((((($O$7+Q60)*52.41%)/30)*22)/11)*11),2)</f>
        <v>9860827.6799999997</v>
      </c>
      <c r="Q60" s="13">
        <f t="shared" si="3"/>
        <v>0</v>
      </c>
      <c r="R60" s="11">
        <f t="shared" si="11"/>
        <v>986083</v>
      </c>
      <c r="S60" s="14">
        <f t="shared" si="4"/>
        <v>1236548</v>
      </c>
      <c r="T60" s="11">
        <f t="shared" si="5"/>
        <v>0</v>
      </c>
      <c r="V60" s="11">
        <f t="shared" si="6"/>
        <v>65429921</v>
      </c>
      <c r="W60" s="11">
        <f>ROUND((((((($V$7+X60)*47.59%)/30)*22)/13)*5)+(((((($V$7+X60)*52.41%)/30)*22)/11)*11),2)</f>
        <v>10025013.85</v>
      </c>
      <c r="X60" s="13">
        <f t="shared" si="7"/>
        <v>0</v>
      </c>
      <c r="Y60" s="11">
        <f t="shared" si="12"/>
        <v>1002501</v>
      </c>
      <c r="Z60" s="14">
        <f t="shared" si="8"/>
        <v>1243168</v>
      </c>
      <c r="AA60" s="11">
        <f t="shared" si="9"/>
        <v>0</v>
      </c>
    </row>
    <row r="61" spans="1:27" x14ac:dyDescent="0.25">
      <c r="A61" s="122" t="s">
        <v>115</v>
      </c>
      <c r="B61" s="121" t="s">
        <v>71</v>
      </c>
      <c r="C61" s="121"/>
      <c r="D61" s="6" t="s">
        <v>102</v>
      </c>
      <c r="E61" s="5" t="s">
        <v>111</v>
      </c>
      <c r="F61" s="7">
        <v>1</v>
      </c>
      <c r="G61" s="7">
        <v>1</v>
      </c>
      <c r="H61" s="8">
        <f t="shared" si="0"/>
        <v>16605504</v>
      </c>
      <c r="I61" s="8">
        <f>ROUND((((((($H$7+J61)*47.59%)/30)*10)/13)*13)+(((((($H$7+J61)*52.41%)/30)*10)/11)*11),2)</f>
        <v>5958913.3499999996</v>
      </c>
      <c r="J61" s="9">
        <f t="shared" si="10"/>
        <v>0</v>
      </c>
      <c r="K61" s="8">
        <f t="shared" si="13"/>
        <v>595891</v>
      </c>
      <c r="L61" s="10">
        <f t="shared" si="14"/>
        <v>315505</v>
      </c>
      <c r="M61" s="8">
        <f t="shared" si="1"/>
        <v>0</v>
      </c>
      <c r="O61" s="11">
        <f t="shared" si="2"/>
        <v>41834077</v>
      </c>
      <c r="P61" s="11">
        <f>ROUND((((((($O$7+Q61)*47.59%)/30)*10)/13)*13)+(((((($O$7+Q61)*52.41%)/30)*10)/11)*11),2)</f>
        <v>6338496.1299999999</v>
      </c>
      <c r="Q61" s="13">
        <f t="shared" si="3"/>
        <v>0</v>
      </c>
      <c r="R61" s="11">
        <f t="shared" si="11"/>
        <v>633850</v>
      </c>
      <c r="S61" s="14">
        <f t="shared" si="4"/>
        <v>794847</v>
      </c>
      <c r="T61" s="11">
        <f t="shared" si="5"/>
        <v>0</v>
      </c>
      <c r="V61" s="11">
        <f t="shared" si="6"/>
        <v>42058061</v>
      </c>
      <c r="W61" s="11">
        <f>ROUND((((((($V$7+X61)*47.59%)/30)*10)/13)*13)+(((((($V$7+X61)*52.41%)/30)*10)/11)*11),2)</f>
        <v>6444034.2599999998</v>
      </c>
      <c r="X61" s="13">
        <f t="shared" si="7"/>
        <v>0</v>
      </c>
      <c r="Y61" s="11">
        <f t="shared" si="12"/>
        <v>644403</v>
      </c>
      <c r="Z61" s="14">
        <f t="shared" si="8"/>
        <v>799103</v>
      </c>
      <c r="AA61" s="11">
        <f t="shared" si="9"/>
        <v>0</v>
      </c>
    </row>
    <row r="62" spans="1:27" ht="27" x14ac:dyDescent="0.25">
      <c r="A62" s="122"/>
      <c r="B62" s="121"/>
      <c r="C62" s="121"/>
      <c r="D62" s="6" t="s">
        <v>102</v>
      </c>
      <c r="E62" s="5" t="s">
        <v>112</v>
      </c>
      <c r="F62" s="7">
        <v>1</v>
      </c>
      <c r="G62" s="7">
        <f>G61</f>
        <v>1</v>
      </c>
      <c r="H62" s="8">
        <f t="shared" si="0"/>
        <v>25833261</v>
      </c>
      <c r="I62" s="8">
        <f>ROUND((((((($H$7+J62)*47.59%)/30)*22)/13)*5)+(((((($H$7+J62)*52.41%)/30)*22)/11)*11),2)</f>
        <v>9270309</v>
      </c>
      <c r="J62" s="9">
        <f t="shared" si="10"/>
        <v>0</v>
      </c>
      <c r="K62" s="8">
        <f t="shared" si="13"/>
        <v>927031</v>
      </c>
      <c r="L62" s="10">
        <f t="shared" si="14"/>
        <v>490832</v>
      </c>
      <c r="M62" s="8">
        <f t="shared" si="1"/>
        <v>0</v>
      </c>
      <c r="O62" s="11">
        <f t="shared" si="2"/>
        <v>65081464</v>
      </c>
      <c r="P62" s="11">
        <f>ROUND((((((($O$7+Q62)*47.59%)/30)*22)/13)*5)+(((((($O$7+Q62)*52.41%)/30)*22)/11)*11),2)</f>
        <v>9860827.6799999997</v>
      </c>
      <c r="Q62" s="13">
        <f t="shared" si="3"/>
        <v>0</v>
      </c>
      <c r="R62" s="11">
        <f t="shared" si="11"/>
        <v>986083</v>
      </c>
      <c r="S62" s="14">
        <f t="shared" si="4"/>
        <v>1236548</v>
      </c>
      <c r="T62" s="11">
        <f t="shared" si="5"/>
        <v>0</v>
      </c>
      <c r="V62" s="11">
        <f t="shared" si="6"/>
        <v>65429921</v>
      </c>
      <c r="W62" s="11">
        <f>ROUND((((((($V$7+X62)*47.59%)/30)*22)/13)*5)+(((((($V$7+X62)*52.41%)/30)*22)/11)*11),2)</f>
        <v>10025013.85</v>
      </c>
      <c r="X62" s="13">
        <f t="shared" si="7"/>
        <v>0</v>
      </c>
      <c r="Y62" s="11">
        <f t="shared" si="12"/>
        <v>1002501</v>
      </c>
      <c r="Z62" s="14">
        <f t="shared" si="8"/>
        <v>1243168</v>
      </c>
      <c r="AA62" s="11">
        <f t="shared" si="9"/>
        <v>0</v>
      </c>
    </row>
    <row r="63" spans="1:27" x14ac:dyDescent="0.25">
      <c r="A63" s="122" t="s">
        <v>116</v>
      </c>
      <c r="B63" s="121" t="s">
        <v>117</v>
      </c>
      <c r="C63" s="121"/>
      <c r="D63" s="6" t="s">
        <v>102</v>
      </c>
      <c r="E63" s="5" t="s">
        <v>111</v>
      </c>
      <c r="F63" s="7">
        <v>1</v>
      </c>
      <c r="G63" s="7">
        <v>1</v>
      </c>
      <c r="H63" s="8">
        <f t="shared" si="0"/>
        <v>16605504</v>
      </c>
      <c r="I63" s="8">
        <f>ROUND((((((($H$7+J63)*47.59%)/30)*10)/13)*13)+(((((($H$7+J63)*52.41%)/30)*10)/11)*11),2)</f>
        <v>5958913.3499999996</v>
      </c>
      <c r="J63" s="9">
        <f t="shared" si="10"/>
        <v>0</v>
      </c>
      <c r="K63" s="8">
        <f t="shared" si="13"/>
        <v>595891</v>
      </c>
      <c r="L63" s="10">
        <f t="shared" si="14"/>
        <v>315505</v>
      </c>
      <c r="M63" s="8">
        <f t="shared" si="1"/>
        <v>0</v>
      </c>
      <c r="O63" s="11">
        <f t="shared" si="2"/>
        <v>41834077</v>
      </c>
      <c r="P63" s="11">
        <f>ROUND((((((($O$7+Q63)*47.59%)/30)*10)/13)*13)+(((((($O$7+Q63)*52.41%)/30)*10)/11)*11),2)</f>
        <v>6338496.1299999999</v>
      </c>
      <c r="Q63" s="13">
        <f t="shared" si="3"/>
        <v>0</v>
      </c>
      <c r="R63" s="11">
        <f t="shared" si="11"/>
        <v>633850</v>
      </c>
      <c r="S63" s="14">
        <f t="shared" si="4"/>
        <v>794847</v>
      </c>
      <c r="T63" s="11">
        <f t="shared" si="5"/>
        <v>0</v>
      </c>
      <c r="V63" s="11">
        <f t="shared" si="6"/>
        <v>42058061</v>
      </c>
      <c r="W63" s="11">
        <f>ROUND((((((($V$7+X63)*47.59%)/30)*10)/13)*13)+(((((($V$7+X63)*52.41%)/30)*10)/11)*11),2)</f>
        <v>6444034.2599999998</v>
      </c>
      <c r="X63" s="13">
        <f t="shared" si="7"/>
        <v>0</v>
      </c>
      <c r="Y63" s="11">
        <f t="shared" si="12"/>
        <v>644403</v>
      </c>
      <c r="Z63" s="14">
        <f t="shared" si="8"/>
        <v>799103</v>
      </c>
      <c r="AA63" s="11">
        <f t="shared" si="9"/>
        <v>0</v>
      </c>
    </row>
    <row r="64" spans="1:27" ht="27" x14ac:dyDescent="0.25">
      <c r="A64" s="122"/>
      <c r="B64" s="121"/>
      <c r="C64" s="121"/>
      <c r="D64" s="6" t="s">
        <v>102</v>
      </c>
      <c r="E64" s="5" t="s">
        <v>112</v>
      </c>
      <c r="F64" s="7">
        <v>1</v>
      </c>
      <c r="G64" s="7">
        <v>1</v>
      </c>
      <c r="H64" s="8">
        <f t="shared" si="0"/>
        <v>25833261</v>
      </c>
      <c r="I64" s="8">
        <f>ROUND((((((($H$7+J64)*47.59%)/30)*22)/13)*5)+(((((($H$7+J64)*52.41%)/30)*22)/11)*11),2)</f>
        <v>9270309</v>
      </c>
      <c r="J64" s="9">
        <f t="shared" si="10"/>
        <v>0</v>
      </c>
      <c r="K64" s="8">
        <f t="shared" si="13"/>
        <v>927031</v>
      </c>
      <c r="L64" s="10">
        <f t="shared" si="14"/>
        <v>490832</v>
      </c>
      <c r="M64" s="8">
        <f t="shared" si="1"/>
        <v>0</v>
      </c>
      <c r="O64" s="11">
        <f t="shared" si="2"/>
        <v>65081464</v>
      </c>
      <c r="P64" s="11">
        <f>ROUND((((((($O$7+Q64)*47.59%)/30)*22)/13)*5)+(((((($O$7+Q64)*52.41%)/30)*22)/11)*11),2)</f>
        <v>9860827.6799999997</v>
      </c>
      <c r="Q64" s="13">
        <f t="shared" si="3"/>
        <v>0</v>
      </c>
      <c r="R64" s="11">
        <f t="shared" si="11"/>
        <v>986083</v>
      </c>
      <c r="S64" s="14">
        <f t="shared" si="4"/>
        <v>1236548</v>
      </c>
      <c r="T64" s="11">
        <f t="shared" si="5"/>
        <v>0</v>
      </c>
      <c r="V64" s="11">
        <f t="shared" si="6"/>
        <v>65429921</v>
      </c>
      <c r="W64" s="11">
        <f>ROUND((((((($V$7+X64)*47.59%)/30)*22)/13)*5)+(((((($V$7+X64)*52.41%)/30)*22)/11)*11),2)</f>
        <v>10025013.85</v>
      </c>
      <c r="X64" s="13">
        <f t="shared" si="7"/>
        <v>0</v>
      </c>
      <c r="Y64" s="11">
        <f t="shared" si="12"/>
        <v>1002501</v>
      </c>
      <c r="Z64" s="14">
        <f t="shared" si="8"/>
        <v>1243168</v>
      </c>
      <c r="AA64" s="11">
        <f t="shared" si="9"/>
        <v>0</v>
      </c>
    </row>
    <row r="65" spans="1:27" x14ac:dyDescent="0.25">
      <c r="A65" s="122" t="s">
        <v>118</v>
      </c>
      <c r="B65" s="121" t="s">
        <v>71</v>
      </c>
      <c r="C65" s="121"/>
      <c r="D65" s="6" t="s">
        <v>102</v>
      </c>
      <c r="E65" s="5" t="s">
        <v>111</v>
      </c>
      <c r="F65" s="7">
        <v>1</v>
      </c>
      <c r="G65" s="7">
        <v>1</v>
      </c>
      <c r="H65" s="8">
        <f t="shared" si="0"/>
        <v>16605504</v>
      </c>
      <c r="I65" s="8">
        <f>ROUND((((((($H$7+J65)*47.59%)/30)*10)/13)*13)+(((((($H$7+J65)*52.41%)/30)*10)/11)*11),2)</f>
        <v>5958913.3499999996</v>
      </c>
      <c r="J65" s="9">
        <f t="shared" si="10"/>
        <v>0</v>
      </c>
      <c r="K65" s="8">
        <f t="shared" si="13"/>
        <v>595891</v>
      </c>
      <c r="L65" s="10">
        <f t="shared" si="14"/>
        <v>315505</v>
      </c>
      <c r="M65" s="8">
        <f t="shared" si="1"/>
        <v>0</v>
      </c>
      <c r="O65" s="11">
        <f t="shared" si="2"/>
        <v>41834077</v>
      </c>
      <c r="P65" s="11">
        <f>ROUND((((((($O$7+Q65)*47.59%)/30)*10)/13)*13)+(((((($O$7+Q65)*52.41%)/30)*10)/11)*11),2)</f>
        <v>6338496.1299999999</v>
      </c>
      <c r="Q65" s="13">
        <f t="shared" si="3"/>
        <v>0</v>
      </c>
      <c r="R65" s="11">
        <f t="shared" si="11"/>
        <v>633850</v>
      </c>
      <c r="S65" s="14">
        <f t="shared" si="4"/>
        <v>794847</v>
      </c>
      <c r="T65" s="11">
        <f t="shared" si="5"/>
        <v>0</v>
      </c>
      <c r="V65" s="11">
        <f t="shared" si="6"/>
        <v>42058061</v>
      </c>
      <c r="W65" s="11">
        <f>ROUND((((((($V$7+X65)*47.59%)/30)*10)/13)*13)+(((((($V$7+X65)*52.41%)/30)*10)/11)*11),2)</f>
        <v>6444034.2599999998</v>
      </c>
      <c r="X65" s="13">
        <f t="shared" si="7"/>
        <v>0</v>
      </c>
      <c r="Y65" s="11">
        <f t="shared" si="12"/>
        <v>644403</v>
      </c>
      <c r="Z65" s="14">
        <f t="shared" si="8"/>
        <v>799103</v>
      </c>
      <c r="AA65" s="11">
        <f t="shared" si="9"/>
        <v>0</v>
      </c>
    </row>
    <row r="66" spans="1:27" ht="27" x14ac:dyDescent="0.25">
      <c r="A66" s="122"/>
      <c r="B66" s="121"/>
      <c r="C66" s="121"/>
      <c r="D66" s="6" t="s">
        <v>102</v>
      </c>
      <c r="E66" s="5" t="s">
        <v>112</v>
      </c>
      <c r="F66" s="7">
        <v>1</v>
      </c>
      <c r="G66" s="7">
        <f>G65</f>
        <v>1</v>
      </c>
      <c r="H66" s="8">
        <f t="shared" si="0"/>
        <v>25833261</v>
      </c>
      <c r="I66" s="8">
        <f>ROUND((((((($H$7+J66)*47.59%)/30)*22)/13)*5)+(((((($H$7+J66)*52.41%)/30)*22)/11)*11),2)</f>
        <v>9270309</v>
      </c>
      <c r="J66" s="9">
        <f t="shared" si="10"/>
        <v>0</v>
      </c>
      <c r="K66" s="8">
        <f t="shared" si="13"/>
        <v>927031</v>
      </c>
      <c r="L66" s="10">
        <f t="shared" si="14"/>
        <v>490832</v>
      </c>
      <c r="M66" s="8">
        <f t="shared" si="1"/>
        <v>0</v>
      </c>
      <c r="O66" s="11">
        <f t="shared" si="2"/>
        <v>65081464</v>
      </c>
      <c r="P66" s="11">
        <f>ROUND((((((($O$7+Q66)*47.59%)/30)*22)/13)*5)+(((((($O$7+Q66)*52.41%)/30)*22)/11)*11),2)</f>
        <v>9860827.6799999997</v>
      </c>
      <c r="Q66" s="13">
        <f t="shared" si="3"/>
        <v>0</v>
      </c>
      <c r="R66" s="11">
        <f t="shared" si="11"/>
        <v>986083</v>
      </c>
      <c r="S66" s="14">
        <f t="shared" si="4"/>
        <v>1236548</v>
      </c>
      <c r="T66" s="11">
        <f t="shared" si="5"/>
        <v>0</v>
      </c>
      <c r="V66" s="11">
        <f t="shared" si="6"/>
        <v>65429921</v>
      </c>
      <c r="W66" s="11">
        <f>ROUND((((((($V$7+X66)*47.59%)/30)*22)/13)*5)+(((((($V$7+X66)*52.41%)/30)*22)/11)*11),2)</f>
        <v>10025013.85</v>
      </c>
      <c r="X66" s="13">
        <f t="shared" si="7"/>
        <v>0</v>
      </c>
      <c r="Y66" s="11">
        <f t="shared" si="12"/>
        <v>1002501</v>
      </c>
      <c r="Z66" s="14">
        <f t="shared" si="8"/>
        <v>1243168</v>
      </c>
      <c r="AA66" s="11">
        <f t="shared" si="9"/>
        <v>0</v>
      </c>
    </row>
    <row r="67" spans="1:27" x14ac:dyDescent="0.25">
      <c r="A67" s="122" t="s">
        <v>119</v>
      </c>
      <c r="B67" s="121" t="s">
        <v>71</v>
      </c>
      <c r="C67" s="121"/>
      <c r="D67" s="6" t="s">
        <v>102</v>
      </c>
      <c r="E67" s="5" t="s">
        <v>111</v>
      </c>
      <c r="F67" s="7">
        <v>1</v>
      </c>
      <c r="G67" s="7">
        <v>1</v>
      </c>
      <c r="H67" s="8">
        <f t="shared" si="0"/>
        <v>16605504</v>
      </c>
      <c r="I67" s="8">
        <f>ROUND((((((($H$7+J67)*47.59%)/30)*10)/13)*13)+(((((($H$7+J67)*52.41%)/30)*10)/11)*11),2)</f>
        <v>5958913.3499999996</v>
      </c>
      <c r="J67" s="9">
        <f t="shared" si="10"/>
        <v>0</v>
      </c>
      <c r="K67" s="8">
        <f t="shared" si="13"/>
        <v>595891</v>
      </c>
      <c r="L67" s="10">
        <f t="shared" si="14"/>
        <v>315505</v>
      </c>
      <c r="M67" s="8">
        <f t="shared" si="1"/>
        <v>0</v>
      </c>
      <c r="O67" s="11">
        <f t="shared" si="2"/>
        <v>41834077</v>
      </c>
      <c r="P67" s="11">
        <f>ROUND((((((($O$7+Q67)*47.59%)/30)*10)/13)*13)+(((((($O$7+Q67)*52.41%)/30)*10)/11)*11),2)</f>
        <v>6338496.1299999999</v>
      </c>
      <c r="Q67" s="13">
        <f t="shared" si="3"/>
        <v>0</v>
      </c>
      <c r="R67" s="11">
        <f t="shared" si="11"/>
        <v>633850</v>
      </c>
      <c r="S67" s="14">
        <f t="shared" si="4"/>
        <v>794847</v>
      </c>
      <c r="T67" s="11">
        <f t="shared" si="5"/>
        <v>0</v>
      </c>
      <c r="V67" s="11">
        <f t="shared" si="6"/>
        <v>42058061</v>
      </c>
      <c r="W67" s="11">
        <f>ROUND((((((($V$7+X67)*47.59%)/30)*10)/13)*13)+(((((($V$7+X67)*52.41%)/30)*10)/11)*11),2)</f>
        <v>6444034.2599999998</v>
      </c>
      <c r="X67" s="13">
        <f t="shared" si="7"/>
        <v>0</v>
      </c>
      <c r="Y67" s="11">
        <f t="shared" si="12"/>
        <v>644403</v>
      </c>
      <c r="Z67" s="14">
        <f t="shared" si="8"/>
        <v>799103</v>
      </c>
      <c r="AA67" s="11">
        <f t="shared" si="9"/>
        <v>0</v>
      </c>
    </row>
    <row r="68" spans="1:27" ht="27" x14ac:dyDescent="0.25">
      <c r="A68" s="122"/>
      <c r="B68" s="121"/>
      <c r="C68" s="121"/>
      <c r="D68" s="6" t="s">
        <v>102</v>
      </c>
      <c r="E68" s="5" t="s">
        <v>112</v>
      </c>
      <c r="F68" s="7">
        <v>1</v>
      </c>
      <c r="G68" s="7">
        <f>G67</f>
        <v>1</v>
      </c>
      <c r="H68" s="8">
        <f t="shared" si="0"/>
        <v>25833261</v>
      </c>
      <c r="I68" s="8">
        <f>ROUND((((((($H$7+J68)*47.59%)/30)*22)/13)*5)+(((((($H$7+J68)*52.41%)/30)*22)/11)*11),2)</f>
        <v>9270309</v>
      </c>
      <c r="J68" s="9">
        <f t="shared" si="10"/>
        <v>0</v>
      </c>
      <c r="K68" s="8">
        <f t="shared" si="13"/>
        <v>927031</v>
      </c>
      <c r="L68" s="10">
        <f t="shared" si="14"/>
        <v>490832</v>
      </c>
      <c r="M68" s="8">
        <f t="shared" si="1"/>
        <v>0</v>
      </c>
      <c r="O68" s="11">
        <f t="shared" si="2"/>
        <v>65081464</v>
      </c>
      <c r="P68" s="11">
        <f>ROUND((((((($O$7+Q68)*47.59%)/30)*22)/13)*5)+(((((($O$7+Q68)*52.41%)/30)*22)/11)*11),2)</f>
        <v>9860827.6799999997</v>
      </c>
      <c r="Q68" s="13">
        <f t="shared" si="3"/>
        <v>0</v>
      </c>
      <c r="R68" s="11">
        <f t="shared" si="11"/>
        <v>986083</v>
      </c>
      <c r="S68" s="14">
        <f t="shared" si="4"/>
        <v>1236548</v>
      </c>
      <c r="T68" s="11">
        <f t="shared" si="5"/>
        <v>0</v>
      </c>
      <c r="V68" s="11">
        <f t="shared" si="6"/>
        <v>65429921</v>
      </c>
      <c r="W68" s="11">
        <f>ROUND((((((($V$7+X68)*47.59%)/30)*22)/13)*5)+(((((($V$7+X68)*52.41%)/30)*22)/11)*11),2)</f>
        <v>10025013.85</v>
      </c>
      <c r="X68" s="13">
        <f t="shared" si="7"/>
        <v>0</v>
      </c>
      <c r="Y68" s="11">
        <f t="shared" si="12"/>
        <v>1002501</v>
      </c>
      <c r="Z68" s="14">
        <f t="shared" si="8"/>
        <v>1243168</v>
      </c>
      <c r="AA68" s="11">
        <f t="shared" si="9"/>
        <v>0</v>
      </c>
    </row>
    <row r="69" spans="1:27" x14ac:dyDescent="0.25">
      <c r="A69" s="122" t="s">
        <v>120</v>
      </c>
      <c r="B69" s="121" t="s">
        <v>117</v>
      </c>
      <c r="C69" s="121"/>
      <c r="D69" s="6" t="s">
        <v>102</v>
      </c>
      <c r="E69" s="5" t="s">
        <v>111</v>
      </c>
      <c r="F69" s="7">
        <v>1</v>
      </c>
      <c r="G69" s="7">
        <v>1</v>
      </c>
      <c r="H69" s="8">
        <f t="shared" si="0"/>
        <v>16605504</v>
      </c>
      <c r="I69" s="8">
        <f>ROUND((((((($H$7+J69)*47.59%)/30)*10)/13)*13)+(((((($H$7+J69)*52.41%)/30)*10)/11)*11),2)</f>
        <v>5958913.3499999996</v>
      </c>
      <c r="J69" s="9">
        <f t="shared" si="10"/>
        <v>0</v>
      </c>
      <c r="K69" s="8">
        <f t="shared" si="13"/>
        <v>595891</v>
      </c>
      <c r="L69" s="10">
        <f t="shared" si="14"/>
        <v>315505</v>
      </c>
      <c r="M69" s="8">
        <f t="shared" si="1"/>
        <v>0</v>
      </c>
      <c r="O69" s="11">
        <f t="shared" si="2"/>
        <v>41834077</v>
      </c>
      <c r="P69" s="11">
        <f>ROUND((((((($O$7+Q69)*47.59%)/30)*10)/13)*13)+(((((($O$7+Q69)*52.41%)/30)*10)/11)*11),2)</f>
        <v>6338496.1299999999</v>
      </c>
      <c r="Q69" s="13">
        <f t="shared" si="3"/>
        <v>0</v>
      </c>
      <c r="R69" s="11">
        <f t="shared" si="11"/>
        <v>633850</v>
      </c>
      <c r="S69" s="14">
        <f t="shared" si="4"/>
        <v>794847</v>
      </c>
      <c r="T69" s="11">
        <f t="shared" si="5"/>
        <v>0</v>
      </c>
      <c r="V69" s="11">
        <f t="shared" si="6"/>
        <v>42058061</v>
      </c>
      <c r="W69" s="11">
        <f>ROUND((((((($V$7+X69)*47.59%)/30)*10)/13)*13)+(((((($V$7+X69)*52.41%)/30)*10)/11)*11),2)</f>
        <v>6444034.2599999998</v>
      </c>
      <c r="X69" s="13">
        <f t="shared" si="7"/>
        <v>0</v>
      </c>
      <c r="Y69" s="11">
        <f t="shared" si="12"/>
        <v>644403</v>
      </c>
      <c r="Z69" s="14">
        <f t="shared" si="8"/>
        <v>799103</v>
      </c>
      <c r="AA69" s="11">
        <f t="shared" si="9"/>
        <v>0</v>
      </c>
    </row>
    <row r="70" spans="1:27" ht="27" x14ac:dyDescent="0.25">
      <c r="A70" s="122"/>
      <c r="B70" s="121"/>
      <c r="C70" s="121"/>
      <c r="D70" s="6" t="s">
        <v>102</v>
      </c>
      <c r="E70" s="5" t="s">
        <v>112</v>
      </c>
      <c r="F70" s="7">
        <v>1</v>
      </c>
      <c r="G70" s="7">
        <f>G69</f>
        <v>1</v>
      </c>
      <c r="H70" s="8">
        <f t="shared" si="0"/>
        <v>25833261</v>
      </c>
      <c r="I70" s="8">
        <f>ROUND((((((($H$7+J70)*47.59%)/30)*22)/13)*5)+(((((($H$7+J70)*52.41%)/30)*22)/11)*11),2)</f>
        <v>9270309</v>
      </c>
      <c r="J70" s="9">
        <f t="shared" si="10"/>
        <v>0</v>
      </c>
      <c r="K70" s="8">
        <f t="shared" si="13"/>
        <v>927031</v>
      </c>
      <c r="L70" s="10">
        <f t="shared" si="14"/>
        <v>490832</v>
      </c>
      <c r="M70" s="8">
        <f t="shared" si="1"/>
        <v>0</v>
      </c>
      <c r="O70" s="11">
        <f t="shared" si="2"/>
        <v>65081464</v>
      </c>
      <c r="P70" s="11">
        <f>ROUND((((((($O$7+Q70)*47.59%)/30)*22)/13)*5)+(((((($O$7+Q70)*52.41%)/30)*22)/11)*11),2)</f>
        <v>9860827.6799999997</v>
      </c>
      <c r="Q70" s="13">
        <f t="shared" si="3"/>
        <v>0</v>
      </c>
      <c r="R70" s="11">
        <f t="shared" si="11"/>
        <v>986083</v>
      </c>
      <c r="S70" s="14">
        <f t="shared" si="4"/>
        <v>1236548</v>
      </c>
      <c r="T70" s="11">
        <f t="shared" si="5"/>
        <v>0</v>
      </c>
      <c r="V70" s="11">
        <f t="shared" si="6"/>
        <v>65429921</v>
      </c>
      <c r="W70" s="11">
        <f>ROUND((((((($V$7+X70)*47.59%)/30)*22)/13)*5)+(((((($V$7+X70)*52.41%)/30)*22)/11)*11),2)</f>
        <v>10025013.85</v>
      </c>
      <c r="X70" s="13">
        <f t="shared" si="7"/>
        <v>0</v>
      </c>
      <c r="Y70" s="11">
        <f t="shared" si="12"/>
        <v>1002501</v>
      </c>
      <c r="Z70" s="14">
        <f t="shared" si="8"/>
        <v>1243168</v>
      </c>
      <c r="AA70" s="11">
        <f t="shared" si="9"/>
        <v>0</v>
      </c>
    </row>
    <row r="71" spans="1:27" x14ac:dyDescent="0.25">
      <c r="A71" s="122" t="s">
        <v>121</v>
      </c>
      <c r="B71" s="121" t="s">
        <v>44</v>
      </c>
      <c r="C71" s="121"/>
      <c r="D71" s="6" t="s">
        <v>102</v>
      </c>
      <c r="E71" s="5" t="s">
        <v>111</v>
      </c>
      <c r="F71" s="7">
        <v>4</v>
      </c>
      <c r="G71" s="7">
        <v>4</v>
      </c>
      <c r="H71" s="8">
        <f t="shared" si="0"/>
        <v>66422017</v>
      </c>
      <c r="I71" s="8">
        <f>ROUND((((((($H$7+J71)*47.59%)/30)*10)/13)*13)+(((((($H$7+J71)*52.41%)/30)*10)/11)*11),2)</f>
        <v>5958913.3499999996</v>
      </c>
      <c r="J71" s="9">
        <f t="shared" si="10"/>
        <v>0</v>
      </c>
      <c r="K71" s="8">
        <f t="shared" si="13"/>
        <v>595891</v>
      </c>
      <c r="L71" s="10">
        <f t="shared" si="14"/>
        <v>1262018</v>
      </c>
      <c r="M71" s="8">
        <f t="shared" si="1"/>
        <v>0</v>
      </c>
      <c r="O71" s="11">
        <f t="shared" si="2"/>
        <v>167336307</v>
      </c>
      <c r="P71" s="11">
        <f>ROUND((((((($O$7+Q71)*47.59%)/30)*10)/13)*13)+(((((($O$7+Q71)*52.41%)/30)*10)/11)*11),2)</f>
        <v>6338496.1299999999</v>
      </c>
      <c r="Q71" s="13">
        <f t="shared" si="3"/>
        <v>0</v>
      </c>
      <c r="R71" s="11">
        <f t="shared" si="11"/>
        <v>633850</v>
      </c>
      <c r="S71" s="14">
        <f t="shared" si="4"/>
        <v>3179390</v>
      </c>
      <c r="T71" s="11">
        <f t="shared" si="5"/>
        <v>0</v>
      </c>
      <c r="V71" s="11">
        <f t="shared" si="6"/>
        <v>168232244</v>
      </c>
      <c r="W71" s="11">
        <f>ROUND((((((($V$7+X71)*47.59%)/30)*10)/13)*13)+(((((($V$7+X71)*52.41%)/30)*10)/11)*11),2)</f>
        <v>6444034.2599999998</v>
      </c>
      <c r="X71" s="13">
        <f t="shared" si="7"/>
        <v>0</v>
      </c>
      <c r="Y71" s="11">
        <f t="shared" si="12"/>
        <v>644403</v>
      </c>
      <c r="Z71" s="14">
        <f t="shared" si="8"/>
        <v>3196413</v>
      </c>
      <c r="AA71" s="11">
        <f t="shared" si="9"/>
        <v>0</v>
      </c>
    </row>
    <row r="72" spans="1:27" ht="27" x14ac:dyDescent="0.25">
      <c r="A72" s="122"/>
      <c r="B72" s="121"/>
      <c r="C72" s="121"/>
      <c r="D72" s="6" t="s">
        <v>102</v>
      </c>
      <c r="E72" s="5" t="s">
        <v>112</v>
      </c>
      <c r="F72" s="7">
        <v>4</v>
      </c>
      <c r="G72" s="7">
        <f>G71</f>
        <v>4</v>
      </c>
      <c r="H72" s="8">
        <f t="shared" si="0"/>
        <v>103333045</v>
      </c>
      <c r="I72" s="8">
        <f>ROUND((((((($H$7+J72)*47.59%)/30)*22)/13)*5)+(((((($H$7+J72)*52.41%)/30)*22)/11)*11),2)</f>
        <v>9270309</v>
      </c>
      <c r="J72" s="9">
        <f t="shared" si="10"/>
        <v>0</v>
      </c>
      <c r="K72" s="8">
        <f t="shared" si="13"/>
        <v>927031</v>
      </c>
      <c r="L72" s="10">
        <f t="shared" si="14"/>
        <v>1963328</v>
      </c>
      <c r="M72" s="8">
        <f t="shared" si="1"/>
        <v>0</v>
      </c>
      <c r="O72" s="11">
        <f t="shared" si="2"/>
        <v>260325856</v>
      </c>
      <c r="P72" s="11">
        <f>ROUND((((((($O$7+Q72)*47.59%)/30)*22)/13)*5)+(((((($O$7+Q72)*52.41%)/30)*22)/11)*11),2)</f>
        <v>9860827.6799999997</v>
      </c>
      <c r="Q72" s="13">
        <f t="shared" si="3"/>
        <v>0</v>
      </c>
      <c r="R72" s="11">
        <f t="shared" si="11"/>
        <v>986083</v>
      </c>
      <c r="S72" s="14">
        <f t="shared" si="4"/>
        <v>4946191</v>
      </c>
      <c r="T72" s="11">
        <f t="shared" si="5"/>
        <v>0</v>
      </c>
      <c r="V72" s="11">
        <f t="shared" si="6"/>
        <v>261719686</v>
      </c>
      <c r="W72" s="11">
        <f>ROUND((((((($V$7+X72)*47.59%)/30)*22)/13)*5)+(((((($V$7+X72)*52.41%)/30)*22)/11)*11),2)</f>
        <v>10025013.85</v>
      </c>
      <c r="X72" s="13">
        <f t="shared" si="7"/>
        <v>0</v>
      </c>
      <c r="Y72" s="11">
        <f t="shared" si="12"/>
        <v>1002501</v>
      </c>
      <c r="Z72" s="14">
        <f t="shared" si="8"/>
        <v>4972674</v>
      </c>
      <c r="AA72" s="11">
        <f t="shared" si="9"/>
        <v>0</v>
      </c>
    </row>
    <row r="73" spans="1:27" ht="27" x14ac:dyDescent="0.25">
      <c r="A73" s="123" t="s">
        <v>122</v>
      </c>
      <c r="B73" s="121" t="s">
        <v>123</v>
      </c>
      <c r="C73" s="121"/>
      <c r="D73" s="6" t="s">
        <v>102</v>
      </c>
      <c r="E73" s="5" t="s">
        <v>112</v>
      </c>
      <c r="F73" s="7">
        <v>6</v>
      </c>
      <c r="G73" s="7">
        <v>6</v>
      </c>
      <c r="H73" s="8">
        <f t="shared" si="0"/>
        <v>154999568</v>
      </c>
      <c r="I73" s="8">
        <f>ROUND((((((($H$7+J73)*47.59%)/30)*22)/13)*5)+(((((($H$7+J73)*52.41%)/30)*22)/11)*11),2)</f>
        <v>9270309</v>
      </c>
      <c r="J73" s="9">
        <f t="shared" si="10"/>
        <v>0</v>
      </c>
      <c r="K73" s="8">
        <f t="shared" si="13"/>
        <v>927031</v>
      </c>
      <c r="L73" s="10">
        <f t="shared" si="14"/>
        <v>2944992</v>
      </c>
      <c r="M73" s="8">
        <f t="shared" si="1"/>
        <v>0</v>
      </c>
      <c r="O73" s="11">
        <f t="shared" si="2"/>
        <v>390488784</v>
      </c>
      <c r="P73" s="11">
        <f>ROUND((((((($O$7+Q73)*47.59%)/30)*22)/13)*5)+(((((($O$7+Q73)*52.41%)/30)*22)/11)*11),2)</f>
        <v>9860827.6799999997</v>
      </c>
      <c r="Q73" s="13">
        <f t="shared" si="3"/>
        <v>0</v>
      </c>
      <c r="R73" s="11">
        <f t="shared" si="11"/>
        <v>986083</v>
      </c>
      <c r="S73" s="14">
        <f t="shared" si="4"/>
        <v>7419287</v>
      </c>
      <c r="T73" s="11">
        <f t="shared" si="5"/>
        <v>0</v>
      </c>
      <c r="V73" s="11">
        <f t="shared" si="6"/>
        <v>392579529</v>
      </c>
      <c r="W73" s="11">
        <f>ROUND((((((($V$7+X73)*47.59%)/30)*22)/13)*5)+(((((($V$7+X73)*52.41%)/30)*22)/11)*11),2)</f>
        <v>10025013.85</v>
      </c>
      <c r="X73" s="13">
        <f t="shared" si="7"/>
        <v>0</v>
      </c>
      <c r="Y73" s="11">
        <f t="shared" si="12"/>
        <v>1002501</v>
      </c>
      <c r="Z73" s="14">
        <f t="shared" si="8"/>
        <v>7459011</v>
      </c>
      <c r="AA73" s="11">
        <f t="shared" si="9"/>
        <v>0</v>
      </c>
    </row>
    <row r="74" spans="1:27" x14ac:dyDescent="0.25">
      <c r="A74" s="123"/>
      <c r="B74" s="121"/>
      <c r="C74" s="121"/>
      <c r="D74" s="6" t="s">
        <v>102</v>
      </c>
      <c r="E74" s="5" t="s">
        <v>111</v>
      </c>
      <c r="F74" s="7">
        <v>6</v>
      </c>
      <c r="G74" s="7">
        <f>G73</f>
        <v>6</v>
      </c>
      <c r="H74" s="8">
        <f t="shared" si="0"/>
        <v>99633026</v>
      </c>
      <c r="I74" s="8">
        <f>ROUND((((((($H$7+J74)*47.59%)/30)*10)/13)*13)+(((((($H$7+J74)*52.41%)/30)*10)/11)*11),2)</f>
        <v>5958913.3499999996</v>
      </c>
      <c r="J74" s="9">
        <f t="shared" si="10"/>
        <v>0</v>
      </c>
      <c r="K74" s="8">
        <f t="shared" si="13"/>
        <v>595891</v>
      </c>
      <c r="L74" s="10">
        <f t="shared" si="14"/>
        <v>1893027</v>
      </c>
      <c r="M74" s="8">
        <f t="shared" si="1"/>
        <v>0</v>
      </c>
      <c r="O74" s="11">
        <f t="shared" si="2"/>
        <v>251004461</v>
      </c>
      <c r="P74" s="11">
        <f>ROUND((((((($O$7+Q74)*47.59%)/30)*10)/13)*13)+(((((($O$7+Q74)*52.41%)/30)*10)/11)*11),2)</f>
        <v>6338496.1299999999</v>
      </c>
      <c r="Q74" s="13">
        <f t="shared" si="3"/>
        <v>0</v>
      </c>
      <c r="R74" s="11">
        <f t="shared" si="11"/>
        <v>633850</v>
      </c>
      <c r="S74" s="14">
        <f t="shared" si="4"/>
        <v>4769085</v>
      </c>
      <c r="T74" s="11">
        <f t="shared" si="5"/>
        <v>0</v>
      </c>
      <c r="V74" s="11">
        <f t="shared" si="6"/>
        <v>252348366</v>
      </c>
      <c r="W74" s="11">
        <f>ROUND((((((($V$7+X74)*47.59%)/30)*10)/13)*13)+(((((($V$7+X74)*52.41%)/30)*10)/11)*11),2)</f>
        <v>6444034.2599999998</v>
      </c>
      <c r="X74" s="13">
        <f t="shared" si="7"/>
        <v>0</v>
      </c>
      <c r="Y74" s="11">
        <f t="shared" si="12"/>
        <v>644403</v>
      </c>
      <c r="Z74" s="14">
        <f t="shared" si="8"/>
        <v>4794619</v>
      </c>
      <c r="AA74" s="11">
        <f t="shared" si="9"/>
        <v>0</v>
      </c>
    </row>
    <row r="75" spans="1:27" ht="27" x14ac:dyDescent="0.25">
      <c r="A75" s="5" t="s">
        <v>122</v>
      </c>
      <c r="B75" s="6" t="s">
        <v>123</v>
      </c>
      <c r="C75" s="6"/>
      <c r="D75" s="6" t="s">
        <v>102</v>
      </c>
      <c r="E75" s="5" t="s">
        <v>32</v>
      </c>
      <c r="F75" s="7">
        <v>4</v>
      </c>
      <c r="G75" s="7">
        <v>4</v>
      </c>
      <c r="H75" s="8">
        <f t="shared" si="0"/>
        <v>199266062</v>
      </c>
      <c r="I75" s="8">
        <f>ROUND(($H$7+J75),2)</f>
        <v>17876740.050000001</v>
      </c>
      <c r="J75" s="9">
        <f t="shared" si="10"/>
        <v>0</v>
      </c>
      <c r="K75" s="8">
        <f t="shared" si="13"/>
        <v>1787674</v>
      </c>
      <c r="L75" s="10">
        <f t="shared" si="14"/>
        <v>3786055</v>
      </c>
      <c r="M75" s="8">
        <f t="shared" si="1"/>
        <v>0</v>
      </c>
      <c r="O75" s="11">
        <f t="shared" si="2"/>
        <v>502008897</v>
      </c>
      <c r="P75" s="11">
        <f>ROUND(($O$7+Q75),2)</f>
        <v>19015488.390000001</v>
      </c>
      <c r="Q75" s="13">
        <f t="shared" si="3"/>
        <v>0</v>
      </c>
      <c r="R75" s="11">
        <f t="shared" si="11"/>
        <v>1901549</v>
      </c>
      <c r="S75" s="14">
        <f t="shared" si="4"/>
        <v>9538169</v>
      </c>
      <c r="T75" s="11">
        <f t="shared" si="5"/>
        <v>0</v>
      </c>
      <c r="V75" s="11">
        <f t="shared" si="6"/>
        <v>504696757</v>
      </c>
      <c r="W75" s="11">
        <f>ROUND(($V$7+X75),2)</f>
        <v>19332102.789999999</v>
      </c>
      <c r="X75" s="13">
        <f t="shared" si="7"/>
        <v>0</v>
      </c>
      <c r="Y75" s="11">
        <f t="shared" si="12"/>
        <v>1933210</v>
      </c>
      <c r="Z75" s="14">
        <f t="shared" si="8"/>
        <v>9589238</v>
      </c>
      <c r="AA75" s="11">
        <f t="shared" si="9"/>
        <v>0</v>
      </c>
    </row>
    <row r="76" spans="1:27" ht="54" x14ac:dyDescent="0.25">
      <c r="A76" s="16" t="s">
        <v>124</v>
      </c>
      <c r="B76" s="6" t="s">
        <v>123</v>
      </c>
      <c r="C76" s="6"/>
      <c r="D76" s="6" t="s">
        <v>102</v>
      </c>
      <c r="E76" s="5" t="s">
        <v>32</v>
      </c>
      <c r="F76" s="7">
        <v>4</v>
      </c>
      <c r="G76" s="7">
        <v>4</v>
      </c>
      <c r="H76" s="8">
        <f t="shared" ref="H76:H89" si="21">ROUND((I76+K76)*G76*$L$7,0)</f>
        <v>199266062</v>
      </c>
      <c r="I76" s="8">
        <f>ROUND(($H$7+J76),2)</f>
        <v>17876740.050000001</v>
      </c>
      <c r="J76" s="9">
        <f t="shared" si="10"/>
        <v>0</v>
      </c>
      <c r="K76" s="8">
        <f t="shared" si="13"/>
        <v>1787674</v>
      </c>
      <c r="L76" s="10">
        <f t="shared" si="14"/>
        <v>3786055</v>
      </c>
      <c r="M76" s="8">
        <f t="shared" ref="M76:M89" si="22">IF(J76=0,0,ROUND((H76+L76),0))</f>
        <v>0</v>
      </c>
      <c r="O76" s="11">
        <f t="shared" ref="O76:O89" si="23">ROUND((P76+R76)*G76*$S$7,0)</f>
        <v>502008897</v>
      </c>
      <c r="P76" s="11">
        <f>ROUND(($O$7+Q76),2)</f>
        <v>19015488.390000001</v>
      </c>
      <c r="Q76" s="13">
        <f t="shared" ref="Q76:Q89" si="24">+$C$120</f>
        <v>0</v>
      </c>
      <c r="R76" s="11">
        <f t="shared" si="11"/>
        <v>1901549</v>
      </c>
      <c r="S76" s="14">
        <f t="shared" ref="S76:S89" si="25">ROUND(O76*10%*19%,0)</f>
        <v>9538169</v>
      </c>
      <c r="T76" s="11">
        <f t="shared" ref="T76:T89" si="26">IF(Q76=0,0,ROUND((O76+S76),0))</f>
        <v>0</v>
      </c>
      <c r="V76" s="11">
        <f t="shared" ref="V76:V89" si="27">ROUND((W76+Y76)*G76*$Z$7,0)</f>
        <v>504696757</v>
      </c>
      <c r="W76" s="11">
        <f>ROUND(($V$7+X76),2)</f>
        <v>19332102.789999999</v>
      </c>
      <c r="X76" s="13">
        <f t="shared" ref="X76:X89" si="28">+$C$120</f>
        <v>0</v>
      </c>
      <c r="Y76" s="11">
        <f t="shared" si="12"/>
        <v>1933210</v>
      </c>
      <c r="Z76" s="14">
        <f t="shared" ref="Z76:Z89" si="29">ROUND(V76*10%*19%,0)</f>
        <v>9589238</v>
      </c>
      <c r="AA76" s="11">
        <f t="shared" ref="AA76:AA89" si="30">IF(X76=0,0,ROUND((V76+Z76),0))</f>
        <v>0</v>
      </c>
    </row>
    <row r="77" spans="1:27" ht="27" x14ac:dyDescent="0.25">
      <c r="A77" s="122" t="s">
        <v>125</v>
      </c>
      <c r="B77" s="121" t="s">
        <v>114</v>
      </c>
      <c r="C77" s="121"/>
      <c r="D77" s="6" t="s">
        <v>102</v>
      </c>
      <c r="E77" s="5" t="s">
        <v>112</v>
      </c>
      <c r="F77" s="7">
        <v>5</v>
      </c>
      <c r="G77" s="7">
        <v>5</v>
      </c>
      <c r="H77" s="8">
        <f t="shared" si="21"/>
        <v>129166307</v>
      </c>
      <c r="I77" s="8">
        <f>ROUND((((((($H$7+J77)*47.59%)/30)*22)/13)*5)+(((((($H$7+J77)*52.41%)/30)*22)/11)*11),2)</f>
        <v>9270309</v>
      </c>
      <c r="J77" s="9">
        <f t="shared" ref="J77:J88" si="31">+$B$120</f>
        <v>0</v>
      </c>
      <c r="K77" s="8">
        <f t="shared" si="13"/>
        <v>927031</v>
      </c>
      <c r="L77" s="10">
        <f t="shared" si="14"/>
        <v>2454160</v>
      </c>
      <c r="M77" s="8">
        <f t="shared" si="22"/>
        <v>0</v>
      </c>
      <c r="O77" s="11">
        <f t="shared" si="23"/>
        <v>325407320</v>
      </c>
      <c r="P77" s="11">
        <f>ROUND((((((($O$7+Q77)*47.59%)/30)*22)/13)*5)+(((((($O$7+Q77)*52.41%)/30)*22)/11)*11),2)</f>
        <v>9860827.6799999997</v>
      </c>
      <c r="Q77" s="13">
        <f t="shared" si="24"/>
        <v>0</v>
      </c>
      <c r="R77" s="11">
        <f t="shared" ref="R77:R89" si="32">ROUND((P77)*10%,0)</f>
        <v>986083</v>
      </c>
      <c r="S77" s="14">
        <f t="shared" si="25"/>
        <v>6182739</v>
      </c>
      <c r="T77" s="11">
        <f t="shared" si="26"/>
        <v>0</v>
      </c>
      <c r="V77" s="11">
        <f t="shared" si="27"/>
        <v>327149607</v>
      </c>
      <c r="W77" s="11">
        <f>ROUND((((((($V$7+X77)*47.59%)/30)*22)/13)*5)+(((((($V$7+X77)*52.41%)/30)*22)/11)*11),2)</f>
        <v>10025013.85</v>
      </c>
      <c r="X77" s="13">
        <f t="shared" si="28"/>
        <v>0</v>
      </c>
      <c r="Y77" s="11">
        <f t="shared" ref="Y77:Y89" si="33">ROUND((W77)*10%,0)</f>
        <v>1002501</v>
      </c>
      <c r="Z77" s="14">
        <f t="shared" si="29"/>
        <v>6215843</v>
      </c>
      <c r="AA77" s="11">
        <f t="shared" si="30"/>
        <v>0</v>
      </c>
    </row>
    <row r="78" spans="1:27" x14ac:dyDescent="0.25">
      <c r="A78" s="122"/>
      <c r="B78" s="121"/>
      <c r="C78" s="121"/>
      <c r="D78" s="6" t="s">
        <v>102</v>
      </c>
      <c r="E78" s="5" t="s">
        <v>111</v>
      </c>
      <c r="F78" s="7">
        <v>5</v>
      </c>
      <c r="G78" s="7">
        <f>G77</f>
        <v>5</v>
      </c>
      <c r="H78" s="8">
        <f t="shared" si="21"/>
        <v>83027522</v>
      </c>
      <c r="I78" s="8">
        <f>ROUND((((((($H$7+J78)*47.59%)/30)*10)/13)*13)+(((((($H$7+J78)*52.41%)/30)*10)/11)*11),2)</f>
        <v>5958913.3499999996</v>
      </c>
      <c r="J78" s="9">
        <f t="shared" si="31"/>
        <v>0</v>
      </c>
      <c r="K78" s="8">
        <f t="shared" ref="K78:K89" si="34">ROUND((I78)*10%,0)</f>
        <v>595891</v>
      </c>
      <c r="L78" s="10">
        <f t="shared" ref="L78:L89" si="35">ROUND((H78)*10%*19%,0)</f>
        <v>1577523</v>
      </c>
      <c r="M78" s="8">
        <f t="shared" si="22"/>
        <v>0</v>
      </c>
      <c r="O78" s="11">
        <f t="shared" si="23"/>
        <v>209170384</v>
      </c>
      <c r="P78" s="11">
        <f>ROUND((((((($O$7+Q78)*47.59%)/30)*10)/13)*13)+(((((($O$7+Q78)*52.41%)/30)*10)/11)*11),2)</f>
        <v>6338496.1299999999</v>
      </c>
      <c r="Q78" s="13">
        <f t="shared" si="24"/>
        <v>0</v>
      </c>
      <c r="R78" s="11">
        <f t="shared" si="32"/>
        <v>633850</v>
      </c>
      <c r="S78" s="14">
        <f t="shared" si="25"/>
        <v>3974237</v>
      </c>
      <c r="T78" s="11">
        <f t="shared" si="26"/>
        <v>0</v>
      </c>
      <c r="V78" s="11">
        <f t="shared" si="27"/>
        <v>210290305</v>
      </c>
      <c r="W78" s="11">
        <f>ROUND((((((($V$7+X78)*47.59%)/30)*10)/13)*13)+(((((($V$7+X78)*52.41%)/30)*10)/11)*11),2)</f>
        <v>6444034.2599999998</v>
      </c>
      <c r="X78" s="13">
        <f t="shared" si="28"/>
        <v>0</v>
      </c>
      <c r="Y78" s="11">
        <f t="shared" si="33"/>
        <v>644403</v>
      </c>
      <c r="Z78" s="14">
        <f t="shared" si="29"/>
        <v>3995516</v>
      </c>
      <c r="AA78" s="11">
        <f t="shared" si="30"/>
        <v>0</v>
      </c>
    </row>
    <row r="79" spans="1:27" ht="27" x14ac:dyDescent="0.25">
      <c r="A79" s="5" t="s">
        <v>122</v>
      </c>
      <c r="B79" s="6" t="s">
        <v>123</v>
      </c>
      <c r="C79" s="6"/>
      <c r="D79" s="6" t="s">
        <v>102</v>
      </c>
      <c r="E79" s="5" t="s">
        <v>32</v>
      </c>
      <c r="F79" s="7">
        <v>1</v>
      </c>
      <c r="G79" s="7">
        <v>1</v>
      </c>
      <c r="H79" s="8">
        <f t="shared" si="21"/>
        <v>49816516</v>
      </c>
      <c r="I79" s="8">
        <f>ROUND(($H$7+J79),2)</f>
        <v>17876740.050000001</v>
      </c>
      <c r="J79" s="9">
        <f t="shared" si="31"/>
        <v>0</v>
      </c>
      <c r="K79" s="8">
        <f t="shared" si="34"/>
        <v>1787674</v>
      </c>
      <c r="L79" s="10">
        <f t="shared" si="35"/>
        <v>946514</v>
      </c>
      <c r="M79" s="8">
        <f t="shared" si="22"/>
        <v>0</v>
      </c>
      <c r="O79" s="11">
        <f t="shared" si="23"/>
        <v>125502224</v>
      </c>
      <c r="P79" s="11">
        <f>ROUND(($O$7+Q79),2)</f>
        <v>19015488.390000001</v>
      </c>
      <c r="Q79" s="13">
        <f t="shared" si="24"/>
        <v>0</v>
      </c>
      <c r="R79" s="11">
        <f t="shared" si="32"/>
        <v>1901549</v>
      </c>
      <c r="S79" s="14">
        <f t="shared" si="25"/>
        <v>2384542</v>
      </c>
      <c r="T79" s="11">
        <f t="shared" si="26"/>
        <v>0</v>
      </c>
      <c r="V79" s="11">
        <f t="shared" si="27"/>
        <v>126174189</v>
      </c>
      <c r="W79" s="11">
        <f>ROUND(($V$7+X79),2)</f>
        <v>19332102.789999999</v>
      </c>
      <c r="X79" s="13">
        <f t="shared" si="28"/>
        <v>0</v>
      </c>
      <c r="Y79" s="11">
        <f t="shared" si="33"/>
        <v>1933210</v>
      </c>
      <c r="Z79" s="14">
        <f t="shared" si="29"/>
        <v>2397310</v>
      </c>
      <c r="AA79" s="11">
        <f t="shared" si="30"/>
        <v>0</v>
      </c>
    </row>
    <row r="80" spans="1:27" ht="27" x14ac:dyDescent="0.25">
      <c r="A80" s="110" t="s">
        <v>125</v>
      </c>
      <c r="B80" s="121" t="s">
        <v>114</v>
      </c>
      <c r="C80" s="121"/>
      <c r="D80" s="6" t="s">
        <v>102</v>
      </c>
      <c r="E80" s="5" t="s">
        <v>112</v>
      </c>
      <c r="F80" s="7">
        <v>5</v>
      </c>
      <c r="G80" s="7">
        <v>5</v>
      </c>
      <c r="H80" s="8">
        <f t="shared" si="21"/>
        <v>129166307</v>
      </c>
      <c r="I80" s="8">
        <f>ROUND((((((($H$7+J80)*47.59%)/30)*22)/13)*5)+(((((($H$7+J80)*52.41%)/30)*22)/11)*11),2)</f>
        <v>9270309</v>
      </c>
      <c r="J80" s="9">
        <f t="shared" si="31"/>
        <v>0</v>
      </c>
      <c r="K80" s="8">
        <f t="shared" si="34"/>
        <v>927031</v>
      </c>
      <c r="L80" s="10">
        <f t="shared" si="35"/>
        <v>2454160</v>
      </c>
      <c r="M80" s="8">
        <f t="shared" si="22"/>
        <v>0</v>
      </c>
      <c r="O80" s="11">
        <f t="shared" si="23"/>
        <v>325407320</v>
      </c>
      <c r="P80" s="11">
        <f>ROUND((((((($O$7+Q80)*47.59%)/30)*22)/13)*5)+(((((($O$7+Q80)*52.41%)/30)*22)/11)*11),2)</f>
        <v>9860827.6799999997</v>
      </c>
      <c r="Q80" s="13">
        <f t="shared" si="24"/>
        <v>0</v>
      </c>
      <c r="R80" s="11">
        <f t="shared" si="32"/>
        <v>986083</v>
      </c>
      <c r="S80" s="14">
        <f t="shared" si="25"/>
        <v>6182739</v>
      </c>
      <c r="T80" s="11">
        <f t="shared" si="26"/>
        <v>0</v>
      </c>
      <c r="V80" s="11">
        <f t="shared" si="27"/>
        <v>327149607</v>
      </c>
      <c r="W80" s="11">
        <f>ROUND((((((($V$7+X80)*47.59%)/30)*22)/13)*5)+(((((($V$7+X80)*52.41%)/30)*22)/11)*11),2)</f>
        <v>10025013.85</v>
      </c>
      <c r="X80" s="13">
        <f t="shared" si="28"/>
        <v>0</v>
      </c>
      <c r="Y80" s="11">
        <f t="shared" si="33"/>
        <v>1002501</v>
      </c>
      <c r="Z80" s="14">
        <f t="shared" si="29"/>
        <v>6215843</v>
      </c>
      <c r="AA80" s="11">
        <f t="shared" si="30"/>
        <v>0</v>
      </c>
    </row>
    <row r="81" spans="1:30" x14ac:dyDescent="0.25">
      <c r="A81" s="112"/>
      <c r="B81" s="121"/>
      <c r="C81" s="121"/>
      <c r="D81" s="6" t="s">
        <v>102</v>
      </c>
      <c r="E81" s="5" t="s">
        <v>111</v>
      </c>
      <c r="F81" s="7">
        <v>5</v>
      </c>
      <c r="G81" s="7">
        <f>G80</f>
        <v>5</v>
      </c>
      <c r="H81" s="8">
        <f t="shared" si="21"/>
        <v>83027522</v>
      </c>
      <c r="I81" s="8">
        <f>ROUND((((((($H$7+J81)*47.59%)/30)*10)/13)*13)+(((((($H$7+J81)*52.41%)/30)*10)/11)*11),2)</f>
        <v>5958913.3499999996</v>
      </c>
      <c r="J81" s="9">
        <f t="shared" si="31"/>
        <v>0</v>
      </c>
      <c r="K81" s="8">
        <f t="shared" si="34"/>
        <v>595891</v>
      </c>
      <c r="L81" s="10">
        <f t="shared" si="35"/>
        <v>1577523</v>
      </c>
      <c r="M81" s="8">
        <f t="shared" si="22"/>
        <v>0</v>
      </c>
      <c r="O81" s="11">
        <f t="shared" si="23"/>
        <v>209170384</v>
      </c>
      <c r="P81" s="11">
        <f>ROUND((((((($O$7+Q81)*47.59%)/30)*10)/13)*13)+(((((($O$7+Q81)*52.41%)/30)*10)/11)*11),2)</f>
        <v>6338496.1299999999</v>
      </c>
      <c r="Q81" s="13">
        <f t="shared" si="24"/>
        <v>0</v>
      </c>
      <c r="R81" s="11">
        <f t="shared" si="32"/>
        <v>633850</v>
      </c>
      <c r="S81" s="14">
        <f t="shared" si="25"/>
        <v>3974237</v>
      </c>
      <c r="T81" s="11">
        <f t="shared" si="26"/>
        <v>0</v>
      </c>
      <c r="V81" s="11">
        <f t="shared" si="27"/>
        <v>210290305</v>
      </c>
      <c r="W81" s="11">
        <f>ROUND((((((($V$7+X81)*47.59%)/30)*10)/13)*13)+(((((($V$7+X81)*52.41%)/30)*10)/11)*11),2)</f>
        <v>6444034.2599999998</v>
      </c>
      <c r="X81" s="13">
        <f t="shared" si="28"/>
        <v>0</v>
      </c>
      <c r="Y81" s="11">
        <f t="shared" si="33"/>
        <v>644403</v>
      </c>
      <c r="Z81" s="14">
        <f t="shared" si="29"/>
        <v>3995516</v>
      </c>
      <c r="AA81" s="11">
        <f t="shared" si="30"/>
        <v>0</v>
      </c>
    </row>
    <row r="82" spans="1:30" ht="27" x14ac:dyDescent="0.25">
      <c r="A82" s="110" t="s">
        <v>125</v>
      </c>
      <c r="B82" s="121" t="s">
        <v>114</v>
      </c>
      <c r="C82" s="121"/>
      <c r="D82" s="6" t="s">
        <v>102</v>
      </c>
      <c r="E82" s="5" t="s">
        <v>112</v>
      </c>
      <c r="F82" s="7">
        <v>2</v>
      </c>
      <c r="G82" s="7">
        <v>2</v>
      </c>
      <c r="H82" s="8">
        <f t="shared" si="21"/>
        <v>51666523</v>
      </c>
      <c r="I82" s="8">
        <f>ROUND((((((($H$7+J82)*47.59%)/30)*22)/13)*5)+(((((($H$7+J82)*52.41%)/30)*22)/11)*11),2)</f>
        <v>9270309</v>
      </c>
      <c r="J82" s="9">
        <f t="shared" si="31"/>
        <v>0</v>
      </c>
      <c r="K82" s="8">
        <f t="shared" si="34"/>
        <v>927031</v>
      </c>
      <c r="L82" s="10">
        <f t="shared" si="35"/>
        <v>981664</v>
      </c>
      <c r="M82" s="8">
        <f t="shared" si="22"/>
        <v>0</v>
      </c>
      <c r="O82" s="11">
        <f t="shared" si="23"/>
        <v>130162928</v>
      </c>
      <c r="P82" s="11">
        <f>ROUND((((((($O$7+Q82)*47.59%)/30)*22)/13)*5)+(((((($O$7+Q82)*52.41%)/30)*22)/11)*11),2)</f>
        <v>9860827.6799999997</v>
      </c>
      <c r="Q82" s="13">
        <f t="shared" si="24"/>
        <v>0</v>
      </c>
      <c r="R82" s="11">
        <f t="shared" si="32"/>
        <v>986083</v>
      </c>
      <c r="S82" s="14">
        <f t="shared" si="25"/>
        <v>2473096</v>
      </c>
      <c r="T82" s="11">
        <f t="shared" si="26"/>
        <v>0</v>
      </c>
      <c r="V82" s="11">
        <f t="shared" si="27"/>
        <v>130859843</v>
      </c>
      <c r="W82" s="11">
        <f>ROUND((((((($V$7+X82)*47.59%)/30)*22)/13)*5)+(((((($V$7+X82)*52.41%)/30)*22)/11)*11),2)</f>
        <v>10025013.85</v>
      </c>
      <c r="X82" s="13">
        <f t="shared" si="28"/>
        <v>0</v>
      </c>
      <c r="Y82" s="11">
        <f t="shared" si="33"/>
        <v>1002501</v>
      </c>
      <c r="Z82" s="14">
        <f t="shared" si="29"/>
        <v>2486337</v>
      </c>
      <c r="AA82" s="11">
        <f t="shared" si="30"/>
        <v>0</v>
      </c>
    </row>
    <row r="83" spans="1:30" x14ac:dyDescent="0.25">
      <c r="A83" s="112"/>
      <c r="B83" s="121"/>
      <c r="C83" s="121"/>
      <c r="D83" s="6" t="s">
        <v>102</v>
      </c>
      <c r="E83" s="5" t="s">
        <v>111</v>
      </c>
      <c r="F83" s="7">
        <v>2</v>
      </c>
      <c r="G83" s="7">
        <f>G82</f>
        <v>2</v>
      </c>
      <c r="H83" s="8">
        <f t="shared" si="21"/>
        <v>33211009</v>
      </c>
      <c r="I83" s="8">
        <f>ROUND((((((($H$7+J83)*47.59%)/30)*10)/13)*13)+(((((($H$7+J83)*52.41%)/30)*10)/11)*11),2)</f>
        <v>5958913.3499999996</v>
      </c>
      <c r="J83" s="9">
        <f t="shared" si="31"/>
        <v>0</v>
      </c>
      <c r="K83" s="8">
        <f t="shared" si="34"/>
        <v>595891</v>
      </c>
      <c r="L83" s="10">
        <f t="shared" si="35"/>
        <v>631009</v>
      </c>
      <c r="M83" s="8">
        <f t="shared" si="22"/>
        <v>0</v>
      </c>
      <c r="O83" s="11">
        <f t="shared" si="23"/>
        <v>83668154</v>
      </c>
      <c r="P83" s="11">
        <f>ROUND((((((($O$7+Q83)*47.59%)/30)*10)/13)*13)+(((((($O$7+Q83)*52.41%)/30)*10)/11)*11),2)</f>
        <v>6338496.1299999999</v>
      </c>
      <c r="Q83" s="13">
        <f t="shared" si="24"/>
        <v>0</v>
      </c>
      <c r="R83" s="11">
        <f t="shared" si="32"/>
        <v>633850</v>
      </c>
      <c r="S83" s="14">
        <f t="shared" si="25"/>
        <v>1589695</v>
      </c>
      <c r="T83" s="11">
        <f t="shared" si="26"/>
        <v>0</v>
      </c>
      <c r="V83" s="11">
        <f t="shared" si="27"/>
        <v>84116122</v>
      </c>
      <c r="W83" s="11">
        <f>ROUND((((((($V$7+X83)*47.59%)/30)*10)/13)*13)+(((((($V$7+X83)*52.41%)/30)*10)/11)*11),2)</f>
        <v>6444034.2599999998</v>
      </c>
      <c r="X83" s="13">
        <f t="shared" si="28"/>
        <v>0</v>
      </c>
      <c r="Y83" s="11">
        <f t="shared" si="33"/>
        <v>644403</v>
      </c>
      <c r="Z83" s="14">
        <f t="shared" si="29"/>
        <v>1598206</v>
      </c>
      <c r="AA83" s="11">
        <f t="shared" si="30"/>
        <v>0</v>
      </c>
    </row>
    <row r="84" spans="1:30" ht="27" x14ac:dyDescent="0.25">
      <c r="A84" s="110" t="s">
        <v>125</v>
      </c>
      <c r="B84" s="121" t="s">
        <v>114</v>
      </c>
      <c r="C84" s="121"/>
      <c r="D84" s="6" t="s">
        <v>102</v>
      </c>
      <c r="E84" s="5" t="s">
        <v>112</v>
      </c>
      <c r="F84" s="7">
        <v>3</v>
      </c>
      <c r="G84" s="7">
        <v>3</v>
      </c>
      <c r="H84" s="8">
        <f t="shared" si="21"/>
        <v>77499784</v>
      </c>
      <c r="I84" s="8">
        <f>ROUND((((((($H$7+J84)*47.59%)/30)*22)/13)*5)+(((((($H$7+J84)*52.41%)/30)*22)/11)*11),2)</f>
        <v>9270309</v>
      </c>
      <c r="J84" s="9">
        <f t="shared" si="31"/>
        <v>0</v>
      </c>
      <c r="K84" s="8">
        <f t="shared" si="34"/>
        <v>927031</v>
      </c>
      <c r="L84" s="10">
        <f t="shared" si="35"/>
        <v>1472496</v>
      </c>
      <c r="M84" s="8">
        <f t="shared" si="22"/>
        <v>0</v>
      </c>
      <c r="O84" s="11">
        <f t="shared" si="23"/>
        <v>195244392</v>
      </c>
      <c r="P84" s="11">
        <f>ROUND((((((($O$7+Q84)*47.59%)/30)*22)/13)*5)+(((((($O$7+Q84)*52.41%)/30)*22)/11)*11),2)</f>
        <v>9860827.6799999997</v>
      </c>
      <c r="Q84" s="13">
        <f t="shared" si="24"/>
        <v>0</v>
      </c>
      <c r="R84" s="11">
        <f t="shared" si="32"/>
        <v>986083</v>
      </c>
      <c r="S84" s="14">
        <f t="shared" si="25"/>
        <v>3709643</v>
      </c>
      <c r="T84" s="11">
        <f t="shared" si="26"/>
        <v>0</v>
      </c>
      <c r="V84" s="11">
        <f t="shared" si="27"/>
        <v>196289764</v>
      </c>
      <c r="W84" s="11">
        <f>ROUND((((((($V$7+X84)*47.59%)/30)*22)/13)*5)+(((((($V$7+X84)*52.41%)/30)*22)/11)*11),2)</f>
        <v>10025013.85</v>
      </c>
      <c r="X84" s="13">
        <f t="shared" si="28"/>
        <v>0</v>
      </c>
      <c r="Y84" s="11">
        <f t="shared" si="33"/>
        <v>1002501</v>
      </c>
      <c r="Z84" s="14">
        <f t="shared" si="29"/>
        <v>3729506</v>
      </c>
      <c r="AA84" s="11">
        <f t="shared" si="30"/>
        <v>0</v>
      </c>
    </row>
    <row r="85" spans="1:30" x14ac:dyDescent="0.25">
      <c r="A85" s="112"/>
      <c r="B85" s="121"/>
      <c r="C85" s="121"/>
      <c r="D85" s="6" t="s">
        <v>102</v>
      </c>
      <c r="E85" s="5" t="s">
        <v>111</v>
      </c>
      <c r="F85" s="7">
        <v>3</v>
      </c>
      <c r="G85" s="7">
        <f>G84</f>
        <v>3</v>
      </c>
      <c r="H85" s="8">
        <f t="shared" si="21"/>
        <v>49816513</v>
      </c>
      <c r="I85" s="8">
        <f>ROUND((((((($H$7+J85)*47.59%)/30)*10)/13)*13)+(((((($H$7+J85)*52.41%)/30)*10)/11)*11),2)</f>
        <v>5958913.3499999996</v>
      </c>
      <c r="J85" s="9">
        <f t="shared" si="31"/>
        <v>0</v>
      </c>
      <c r="K85" s="8">
        <f t="shared" si="34"/>
        <v>595891</v>
      </c>
      <c r="L85" s="10">
        <f t="shared" si="35"/>
        <v>946514</v>
      </c>
      <c r="M85" s="8">
        <f t="shared" si="22"/>
        <v>0</v>
      </c>
      <c r="O85" s="11">
        <f t="shared" si="23"/>
        <v>125502230</v>
      </c>
      <c r="P85" s="11">
        <f>ROUND((((((($O$7+Q85)*47.59%)/30)*10)/13)*13)+(((((($O$7+Q85)*52.41%)/30)*10)/11)*11),2)</f>
        <v>6338496.1299999999</v>
      </c>
      <c r="Q85" s="13">
        <f t="shared" si="24"/>
        <v>0</v>
      </c>
      <c r="R85" s="11">
        <f t="shared" si="32"/>
        <v>633850</v>
      </c>
      <c r="S85" s="14">
        <f t="shared" si="25"/>
        <v>2384542</v>
      </c>
      <c r="T85" s="11">
        <f t="shared" si="26"/>
        <v>0</v>
      </c>
      <c r="V85" s="11">
        <f t="shared" si="27"/>
        <v>126174183</v>
      </c>
      <c r="W85" s="11">
        <f>ROUND((((((($V$7+X85)*47.59%)/30)*10)/13)*13)+(((((($V$7+X85)*52.41%)/30)*10)/11)*11),2)</f>
        <v>6444034.2599999998</v>
      </c>
      <c r="X85" s="13">
        <f t="shared" si="28"/>
        <v>0</v>
      </c>
      <c r="Y85" s="11">
        <f t="shared" si="33"/>
        <v>644403</v>
      </c>
      <c r="Z85" s="14">
        <f t="shared" si="29"/>
        <v>2397309</v>
      </c>
      <c r="AA85" s="11">
        <f t="shared" si="30"/>
        <v>0</v>
      </c>
    </row>
    <row r="86" spans="1:30" x14ac:dyDescent="0.25">
      <c r="A86" s="16" t="s">
        <v>126</v>
      </c>
      <c r="B86" s="6" t="s">
        <v>114</v>
      </c>
      <c r="C86" s="6"/>
      <c r="D86" s="6" t="s">
        <v>102</v>
      </c>
      <c r="E86" s="5" t="s">
        <v>32</v>
      </c>
      <c r="F86" s="7">
        <v>1</v>
      </c>
      <c r="G86" s="7">
        <v>1</v>
      </c>
      <c r="H86" s="8">
        <f t="shared" si="21"/>
        <v>49816516</v>
      </c>
      <c r="I86" s="8">
        <f>ROUND(($H$7+J86),2)</f>
        <v>17876740.050000001</v>
      </c>
      <c r="J86" s="9">
        <f t="shared" si="31"/>
        <v>0</v>
      </c>
      <c r="K86" s="8">
        <f t="shared" si="34"/>
        <v>1787674</v>
      </c>
      <c r="L86" s="10">
        <f t="shared" si="35"/>
        <v>946514</v>
      </c>
      <c r="M86" s="8">
        <f t="shared" si="22"/>
        <v>0</v>
      </c>
      <c r="O86" s="11">
        <f t="shared" si="23"/>
        <v>125502224</v>
      </c>
      <c r="P86" s="11">
        <f>ROUND(($O$7+Q86),2)</f>
        <v>19015488.390000001</v>
      </c>
      <c r="Q86" s="13">
        <f t="shared" si="24"/>
        <v>0</v>
      </c>
      <c r="R86" s="11">
        <f t="shared" si="32"/>
        <v>1901549</v>
      </c>
      <c r="S86" s="14">
        <f t="shared" si="25"/>
        <v>2384542</v>
      </c>
      <c r="T86" s="11">
        <f t="shared" si="26"/>
        <v>0</v>
      </c>
      <c r="V86" s="11">
        <f t="shared" si="27"/>
        <v>126174189</v>
      </c>
      <c r="W86" s="11">
        <f>ROUND(($V$7+X86),2)</f>
        <v>19332102.789999999</v>
      </c>
      <c r="X86" s="13">
        <f t="shared" si="28"/>
        <v>0</v>
      </c>
      <c r="Y86" s="11">
        <f t="shared" si="33"/>
        <v>1933210</v>
      </c>
      <c r="Z86" s="14">
        <f t="shared" si="29"/>
        <v>2397310</v>
      </c>
      <c r="AA86" s="11">
        <f t="shared" si="30"/>
        <v>0</v>
      </c>
    </row>
    <row r="87" spans="1:30" ht="27" x14ac:dyDescent="0.25">
      <c r="A87" s="16" t="s">
        <v>127</v>
      </c>
      <c r="B87" s="6" t="s">
        <v>128</v>
      </c>
      <c r="C87" s="6" t="s">
        <v>129</v>
      </c>
      <c r="D87" s="6" t="s">
        <v>29</v>
      </c>
      <c r="E87" s="5" t="s">
        <v>32</v>
      </c>
      <c r="F87" s="7">
        <v>1</v>
      </c>
      <c r="G87" s="7">
        <v>1</v>
      </c>
      <c r="H87" s="8">
        <f t="shared" si="21"/>
        <v>49816516</v>
      </c>
      <c r="I87" s="8">
        <f>ROUND(($H$7+J87),2)</f>
        <v>17876740.050000001</v>
      </c>
      <c r="J87" s="9">
        <f t="shared" si="31"/>
        <v>0</v>
      </c>
      <c r="K87" s="8">
        <f t="shared" si="34"/>
        <v>1787674</v>
      </c>
      <c r="L87" s="10">
        <f t="shared" si="35"/>
        <v>946514</v>
      </c>
      <c r="M87" s="8">
        <f t="shared" si="22"/>
        <v>0</v>
      </c>
      <c r="O87" s="11">
        <f t="shared" si="23"/>
        <v>125502224</v>
      </c>
      <c r="P87" s="11">
        <f>ROUND(($O$7+Q87),2)</f>
        <v>19015488.390000001</v>
      </c>
      <c r="Q87" s="13">
        <f t="shared" si="24"/>
        <v>0</v>
      </c>
      <c r="R87" s="11">
        <f t="shared" si="32"/>
        <v>1901549</v>
      </c>
      <c r="S87" s="14">
        <f t="shared" si="25"/>
        <v>2384542</v>
      </c>
      <c r="T87" s="11">
        <f t="shared" si="26"/>
        <v>0</v>
      </c>
      <c r="V87" s="11">
        <f t="shared" si="27"/>
        <v>126174189</v>
      </c>
      <c r="W87" s="11">
        <f>ROUND(($V$7+X87),2)</f>
        <v>19332102.789999999</v>
      </c>
      <c r="X87" s="13">
        <f t="shared" si="28"/>
        <v>0</v>
      </c>
      <c r="Y87" s="11">
        <f t="shared" si="33"/>
        <v>1933210</v>
      </c>
      <c r="Z87" s="14">
        <f t="shared" si="29"/>
        <v>2397310</v>
      </c>
      <c r="AA87" s="11">
        <f t="shared" si="30"/>
        <v>0</v>
      </c>
    </row>
    <row r="88" spans="1:30" x14ac:dyDescent="0.25">
      <c r="A88" s="16" t="s">
        <v>78</v>
      </c>
      <c r="B88" s="6" t="s">
        <v>79</v>
      </c>
      <c r="C88" s="6"/>
      <c r="D88" s="6" t="s">
        <v>80</v>
      </c>
      <c r="E88" s="5" t="s">
        <v>32</v>
      </c>
      <c r="F88" s="7">
        <v>2</v>
      </c>
      <c r="G88" s="7">
        <v>2</v>
      </c>
      <c r="H88" s="8">
        <f t="shared" si="21"/>
        <v>99633031</v>
      </c>
      <c r="I88" s="8">
        <f>ROUND(($H$7+J88),2)</f>
        <v>17876740.050000001</v>
      </c>
      <c r="J88" s="9">
        <f t="shared" si="31"/>
        <v>0</v>
      </c>
      <c r="K88" s="8">
        <f t="shared" si="34"/>
        <v>1787674</v>
      </c>
      <c r="L88" s="10">
        <f t="shared" si="35"/>
        <v>1893028</v>
      </c>
      <c r="M88" s="8">
        <f t="shared" si="22"/>
        <v>0</v>
      </c>
      <c r="O88" s="11">
        <f t="shared" si="23"/>
        <v>251004449</v>
      </c>
      <c r="P88" s="11">
        <f>ROUND(($O$7+Q88),2)</f>
        <v>19015488.390000001</v>
      </c>
      <c r="Q88" s="13">
        <f t="shared" si="24"/>
        <v>0</v>
      </c>
      <c r="R88" s="11">
        <f t="shared" si="32"/>
        <v>1901549</v>
      </c>
      <c r="S88" s="14">
        <f t="shared" si="25"/>
        <v>4769085</v>
      </c>
      <c r="T88" s="11">
        <f t="shared" si="26"/>
        <v>0</v>
      </c>
      <c r="V88" s="11">
        <f t="shared" si="27"/>
        <v>252348378</v>
      </c>
      <c r="W88" s="11">
        <f>ROUND(($V$7+X88),2)</f>
        <v>19332102.789999999</v>
      </c>
      <c r="X88" s="13">
        <f t="shared" si="28"/>
        <v>0</v>
      </c>
      <c r="Y88" s="11">
        <f t="shared" si="33"/>
        <v>1933210</v>
      </c>
      <c r="Z88" s="14">
        <f t="shared" si="29"/>
        <v>4794619</v>
      </c>
      <c r="AA88" s="11">
        <f t="shared" si="30"/>
        <v>0</v>
      </c>
    </row>
    <row r="89" spans="1:30" x14ac:dyDescent="0.25">
      <c r="A89" s="16" t="s">
        <v>130</v>
      </c>
      <c r="B89" s="6" t="s">
        <v>67</v>
      </c>
      <c r="C89" s="6"/>
      <c r="D89" s="6" t="s">
        <v>99</v>
      </c>
      <c r="E89" s="5" t="s">
        <v>32</v>
      </c>
      <c r="F89" s="7">
        <v>1</v>
      </c>
      <c r="G89" s="7">
        <v>1</v>
      </c>
      <c r="H89" s="8">
        <f t="shared" si="21"/>
        <v>49816516</v>
      </c>
      <c r="I89" s="8">
        <f>ROUND(($H$7+J89),2)</f>
        <v>17876740.050000001</v>
      </c>
      <c r="J89" s="9">
        <f>+$B$120</f>
        <v>0</v>
      </c>
      <c r="K89" s="8">
        <f t="shared" si="34"/>
        <v>1787674</v>
      </c>
      <c r="L89" s="10">
        <f t="shared" si="35"/>
        <v>946514</v>
      </c>
      <c r="M89" s="8">
        <f t="shared" si="22"/>
        <v>0</v>
      </c>
      <c r="O89" s="11">
        <f t="shared" si="23"/>
        <v>125502224</v>
      </c>
      <c r="P89" s="11">
        <f>ROUND(($O$7+Q89),2)</f>
        <v>19015488.390000001</v>
      </c>
      <c r="Q89" s="13">
        <f t="shared" si="24"/>
        <v>0</v>
      </c>
      <c r="R89" s="11">
        <f t="shared" si="32"/>
        <v>1901549</v>
      </c>
      <c r="S89" s="14">
        <f t="shared" si="25"/>
        <v>2384542</v>
      </c>
      <c r="T89" s="11">
        <f t="shared" si="26"/>
        <v>0</v>
      </c>
      <c r="V89" s="11">
        <f t="shared" si="27"/>
        <v>126174189</v>
      </c>
      <c r="W89" s="11">
        <f>ROUND(($V$7+X89),2)</f>
        <v>19332102.789999999</v>
      </c>
      <c r="X89" s="13">
        <f t="shared" si="28"/>
        <v>0</v>
      </c>
      <c r="Y89" s="11">
        <f t="shared" si="33"/>
        <v>1933210</v>
      </c>
      <c r="Z89" s="14">
        <f t="shared" si="29"/>
        <v>2397310</v>
      </c>
      <c r="AA89" s="11">
        <f t="shared" si="30"/>
        <v>0</v>
      </c>
    </row>
    <row r="90" spans="1:30" s="23" customFormat="1" x14ac:dyDescent="0.25">
      <c r="A90" s="92" t="s">
        <v>131</v>
      </c>
      <c r="B90" s="93"/>
      <c r="C90" s="93"/>
      <c r="D90" s="93"/>
      <c r="E90" s="93"/>
      <c r="F90" s="93"/>
      <c r="G90" s="93"/>
      <c r="H90" s="93"/>
      <c r="I90" s="93"/>
      <c r="J90" s="93"/>
      <c r="K90" s="93"/>
      <c r="L90" s="94"/>
      <c r="M90" s="22">
        <f>SUM(M12:M89)</f>
        <v>0</v>
      </c>
      <c r="O90" s="116" t="s">
        <v>131</v>
      </c>
      <c r="P90" s="117"/>
      <c r="Q90" s="117"/>
      <c r="R90" s="117"/>
      <c r="S90" s="118"/>
      <c r="T90" s="22">
        <f>SUM(T12:T89)</f>
        <v>0</v>
      </c>
      <c r="V90" s="116" t="s">
        <v>131</v>
      </c>
      <c r="W90" s="117"/>
      <c r="X90" s="117"/>
      <c r="Y90" s="117"/>
      <c r="Z90" s="118"/>
      <c r="AA90" s="22">
        <f>SUM(AA12:AA89)</f>
        <v>0</v>
      </c>
      <c r="AD90" s="24">
        <f>+AA90-T90</f>
        <v>0</v>
      </c>
    </row>
    <row r="91" spans="1:30" x14ac:dyDescent="0.25">
      <c r="A91" s="1"/>
      <c r="B91" s="1"/>
      <c r="C91" s="1"/>
      <c r="D91" s="1"/>
      <c r="E91" s="1"/>
      <c r="F91" s="1"/>
      <c r="G91" s="1"/>
    </row>
    <row r="92" spans="1:30" ht="21.75" customHeight="1" x14ac:dyDescent="0.25">
      <c r="A92" s="119" t="s">
        <v>132</v>
      </c>
      <c r="B92" s="119"/>
      <c r="C92" s="119"/>
      <c r="D92" s="119"/>
      <c r="E92" s="119"/>
      <c r="F92" s="119"/>
      <c r="G92" s="119"/>
      <c r="H92" s="119"/>
      <c r="I92" s="119"/>
      <c r="J92" s="119"/>
      <c r="K92" s="119"/>
      <c r="L92" s="119"/>
      <c r="M92" s="119"/>
      <c r="N92" s="4"/>
      <c r="O92" s="120" t="s">
        <v>132</v>
      </c>
      <c r="P92" s="120"/>
      <c r="Q92" s="120"/>
      <c r="R92" s="120"/>
      <c r="S92" s="120"/>
      <c r="T92" s="120"/>
      <c r="V92" s="120" t="s">
        <v>132</v>
      </c>
      <c r="W92" s="120"/>
      <c r="X92" s="120"/>
      <c r="Y92" s="120"/>
      <c r="Z92" s="120"/>
      <c r="AA92" s="120"/>
    </row>
    <row r="93" spans="1:30" ht="30" customHeight="1" x14ac:dyDescent="0.25">
      <c r="A93" s="21" t="s">
        <v>98</v>
      </c>
      <c r="B93" s="21"/>
      <c r="C93" s="21"/>
      <c r="D93" s="6" t="s">
        <v>99</v>
      </c>
      <c r="E93" s="5" t="s">
        <v>133</v>
      </c>
      <c r="F93" s="7">
        <v>3</v>
      </c>
      <c r="G93" s="7">
        <v>3</v>
      </c>
      <c r="H93" s="8">
        <f>ROUND((I93+K93)*G93*$L$7,0)</f>
        <v>0</v>
      </c>
      <c r="I93" s="8">
        <f>$B$118+J93</f>
        <v>0</v>
      </c>
      <c r="J93" s="9">
        <f>+$B$120</f>
        <v>0</v>
      </c>
      <c r="K93" s="8">
        <f>ROUND((I93)*10%,0)</f>
        <v>0</v>
      </c>
      <c r="L93" s="10">
        <f>ROUND(H93*10%*19%,0)</f>
        <v>0</v>
      </c>
      <c r="M93" s="8">
        <f t="shared" ref="M93:M103" si="36">IF(J93=0,0,ROUND((H93+L93),0))</f>
        <v>0</v>
      </c>
      <c r="O93" s="11">
        <f>ROUND((P93+R93)*G93*$S$7,0)</f>
        <v>0</v>
      </c>
      <c r="P93" s="11">
        <f t="shared" ref="P93:P98" si="37">$C$118+Q93</f>
        <v>0</v>
      </c>
      <c r="Q93" s="13">
        <f t="shared" ref="Q93:Q103" si="38">+$C$120</f>
        <v>0</v>
      </c>
      <c r="R93" s="11">
        <f>ROUND(P93*10%,0)</f>
        <v>0</v>
      </c>
      <c r="S93" s="14">
        <f>ROUND(O93*10%*19%,0)</f>
        <v>0</v>
      </c>
      <c r="T93" s="11">
        <f t="shared" ref="T93:T103" si="39">IF(Q93=0,0,ROUND((O93+S93),0))</f>
        <v>0</v>
      </c>
      <c r="V93" s="11">
        <f>ROUND((W93+Y93)*G93*$S$7,0)</f>
        <v>0</v>
      </c>
      <c r="W93" s="11">
        <f t="shared" ref="W93:W98" si="40">$C$118+X93</f>
        <v>0</v>
      </c>
      <c r="X93" s="13">
        <f t="shared" ref="X93:X103" si="41">+$C$120</f>
        <v>0</v>
      </c>
      <c r="Y93" s="11">
        <f>ROUND(W93*10%,0)</f>
        <v>0</v>
      </c>
      <c r="Z93" s="14">
        <f>ROUND(V93*10%*19%,0)</f>
        <v>0</v>
      </c>
      <c r="AA93" s="11">
        <f t="shared" ref="AA93:AA103" si="42">IF(X93=0,0,ROUND((V93+Z93),0))</f>
        <v>0</v>
      </c>
    </row>
    <row r="94" spans="1:30" ht="12" customHeight="1" x14ac:dyDescent="0.25">
      <c r="A94" s="16" t="s">
        <v>134</v>
      </c>
      <c r="B94" s="6" t="s">
        <v>135</v>
      </c>
      <c r="C94" s="6"/>
      <c r="D94" s="107" t="s">
        <v>29</v>
      </c>
      <c r="E94" s="110" t="s">
        <v>133</v>
      </c>
      <c r="F94" s="113">
        <v>1</v>
      </c>
      <c r="G94" s="113">
        <v>1</v>
      </c>
      <c r="H94" s="101">
        <f>ROUND((I94+K94)*G94*L7,0)</f>
        <v>0</v>
      </c>
      <c r="I94" s="101">
        <f>$B$118+J94</f>
        <v>0</v>
      </c>
      <c r="J94" s="98">
        <f>+$B$120</f>
        <v>0</v>
      </c>
      <c r="K94" s="101">
        <f>ROUND((I94)*10%,0)</f>
        <v>0</v>
      </c>
      <c r="L94" s="104">
        <f>ROUND(H94*10%*19%,0)</f>
        <v>0</v>
      </c>
      <c r="M94" s="104">
        <f t="shared" si="36"/>
        <v>0</v>
      </c>
      <c r="O94" s="86">
        <f>ROUND((P94+R94)*G94*S7,0)</f>
        <v>0</v>
      </c>
      <c r="P94" s="86">
        <f t="shared" si="37"/>
        <v>0</v>
      </c>
      <c r="Q94" s="83">
        <f t="shared" si="38"/>
        <v>0</v>
      </c>
      <c r="R94" s="86">
        <f>ROUND(P94*10%,0)</f>
        <v>0</v>
      </c>
      <c r="S94" s="89">
        <f>ROUND(O94*10%*19%,0)</f>
        <v>0</v>
      </c>
      <c r="T94" s="89">
        <f t="shared" si="39"/>
        <v>0</v>
      </c>
      <c r="V94" s="86">
        <f t="shared" ref="V94:V102" si="43">ROUND((W94+Y94)*G94*$S$7,0)</f>
        <v>0</v>
      </c>
      <c r="W94" s="86">
        <f t="shared" si="40"/>
        <v>0</v>
      </c>
      <c r="X94" s="83">
        <f t="shared" si="41"/>
        <v>0</v>
      </c>
      <c r="Y94" s="86">
        <f>ROUND(W94*10%,0)</f>
        <v>0</v>
      </c>
      <c r="Z94" s="89">
        <f>ROUND(V94*10%*19%,0)</f>
        <v>0</v>
      </c>
      <c r="AA94" s="89">
        <f t="shared" si="42"/>
        <v>0</v>
      </c>
    </row>
    <row r="95" spans="1:30" ht="12" customHeight="1" x14ac:dyDescent="0.25">
      <c r="A95" s="16" t="s">
        <v>136</v>
      </c>
      <c r="B95" s="6" t="s">
        <v>137</v>
      </c>
      <c r="C95" s="6"/>
      <c r="D95" s="108"/>
      <c r="E95" s="111"/>
      <c r="F95" s="114"/>
      <c r="G95" s="114"/>
      <c r="H95" s="102"/>
      <c r="I95" s="102"/>
      <c r="J95" s="99"/>
      <c r="K95" s="102"/>
      <c r="L95" s="105"/>
      <c r="M95" s="105"/>
      <c r="O95" s="87"/>
      <c r="P95" s="87"/>
      <c r="Q95" s="84"/>
      <c r="R95" s="87"/>
      <c r="S95" s="90"/>
      <c r="T95" s="90"/>
      <c r="V95" s="87">
        <f t="shared" si="43"/>
        <v>0</v>
      </c>
      <c r="W95" s="87"/>
      <c r="X95" s="84"/>
      <c r="Y95" s="87"/>
      <c r="Z95" s="90"/>
      <c r="AA95" s="90"/>
    </row>
    <row r="96" spans="1:30" ht="12" customHeight="1" x14ac:dyDescent="0.25">
      <c r="A96" s="16" t="s">
        <v>138</v>
      </c>
      <c r="B96" s="6" t="s">
        <v>61</v>
      </c>
      <c r="C96" s="6"/>
      <c r="D96" s="108"/>
      <c r="E96" s="111"/>
      <c r="F96" s="114"/>
      <c r="G96" s="114"/>
      <c r="H96" s="102"/>
      <c r="I96" s="102"/>
      <c r="J96" s="99"/>
      <c r="K96" s="102"/>
      <c r="L96" s="105"/>
      <c r="M96" s="105"/>
      <c r="O96" s="87"/>
      <c r="P96" s="87"/>
      <c r="Q96" s="84"/>
      <c r="R96" s="87"/>
      <c r="S96" s="90"/>
      <c r="T96" s="90"/>
      <c r="V96" s="87">
        <f t="shared" si="43"/>
        <v>0</v>
      </c>
      <c r="W96" s="87"/>
      <c r="X96" s="84"/>
      <c r="Y96" s="87"/>
      <c r="Z96" s="90"/>
      <c r="AA96" s="90"/>
    </row>
    <row r="97" spans="1:32" ht="12" customHeight="1" x14ac:dyDescent="0.25">
      <c r="A97" s="16" t="s">
        <v>139</v>
      </c>
      <c r="B97" s="6" t="s">
        <v>61</v>
      </c>
      <c r="C97" s="6"/>
      <c r="D97" s="109"/>
      <c r="E97" s="112"/>
      <c r="F97" s="115"/>
      <c r="G97" s="115"/>
      <c r="H97" s="103"/>
      <c r="I97" s="103"/>
      <c r="J97" s="100"/>
      <c r="K97" s="103"/>
      <c r="L97" s="106"/>
      <c r="M97" s="106"/>
      <c r="O97" s="88"/>
      <c r="P97" s="88"/>
      <c r="Q97" s="85"/>
      <c r="R97" s="88"/>
      <c r="S97" s="91"/>
      <c r="T97" s="91"/>
      <c r="V97" s="88">
        <f t="shared" si="43"/>
        <v>0</v>
      </c>
      <c r="W97" s="88"/>
      <c r="X97" s="85"/>
      <c r="Y97" s="88"/>
      <c r="Z97" s="91"/>
      <c r="AA97" s="91"/>
    </row>
    <row r="98" spans="1:32" ht="12" customHeight="1" x14ac:dyDescent="0.25">
      <c r="A98" s="16" t="s">
        <v>140</v>
      </c>
      <c r="B98" s="6" t="s">
        <v>141</v>
      </c>
      <c r="C98" s="6"/>
      <c r="D98" s="107" t="s">
        <v>29</v>
      </c>
      <c r="E98" s="110" t="s">
        <v>133</v>
      </c>
      <c r="F98" s="113">
        <v>1</v>
      </c>
      <c r="G98" s="113">
        <v>1</v>
      </c>
      <c r="H98" s="101">
        <f>ROUND((I98+K98)*G98*$L$7,0)</f>
        <v>0</v>
      </c>
      <c r="I98" s="101">
        <f>B118+J98</f>
        <v>0</v>
      </c>
      <c r="J98" s="98">
        <f>+$B$120</f>
        <v>0</v>
      </c>
      <c r="K98" s="101">
        <f>ROUND((I98)*10%,0)</f>
        <v>0</v>
      </c>
      <c r="L98" s="104">
        <f>ROUND(H98*10%*19%,0)</f>
        <v>0</v>
      </c>
      <c r="M98" s="101">
        <f t="shared" si="36"/>
        <v>0</v>
      </c>
      <c r="O98" s="86">
        <f>ROUND((P98+R98)*G98*S7,0)</f>
        <v>0</v>
      </c>
      <c r="P98" s="86">
        <f t="shared" si="37"/>
        <v>0</v>
      </c>
      <c r="Q98" s="83">
        <f t="shared" si="38"/>
        <v>0</v>
      </c>
      <c r="R98" s="86">
        <f>ROUND(P98*10%,0)</f>
        <v>0</v>
      </c>
      <c r="S98" s="89">
        <f>ROUND(O98*10%*19%,0)</f>
        <v>0</v>
      </c>
      <c r="T98" s="86">
        <f t="shared" si="39"/>
        <v>0</v>
      </c>
      <c r="V98" s="86">
        <f t="shared" si="43"/>
        <v>0</v>
      </c>
      <c r="W98" s="86">
        <f t="shared" si="40"/>
        <v>0</v>
      </c>
      <c r="X98" s="83">
        <f t="shared" si="41"/>
        <v>0</v>
      </c>
      <c r="Y98" s="86">
        <f>ROUND(W98*10%,0)</f>
        <v>0</v>
      </c>
      <c r="Z98" s="89">
        <f>ROUND(V98*10%*19%,0)</f>
        <v>0</v>
      </c>
      <c r="AA98" s="86">
        <f t="shared" si="42"/>
        <v>0</v>
      </c>
    </row>
    <row r="99" spans="1:32" ht="12" customHeight="1" x14ac:dyDescent="0.25">
      <c r="A99" s="16" t="s">
        <v>142</v>
      </c>
      <c r="B99" s="6" t="s">
        <v>104</v>
      </c>
      <c r="C99" s="6"/>
      <c r="D99" s="108"/>
      <c r="E99" s="111"/>
      <c r="F99" s="114"/>
      <c r="G99" s="114"/>
      <c r="H99" s="102"/>
      <c r="I99" s="102"/>
      <c r="J99" s="99"/>
      <c r="K99" s="102"/>
      <c r="L99" s="105"/>
      <c r="M99" s="102"/>
      <c r="O99" s="87"/>
      <c r="P99" s="87"/>
      <c r="Q99" s="84"/>
      <c r="R99" s="87"/>
      <c r="S99" s="90"/>
      <c r="T99" s="87"/>
      <c r="V99" s="87">
        <f t="shared" si="43"/>
        <v>0</v>
      </c>
      <c r="W99" s="87"/>
      <c r="X99" s="84"/>
      <c r="Y99" s="87"/>
      <c r="Z99" s="90"/>
      <c r="AA99" s="87"/>
    </row>
    <row r="100" spans="1:32" ht="12" customHeight="1" x14ac:dyDescent="0.25">
      <c r="A100" s="16" t="s">
        <v>143</v>
      </c>
      <c r="B100" s="6" t="s">
        <v>44</v>
      </c>
      <c r="C100" s="6"/>
      <c r="D100" s="108"/>
      <c r="E100" s="111"/>
      <c r="F100" s="114"/>
      <c r="G100" s="114"/>
      <c r="H100" s="102"/>
      <c r="I100" s="102"/>
      <c r="J100" s="99"/>
      <c r="K100" s="102"/>
      <c r="L100" s="105"/>
      <c r="M100" s="102"/>
      <c r="O100" s="87"/>
      <c r="P100" s="87"/>
      <c r="Q100" s="84"/>
      <c r="R100" s="87"/>
      <c r="S100" s="90"/>
      <c r="T100" s="87"/>
      <c r="V100" s="87">
        <f t="shared" si="43"/>
        <v>0</v>
      </c>
      <c r="W100" s="87"/>
      <c r="X100" s="84"/>
      <c r="Y100" s="87"/>
      <c r="Z100" s="90"/>
      <c r="AA100" s="87"/>
    </row>
    <row r="101" spans="1:32" ht="12" customHeight="1" x14ac:dyDescent="0.25">
      <c r="A101" s="16" t="s">
        <v>144</v>
      </c>
      <c r="B101" s="6" t="s">
        <v>107</v>
      </c>
      <c r="C101" s="6"/>
      <c r="D101" s="108"/>
      <c r="E101" s="111"/>
      <c r="F101" s="114"/>
      <c r="G101" s="114"/>
      <c r="H101" s="102"/>
      <c r="I101" s="102"/>
      <c r="J101" s="99"/>
      <c r="K101" s="102"/>
      <c r="L101" s="105"/>
      <c r="M101" s="102"/>
      <c r="O101" s="87"/>
      <c r="P101" s="87"/>
      <c r="Q101" s="84"/>
      <c r="R101" s="87"/>
      <c r="S101" s="90"/>
      <c r="T101" s="87"/>
      <c r="V101" s="87">
        <f t="shared" si="43"/>
        <v>0</v>
      </c>
      <c r="W101" s="87"/>
      <c r="X101" s="84"/>
      <c r="Y101" s="87"/>
      <c r="Z101" s="90"/>
      <c r="AA101" s="87"/>
    </row>
    <row r="102" spans="1:32" ht="12" customHeight="1" x14ac:dyDescent="0.25">
      <c r="A102" s="16" t="s">
        <v>145</v>
      </c>
      <c r="B102" s="6" t="s">
        <v>146</v>
      </c>
      <c r="C102" s="6"/>
      <c r="D102" s="109"/>
      <c r="E102" s="112"/>
      <c r="F102" s="115"/>
      <c r="G102" s="115"/>
      <c r="H102" s="103"/>
      <c r="I102" s="103"/>
      <c r="J102" s="100"/>
      <c r="K102" s="103"/>
      <c r="L102" s="106"/>
      <c r="M102" s="103"/>
      <c r="O102" s="88"/>
      <c r="P102" s="88"/>
      <c r="Q102" s="85"/>
      <c r="R102" s="88"/>
      <c r="S102" s="91"/>
      <c r="T102" s="88"/>
      <c r="V102" s="88">
        <f t="shared" si="43"/>
        <v>0</v>
      </c>
      <c r="W102" s="88"/>
      <c r="X102" s="85"/>
      <c r="Y102" s="88"/>
      <c r="Z102" s="91"/>
      <c r="AA102" s="88"/>
    </row>
    <row r="103" spans="1:32" x14ac:dyDescent="0.25">
      <c r="A103" s="26" t="s">
        <v>147</v>
      </c>
      <c r="B103" s="6" t="s">
        <v>27</v>
      </c>
      <c r="C103" s="6"/>
      <c r="D103" s="6" t="s">
        <v>29</v>
      </c>
      <c r="E103" s="5" t="s">
        <v>32</v>
      </c>
      <c r="F103" s="7">
        <v>0</v>
      </c>
      <c r="G103" s="7">
        <v>1</v>
      </c>
      <c r="H103" s="8">
        <f>ROUND((I103+K103)*G103*$L$7,0)</f>
        <v>0</v>
      </c>
      <c r="I103" s="8">
        <f>B121+J103</f>
        <v>0</v>
      </c>
      <c r="J103" s="9">
        <f>+$B$120</f>
        <v>0</v>
      </c>
      <c r="K103" s="8">
        <f>ROUND((I103)*8%,0)</f>
        <v>0</v>
      </c>
      <c r="L103" s="10">
        <f>ROUND(H103*8%*19%,0)</f>
        <v>0</v>
      </c>
      <c r="M103" s="8">
        <f t="shared" si="36"/>
        <v>0</v>
      </c>
      <c r="O103" s="11">
        <f>ROUND((P103+R103)*G103*$S$7,0)</f>
        <v>0</v>
      </c>
      <c r="P103" s="11">
        <f>$C$121+Q103</f>
        <v>0</v>
      </c>
      <c r="Q103" s="13">
        <f t="shared" si="38"/>
        <v>0</v>
      </c>
      <c r="R103" s="11">
        <f>ROUND(P103*8%,0)</f>
        <v>0</v>
      </c>
      <c r="S103" s="14">
        <f>ROUND(O103*8%*19%,0)</f>
        <v>0</v>
      </c>
      <c r="T103" s="11">
        <f t="shared" si="39"/>
        <v>0</v>
      </c>
      <c r="V103" s="11">
        <f>ROUND((W103+Y103)*G103*$S$7,0)</f>
        <v>0</v>
      </c>
      <c r="W103" s="11">
        <f>$C$121+X103</f>
        <v>0</v>
      </c>
      <c r="X103" s="13">
        <f t="shared" si="41"/>
        <v>0</v>
      </c>
      <c r="Y103" s="11">
        <f>ROUND(W103*8%,0)</f>
        <v>0</v>
      </c>
      <c r="Z103" s="14">
        <f>ROUND(V103*8%*19%,0)</f>
        <v>0</v>
      </c>
      <c r="AA103" s="11">
        <f t="shared" si="42"/>
        <v>0</v>
      </c>
    </row>
    <row r="104" spans="1:32" x14ac:dyDescent="0.25">
      <c r="A104" s="27" t="s">
        <v>148</v>
      </c>
      <c r="B104" s="28"/>
      <c r="C104" s="28"/>
      <c r="D104" s="29" t="s">
        <v>29</v>
      </c>
      <c r="E104" s="28"/>
      <c r="F104" s="7"/>
      <c r="G104" s="7">
        <v>1</v>
      </c>
      <c r="H104" s="8">
        <f>ROUND((I104)*G104*$L$7,0)</f>
        <v>0</v>
      </c>
      <c r="I104" s="8">
        <f>B119</f>
        <v>0</v>
      </c>
      <c r="J104" s="9" t="s">
        <v>149</v>
      </c>
      <c r="K104" s="9" t="s">
        <v>149</v>
      </c>
      <c r="L104" s="10">
        <f>ROUND(H104*19%,0)</f>
        <v>0</v>
      </c>
      <c r="M104" s="8">
        <f>IF(I104=0,0,ROUND((H104+L104),0))</f>
        <v>0</v>
      </c>
      <c r="O104" s="11">
        <f>ROUND((P104)*G104*$S$7,0)</f>
        <v>0</v>
      </c>
      <c r="P104" s="11">
        <f>$C$119</f>
        <v>0</v>
      </c>
      <c r="Q104" s="13" t="s">
        <v>149</v>
      </c>
      <c r="R104" s="13" t="s">
        <v>149</v>
      </c>
      <c r="S104" s="14">
        <f>ROUND(O104*19%,0)</f>
        <v>0</v>
      </c>
      <c r="T104" s="11">
        <f>IF(P104=0,0,ROUND((O104+S104),0))</f>
        <v>0</v>
      </c>
      <c r="V104" s="11">
        <f>ROUND((W104)*G104*$S$7,0)</f>
        <v>0</v>
      </c>
      <c r="W104" s="11">
        <f>$C$119</f>
        <v>0</v>
      </c>
      <c r="X104" s="13" t="s">
        <v>149</v>
      </c>
      <c r="Y104" s="13" t="s">
        <v>149</v>
      </c>
      <c r="Z104" s="14">
        <f>ROUND(V104*19%,0)</f>
        <v>0</v>
      </c>
      <c r="AA104" s="11">
        <f>IF(W104=0,0,ROUND((V104+Z104),0))</f>
        <v>0</v>
      </c>
    </row>
    <row r="105" spans="1:32" x14ac:dyDescent="0.25">
      <c r="A105" s="92" t="s">
        <v>132</v>
      </c>
      <c r="B105" s="93"/>
      <c r="C105" s="93"/>
      <c r="D105" s="93"/>
      <c r="E105" s="93"/>
      <c r="F105" s="93"/>
      <c r="G105" s="93"/>
      <c r="H105" s="93"/>
      <c r="I105" s="93"/>
      <c r="J105" s="93"/>
      <c r="K105" s="93"/>
      <c r="L105" s="94"/>
      <c r="M105" s="30">
        <f>SUM(M93:M104)</f>
        <v>0</v>
      </c>
      <c r="O105" s="95" t="s">
        <v>132</v>
      </c>
      <c r="P105" s="96"/>
      <c r="Q105" s="96"/>
      <c r="R105" s="96"/>
      <c r="S105" s="97"/>
      <c r="T105" s="30">
        <f>SUM(T93:T104)</f>
        <v>0</v>
      </c>
      <c r="V105" s="95" t="s">
        <v>132</v>
      </c>
      <c r="W105" s="96"/>
      <c r="X105" s="96"/>
      <c r="Y105" s="96"/>
      <c r="Z105" s="97"/>
      <c r="AA105" s="30">
        <f>SUM(AA93:AA104)</f>
        <v>0</v>
      </c>
    </row>
    <row r="107" spans="1:32" s="23" customFormat="1" ht="24" customHeight="1" x14ac:dyDescent="0.25">
      <c r="A107" s="72" t="s">
        <v>150</v>
      </c>
      <c r="B107" s="73"/>
      <c r="C107" s="73"/>
      <c r="D107" s="73"/>
      <c r="E107" s="73"/>
      <c r="F107" s="73"/>
      <c r="G107" s="73"/>
      <c r="H107" s="73"/>
      <c r="I107" s="73"/>
      <c r="J107" s="73"/>
      <c r="K107" s="73"/>
      <c r="L107" s="74"/>
      <c r="M107" s="78">
        <f t="shared" ref="M107:T107" si="44">M105+M90</f>
        <v>0</v>
      </c>
      <c r="O107" s="79" t="s">
        <v>151</v>
      </c>
      <c r="P107" s="80"/>
      <c r="Q107" s="80"/>
      <c r="R107" s="80"/>
      <c r="S107" s="81"/>
      <c r="T107" s="31">
        <f t="shared" si="44"/>
        <v>0</v>
      </c>
      <c r="V107" s="79" t="s">
        <v>152</v>
      </c>
      <c r="W107" s="80"/>
      <c r="X107" s="80"/>
      <c r="Y107" s="80"/>
      <c r="Z107" s="81"/>
      <c r="AA107" s="22">
        <f t="shared" ref="AA107" si="45">AA105+AA90</f>
        <v>0</v>
      </c>
      <c r="AD107" s="23" t="s">
        <v>153</v>
      </c>
      <c r="AE107" s="23" t="s">
        <v>154</v>
      </c>
      <c r="AF107" s="23" t="s">
        <v>155</v>
      </c>
    </row>
    <row r="108" spans="1:32" s="23" customFormat="1" ht="24" customHeight="1" x14ac:dyDescent="0.25">
      <c r="A108" s="75"/>
      <c r="B108" s="76"/>
      <c r="C108" s="76"/>
      <c r="D108" s="76"/>
      <c r="E108" s="76"/>
      <c r="F108" s="76"/>
      <c r="G108" s="76"/>
      <c r="H108" s="76"/>
      <c r="I108" s="76"/>
      <c r="J108" s="76"/>
      <c r="K108" s="76"/>
      <c r="L108" s="77"/>
      <c r="M108" s="78"/>
      <c r="O108" s="78" t="s">
        <v>156</v>
      </c>
      <c r="P108" s="78"/>
      <c r="Q108" s="78"/>
      <c r="R108" s="78"/>
      <c r="S108" s="78"/>
      <c r="T108" s="78"/>
      <c r="U108" s="78"/>
      <c r="V108" s="78"/>
      <c r="W108" s="78"/>
      <c r="X108" s="78"/>
      <c r="Y108" s="78"/>
      <c r="Z108" s="78"/>
      <c r="AA108" s="22">
        <f>+T107+AA107</f>
        <v>0</v>
      </c>
      <c r="AC108" s="23">
        <v>2026</v>
      </c>
      <c r="AD108" s="32">
        <v>8120140334</v>
      </c>
      <c r="AE108" s="33">
        <f>+M107</f>
        <v>0</v>
      </c>
      <c r="AF108" s="32">
        <f>AD108-AE108</f>
        <v>8120140334</v>
      </c>
    </row>
    <row r="109" spans="1:32" ht="10.5" customHeight="1" x14ac:dyDescent="0.25">
      <c r="AC109" s="1">
        <v>2027</v>
      </c>
      <c r="AD109" s="32">
        <v>27651072142</v>
      </c>
      <c r="AE109" s="33">
        <f>+AA108</f>
        <v>0</v>
      </c>
      <c r="AF109" s="32">
        <f>AD109-AA108</f>
        <v>27651072142</v>
      </c>
    </row>
    <row r="110" spans="1:32" s="23" customFormat="1" ht="23.25" customHeight="1" x14ac:dyDescent="0.25">
      <c r="A110" s="82" t="s">
        <v>157</v>
      </c>
      <c r="B110" s="82"/>
      <c r="C110" s="82"/>
      <c r="D110" s="82"/>
      <c r="E110" s="82"/>
      <c r="F110" s="82"/>
      <c r="G110" s="82"/>
      <c r="H110" s="82"/>
      <c r="I110" s="82"/>
      <c r="J110" s="82"/>
      <c r="K110" s="82"/>
      <c r="L110" s="82"/>
      <c r="M110" s="82"/>
      <c r="N110" s="82"/>
      <c r="O110" s="82"/>
      <c r="P110" s="82"/>
      <c r="Q110" s="82"/>
      <c r="R110" s="82"/>
      <c r="S110" s="82"/>
      <c r="T110" s="82"/>
      <c r="U110" s="82"/>
      <c r="V110" s="82"/>
      <c r="W110" s="82"/>
      <c r="X110" s="82"/>
      <c r="Y110" s="82"/>
      <c r="Z110" s="82"/>
      <c r="AA110" s="38">
        <f>+M107+AA108</f>
        <v>0</v>
      </c>
      <c r="AE110" s="24"/>
    </row>
    <row r="112" spans="1:32" ht="25.5" customHeight="1" x14ac:dyDescent="0.25">
      <c r="A112" s="65" t="s">
        <v>158</v>
      </c>
      <c r="B112" s="66"/>
      <c r="C112" s="67" t="s">
        <v>159</v>
      </c>
      <c r="D112" s="68"/>
      <c r="H112" s="69" t="s">
        <v>160</v>
      </c>
      <c r="I112" s="69"/>
      <c r="J112" s="69"/>
      <c r="K112" s="69"/>
      <c r="L112" s="39"/>
    </row>
    <row r="113" spans="1:27" ht="29.25" customHeight="1" x14ac:dyDescent="0.25">
      <c r="A113" s="58" t="s">
        <v>161</v>
      </c>
      <c r="B113" s="59"/>
      <c r="C113" s="60">
        <v>0.47589999999999999</v>
      </c>
      <c r="D113" s="61"/>
      <c r="H113" s="70" t="s">
        <v>9</v>
      </c>
      <c r="I113" s="70"/>
      <c r="J113" s="71" t="s">
        <v>10</v>
      </c>
      <c r="K113" s="71"/>
    </row>
    <row r="114" spans="1:27" ht="29.25" customHeight="1" x14ac:dyDescent="0.25">
      <c r="A114" s="58" t="s">
        <v>162</v>
      </c>
      <c r="B114" s="59"/>
      <c r="C114" s="60">
        <v>0.52410000000000001</v>
      </c>
      <c r="D114" s="61"/>
      <c r="H114" s="62">
        <f>+M107</f>
        <v>0</v>
      </c>
      <c r="I114" s="62"/>
      <c r="J114" s="63">
        <f>+AA108</f>
        <v>0</v>
      </c>
      <c r="K114" s="63"/>
      <c r="T114" s="39"/>
      <c r="AA114" s="39"/>
    </row>
    <row r="115" spans="1:27" ht="14.25" thickBot="1" x14ac:dyDescent="0.3">
      <c r="H115" s="64" t="s">
        <v>163</v>
      </c>
      <c r="I115" s="64"/>
      <c r="J115" s="64">
        <f>+J114+H114</f>
        <v>0</v>
      </c>
      <c r="K115" s="64"/>
    </row>
    <row r="116" spans="1:27" ht="17.25" thickBot="1" x14ac:dyDescent="0.3">
      <c r="A116" s="54" t="s">
        <v>164</v>
      </c>
      <c r="B116" s="55"/>
      <c r="C116" s="56"/>
      <c r="D116" s="1"/>
    </row>
    <row r="117" spans="1:27" ht="27.75" thickBot="1" x14ac:dyDescent="0.3">
      <c r="A117" s="40" t="s">
        <v>165</v>
      </c>
      <c r="B117" s="41" t="s">
        <v>166</v>
      </c>
      <c r="C117" s="42" t="s">
        <v>167</v>
      </c>
      <c r="D117" s="1"/>
      <c r="J117" s="1"/>
    </row>
    <row r="118" spans="1:27" ht="27" x14ac:dyDescent="0.25">
      <c r="A118" s="43" t="s">
        <v>168</v>
      </c>
      <c r="B118" s="44"/>
      <c r="C118" s="45"/>
      <c r="D118" s="1"/>
      <c r="J118" s="1"/>
    </row>
    <row r="119" spans="1:27" x14ac:dyDescent="0.25">
      <c r="A119" s="46" t="s">
        <v>148</v>
      </c>
      <c r="B119" s="47"/>
      <c r="C119" s="48"/>
      <c r="D119" s="1"/>
      <c r="J119" s="1"/>
    </row>
    <row r="120" spans="1:27" x14ac:dyDescent="0.25">
      <c r="A120" s="46" t="s">
        <v>169</v>
      </c>
      <c r="B120" s="47"/>
      <c r="C120" s="48"/>
      <c r="D120" s="1"/>
      <c r="J120" s="1"/>
    </row>
    <row r="121" spans="1:27" ht="14.25" thickBot="1" x14ac:dyDescent="0.3">
      <c r="A121" s="49" t="s">
        <v>147</v>
      </c>
      <c r="B121" s="50"/>
      <c r="C121" s="51"/>
      <c r="D121" s="1"/>
    </row>
    <row r="122" spans="1:27" ht="16.5" customHeight="1" x14ac:dyDescent="0.25"/>
    <row r="124" spans="1:27" ht="13.5" customHeight="1" x14ac:dyDescent="0.25">
      <c r="A124" s="53" t="s">
        <v>170</v>
      </c>
      <c r="B124" s="53"/>
      <c r="C124" s="53"/>
      <c r="D124" s="53"/>
      <c r="E124" s="53"/>
      <c r="F124" s="53"/>
      <c r="G124" s="53"/>
      <c r="H124" s="53"/>
      <c r="I124" s="53"/>
      <c r="J124" s="53"/>
      <c r="K124" s="53"/>
      <c r="L124" s="53"/>
      <c r="M124" s="53"/>
      <c r="N124" s="53"/>
      <c r="O124" s="53"/>
      <c r="P124" s="53"/>
      <c r="Q124" s="53"/>
      <c r="R124" s="53"/>
      <c r="S124" s="53"/>
      <c r="T124" s="53"/>
    </row>
    <row r="125" spans="1:27" ht="12.75" customHeight="1" x14ac:dyDescent="0.25">
      <c r="A125" s="53" t="s">
        <v>171</v>
      </c>
      <c r="B125" s="53"/>
      <c r="C125" s="53"/>
      <c r="D125" s="53"/>
      <c r="E125" s="53"/>
      <c r="F125" s="53"/>
      <c r="G125" s="53"/>
      <c r="H125" s="53"/>
      <c r="I125" s="53"/>
      <c r="J125" s="53"/>
      <c r="K125" s="53"/>
      <c r="L125" s="53"/>
      <c r="M125" s="53"/>
      <c r="N125" s="53"/>
      <c r="O125" s="53"/>
      <c r="P125" s="53"/>
      <c r="Q125" s="53"/>
      <c r="R125" s="53"/>
      <c r="S125" s="53"/>
      <c r="T125" s="53"/>
      <c r="X125" s="1"/>
    </row>
    <row r="126" spans="1:27" ht="13.5" customHeight="1" x14ac:dyDescent="0.25">
      <c r="A126" s="53" t="s">
        <v>172</v>
      </c>
      <c r="B126" s="53"/>
      <c r="C126" s="53"/>
      <c r="D126" s="53"/>
      <c r="E126" s="53"/>
      <c r="F126" s="53"/>
      <c r="G126" s="53"/>
      <c r="H126" s="53"/>
      <c r="I126" s="53"/>
      <c r="J126" s="53"/>
      <c r="K126" s="53"/>
      <c r="L126" s="53"/>
      <c r="M126" s="53"/>
      <c r="N126" s="53"/>
      <c r="O126" s="53"/>
      <c r="P126" s="53"/>
      <c r="Q126" s="53"/>
      <c r="R126" s="53"/>
      <c r="S126" s="53"/>
      <c r="T126" s="53"/>
    </row>
    <row r="127" spans="1:27" x14ac:dyDescent="0.25">
      <c r="A127" s="57" t="s">
        <v>173</v>
      </c>
      <c r="B127" s="57"/>
      <c r="C127" s="57"/>
      <c r="D127" s="57"/>
      <c r="E127" s="57"/>
      <c r="F127" s="57"/>
      <c r="G127" s="57"/>
      <c r="H127" s="57"/>
      <c r="I127" s="57"/>
      <c r="J127" s="57"/>
      <c r="K127" s="57"/>
      <c r="L127" s="57"/>
      <c r="M127" s="57"/>
      <c r="N127" s="57"/>
      <c r="O127" s="57"/>
      <c r="P127" s="57"/>
      <c r="Q127" s="57"/>
      <c r="R127" s="57"/>
      <c r="S127" s="57"/>
      <c r="T127" s="57"/>
    </row>
    <row r="128" spans="1:27" ht="13.5" customHeight="1" x14ac:dyDescent="0.25">
      <c r="A128" s="53" t="s">
        <v>174</v>
      </c>
      <c r="B128" s="53"/>
      <c r="C128" s="53"/>
      <c r="D128" s="53"/>
      <c r="E128" s="53"/>
      <c r="F128" s="53"/>
      <c r="G128" s="53"/>
      <c r="H128" s="53"/>
      <c r="I128" s="53"/>
      <c r="J128" s="53"/>
      <c r="K128" s="53"/>
      <c r="L128" s="53"/>
      <c r="M128" s="53"/>
      <c r="N128" s="53"/>
      <c r="O128" s="53"/>
      <c r="P128" s="53"/>
      <c r="Q128" s="53"/>
      <c r="R128" s="53"/>
      <c r="S128" s="53"/>
      <c r="T128" s="53"/>
      <c r="U128" s="53"/>
      <c r="V128" s="53"/>
      <c r="W128" s="53"/>
      <c r="X128" s="53"/>
      <c r="Y128" s="53"/>
      <c r="Z128" s="53"/>
      <c r="AA128" s="53"/>
    </row>
    <row r="129" spans="1:27" ht="27.75" customHeight="1" x14ac:dyDescent="0.25">
      <c r="A129" s="53" t="s">
        <v>175</v>
      </c>
      <c r="B129" s="53"/>
      <c r="C129" s="53"/>
      <c r="D129" s="53"/>
      <c r="E129" s="53"/>
      <c r="F129" s="53"/>
      <c r="G129" s="53"/>
      <c r="H129" s="53"/>
      <c r="I129" s="53"/>
      <c r="J129" s="53"/>
      <c r="K129" s="53"/>
      <c r="L129" s="53"/>
      <c r="M129" s="53"/>
      <c r="N129" s="53"/>
      <c r="O129" s="53"/>
      <c r="P129" s="53"/>
      <c r="Q129" s="53"/>
      <c r="R129" s="53"/>
      <c r="S129" s="53"/>
      <c r="T129" s="53"/>
      <c r="U129" s="53"/>
      <c r="V129" s="53"/>
      <c r="W129" s="53"/>
      <c r="X129" s="53"/>
      <c r="Y129" s="53"/>
      <c r="Z129" s="53"/>
      <c r="AA129" s="53"/>
    </row>
    <row r="133" spans="1:27" x14ac:dyDescent="0.25">
      <c r="A133" s="52" t="s">
        <v>176</v>
      </c>
    </row>
    <row r="134" spans="1:27" x14ac:dyDescent="0.25">
      <c r="A134" s="52" t="s">
        <v>177</v>
      </c>
    </row>
    <row r="135" spans="1:27" x14ac:dyDescent="0.25">
      <c r="A135" s="52" t="s">
        <v>178</v>
      </c>
    </row>
  </sheetData>
  <sheetProtection algorithmName="SHA-512" hashValue="JfQ8jjK8zsYcgWpakg+Np34DKG/TBFUQ01Jv1L0B3W9LatpmvpCZ/eJYAz/K18wBwUvy0YKvbiYjRAM/MLrvOQ==" saltValue="vfYZrCsKuG3WmvjxiYODaQ==" spinCount="100000" sheet="1" objects="1" scenarios="1"/>
  <autoFilter ref="A8:W90" xr:uid="{7AAC6C9E-C48A-4AF4-B74C-B56B458311C7}"/>
  <mergeCells count="177">
    <mergeCell ref="A1:AA1"/>
    <mergeCell ref="A2:AA2"/>
    <mergeCell ref="A3:A10"/>
    <mergeCell ref="B3:B10"/>
    <mergeCell ref="C3:C10"/>
    <mergeCell ref="D3:D10"/>
    <mergeCell ref="E3:E10"/>
    <mergeCell ref="F3:F10"/>
    <mergeCell ref="G3:G10"/>
    <mergeCell ref="H3:M3"/>
    <mergeCell ref="O3:AA3"/>
    <mergeCell ref="H4:M4"/>
    <mergeCell ref="O4:T4"/>
    <mergeCell ref="V4:AA4"/>
    <mergeCell ref="H5:H6"/>
    <mergeCell ref="I5:M5"/>
    <mergeCell ref="O5:O6"/>
    <mergeCell ref="P5:T5"/>
    <mergeCell ref="V5:V6"/>
    <mergeCell ref="W5:AA5"/>
    <mergeCell ref="I6:M6"/>
    <mergeCell ref="P6:T6"/>
    <mergeCell ref="W6:AA6"/>
    <mergeCell ref="I7:K7"/>
    <mergeCell ref="L7:M7"/>
    <mergeCell ref="P7:R7"/>
    <mergeCell ref="S7:T7"/>
    <mergeCell ref="W7:Y7"/>
    <mergeCell ref="Z7:AA7"/>
    <mergeCell ref="V11:AA11"/>
    <mergeCell ref="A12:A17"/>
    <mergeCell ref="B12:B17"/>
    <mergeCell ref="A39:A40"/>
    <mergeCell ref="B39:B40"/>
    <mergeCell ref="C39:C40"/>
    <mergeCell ref="V8:V10"/>
    <mergeCell ref="W8:W10"/>
    <mergeCell ref="X8:X10"/>
    <mergeCell ref="Y8:Y10"/>
    <mergeCell ref="Z8:Z10"/>
    <mergeCell ref="AA8:AA10"/>
    <mergeCell ref="O8:O10"/>
    <mergeCell ref="P8:P10"/>
    <mergeCell ref="Q8:Q10"/>
    <mergeCell ref="R8:R10"/>
    <mergeCell ref="S8:S10"/>
    <mergeCell ref="T8:T10"/>
    <mergeCell ref="H8:H10"/>
    <mergeCell ref="I8:I10"/>
    <mergeCell ref="J8:J10"/>
    <mergeCell ref="K8:K10"/>
    <mergeCell ref="L8:L10"/>
    <mergeCell ref="M8:M10"/>
    <mergeCell ref="A43:A44"/>
    <mergeCell ref="B43:B44"/>
    <mergeCell ref="C43:C44"/>
    <mergeCell ref="B52:B53"/>
    <mergeCell ref="A57:A58"/>
    <mergeCell ref="B57:B58"/>
    <mergeCell ref="C57:C58"/>
    <mergeCell ref="A11:M11"/>
    <mergeCell ref="O11:T11"/>
    <mergeCell ref="A63:A64"/>
    <mergeCell ref="B63:B64"/>
    <mergeCell ref="C63:C64"/>
    <mergeCell ref="A65:A66"/>
    <mergeCell ref="B65:B66"/>
    <mergeCell ref="C65:C66"/>
    <mergeCell ref="A59:A60"/>
    <mergeCell ref="B59:B60"/>
    <mergeCell ref="C59:C60"/>
    <mergeCell ref="A61:A62"/>
    <mergeCell ref="B61:B62"/>
    <mergeCell ref="C61:C62"/>
    <mergeCell ref="A71:A72"/>
    <mergeCell ref="B71:B72"/>
    <mergeCell ref="C71:C72"/>
    <mergeCell ref="A73:A74"/>
    <mergeCell ref="B73:B74"/>
    <mergeCell ref="C73:C74"/>
    <mergeCell ref="A67:A68"/>
    <mergeCell ref="B67:B68"/>
    <mergeCell ref="C67:C68"/>
    <mergeCell ref="A69:A70"/>
    <mergeCell ref="B69:B70"/>
    <mergeCell ref="C69:C70"/>
    <mergeCell ref="A82:A83"/>
    <mergeCell ref="B82:B83"/>
    <mergeCell ref="C82:C83"/>
    <mergeCell ref="A84:A85"/>
    <mergeCell ref="B84:B85"/>
    <mergeCell ref="C84:C85"/>
    <mergeCell ref="A77:A78"/>
    <mergeCell ref="B77:B78"/>
    <mergeCell ref="C77:C78"/>
    <mergeCell ref="A80:A81"/>
    <mergeCell ref="B80:B81"/>
    <mergeCell ref="C80:C81"/>
    <mergeCell ref="F94:F97"/>
    <mergeCell ref="G94:G97"/>
    <mergeCell ref="H94:H97"/>
    <mergeCell ref="I94:I97"/>
    <mergeCell ref="A90:L90"/>
    <mergeCell ref="O90:S90"/>
    <mergeCell ref="V90:Z90"/>
    <mergeCell ref="A92:M92"/>
    <mergeCell ref="O92:T92"/>
    <mergeCell ref="V92:AA92"/>
    <mergeCell ref="X94:X97"/>
    <mergeCell ref="Y94:Y97"/>
    <mergeCell ref="Z94:Z97"/>
    <mergeCell ref="AA94:AA97"/>
    <mergeCell ref="D98:D102"/>
    <mergeCell ref="E98:E102"/>
    <mergeCell ref="F98:F102"/>
    <mergeCell ref="G98:G102"/>
    <mergeCell ref="H98:H102"/>
    <mergeCell ref="I98:I102"/>
    <mergeCell ref="Q94:Q97"/>
    <mergeCell ref="R94:R97"/>
    <mergeCell ref="S94:S97"/>
    <mergeCell ref="T94:T97"/>
    <mergeCell ref="V94:V97"/>
    <mergeCell ref="W94:W97"/>
    <mergeCell ref="J94:J97"/>
    <mergeCell ref="K94:K97"/>
    <mergeCell ref="L94:L97"/>
    <mergeCell ref="M94:M97"/>
    <mergeCell ref="O94:O97"/>
    <mergeCell ref="P94:P97"/>
    <mergeCell ref="D94:D97"/>
    <mergeCell ref="E94:E97"/>
    <mergeCell ref="O107:S107"/>
    <mergeCell ref="V107:Z107"/>
    <mergeCell ref="O108:Z108"/>
    <mergeCell ref="A110:Z110"/>
    <mergeCell ref="X98:X102"/>
    <mergeCell ref="Y98:Y102"/>
    <mergeCell ref="Z98:Z102"/>
    <mergeCell ref="AA98:AA102"/>
    <mergeCell ref="A105:L105"/>
    <mergeCell ref="O105:S105"/>
    <mergeCell ref="V105:Z105"/>
    <mergeCell ref="Q98:Q102"/>
    <mergeCell ref="R98:R102"/>
    <mergeCell ref="S98:S102"/>
    <mergeCell ref="T98:T102"/>
    <mergeCell ref="V98:V102"/>
    <mergeCell ref="W98:W102"/>
    <mergeCell ref="J98:J102"/>
    <mergeCell ref="K98:K102"/>
    <mergeCell ref="L98:L102"/>
    <mergeCell ref="M98:M102"/>
    <mergeCell ref="O98:O102"/>
    <mergeCell ref="P98:P102"/>
    <mergeCell ref="A112:B112"/>
    <mergeCell ref="C112:D112"/>
    <mergeCell ref="H112:K112"/>
    <mergeCell ref="A113:B113"/>
    <mergeCell ref="C113:D113"/>
    <mergeCell ref="H113:I113"/>
    <mergeCell ref="J113:K113"/>
    <mergeCell ref="A107:L108"/>
    <mergeCell ref="M107:M108"/>
    <mergeCell ref="A129:AA129"/>
    <mergeCell ref="A116:C116"/>
    <mergeCell ref="A124:T124"/>
    <mergeCell ref="A125:T125"/>
    <mergeCell ref="A126:T126"/>
    <mergeCell ref="A127:T127"/>
    <mergeCell ref="A128:AA128"/>
    <mergeCell ref="A114:B114"/>
    <mergeCell ref="C114:D114"/>
    <mergeCell ref="H114:I114"/>
    <mergeCell ref="J114:K114"/>
    <mergeCell ref="H115:I115"/>
    <mergeCell ref="J115:K115"/>
  </mergeCells>
  <conditionalFormatting sqref="A104">
    <cfRule type="duplicateValues" dxfId="0" priority="1"/>
  </conditionalFormatting>
  <dataValidations count="1">
    <dataValidation type="whole" allowBlank="1" showInputMessage="1" showErrorMessage="1" sqref="C118:C121" xr:uid="{466507F8-4CB8-4225-9572-BC9F34BCA8E5}">
      <formula1>0</formula1>
      <formula2>9.99999999999999E+59</formula2>
    </dataValidation>
  </dataValidations>
  <printOptions horizontalCentered="1"/>
  <pageMargins left="0.47244094488188981" right="0.19685039370078741" top="0.43307086614173229" bottom="0.23622047244094491" header="0.31496062992125984" footer="7.874015748031496E-2"/>
  <pageSetup paperSize="5" scale="40" fitToHeight="2" orientation="landscape" r:id="rId1"/>
  <rowBreaks count="1" manualBreakCount="1">
    <brk id="62"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N°8 PROPUESTA ECONOMICA</vt:lpstr>
      <vt:lpstr>'ANEXO N°8 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Nestor Libardo Rodriguez Salinas</dc:creator>
  <cp:lastModifiedBy>Nestor Libardo Rodriguez Salinas</cp:lastModifiedBy>
  <dcterms:created xsi:type="dcterms:W3CDTF">2026-09-02T00:13:47Z</dcterms:created>
  <dcterms:modified xsi:type="dcterms:W3CDTF">2026-09-03T00:56:54Z</dcterms:modified>
</cp:coreProperties>
</file>