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codeName="ThisWorkbook"/>
  <mc:AlternateContent xmlns:mc="http://schemas.openxmlformats.org/markup-compatibility/2006">
    <mc:Choice Requires="x15">
      <x15ac:absPath xmlns:x15ac="http://schemas.microsoft.com/office/spreadsheetml/2010/11/ac" url="C:\Users\esper\OneDrive\Documentos\nataly varios\AÑO 2026 SESQUILE\SECRETARIA DE INFRAESTRUCTURA\SELECCION ABREVIADA SAMC-017-2026\"/>
    </mc:Choice>
  </mc:AlternateContent>
  <xr:revisionPtr revIDLastSave="0" documentId="8_{D2AB02A0-4D8C-4B2B-A112-43C8BA933390}"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_\0">#REF!</definedName>
    <definedName name="_\00">#REF!</definedName>
    <definedName name="_\a" localSheetId="2">#REF!</definedName>
    <definedName name="_\AA">[1]LIQUIDACION!#REF!</definedName>
    <definedName name="_\b">[2]STRSUMM0!#REF!</definedName>
    <definedName name="_\bb">[2]STRSUMM0!#REF!</definedName>
    <definedName name="_\E">#REF!</definedName>
    <definedName name="_\EE">#REF!</definedName>
    <definedName name="_\G">#REF!</definedName>
    <definedName name="_\k">'[3]7422CW00'!#REF!</definedName>
    <definedName name="_\l">[4]STRSUMM0!#REF!</definedName>
    <definedName name="_\M">#REF!</definedName>
    <definedName name="_\ñ">'[5]7422CW00'!#REF!</definedName>
    <definedName name="_\P">#REF!</definedName>
    <definedName name="_\R">#REF!</definedName>
    <definedName name="_\s" localSheetId="2">#REF!</definedName>
    <definedName name="_\V">#REF!</definedName>
    <definedName name="_\X" localSheetId="2">'INDICAR CÓDIGO DEL ITEM DE PAGO'!ERR</definedName>
    <definedName name="_\Z" localSheetId="2">'INDICAR CÓDIGO DEL ITEM DE PAGO'!ERR</definedName>
    <definedName name="__\a">#REF!</definedName>
    <definedName name="__\s">#REF!</definedName>
    <definedName name="__\X">ERR</definedName>
    <definedName name="__\Z">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ERR</definedName>
    <definedName name="__FS01" localSheetId="2">'INDICAR CÓDIGO DEL ITEM DE PAGO'!ERR</definedName>
    <definedName name="__FS01">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ERR</definedName>
    <definedName name="_F10">#REF!</definedName>
    <definedName name="_FC">#REF!</definedName>
    <definedName name="_Fill" localSheetId="2" hidden="1">#REF!</definedName>
    <definedName name="_Fill" hidden="1">#REF!</definedName>
    <definedName name="_xlnm._FilterDatabase" localSheetId="0" hidden="1">'PRESUPUESTO OFICIAL (Entidad)'!$I$11:$I$88</definedName>
    <definedName name="_xlnm._FilterDatabase" localSheetId="1" hidden="1">'PROPUESTA ECONOMICA(Proponente)'!$I$11:$I$88</definedName>
    <definedName name="_FS01" localSheetId="2">'INDICAR CÓDIGO DEL ITEM DE PAGO'!ERR</definedName>
    <definedName name="_FS01">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ERR</definedName>
    <definedName name="AAA" localSheetId="2">'INDICAR CÓDIGO DEL ITEM DE PAGO'!ERR</definedName>
    <definedName name="AAA">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(Entidad)'!$A$1:$M$107</definedName>
    <definedName name="_xlnm.Print_Area" localSheetId="1">'PROPUESTA ECONOMICA(Proponente)'!$A$1:$M$109</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ERR</definedName>
    <definedName name="ARP">#REF!</definedName>
    <definedName name="ARS">#REF!</definedName>
    <definedName name="as" localSheetId="2">'INDICAR CÓDIGO DEL ITEM DE PAGO'!ERR</definedName>
    <definedName name="as">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Auto_Open" localSheetId="1">MODULO10.auto_abrir</definedName>
    <definedName name="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ERR</definedName>
    <definedName name="COPIA1">#REF!</definedName>
    <definedName name="COPIA2">#REF!</definedName>
    <definedName name="copiao4" localSheetId="2">'INDICAR CÓDIGO DEL ITEM DE PAGO'!ERR</definedName>
    <definedName name="copiao4">ERR</definedName>
    <definedName name="corri" localSheetId="2">'INDICAR CÓDIGO DEL ITEM DE PAGO'!ERR</definedName>
    <definedName name="corri">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 localSheetId="2">#REF!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DATE(YEAR(Loan_Start),MONTH(Loan_Start)+Payment_Number,DAY(Loan_Start))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ERR</definedName>
    <definedName name="Reimbursement">"Reembolso"</definedName>
    <definedName name="reinicio" localSheetId="2">'INDICAR CÓDIGO DEL ITEM DE PAGO'!ERR</definedName>
    <definedName name="reinicio">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ERR</definedName>
    <definedName name="SINGOLO">'[3]7422CW00'!#REF!</definedName>
    <definedName name="SISISIS" localSheetId="2">'INDICAR CÓDIGO DEL ITEM DE PAGO'!ERR</definedName>
    <definedName name="SISISIS">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(Entidad)'!$K$90</definedName>
    <definedName name="solver_adj" localSheetId="1" hidden="1">'PROPUESTA ECONOMICA(Proponente)'!$K$90</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(Entidad)'!$K$102</definedName>
    <definedName name="solver_lhs1" localSheetId="1" hidden="1">'PROPUESTA ECONOMICA(Proponente)'!$K$102</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(Entidad)'!$K$102</definedName>
    <definedName name="solver_opt" localSheetId="1" hidden="1">'PROPUESTA ECONOMICA(Proponente)'!$K$102</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(Entidad)'!$K$103</definedName>
    <definedName name="solver_rhs1" localSheetId="1" hidden="1">'PROPUESTA ECONOMICA(Proponente)'!$K$103</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ERR</definedName>
    <definedName name="TERM" localSheetId="2">'INDICAR CÓDIGO DEL ITEM DE PAGO'!ERR</definedName>
    <definedName name="TERM">ERR</definedName>
    <definedName name="TÉRMINOS" localSheetId="2">'INDICAR CÓDIGO DEL ITEM DE PAGO'!ERR</definedName>
    <definedName name="TÉRMINOS">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04" i="265" l="1"/>
  <c r="K97" i="265"/>
  <c r="K93" i="265"/>
  <c r="K88" i="265"/>
  <c r="K87" i="265"/>
  <c r="K86" i="265"/>
  <c r="J86" i="265"/>
  <c r="K84" i="265"/>
  <c r="K83" i="265"/>
  <c r="J83" i="265"/>
  <c r="K82" i="265"/>
  <c r="J82" i="265"/>
  <c r="K81" i="265"/>
  <c r="J81" i="265"/>
  <c r="K80" i="265"/>
  <c r="J80" i="265"/>
  <c r="K79" i="265"/>
  <c r="J79" i="265"/>
  <c r="K78" i="265"/>
  <c r="J78" i="265"/>
  <c r="K77" i="265"/>
  <c r="J77" i="265"/>
  <c r="K75" i="265"/>
  <c r="K74" i="265"/>
  <c r="J74" i="265"/>
  <c r="K73" i="265"/>
  <c r="J73" i="265"/>
  <c r="K72" i="265"/>
  <c r="J72" i="265"/>
  <c r="K71" i="265"/>
  <c r="J71" i="265"/>
  <c r="K70" i="265"/>
  <c r="J70" i="265"/>
  <c r="K69" i="265"/>
  <c r="J69" i="265"/>
  <c r="K67" i="265"/>
  <c r="K66" i="265"/>
  <c r="J66" i="265"/>
  <c r="K65" i="265"/>
  <c r="J65" i="265"/>
  <c r="K64" i="265"/>
  <c r="J64" i="265"/>
  <c r="K62" i="265"/>
  <c r="K61" i="265"/>
  <c r="J61" i="265"/>
  <c r="K59" i="265"/>
  <c r="K58" i="265"/>
  <c r="J58" i="265"/>
  <c r="K57" i="265"/>
  <c r="J57" i="265"/>
  <c r="K56" i="265"/>
  <c r="J56" i="265"/>
  <c r="K54" i="265"/>
  <c r="K53" i="265"/>
  <c r="J53" i="265"/>
  <c r="K51" i="265"/>
  <c r="K50" i="265"/>
  <c r="J50" i="265"/>
  <c r="K49" i="265"/>
  <c r="J49" i="265"/>
  <c r="K48" i="265"/>
  <c r="J48" i="265"/>
  <c r="K47" i="265"/>
  <c r="J47" i="265"/>
  <c r="K46" i="265"/>
  <c r="J46" i="265"/>
  <c r="K45" i="265"/>
  <c r="J45" i="265"/>
  <c r="K44" i="265"/>
  <c r="J44" i="265"/>
  <c r="K43" i="265"/>
  <c r="J43" i="265"/>
  <c r="K42" i="265"/>
  <c r="J42" i="265"/>
  <c r="K40" i="265"/>
  <c r="K39" i="265"/>
  <c r="J39" i="265"/>
  <c r="K38" i="265"/>
  <c r="J38" i="265"/>
  <c r="K37" i="265"/>
  <c r="J37" i="265"/>
  <c r="K36" i="265"/>
  <c r="J36" i="265"/>
  <c r="K34" i="265"/>
  <c r="K33" i="265"/>
  <c r="J33" i="265"/>
  <c r="K32" i="265"/>
  <c r="J32" i="265"/>
  <c r="K30" i="265"/>
  <c r="K29" i="265"/>
  <c r="J29" i="265"/>
  <c r="K28" i="265"/>
  <c r="J28" i="265"/>
  <c r="K26" i="265"/>
  <c r="K25" i="265"/>
  <c r="J25" i="265"/>
  <c r="K24" i="265"/>
  <c r="J24" i="265"/>
  <c r="K23" i="265"/>
  <c r="J23" i="265"/>
  <c r="K21" i="265"/>
  <c r="K20" i="265"/>
  <c r="J20" i="265"/>
  <c r="K19" i="265"/>
  <c r="J19" i="265"/>
  <c r="K18" i="265"/>
  <c r="J18" i="265"/>
  <c r="K17" i="265"/>
  <c r="J17" i="265"/>
  <c r="K16" i="265"/>
  <c r="J16" i="265"/>
  <c r="K15" i="265"/>
  <c r="J15" i="265"/>
  <c r="K14" i="265"/>
  <c r="J14" i="265"/>
</calcChain>
</file>

<file path=xl/sharedStrings.xml><?xml version="1.0" encoding="utf-8"?>
<sst xmlns="http://schemas.openxmlformats.org/spreadsheetml/2006/main" count="552" uniqueCount="186">
  <si>
    <t>Formulario 1 - Propuesta económica  - Documento tipo de selección abreviada de menor cuantía - versión 1</t>
  </si>
  <si>
    <t>Versión: 1 del 21 de agosto de 2025</t>
  </si>
  <si>
    <t>FORMULARIO 1</t>
  </si>
  <si>
    <t>PRESUPUESTO OFICIAL</t>
  </si>
  <si>
    <r>
      <rPr>
        <sz val="11"/>
        <rFont val="Verdana"/>
        <charset val="134"/>
      </rPr>
      <t xml:space="preserve">[La entidad puede utilizar este formulario de detalle del </t>
    </r>
    <r>
      <rPr>
        <b/>
        <u/>
        <sz val="11"/>
        <rFont val="Verdana"/>
        <charset val="134"/>
      </rPr>
      <t>presupuesto oficial</t>
    </r>
    <r>
      <rPr>
        <sz val="11"/>
        <rFont val="Verdana"/>
        <charset val="134"/>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</si>
  <si>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</si>
  <si>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</si>
  <si>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</si>
  <si>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</si>
  <si>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</si>
  <si>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</si>
  <si>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</si>
  <si>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</si>
  <si>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</si>
  <si>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</si>
  <si>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</si>
  <si>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1.10.</t>
  </si>
  <si>
    <t>X</t>
  </si>
  <si>
    <t>DEMOLICION BALDOSA DE PISO H=0,02 M, INC RETIRO.</t>
  </si>
  <si>
    <t>M2</t>
  </si>
  <si>
    <t>1.15.</t>
  </si>
  <si>
    <t>DEMOLICION ADOQUIN SOBRE ARENA, H=1.15 m, INC.RETIRO</t>
  </si>
  <si>
    <t>1.16.</t>
  </si>
  <si>
    <t>DEMOLICION MUROS EN MAMPOSTERIA 0.15 M, INC RETIRO</t>
  </si>
  <si>
    <t>1.32.</t>
  </si>
  <si>
    <t>DESMONTE APARATOS SANITARIOS , INC RETIRO</t>
  </si>
  <si>
    <t>UN</t>
  </si>
  <si>
    <t>1.38.</t>
  </si>
  <si>
    <t>DESMONTE MARCOS Y PUERTAS, INC RETIRO</t>
  </si>
  <si>
    <t>1.39.</t>
  </si>
  <si>
    <t>DESMONTE DE VENTANAS, INC RETIRO</t>
  </si>
  <si>
    <t>APU</t>
  </si>
  <si>
    <t>TRASLADO INTERNO DE CAMARA FRIGORIFICA EXISTENTE</t>
  </si>
  <si>
    <t>Subtotal</t>
  </si>
  <si>
    <t>5.8.</t>
  </si>
  <si>
    <t>MESONES EN CONCRETO 2500 PSI, E=01 M (INCLUYE REFUERZO)</t>
  </si>
  <si>
    <t>5.17.</t>
  </si>
  <si>
    <t>MURO EN BLOQUE No. 5 E= 0.12</t>
  </si>
  <si>
    <t>LAVADA DE FACHADA</t>
  </si>
  <si>
    <t>6.17.</t>
  </si>
  <si>
    <t>PAÑETE LISO MUROS 1:4, E=1.5 CM</t>
  </si>
  <si>
    <t>6.18.</t>
  </si>
  <si>
    <t>PAÑETE LISO MUROS 1:4, E=1.5 CM (LINEAL)</t>
  </si>
  <si>
    <t>ML</t>
  </si>
  <si>
    <t>9.18.</t>
  </si>
  <si>
    <t>CERRADURA DE ENTRADA PRINCIPAL</t>
  </si>
  <si>
    <t>VIDRIO LAMINADO 3 + 3</t>
  </si>
  <si>
    <t>10.4.</t>
  </si>
  <si>
    <t>MARCO PARA PUERTA EN LAMINA CAL 18-0.8, INC ANTICORROSIVO</t>
  </si>
  <si>
    <t>10.7.</t>
  </si>
  <si>
    <t>PUERTA EN LAMINA CAL 18 INC. ANTICORROSIVO</t>
  </si>
  <si>
    <t>10.8.</t>
  </si>
  <si>
    <t>PUERTA VENTANA EN LAMINA CAL 18 INC. ANTICORROSIVO</t>
  </si>
  <si>
    <t>10.20.</t>
  </si>
  <si>
    <t>VENTANA LAMINA CALIBRE 18 INC. ANTICORROSIVO</t>
  </si>
  <si>
    <t>11.1.</t>
  </si>
  <si>
    <t>ACOMETIDA EN PVC 1/2" 5M. INC CHEQUE, REGISTRO, ACCESORIOS</t>
  </si>
  <si>
    <t>11.16.</t>
  </si>
  <si>
    <t>PUNTO HIDRÁULICO PVC-P/PARAL 1/2"</t>
  </si>
  <si>
    <t>11.19.</t>
  </si>
  <si>
    <t>SALIDA SANITARIA PVC-S/PARAL 2"</t>
  </si>
  <si>
    <t>11.21.</t>
  </si>
  <si>
    <t>SALIDA SANITARIA PVC-S/PARAL 4"</t>
  </si>
  <si>
    <t>11.22.</t>
  </si>
  <si>
    <t>SALIDA SANITARIA PVC-S/SIFON 3"</t>
  </si>
  <si>
    <t>11.26.</t>
  </si>
  <si>
    <t>RED SUMINISTRO PVC 1". INC ACCESORIOS</t>
  </si>
  <si>
    <t>11.27.</t>
  </si>
  <si>
    <t>RED SUMINISTRO PVC 1/2". INC ACCESORIOS</t>
  </si>
  <si>
    <t>11.31.</t>
  </si>
  <si>
    <t>RED SANITARIA PVC-S 2" . INC ACCESORIOS</t>
  </si>
  <si>
    <t>11.33.</t>
  </si>
  <si>
    <t>RED SANITARIA PVC-S 4" . INC ACCESORIOS</t>
  </si>
  <si>
    <t>13.4.</t>
  </si>
  <si>
    <t>ALISTADO PISOS 1:3, E= 0.04</t>
  </si>
  <si>
    <t>14.3.</t>
  </si>
  <si>
    <t>ADOQUIN CONCRETO 6 CM</t>
  </si>
  <si>
    <t>14.32.</t>
  </si>
  <si>
    <t>REJILLA SIFON SOSCO 4.5CM X 3.5 CM</t>
  </si>
  <si>
    <t>14.47.</t>
  </si>
  <si>
    <t>BALDOSA CERAMICA PISO-PARED 30X60 CALIDAD PRIMERA</t>
  </si>
  <si>
    <t>15.8.</t>
  </si>
  <si>
    <t>LISTON M.H PINO ROMERON (INCLUYE ESTRUCTURA DE APOYO)</t>
  </si>
  <si>
    <t>17.1.</t>
  </si>
  <si>
    <t>SUMINISTRO E INSTALACION SANITARIO TANQUE (INCLUYE GRIFERIA)</t>
  </si>
  <si>
    <t>17.4.</t>
  </si>
  <si>
    <t>SUMINISTRO E INSTALACION LAVAMANOS COLGAR (INCLUYE GRIFERIA)</t>
  </si>
  <si>
    <t>17.12.</t>
  </si>
  <si>
    <t>SUMINISTRO E INSTALACION LAVAPLATOS DE EMPOTRAR EN ACERO INOXIDABLE 45 X 49 CM (INCLUYE GRIFERIA)</t>
  </si>
  <si>
    <t>18.8.</t>
  </si>
  <si>
    <t>ESMALTE SOBRE LAMINA LINEAL</t>
  </si>
  <si>
    <t>18.9.</t>
  </si>
  <si>
    <t>ESMALTE SOBRE LAMINA LLENA</t>
  </si>
  <si>
    <t>18.15.</t>
  </si>
  <si>
    <t>ESTUCO (LINEAL)</t>
  </si>
  <si>
    <t>18.23.</t>
  </si>
  <si>
    <t xml:space="preserve">VINILO SOBRE PAÑETE 2 MANOS </t>
  </si>
  <si>
    <t>18.24.</t>
  </si>
  <si>
    <t>VINILO SOBRE PAÑETE 2 MANOS (LINEAL)</t>
  </si>
  <si>
    <t>18.31.</t>
  </si>
  <si>
    <t>ESTUCO PLÁSTICO</t>
  </si>
  <si>
    <t>RETIRO DE TABLERO EXISTENTE E INSTALACION DE NUEVO TABLERO ORIENTADO HACIA EL EXTERIOR</t>
  </si>
  <si>
    <t>SUMINISTRO E INSTALACIÓN DE SISTEMA DE ILUMINACIÓN LED PARA CENEFA.</t>
  </si>
  <si>
    <t>SUMINISTRO Y CONSTRUCCION DE CENEFA EN SISTEMA DRYWALL DE SECCIÓN 10 × 10 CM PARA ILUMINACIÓN INDIRECTA, CON SEPARACIÓN LIBRE DE 10 CM ENTRE LA CENEFA Y EL CIELO FALSO PARA ALOJAMIENTO DEL DRIVER.</t>
  </si>
  <si>
    <t>SUMINISTRO E INSTALACIÓN DE LUMINARIAS, CANALIZACIONES Y ACCESORIOS ELÉCTRICOS PARA ILUMINACIÓN DEL SALÓN</t>
  </si>
  <si>
    <t>SUMINISTRO E INSTALACIÓN DEL SISTEMA DE ILUMINACIÓN Y TOMA CORRIENTES PARA ZONA DE MANIPULACIÓN Y BAÑO</t>
  </si>
  <si>
    <t>SUMINISTRO E INSTALACIÓN DEL SISTEMA DE ILUMINACIÓN EXTERIOR CON BOLARDOS LED, INCLUYENDO INSTALACIÓN ELÉCTRICA</t>
  </si>
  <si>
    <t>SUMINISTRO E INSTALACIÓN DEL SISTEMA DE ILUMINACIÓN EXTERIOR DEL ALERO CON DOWNLIGHT LED EMPOTRABLE, INCLUYENDO INSTALACIÓN ELÉCTRICA</t>
  </si>
  <si>
    <t>ASEO FINAL DE OBRA</t>
  </si>
  <si>
    <t xml:space="preserve">SUBTOTAL OBRAS </t>
  </si>
  <si>
    <t>SUBTOTAL OBRAS (INCLUYE IVA)</t>
  </si>
  <si>
    <t>AJUSTE AL PESO (-)</t>
  </si>
  <si>
    <t>VALOR TOTAL</t>
  </si>
  <si>
    <r>
      <rPr>
        <b/>
        <sz val="11"/>
        <rFont val="Verdana"/>
        <charset val="134"/>
      </rPr>
      <t xml:space="preserve">NOTA 1: </t>
    </r>
    <r>
      <rPr>
        <sz val="11"/>
        <rFont val="Verdana"/>
        <charset val="134"/>
      </rPr>
      <t xml:space="preserve"> Se debe tener en cuenta que el PRECIO UNITARIO incluye el valor de A.I.U. </t>
    </r>
  </si>
  <si>
    <t>PORCENTAJE</t>
  </si>
  <si>
    <r>
      <rPr>
        <b/>
        <sz val="11"/>
        <rFont val="Verdana"/>
        <charset val="134"/>
      </rPr>
      <t>NOTA 2:</t>
    </r>
    <r>
      <rPr>
        <sz val="11"/>
        <rFont val="Verdana"/>
        <charset val="134"/>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</si>
  <si>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</si>
  <si>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</si>
  <si>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charset val="134"/>
      </rPr>
      <t>NOTA 3:</t>
    </r>
    <r>
      <rPr>
        <sz val="11"/>
        <rFont val="Verdana"/>
        <charset val="134"/>
      </rPr>
      <t xml:space="preserve"> El A.I.U y su discriminación deben estar en porcentaje (%). </t>
    </r>
  </si>
  <si>
    <t xml:space="preserve">IMPREVISTO
</t>
  </si>
  <si>
    <t>I=</t>
  </si>
  <si>
    <t xml:space="preserve">UTILIDAD
</t>
  </si>
  <si>
    <t>U=</t>
  </si>
  <si>
    <t>TOTAL A.I.U</t>
  </si>
  <si>
    <t>A.I.U.=</t>
  </si>
  <si>
    <t>PROPUESTA ECONOMICA</t>
  </si>
  <si>
    <r>
      <rPr>
        <sz val="11"/>
        <rFont val="Verdana"/>
        <charset val="134"/>
      </rPr>
      <t xml:space="preserve">[La entidad puede utilizar este formulario de presentación de </t>
    </r>
    <r>
      <rPr>
        <b/>
        <u/>
        <sz val="11"/>
        <rFont val="Verdana"/>
        <charset val="134"/>
      </rPr>
      <t>propuesta económica</t>
    </r>
    <r>
      <rPr>
        <sz val="11"/>
        <rFont val="Verdana"/>
        <charset val="134"/>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charset val="134"/>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</si>
  <si>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</si>
  <si>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</si>
  <si>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</si>
  <si>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</si>
  <si>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</si>
  <si>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</si>
  <si>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</si>
  <si>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</si>
  <si>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</si>
  <si>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</si>
  <si>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</si>
  <si>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</si>
  <si>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</si>
  <si>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</si>
  <si>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</si>
  <si>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</si>
  <si>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</si>
  <si>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</si>
  <si>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</si>
  <si>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</si>
  <si>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</si>
  <si>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</si>
  <si>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</si>
  <si>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</si>
  <si>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</si>
  <si>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</si>
  <si>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</si>
  <si>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</si>
  <si>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</si>
  <si>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</si>
  <si>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</si>
  <si>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</si>
  <si>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</si>
  <si>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</si>
  <si>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rPr>
        <b/>
        <sz val="11"/>
        <rFont val="Verdana"/>
        <charset val="134"/>
      </rPr>
      <t>M</t>
    </r>
    <r>
      <rPr>
        <b/>
        <vertAlign val="superscript"/>
        <sz val="11"/>
        <rFont val="Verdana"/>
        <charset val="134"/>
      </rPr>
      <t>3</t>
    </r>
    <r>
      <rPr>
        <b/>
        <sz val="11"/>
        <rFont val="Verdana"/>
        <charset val="134"/>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</si>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</sst>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4" formatCode="_-&quot;$&quot;\ * #,##0.00_-;\-&quot;$&quot;\ * #,##0.00_-;_-&quot;$&quot;\ * &quot;-&quot;??_-;_-@_-"/>
    <numFmt numFmtId="43" formatCode="_-* #,##0.00_-;\-* #,##0.00_-;_-* &quot;-&quot;??_-;_-@_-"/>
    <numFmt numFmtId="165" formatCode="_(* #,##0.00_);_(* \(#,##0.00\);_(* &quot;-&quot;??_);_(@_)"/>
    <numFmt numFmtId="166" formatCode="_ * #,##0.00_ ;_ * \-#,##0.00_ ;_ * &quot;-&quot;??_ ;_ @_ "/>
    <numFmt numFmtId="168" formatCode="##0"/>
    <numFmt numFmtId="169" formatCode="0.000"/>
    <numFmt numFmtId="170" formatCode="0.0000"/>
    <numFmt numFmtId="171" formatCode="0.00%;\-0.00%;&quot;&quot;"/>
    <numFmt numFmtId="172" formatCode="&quot;$&quot;#,##0\ ;\(&quot;$&quot;#,##0\)"/>
    <numFmt numFmtId="173" formatCode="\(0%\)"/>
    <numFmt numFmtId="174" formatCode="_-* #,##0.00\ [$€]_-;\-* #,##0.00\ [$€]_-;_-* &quot;-&quot;??\ [$€]_-;_-@_-"/>
    <numFmt numFmtId="175" formatCode=";;"/>
    <numFmt numFmtId="176" formatCode="d\ \d\e\ mmmm\ \d\e\ yyyy"/>
    <numFmt numFmtId="177" formatCode="0%;\-0%;&quot;&quot;"/>
    <numFmt numFmtId="178" formatCode="#0&quot;.&quot;000&quot;´&quot;000&quot;.&quot;000"/>
    <numFmt numFmtId="179" formatCode="##0&quot;.&quot;000"/>
    <numFmt numFmtId="180" formatCode="_ &quot;$&quot;\ * #,##0_ ;_ &quot;$&quot;\ * \-#,##0_ ;_ &quot;$&quot;\ * &quot;-&quot;_ ;_ @_ "/>
    <numFmt numFmtId="181" formatCode="#,##0.0000"/>
    <numFmt numFmtId="182" formatCode="#,##0.0"/>
    <numFmt numFmtId="183" formatCode="#,##0.000"/>
    <numFmt numFmtId="184" formatCode="0#.00\ \L\t"/>
    <numFmt numFmtId="185" formatCode="##0&quot;´&quot;000&quot;.&quot;000"/>
    <numFmt numFmtId="186" formatCode="_(&quot;$&quot;\ * #,##0.00_);_(&quot;$&quot;\ * \(#,##0.00\);_(&quot;$&quot;\ * &quot;-&quot;??_);_(@_)"/>
    <numFmt numFmtId="187" formatCode="&quot;$&quot;\ #,##0.00;[Red]&quot;$&quot;\ \-#,##0.00"/>
    <numFmt numFmtId="188" formatCode="_(&quot;$&quot;\ * #,##0_);_(&quot;$&quot;\ * \(#,##0\);_(&quot;$&quot;\ * &quot;-&quot;??_);_(@_)"/>
    <numFmt numFmtId="189" formatCode="_-&quot;$&quot;* #,##0.00_-;\-&quot;$&quot;* #,##0.00_-;_-&quot;$&quot;* &quot;-&quot;??_-;_-@_-"/>
    <numFmt numFmtId="190" formatCode="_-* #,##0.00\ &quot;Pts&quot;_-;\-* #,##0.00\ &quot;Pts&quot;_-;_-* &quot;-&quot;??\ &quot;Pts&quot;_-;_-@_-"/>
    <numFmt numFmtId="191" formatCode="_-* #,##0.00\ &quot;€&quot;_-;\-* #,##0.00\ &quot;€&quot;_-;_-* &quot;-&quot;??\ &quot;€&quot;_-;_-@_-"/>
    <numFmt numFmtId="192" formatCode="_ &quot;$&quot;\ * #,##0.00_ ;_ &quot;$&quot;\ * \-#,##0.00_ ;_ &quot;$&quot;\ * &quot;-&quot;??_ ;_ @_ "/>
    <numFmt numFmtId="193" formatCode="#0&quot;.&quot;"/>
    <numFmt numFmtId="194" formatCode="_-* #,##0.00\ _€_-;\-* #,##0.00\ _€_-;_-* &quot;-&quot;??\ _€_-;_-@_-"/>
    <numFmt numFmtId="195" formatCode="&quot;$&quot;\ #,##0.00_);\(&quot;$&quot;\ #,##0.00\)"/>
    <numFmt numFmtId="196" formatCode="&quot;$&quot;\ #,##0.00"/>
    <numFmt numFmtId="197" formatCode="0.0"/>
    <numFmt numFmtId="198" formatCode="_-[$$-240A]* #,##0.00_-;\-[$$-240A]* #,##0.00_-;_-[$$-240A]* &quot;-&quot;??_-;_-@_-"/>
    <numFmt numFmtId="199" formatCode="_-[$$-240A]\ * #,##0.00_ ;_-[$$-240A]\ * \-#,##0.00\ ;_-[$$-240A]\ * &quot;-&quot;??_ ;_-@_ "/>
    <numFmt numFmtId="200" formatCode="_([$$-240A]\ * #,##0.00_);_([$$-240A]\ * \(#,##0.00\);_([$$-240A]\ * &quot;-&quot;??_);_(@_)"/>
    <numFmt numFmtId="201" formatCode="0.0%"/>
    <numFmt numFmtId="202" formatCode="_([$$-240A]\ * #,##0_);_([$$-240A]\ * \(#,##0\);_([$$-240A]\ * &quot;-&quot;??_);_(@_)"/>
    <numFmt numFmtId="203" formatCode="_ [$$-240A]\ * #,##0.00_ ;_ [$$-240A]\ * \-#,##0.00_ ;_ [$$-240A]\ * &quot;-&quot;??_ ;_ @_ "/>
    <numFmt numFmtId="204" formatCode="_ * #,##0_ ;_ * \-#,##0_ ;_ * &quot;-&quot;??_ ;_ @_ "/>
  </numFmts>
  <fonts count="44">
    <font>
      <sz val="10"/>
      <name val="Arial"/>
      <charset val="134"/>
    </font>
    <font>
      <sz val="11"/>
      <name val="Verdana"/>
      <charset val="134"/>
    </font>
    <font>
      <b/>
      <sz val="11"/>
      <color rgb="FF595959"/>
      <name val="Verdana"/>
      <charset val="134"/>
    </font>
    <font>
      <u/>
      <sz val="11"/>
      <name val="Verdana"/>
      <charset val="134"/>
    </font>
    <font>
      <b/>
      <sz val="11"/>
      <name val="Verdana"/>
      <charset val="134"/>
    </font>
    <font>
      <b/>
      <sz val="11"/>
      <color theme="1"/>
      <name val="Verdana"/>
      <charset val="134"/>
    </font>
    <font>
      <sz val="11"/>
      <color rgb="FF595959"/>
      <name val="Verdana"/>
      <charset val="134"/>
    </font>
    <font>
      <b/>
      <sz val="11"/>
      <color rgb="FFFF0000"/>
      <name val="Verdana"/>
      <charset val="134"/>
    </font>
    <font>
      <sz val="16"/>
      <name val="Verdana"/>
      <charset val="134"/>
    </font>
    <font>
      <u/>
      <sz val="10"/>
      <color indexed="12"/>
      <name val="Arial"/>
      <charset val="134"/>
    </font>
    <font>
      <b/>
      <sz val="18"/>
      <color indexed="56"/>
      <name val="Cambria"/>
      <charset val="134"/>
    </font>
    <font>
      <b/>
      <sz val="11"/>
      <color indexed="8"/>
      <name val="Calibri"/>
      <charset val="134"/>
    </font>
    <font>
      <sz val="11"/>
      <color indexed="60"/>
      <name val="Calibri"/>
      <charset val="134"/>
    </font>
    <font>
      <sz val="11"/>
      <color indexed="8"/>
      <name val="Calibri"/>
      <charset val="134"/>
    </font>
    <font>
      <sz val="11"/>
      <color indexed="9"/>
      <name val="Calibri"/>
      <charset val="134"/>
    </font>
    <font>
      <sz val="11"/>
      <color indexed="17"/>
      <name val="Calibri"/>
      <charset val="134"/>
    </font>
    <font>
      <b/>
      <sz val="11"/>
      <color indexed="52"/>
      <name val="Calibri"/>
      <charset val="134"/>
    </font>
    <font>
      <sz val="10"/>
      <name val="Arial"/>
      <charset val="134"/>
    </font>
    <font>
      <b/>
      <sz val="11"/>
      <color indexed="9"/>
      <name val="Calibri"/>
      <charset val="134"/>
    </font>
    <font>
      <sz val="11"/>
      <color indexed="52"/>
      <name val="Calibri"/>
      <charset val="134"/>
    </font>
    <font>
      <sz val="8"/>
      <name val="Arial"/>
      <charset val="134"/>
    </font>
    <font>
      <b/>
      <sz val="8"/>
      <name val="Arial"/>
      <charset val="134"/>
    </font>
    <font>
      <sz val="10"/>
      <color indexed="24"/>
      <name val="Modern"/>
      <charset val="255"/>
    </font>
    <font>
      <b/>
      <sz val="11"/>
      <color indexed="56"/>
      <name val="Calibri"/>
      <charset val="134"/>
    </font>
    <font>
      <sz val="11"/>
      <color indexed="62"/>
      <name val="Calibri"/>
      <charset val="134"/>
    </font>
    <font>
      <sz val="10"/>
      <color indexed="8"/>
      <name val="Arial"/>
      <charset val="134"/>
    </font>
    <font>
      <sz val="1"/>
      <color indexed="8"/>
      <name val="Courier"/>
      <charset val="134"/>
    </font>
    <font>
      <b/>
      <sz val="10"/>
      <color indexed="24"/>
      <name val="Modern"/>
      <charset val="255"/>
    </font>
    <font>
      <sz val="8"/>
      <color indexed="24"/>
      <name val="Arial"/>
      <charset val="134"/>
    </font>
    <font>
      <sz val="11"/>
      <color indexed="20"/>
      <name val="Calibri"/>
      <charset val="134"/>
    </font>
    <font>
      <sz val="11"/>
      <color theme="1"/>
      <name val="Calibri"/>
      <charset val="134"/>
      <scheme val="minor"/>
    </font>
    <font>
      <sz val="10"/>
      <color indexed="8"/>
      <name val="Calibri"/>
      <charset val="134"/>
    </font>
    <font>
      <sz val="10"/>
      <color indexed="24"/>
      <name val="Arial"/>
      <charset val="134"/>
    </font>
    <font>
      <sz val="10"/>
      <color indexed="8"/>
      <name val="MS Sans Serif"/>
      <charset val="134"/>
    </font>
    <font>
      <sz val="10"/>
      <name val="Geneva"/>
      <charset val="134"/>
    </font>
    <font>
      <sz val="10"/>
      <color indexed="10"/>
      <name val="Arial"/>
      <charset val="134"/>
    </font>
    <font>
      <b/>
      <sz val="11"/>
      <color indexed="63"/>
      <name val="Calibri"/>
      <charset val="134"/>
    </font>
    <font>
      <sz val="11"/>
      <color indexed="10"/>
      <name val="Calibri"/>
      <charset val="134"/>
    </font>
    <font>
      <i/>
      <sz val="11"/>
      <color indexed="23"/>
      <name val="Calibri"/>
      <charset val="134"/>
    </font>
    <font>
      <b/>
      <sz val="15"/>
      <color indexed="56"/>
      <name val="Calibri"/>
      <charset val="134"/>
    </font>
    <font>
      <b/>
      <sz val="13"/>
      <color indexed="56"/>
      <name val="Calibri"/>
      <charset val="134"/>
    </font>
    <font>
      <b/>
      <u/>
      <sz val="11"/>
      <name val="Verdana"/>
      <charset val="134"/>
    </font>
    <font>
      <sz val="11"/>
      <color rgb="FFFF0000"/>
      <name val="Verdana"/>
      <charset val="134"/>
    </font>
    <font>
      <b/>
      <vertAlign val="superscript"/>
      <sz val="11"/>
      <name val="Verdana"/>
      <charset val="134"/>
    </font>
  </fonts>
  <fills count="28">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indexed="43"/>
        <bgColor indexed="64"/>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22"/>
        <bgColor indexed="64"/>
      </patternFill>
    </fill>
    <fill>
      <patternFill patternType="solid">
        <fgColor indexed="55"/>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6"/>
        <bgColor indexed="64"/>
      </patternFill>
    </fill>
  </fills>
  <borders count="8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thin">
        <color auto="1"/>
      </left>
      <right style="thin">
        <color auto="1"/>
      </right>
      <top style="thin">
        <color auto="1"/>
      </top>
      <bottom style="thin">
        <color auto="1"/>
      </bottom>
      <diagonal/>
    </border>
    <border>
      <left/>
      <right style="double">
        <color auto="1"/>
      </right>
      <top/>
      <bottom/>
      <diagonal/>
    </border>
    <border>
      <left style="medium">
        <color auto="1"/>
      </left>
      <right style="thin">
        <color auto="1"/>
      </right>
      <top style="medium">
        <color auto="1"/>
      </top>
      <bottom/>
      <diagonal/>
    </border>
    <border>
      <left style="thin">
        <color auto="1"/>
      </left>
      <right/>
      <top style="medium">
        <color auto="1"/>
      </top>
      <bottom/>
      <diagonal/>
    </border>
    <border>
      <left/>
      <right/>
      <top style="medium">
        <color auto="1"/>
      </top>
      <bottom/>
      <diagonal/>
    </border>
    <border>
      <left/>
      <right style="thin">
        <color auto="1"/>
      </right>
      <top style="medium">
        <color auto="1"/>
      </top>
      <bottom/>
      <diagonal/>
    </border>
    <border>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medium">
        <color auto="1"/>
      </right>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right style="medium">
        <color auto="1"/>
      </right>
      <top style="thin">
        <color auto="1"/>
      </top>
      <bottom/>
      <diagonal/>
    </border>
    <border>
      <left style="thin">
        <color auto="1"/>
      </left>
      <right style="thin">
        <color auto="1"/>
      </right>
      <top/>
      <bottom style="thin">
        <color auto="1"/>
      </bottom>
      <diagonal/>
    </border>
    <border>
      <left style="thin">
        <color auto="1"/>
      </left>
      <right style="medium">
        <color auto="1"/>
      </right>
      <top style="thin">
        <color auto="1"/>
      </top>
      <bottom/>
      <diagonal/>
    </border>
    <border>
      <left style="thin">
        <color auto="1"/>
      </left>
      <right style="thin">
        <color auto="1"/>
      </right>
      <top/>
      <bottom/>
      <diagonal/>
    </border>
    <border>
      <left style="thin">
        <color auto="1"/>
      </left>
      <right style="medium">
        <color auto="1"/>
      </right>
      <top/>
      <bottom/>
      <diagonal/>
    </border>
    <border>
      <left style="medium">
        <color auto="1"/>
      </left>
      <right/>
      <top style="thin">
        <color auto="1"/>
      </top>
      <bottom/>
      <diagonal/>
    </border>
    <border>
      <left style="medium">
        <color auto="1"/>
      </left>
      <right/>
      <top style="medium">
        <color auto="1"/>
      </top>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top/>
      <bottom/>
      <diagonal/>
    </border>
    <border>
      <left style="thin">
        <color auto="1"/>
      </left>
      <right style="medium">
        <color auto="1"/>
      </right>
      <top style="thin">
        <color auto="1"/>
      </top>
      <bottom style="thin">
        <color auto="1"/>
      </bottom>
      <diagonal/>
    </border>
    <border>
      <left/>
      <right style="medium">
        <color auto="1"/>
      </right>
      <top/>
      <bottom/>
      <diagonal/>
    </border>
    <border>
      <left style="medium">
        <color auto="1"/>
      </left>
      <right/>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medium">
        <color auto="1"/>
      </top>
      <bottom style="thin">
        <color auto="1"/>
      </bottom>
      <diagonal/>
    </border>
    <border>
      <left style="thin">
        <color auto="1"/>
      </left>
      <right/>
      <top style="medium">
        <color auto="1"/>
      </top>
      <bottom style="thin">
        <color auto="1"/>
      </bottom>
      <diagonal/>
    </border>
    <border>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auto="1"/>
      </left>
      <right style="thin">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medium">
        <color auto="1"/>
      </right>
      <top/>
      <bottom style="medium">
        <color auto="1"/>
      </bottom>
      <diagonal/>
    </border>
    <border>
      <left style="thin">
        <color auto="1"/>
      </left>
      <right style="medium">
        <color auto="1"/>
      </right>
      <top/>
      <bottom style="thin">
        <color auto="1"/>
      </bottom>
      <diagonal/>
    </border>
    <border>
      <left/>
      <right style="medium">
        <color auto="1"/>
      </right>
      <top style="thin">
        <color auto="1"/>
      </top>
      <bottom style="thin">
        <color auto="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medium">
        <color auto="1"/>
      </bottom>
      <diagonal/>
    </border>
    <border>
      <left style="medium">
        <color auto="1"/>
      </left>
      <right style="thin">
        <color auto="1"/>
      </right>
      <top/>
      <bottom style="thin">
        <color auto="1"/>
      </bottom>
      <diagonal/>
    </border>
    <border>
      <left/>
      <right style="thin">
        <color auto="1"/>
      </right>
      <top/>
      <bottom style="medium">
        <color auto="1"/>
      </bottom>
      <diagonal/>
    </border>
    <border>
      <left style="medium">
        <color auto="1"/>
      </left>
      <right style="thin">
        <color auto="1"/>
      </right>
      <top style="thin">
        <color auto="1"/>
      </top>
      <bottom style="thin">
        <color auto="1"/>
      </bottom>
      <diagonal/>
    </border>
    <border>
      <left/>
      <right style="thin">
        <color auto="1"/>
      </right>
      <top style="medium">
        <color auto="1"/>
      </top>
      <bottom style="medium">
        <color auto="1"/>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auto="1"/>
      </left>
      <right style="hair">
        <color auto="1"/>
      </right>
      <top style="thin">
        <color auto="1"/>
      </top>
      <bottom style="hair">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auto="1"/>
      </top>
      <bottom style="double">
        <color auto="1"/>
      </bottom>
      <diagonal/>
    </border>
  </borders>
  <cellStyleXfs count="253">
    <xf numFmtId="0" fontId="0" fillId="0" borderId="0"/>
    <xf numFmtId="44" fontId="17" fillId="0" borderId="0" applyFont="0" applyFill="0" applyBorder="0" applyAlignment="0" applyProtection="0"/>
    <xf numFmtId="0" fontId="9" fillId="0" borderId="0" applyNumberFormat="0" applyFill="0" applyBorder="0" applyAlignment="0" applyProtection="0">
      <alignment vertical="top"/>
      <protection locked="0"/>
    </xf>
    <xf numFmtId="0" fontId="13" fillId="7"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8" borderId="0" applyNumberFormat="0" applyBorder="0" applyAlignment="0" applyProtection="0"/>
    <xf numFmtId="0" fontId="14" fillId="18"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6" fillId="21" borderId="75" applyNumberFormat="0" applyAlignment="0" applyProtection="0"/>
    <xf numFmtId="0" fontId="16" fillId="21" borderId="75" applyNumberFormat="0" applyAlignment="0" applyProtection="0"/>
    <xf numFmtId="0" fontId="17" fillId="0" borderId="0"/>
    <xf numFmtId="0" fontId="18" fillId="22" borderId="76" applyNumberFormat="0" applyAlignment="0" applyProtection="0"/>
    <xf numFmtId="0" fontId="18" fillId="22" borderId="76" applyNumberFormat="0" applyAlignment="0" applyProtection="0"/>
    <xf numFmtId="0" fontId="19" fillId="0" borderId="77" applyNumberFormat="0" applyFill="0" applyAlignment="0" applyProtection="0"/>
    <xf numFmtId="0" fontId="19" fillId="0" borderId="77" applyNumberFormat="0" applyFill="0" applyAlignment="0" applyProtection="0"/>
    <xf numFmtId="168" fontId="20" fillId="0" borderId="24">
      <alignment horizontal="right"/>
    </xf>
    <xf numFmtId="168" fontId="20" fillId="0" borderId="24">
      <alignment horizontal="right"/>
    </xf>
    <xf numFmtId="2" fontId="20" fillId="0" borderId="0"/>
    <xf numFmtId="2" fontId="20" fillId="0" borderId="0"/>
    <xf numFmtId="2" fontId="20" fillId="0" borderId="0"/>
    <xf numFmtId="169" fontId="20" fillId="0" borderId="0"/>
    <xf numFmtId="169" fontId="20" fillId="0" borderId="0"/>
    <xf numFmtId="169" fontId="20" fillId="0" borderId="0"/>
    <xf numFmtId="170" fontId="21" fillId="0" borderId="0"/>
    <xf numFmtId="170" fontId="21" fillId="0" borderId="0"/>
    <xf numFmtId="170" fontId="21" fillId="0" borderId="0"/>
    <xf numFmtId="168" fontId="20" fillId="0" borderId="24">
      <alignment horizontal="right"/>
    </xf>
    <xf numFmtId="166" fontId="17" fillId="0" borderId="0" applyFont="0" applyFill="0" applyBorder="0" applyAlignment="0" applyProtection="0"/>
    <xf numFmtId="3" fontId="22" fillId="0" borderId="0" applyFont="0" applyFill="0" applyBorder="0" applyAlignment="0" applyProtection="0"/>
    <xf numFmtId="171" fontId="17" fillId="0" borderId="0">
      <protection locked="0"/>
    </xf>
    <xf numFmtId="172" fontId="22" fillId="0" borderId="0" applyFont="0" applyFill="0" applyBorder="0" applyAlignment="0" applyProtection="0"/>
    <xf numFmtId="173" fontId="17" fillId="0" borderId="0">
      <protection locked="0"/>
    </xf>
    <xf numFmtId="0" fontId="23" fillId="0" borderId="0" applyNumberFormat="0" applyFill="0" applyBorder="0" applyAlignment="0" applyProtection="0"/>
    <xf numFmtId="0" fontId="23" fillId="0" borderId="0" applyNumberFormat="0" applyFill="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5" borderId="0" applyNumberFormat="0" applyBorder="0" applyAlignment="0" applyProtection="0"/>
    <xf numFmtId="0" fontId="14" fillId="25" borderId="0" applyNumberFormat="0" applyBorder="0" applyAlignment="0" applyProtection="0"/>
    <xf numFmtId="0" fontId="14" fillId="18" borderId="0" applyNumberFormat="0" applyBorder="0" applyAlignment="0" applyProtection="0"/>
    <xf numFmtId="0" fontId="14" fillId="18"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26" borderId="0" applyNumberFormat="0" applyBorder="0" applyAlignment="0" applyProtection="0"/>
    <xf numFmtId="0" fontId="14" fillId="26" borderId="0" applyNumberFormat="0" applyBorder="0" applyAlignment="0" applyProtection="0"/>
    <xf numFmtId="0" fontId="24" fillId="12" borderId="75" applyNumberFormat="0" applyAlignment="0" applyProtection="0"/>
    <xf numFmtId="0" fontId="24" fillId="12" borderId="75" applyNumberFormat="0" applyAlignment="0" applyProtection="0"/>
    <xf numFmtId="0" fontId="25" fillId="0" borderId="0">
      <alignment vertical="top"/>
    </xf>
    <xf numFmtId="174" fontId="17" fillId="0" borderId="0" applyFont="0" applyFill="0" applyBorder="0" applyAlignment="0" applyProtection="0"/>
    <xf numFmtId="175" fontId="26" fillId="0" borderId="0">
      <protection locked="0"/>
    </xf>
    <xf numFmtId="175" fontId="26" fillId="0" borderId="0">
      <protection locked="0"/>
    </xf>
    <xf numFmtId="175" fontId="26" fillId="0" borderId="0">
      <protection locked="0"/>
    </xf>
    <xf numFmtId="175" fontId="26" fillId="0" borderId="0">
      <protection locked="0"/>
    </xf>
    <xf numFmtId="175" fontId="26" fillId="0" borderId="0">
      <protection locked="0"/>
    </xf>
    <xf numFmtId="175" fontId="26" fillId="0" borderId="0">
      <protection locked="0"/>
    </xf>
    <xf numFmtId="175" fontId="26" fillId="0" borderId="0">
      <protection locked="0"/>
    </xf>
    <xf numFmtId="176" fontId="17" fillId="0" borderId="0">
      <protection locked="0"/>
    </xf>
    <xf numFmtId="0" fontId="27" fillId="0" borderId="0" applyNumberFormat="0" applyFill="0" applyBorder="0" applyAlignment="0" applyProtection="0"/>
    <xf numFmtId="0" fontId="28" fillId="0" borderId="0" applyNumberFormat="0" applyFill="0" applyBorder="0" applyAlignment="0" applyProtection="0"/>
    <xf numFmtId="177" fontId="17" fillId="0" borderId="0">
      <protection locked="0"/>
    </xf>
    <xf numFmtId="177" fontId="17" fillId="0" borderId="0">
      <protection locked="0"/>
    </xf>
    <xf numFmtId="0" fontId="29" fillId="8" borderId="0" applyNumberFormat="0" applyBorder="0" applyAlignment="0" applyProtection="0"/>
    <xf numFmtId="0" fontId="29" fillId="8" borderId="0" applyNumberFormat="0" applyBorder="0" applyAlignment="0" applyProtection="0"/>
    <xf numFmtId="178" fontId="20" fillId="0" borderId="0">
      <alignment horizontal="right"/>
    </xf>
    <xf numFmtId="178" fontId="20" fillId="0" borderId="0">
      <alignment horizontal="right"/>
    </xf>
    <xf numFmtId="178" fontId="20" fillId="0" borderId="0">
      <alignment horizontal="right"/>
    </xf>
    <xf numFmtId="179" fontId="20" fillId="0" borderId="0" applyFont="0" applyFill="0" applyBorder="0" applyAlignment="0">
      <alignment horizontal="center"/>
    </xf>
    <xf numFmtId="179" fontId="20" fillId="0" borderId="0" applyFont="0" applyFill="0" applyBorder="0" applyAlignment="0">
      <alignment horizontal="center"/>
    </xf>
    <xf numFmtId="2" fontId="20" fillId="0" borderId="78" applyFont="0" applyBorder="0"/>
    <xf numFmtId="2" fontId="20" fillId="0" borderId="78" applyFont="0" applyBorder="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5" fontId="13" fillId="0" borderId="0" applyFont="0" applyFill="0" applyBorder="0" applyAlignment="0" applyProtection="0"/>
    <xf numFmtId="166" fontId="17" fillId="0" borderId="0" applyFont="0" applyFill="0" applyBorder="0" applyAlignment="0" applyProtection="0"/>
    <xf numFmtId="43" fontId="30" fillId="0" borderId="0" applyFont="0" applyFill="0" applyBorder="0" applyAlignment="0" applyProtection="0"/>
    <xf numFmtId="180" fontId="17" fillId="0" borderId="0" applyFont="0" applyFill="0" applyBorder="0" applyAlignment="0" applyProtection="0"/>
    <xf numFmtId="180"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81"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1" fontId="17" fillId="0" borderId="0" applyFont="0" applyFill="0" applyBorder="0" applyAlignment="0" applyProtection="0"/>
    <xf numFmtId="183" fontId="17" fillId="0" borderId="0" applyFont="0" applyFill="0" applyBorder="0" applyAlignment="0" applyProtection="0"/>
    <xf numFmtId="165" fontId="13"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83" fontId="17" fillId="0" borderId="0" applyFont="0" applyFill="0" applyBorder="0" applyAlignment="0" applyProtection="0"/>
    <xf numFmtId="165" fontId="31"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6"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84" fontId="17" fillId="0" borderId="0" applyFont="0" applyFill="0" applyBorder="0" applyAlignment="0" applyProtection="0"/>
    <xf numFmtId="185" fontId="20" fillId="0" borderId="0">
      <alignment horizontal="right"/>
    </xf>
    <xf numFmtId="185" fontId="20" fillId="0" borderId="0">
      <alignment horizontal="right"/>
    </xf>
    <xf numFmtId="185" fontId="20" fillId="0" borderId="0">
      <alignment horizontal="right"/>
    </xf>
    <xf numFmtId="186" fontId="13" fillId="0" borderId="0" applyFont="0" applyFill="0" applyBorder="0" applyAlignment="0" applyProtection="0"/>
    <xf numFmtId="187" fontId="17" fillId="0" borderId="0" applyFont="0" applyFill="0" applyBorder="0" applyAlignment="0" applyProtection="0"/>
    <xf numFmtId="188" fontId="17" fillId="0" borderId="0" applyFont="0" applyFill="0" applyBorder="0" applyAlignment="0" applyProtection="0"/>
    <xf numFmtId="188" fontId="17" fillId="0" borderId="0" applyFont="0" applyFill="0" applyBorder="0" applyAlignment="0" applyProtection="0"/>
    <xf numFmtId="189" fontId="17" fillId="0" borderId="0" applyFont="0" applyFill="0" applyBorder="0" applyAlignment="0" applyProtection="0"/>
    <xf numFmtId="190" fontId="17" fillId="0" borderId="0" applyFont="0" applyFill="0" applyBorder="0" applyAlignment="0" applyProtection="0"/>
    <xf numFmtId="191" fontId="17" fillId="0" borderId="0" applyFont="0" applyFill="0" applyBorder="0" applyAlignment="0" applyProtection="0"/>
    <xf numFmtId="190" fontId="17" fillId="0" borderId="0" applyFont="0" applyFill="0" applyBorder="0" applyAlignment="0" applyProtection="0"/>
    <xf numFmtId="190" fontId="17" fillId="0" borderId="0" applyFont="0" applyFill="0" applyBorder="0" applyAlignment="0" applyProtection="0"/>
    <xf numFmtId="191" fontId="17" fillId="0" borderId="0" applyFont="0" applyFill="0" applyBorder="0" applyAlignment="0" applyProtection="0"/>
    <xf numFmtId="191" fontId="17" fillId="0" borderId="0" applyFont="0" applyFill="0" applyBorder="0" applyAlignment="0" applyProtection="0"/>
    <xf numFmtId="187" fontId="17" fillId="0" borderId="0" applyFont="0" applyFill="0" applyBorder="0" applyAlignment="0" applyProtection="0"/>
    <xf numFmtId="186" fontId="17" fillId="0" borderId="0" applyFont="0" applyFill="0" applyBorder="0" applyAlignment="0" applyProtection="0"/>
    <xf numFmtId="192" fontId="17" fillId="0" borderId="0" applyFont="0" applyFill="0" applyBorder="0" applyAlignment="0" applyProtection="0"/>
    <xf numFmtId="188" fontId="17" fillId="0" borderId="0" applyFont="0" applyFill="0" applyBorder="0" applyAlignment="0" applyProtection="0"/>
    <xf numFmtId="188" fontId="17" fillId="0" borderId="0" applyFont="0" applyFill="0" applyBorder="0" applyAlignment="0" applyProtection="0"/>
    <xf numFmtId="188" fontId="17" fillId="0" borderId="0" applyFont="0" applyFill="0" applyBorder="0" applyAlignment="0" applyProtection="0"/>
    <xf numFmtId="188" fontId="17" fillId="0" borderId="0" applyFont="0" applyFill="0" applyBorder="0" applyAlignment="0" applyProtection="0"/>
    <xf numFmtId="188" fontId="17" fillId="0" borderId="0" applyFont="0" applyFill="0" applyBorder="0" applyAlignment="0" applyProtection="0"/>
    <xf numFmtId="188" fontId="17" fillId="0" borderId="0" applyFont="0" applyFill="0" applyBorder="0" applyAlignment="0" applyProtection="0"/>
    <xf numFmtId="189" fontId="17" fillId="0" borderId="0" applyFont="0" applyFill="0" applyBorder="0" applyAlignment="0" applyProtection="0"/>
    <xf numFmtId="192" fontId="17" fillId="0" borderId="0" applyFont="0" applyFill="0" applyBorder="0" applyAlignment="0" applyProtection="0"/>
    <xf numFmtId="186" fontId="13" fillId="0" borderId="0" applyFont="0" applyFill="0" applyBorder="0" applyAlignment="0" applyProtection="0"/>
    <xf numFmtId="172" fontId="32" fillId="0" borderId="0" applyFont="0" applyFill="0" applyBorder="0" applyAlignment="0" applyProtection="0"/>
    <xf numFmtId="0" fontId="12" fillId="6" borderId="0" applyNumberFormat="0" applyBorder="0" applyAlignment="0" applyProtection="0"/>
    <xf numFmtId="0" fontId="12" fillId="6" borderId="0" applyNumberFormat="0" applyBorder="0" applyAlignment="0" applyProtection="0"/>
    <xf numFmtId="193" fontId="20" fillId="0" borderId="0" applyFont="0" applyFill="0" applyBorder="0" applyAlignment="0">
      <alignment horizontal="center"/>
    </xf>
    <xf numFmtId="193" fontId="20" fillId="0" borderId="0" applyFont="0" applyFill="0" applyBorder="0" applyAlignment="0">
      <alignment horizontal="center"/>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30" fillId="0" borderId="0"/>
    <xf numFmtId="0" fontId="17" fillId="0" borderId="0"/>
    <xf numFmtId="0" fontId="17" fillId="0" borderId="0"/>
    <xf numFmtId="0" fontId="17" fillId="0" borderId="0"/>
    <xf numFmtId="0" fontId="17" fillId="0" borderId="0"/>
    <xf numFmtId="0" fontId="31" fillId="0" borderId="0"/>
    <xf numFmtId="0" fontId="17" fillId="0" borderId="0"/>
    <xf numFmtId="0" fontId="17" fillId="0" borderId="0"/>
    <xf numFmtId="0" fontId="17" fillId="0" borderId="0"/>
    <xf numFmtId="0" fontId="17" fillId="0" borderId="0"/>
    <xf numFmtId="0" fontId="17" fillId="0" borderId="0"/>
    <xf numFmtId="0" fontId="17" fillId="0" borderId="0"/>
    <xf numFmtId="0" fontId="13" fillId="0" borderId="0"/>
    <xf numFmtId="0" fontId="30" fillId="0" borderId="0"/>
    <xf numFmtId="0" fontId="30" fillId="0" borderId="0"/>
    <xf numFmtId="0" fontId="30" fillId="0" borderId="0"/>
    <xf numFmtId="0" fontId="17" fillId="0" borderId="0"/>
    <xf numFmtId="0" fontId="17" fillId="0" borderId="0"/>
    <xf numFmtId="0" fontId="30" fillId="0" borderId="0"/>
    <xf numFmtId="0" fontId="31" fillId="0" borderId="0"/>
    <xf numFmtId="0" fontId="17" fillId="0" borderId="0"/>
    <xf numFmtId="0" fontId="17" fillId="0" borderId="0"/>
    <xf numFmtId="0" fontId="17" fillId="0" borderId="0"/>
    <xf numFmtId="0" fontId="30" fillId="0" borderId="0"/>
    <xf numFmtId="0" fontId="17" fillId="0" borderId="0"/>
    <xf numFmtId="0" fontId="17" fillId="0" borderId="0"/>
    <xf numFmtId="0" fontId="17" fillId="0" borderId="0"/>
    <xf numFmtId="0" fontId="33" fillId="0" borderId="0"/>
    <xf numFmtId="0" fontId="17" fillId="0" borderId="0"/>
    <xf numFmtId="0" fontId="17" fillId="0" borderId="0"/>
    <xf numFmtId="0" fontId="34" fillId="0" borderId="0"/>
    <xf numFmtId="0" fontId="17" fillId="0" borderId="0"/>
    <xf numFmtId="0" fontId="17" fillId="27" borderId="79" applyNumberFormat="0" applyFont="0" applyAlignment="0" applyProtection="0"/>
    <xf numFmtId="0" fontId="17" fillId="27" borderId="79" applyNumberFormat="0" applyFont="0" applyAlignment="0" applyProtection="0"/>
    <xf numFmtId="9" fontId="17" fillId="0" borderId="0" applyFont="0" applyFill="0" applyBorder="0" applyAlignment="0" applyProtection="0"/>
    <xf numFmtId="9" fontId="17" fillId="0" borderId="0" applyFont="0" applyFill="0" applyBorder="0" applyAlignment="0" applyProtection="0"/>
    <xf numFmtId="9" fontId="13"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30"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31"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35" fillId="0" borderId="0">
      <alignment vertical="top"/>
    </xf>
    <xf numFmtId="0" fontId="36" fillId="21" borderId="80" applyNumberFormat="0" applyAlignment="0" applyProtection="0"/>
    <xf numFmtId="0" fontId="36" fillId="21" borderId="80" applyNumberFormat="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9" fillId="0" borderId="81" applyNumberFormat="0" applyFill="0" applyAlignment="0" applyProtection="0"/>
    <xf numFmtId="0" fontId="39" fillId="0" borderId="81" applyNumberFormat="0" applyFill="0" applyAlignment="0" applyProtection="0"/>
    <xf numFmtId="0" fontId="40" fillId="0" borderId="82" applyNumberFormat="0" applyFill="0" applyAlignment="0" applyProtection="0"/>
    <xf numFmtId="0" fontId="40" fillId="0" borderId="82" applyNumberFormat="0" applyFill="0" applyAlignment="0" applyProtection="0"/>
    <xf numFmtId="0" fontId="23" fillId="0" borderId="83" applyNumberFormat="0" applyFill="0" applyAlignment="0" applyProtection="0"/>
    <xf numFmtId="0" fontId="23" fillId="0" borderId="83" applyNumberFormat="0" applyFill="0" applyAlignment="0" applyProtection="0"/>
    <xf numFmtId="0" fontId="10" fillId="0" borderId="0" applyNumberFormat="0" applyFill="0" applyBorder="0" applyAlignment="0" applyProtection="0"/>
    <xf numFmtId="0" fontId="11" fillId="0" borderId="74" applyNumberFormat="0" applyFill="0" applyAlignment="0" applyProtection="0"/>
    <xf numFmtId="177" fontId="17" fillId="0" borderId="84">
      <protection locked="0"/>
    </xf>
  </cellStyleXfs>
  <cellXfs count="363">
    <xf numFmtId="0" fontId="0" fillId="0" borderId="0" xfId="0"/>
    <xf numFmtId="0" fontId="1" fillId="0" borderId="0" xfId="0" applyFont="1"/>
    <xf numFmtId="0" fontId="2" fillId="0" borderId="0" xfId="0" applyFont="1" applyAlignment="1">
      <alignment horizontal="left"/>
    </xf>
    <xf numFmtId="0" fontId="1" fillId="0" borderId="4" xfId="0" applyFont="1" applyBorder="1"/>
    <xf numFmtId="0" fontId="1" fillId="0" borderId="6" xfId="0" applyFont="1" applyBorder="1"/>
    <xf numFmtId="0" fontId="4" fillId="0" borderId="9" xfId="0" applyFont="1" applyBorder="1" applyAlignment="1">
      <alignment horizontal="center"/>
    </xf>
    <xf numFmtId="0" fontId="4" fillId="0" borderId="0" xfId="0" applyFont="1" applyAlignment="1">
      <alignment horizontal="center"/>
    </xf>
    <xf numFmtId="0" fontId="1" fillId="0" borderId="26" xfId="0" applyFont="1" applyBorder="1" applyAlignment="1">
      <alignment horizontal="center"/>
    </xf>
    <xf numFmtId="0" fontId="4" fillId="0" borderId="20" xfId="0" applyFont="1" applyBorder="1" applyAlignment="1">
      <alignment horizontal="center"/>
    </xf>
    <xf numFmtId="0" fontId="1" fillId="0" borderId="20" xfId="0" applyFont="1" applyBorder="1" applyAlignment="1">
      <alignment vertical="center"/>
    </xf>
    <xf numFmtId="0" fontId="1" fillId="0" borderId="21" xfId="0" applyFont="1" applyBorder="1" applyAlignment="1">
      <alignment vertical="center"/>
    </xf>
    <xf numFmtId="0" fontId="1" fillId="0" borderId="27" xfId="0" applyFont="1" applyBorder="1" applyAlignment="1">
      <alignment horizontal="center"/>
    </xf>
    <xf numFmtId="0" fontId="1" fillId="0" borderId="9" xfId="0" applyFont="1" applyBorder="1" applyAlignment="1">
      <alignment horizontal="right" vertical="center"/>
    </xf>
    <xf numFmtId="0" fontId="1" fillId="0" borderId="28" xfId="0" applyFont="1" applyBorder="1" applyAlignment="1">
      <alignment horizontal="center" vertical="center"/>
    </xf>
    <xf numFmtId="0" fontId="1" fillId="0" borderId="29" xfId="0" applyFont="1" applyBorder="1" applyAlignment="1">
      <alignment horizontal="center" vertical="center"/>
    </xf>
    <xf numFmtId="0" fontId="1" fillId="0" borderId="30" xfId="0" applyFont="1" applyBorder="1" applyAlignment="1">
      <alignment horizontal="center"/>
    </xf>
    <xf numFmtId="0" fontId="1" fillId="0" borderId="0" xfId="0" applyFont="1" applyAlignment="1">
      <alignment horizontal="right" vertical="center"/>
    </xf>
    <xf numFmtId="1" fontId="1" fillId="0" borderId="5" xfId="0" applyNumberFormat="1" applyFont="1" applyBorder="1" applyAlignment="1">
      <alignment horizontal="center" vertical="center"/>
    </xf>
    <xf numFmtId="1" fontId="1" fillId="0" borderId="31" xfId="0" applyNumberFormat="1" applyFont="1" applyBorder="1" applyAlignment="1">
      <alignment horizontal="center" vertical="center"/>
    </xf>
    <xf numFmtId="1" fontId="1" fillId="0" borderId="32" xfId="0" applyNumberFormat="1" applyFont="1" applyBorder="1" applyAlignment="1">
      <alignment horizontal="center" vertical="center"/>
    </xf>
    <xf numFmtId="0" fontId="1" fillId="0" borderId="33" xfId="0" applyFont="1" applyBorder="1" applyAlignment="1">
      <alignment horizontal="left"/>
    </xf>
    <xf numFmtId="0" fontId="1" fillId="0" borderId="16" xfId="0" applyFont="1" applyBorder="1" applyAlignment="1">
      <alignment horizontal="center"/>
    </xf>
    <xf numFmtId="0" fontId="1" fillId="0" borderId="17" xfId="0" applyFont="1" applyBorder="1" applyAlignment="1">
      <alignment horizontal="center"/>
    </xf>
    <xf numFmtId="0" fontId="1" fillId="0" borderId="34" xfId="0" applyFont="1" applyBorder="1"/>
    <xf numFmtId="0" fontId="1" fillId="0" borderId="35" xfId="0" applyFont="1" applyBorder="1"/>
    <xf numFmtId="0" fontId="1" fillId="0" borderId="36" xfId="0" applyFont="1" applyBorder="1"/>
    <xf numFmtId="0" fontId="1" fillId="0" borderId="27" xfId="0" applyFont="1" applyBorder="1"/>
    <xf numFmtId="0" fontId="1" fillId="0" borderId="9" xfId="0" applyFont="1" applyBorder="1"/>
    <xf numFmtId="0" fontId="1" fillId="0" borderId="11" xfId="0" applyFont="1" applyBorder="1"/>
    <xf numFmtId="0" fontId="1" fillId="0" borderId="30" xfId="0" applyFont="1" applyBorder="1"/>
    <xf numFmtId="0" fontId="1" fillId="0" borderId="32" xfId="0" applyFont="1" applyBorder="1"/>
    <xf numFmtId="0" fontId="5" fillId="3" borderId="37" xfId="0" applyFont="1" applyFill="1" applyBorder="1" applyAlignment="1">
      <alignment horizontal="center" vertical="center"/>
    </xf>
    <xf numFmtId="0" fontId="1" fillId="3" borderId="41" xfId="0" applyFont="1" applyFill="1" applyBorder="1" applyAlignment="1">
      <alignment horizontal="center" vertical="center"/>
    </xf>
    <xf numFmtId="4" fontId="1" fillId="3" borderId="41" xfId="0" applyNumberFormat="1" applyFont="1" applyFill="1" applyBorder="1" applyAlignment="1">
      <alignment horizontal="center" vertical="center"/>
    </xf>
    <xf numFmtId="0" fontId="4" fillId="3" borderId="46" xfId="0" applyFont="1" applyFill="1" applyBorder="1" applyAlignment="1">
      <alignment horizontal="center"/>
    </xf>
    <xf numFmtId="0" fontId="4" fillId="3" borderId="28" xfId="0" applyFont="1" applyFill="1" applyBorder="1" applyAlignment="1">
      <alignment horizontal="center"/>
    </xf>
    <xf numFmtId="0" fontId="4" fillId="3" borderId="29" xfId="0" applyFont="1" applyFill="1" applyBorder="1" applyAlignment="1">
      <alignment horizontal="center"/>
    </xf>
    <xf numFmtId="0" fontId="1" fillId="0" borderId="49" xfId="0" applyFont="1" applyBorder="1"/>
    <xf numFmtId="166" fontId="1" fillId="0" borderId="5" xfId="60" applyFont="1" applyBorder="1"/>
    <xf numFmtId="166" fontId="1" fillId="0" borderId="31" xfId="60" applyFont="1" applyBorder="1"/>
    <xf numFmtId="0" fontId="1" fillId="0" borderId="26" xfId="0" applyFont="1" applyBorder="1"/>
    <xf numFmtId="0" fontId="1" fillId="0" borderId="20" xfId="0" applyFont="1" applyBorder="1"/>
    <xf numFmtId="0" fontId="1" fillId="0" borderId="52" xfId="0" applyFont="1" applyBorder="1"/>
    <xf numFmtId="0" fontId="1" fillId="0" borderId="19" xfId="0" applyFont="1" applyBorder="1"/>
    <xf numFmtId="166" fontId="1" fillId="0" borderId="55" xfId="60" applyFont="1" applyBorder="1"/>
    <xf numFmtId="166" fontId="1" fillId="0" borderId="59" xfId="0" applyNumberFormat="1" applyFont="1" applyBorder="1"/>
    <xf numFmtId="0" fontId="4" fillId="3" borderId="39" xfId="0" applyFont="1" applyFill="1" applyBorder="1" applyAlignment="1">
      <alignment horizontal="center"/>
    </xf>
    <xf numFmtId="0" fontId="1" fillId="0" borderId="49" xfId="0" applyFont="1" applyBorder="1" applyAlignment="1">
      <alignment horizontal="center"/>
    </xf>
    <xf numFmtId="2" fontId="1" fillId="0" borderId="5" xfId="0" applyNumberFormat="1" applyFont="1" applyBorder="1"/>
    <xf numFmtId="0" fontId="1" fillId="0" borderId="60" xfId="0" applyFont="1" applyBorder="1"/>
    <xf numFmtId="166" fontId="1" fillId="0" borderId="61" xfId="60" applyFont="1" applyBorder="1"/>
    <xf numFmtId="166" fontId="1" fillId="0" borderId="59" xfId="60" applyFont="1" applyBorder="1"/>
    <xf numFmtId="0" fontId="4" fillId="3" borderId="28" xfId="0" applyFont="1" applyFill="1" applyBorder="1"/>
    <xf numFmtId="2" fontId="1" fillId="0" borderId="5" xfId="0" applyNumberFormat="1" applyFont="1" applyBorder="1" applyAlignment="1">
      <alignment horizontal="center"/>
    </xf>
    <xf numFmtId="2" fontId="1" fillId="0" borderId="49" xfId="0" applyNumberFormat="1" applyFont="1" applyBorder="1" applyAlignment="1">
      <alignment horizontal="center"/>
    </xf>
    <xf numFmtId="0" fontId="1" fillId="0" borderId="55" xfId="0" applyFont="1" applyBorder="1"/>
    <xf numFmtId="0" fontId="1" fillId="0" borderId="43" xfId="0" applyFont="1" applyBorder="1"/>
    <xf numFmtId="166" fontId="1" fillId="0" borderId="62" xfId="60" applyFont="1" applyBorder="1"/>
    <xf numFmtId="0" fontId="4" fillId="3" borderId="39" xfId="0" applyFont="1" applyFill="1" applyBorder="1" applyAlignment="1">
      <alignment horizontal="center" wrapText="1"/>
    </xf>
    <xf numFmtId="0" fontId="4" fillId="3" borderId="28" xfId="0" applyFont="1" applyFill="1" applyBorder="1" applyAlignment="1">
      <alignment horizontal="center" wrapText="1"/>
    </xf>
    <xf numFmtId="0" fontId="4" fillId="3" borderId="45" xfId="0" applyFont="1" applyFill="1" applyBorder="1" applyAlignment="1">
      <alignment horizontal="center" wrapText="1"/>
    </xf>
    <xf numFmtId="0" fontId="4" fillId="3" borderId="29" xfId="0" applyFont="1" applyFill="1" applyBorder="1" applyAlignment="1">
      <alignment horizontal="center" wrapText="1"/>
    </xf>
    <xf numFmtId="0" fontId="1" fillId="0" borderId="48" xfId="0" applyFont="1" applyBorder="1" applyAlignment="1">
      <alignment horizontal="left"/>
    </xf>
    <xf numFmtId="0" fontId="1" fillId="0" borderId="49" xfId="0" applyFont="1" applyBorder="1" applyAlignment="1">
      <alignment horizontal="left"/>
    </xf>
    <xf numFmtId="166" fontId="1" fillId="0" borderId="5" xfId="60" applyFont="1" applyBorder="1" applyAlignment="1">
      <alignment horizontal="center"/>
    </xf>
    <xf numFmtId="0" fontId="1" fillId="0" borderId="49" xfId="209" applyNumberFormat="1" applyFont="1" applyBorder="1" applyAlignment="1">
      <alignment horizontal="center"/>
    </xf>
    <xf numFmtId="194" fontId="1" fillId="0" borderId="22" xfId="0" applyNumberFormat="1" applyFont="1" applyBorder="1" applyAlignment="1">
      <alignment horizontal="center" wrapText="1"/>
    </xf>
    <xf numFmtId="166" fontId="1" fillId="0" borderId="63" xfId="60" applyFont="1" applyBorder="1" applyAlignment="1">
      <alignment horizontal="center" wrapText="1"/>
    </xf>
    <xf numFmtId="194" fontId="1" fillId="3" borderId="59" xfId="0" applyNumberFormat="1" applyFont="1" applyFill="1" applyBorder="1"/>
    <xf numFmtId="43" fontId="1" fillId="0" borderId="49" xfId="60" applyNumberFormat="1" applyFont="1" applyBorder="1"/>
    <xf numFmtId="9" fontId="1" fillId="0" borderId="50" xfId="209" applyFont="1" applyBorder="1"/>
    <xf numFmtId="9" fontId="1" fillId="0" borderId="5" xfId="209" applyFont="1" applyBorder="1" applyAlignment="1">
      <alignment horizontal="center"/>
    </xf>
    <xf numFmtId="43" fontId="1" fillId="0" borderId="31" xfId="60" applyNumberFormat="1" applyFont="1" applyBorder="1"/>
    <xf numFmtId="43" fontId="1" fillId="0" borderId="35" xfId="60" applyNumberFormat="1" applyFont="1" applyBorder="1"/>
    <xf numFmtId="9" fontId="1" fillId="0" borderId="53" xfId="209" applyFont="1" applyBorder="1"/>
    <xf numFmtId="43" fontId="1" fillId="0" borderId="59" xfId="0" applyNumberFormat="1" applyFont="1" applyBorder="1"/>
    <xf numFmtId="43" fontId="1" fillId="3" borderId="59" xfId="0" applyNumberFormat="1" applyFont="1" applyFill="1" applyBorder="1"/>
    <xf numFmtId="0" fontId="1" fillId="0" borderId="16" xfId="0" applyFont="1" applyBorder="1"/>
    <xf numFmtId="0" fontId="1" fillId="0" borderId="0" xfId="0" applyFont="1" applyAlignment="1">
      <alignment horizontal="center"/>
    </xf>
    <xf numFmtId="0" fontId="1" fillId="0" borderId="32" xfId="0" applyFont="1" applyBorder="1" applyAlignment="1">
      <alignment horizontal="center"/>
    </xf>
    <xf numFmtId="0" fontId="4" fillId="0" borderId="48" xfId="0" applyFont="1" applyBorder="1"/>
    <xf numFmtId="0" fontId="1" fillId="0" borderId="64" xfId="0" applyFont="1" applyBorder="1"/>
    <xf numFmtId="0" fontId="4" fillId="0" borderId="30" xfId="0" applyFont="1" applyBorder="1" applyAlignment="1">
      <alignment horizontal="left"/>
    </xf>
    <xf numFmtId="0" fontId="1" fillId="0" borderId="0" xfId="0" applyFont="1" applyAlignment="1">
      <alignment horizontal="left"/>
    </xf>
    <xf numFmtId="0" fontId="1" fillId="0" borderId="30" xfId="0" applyFont="1" applyBorder="1" applyAlignment="1">
      <alignment horizontal="left"/>
    </xf>
    <xf numFmtId="0" fontId="1" fillId="0" borderId="65" xfId="0" applyFont="1" applyBorder="1"/>
    <xf numFmtId="0" fontId="1" fillId="0" borderId="66" xfId="0" applyFont="1" applyBorder="1"/>
    <xf numFmtId="0" fontId="1" fillId="0" borderId="67" xfId="0" applyFont="1" applyBorder="1"/>
    <xf numFmtId="0" fontId="1" fillId="4" borderId="0" xfId="189" applyFont="1" applyFill="1"/>
    <xf numFmtId="0" fontId="1" fillId="0" borderId="0" xfId="191" applyFont="1"/>
    <xf numFmtId="0" fontId="1" fillId="0" borderId="0" xfId="189" applyFont="1"/>
    <xf numFmtId="0" fontId="1" fillId="0" borderId="0" xfId="189" applyFont="1" applyAlignment="1">
      <alignment horizontal="center"/>
    </xf>
    <xf numFmtId="0" fontId="6" fillId="0" borderId="0" xfId="0" applyFont="1" applyAlignment="1">
      <alignment horizontal="left"/>
    </xf>
    <xf numFmtId="0" fontId="1" fillId="0" borderId="4" xfId="189" applyFont="1" applyBorder="1"/>
    <xf numFmtId="0" fontId="1" fillId="0" borderId="6" xfId="189" applyFont="1" applyBorder="1"/>
    <xf numFmtId="0" fontId="1" fillId="4" borderId="4" xfId="189" applyFont="1" applyFill="1" applyBorder="1"/>
    <xf numFmtId="0" fontId="1" fillId="4" borderId="6" xfId="189" applyFont="1" applyFill="1" applyBorder="1"/>
    <xf numFmtId="0" fontId="4" fillId="0" borderId="60" xfId="172" applyFont="1" applyBorder="1" applyAlignment="1">
      <alignment horizontal="center" vertical="center" wrapText="1"/>
    </xf>
    <xf numFmtId="0" fontId="4" fillId="3" borderId="56" xfId="168" applyFont="1" applyFill="1" applyBorder="1" applyAlignment="1">
      <alignment vertical="center"/>
    </xf>
    <xf numFmtId="0" fontId="4" fillId="3" borderId="57" xfId="168" applyFont="1" applyFill="1" applyBorder="1" applyAlignment="1">
      <alignment vertical="center"/>
    </xf>
    <xf numFmtId="0" fontId="4" fillId="3" borderId="58" xfId="168" applyFont="1" applyFill="1" applyBorder="1" applyAlignment="1">
      <alignment vertical="center"/>
    </xf>
    <xf numFmtId="0" fontId="1" fillId="0" borderId="70" xfId="168" applyFont="1" applyBorder="1" applyAlignment="1">
      <alignment horizontal="center" vertical="center"/>
    </xf>
    <xf numFmtId="0" fontId="1" fillId="0" borderId="5" xfId="169" applyFont="1" applyBorder="1" applyAlignment="1">
      <alignment horizontal="center" vertical="center"/>
    </xf>
    <xf numFmtId="0" fontId="1" fillId="0" borderId="5" xfId="169" applyFont="1" applyBorder="1" applyAlignment="1">
      <alignment vertical="center" wrapText="1"/>
    </xf>
    <xf numFmtId="4" fontId="1" fillId="0" borderId="5" xfId="110" applyNumberFormat="1" applyFont="1" applyBorder="1" applyAlignment="1">
      <alignment horizontal="center" vertical="center" wrapText="1"/>
    </xf>
    <xf numFmtId="195" fontId="1" fillId="0" borderId="5" xfId="141" applyNumberFormat="1" applyFont="1" applyBorder="1" applyAlignment="1">
      <alignment horizontal="center" vertical="center" wrapText="1"/>
    </xf>
    <xf numFmtId="195" fontId="1" fillId="0" borderId="63" xfId="141" applyNumberFormat="1" applyFont="1" applyBorder="1" applyAlignment="1">
      <alignment horizontal="center" vertical="center" wrapText="1"/>
    </xf>
    <xf numFmtId="0" fontId="1" fillId="0" borderId="5" xfId="171" applyFont="1" applyBorder="1" applyAlignment="1">
      <alignment horizontal="center" vertical="center"/>
    </xf>
    <xf numFmtId="0" fontId="1" fillId="0" borderId="5" xfId="171" applyFont="1" applyBorder="1" applyAlignment="1">
      <alignment vertical="center" wrapText="1"/>
    </xf>
    <xf numFmtId="195" fontId="1" fillId="0" borderId="31" xfId="141" applyNumberFormat="1" applyFont="1" applyBorder="1" applyAlignment="1">
      <alignment horizontal="center" vertical="center" wrapText="1"/>
    </xf>
    <xf numFmtId="0" fontId="1" fillId="0" borderId="42" xfId="168" applyFont="1" applyBorder="1" applyAlignment="1">
      <alignment horizontal="left" vertical="center"/>
    </xf>
    <xf numFmtId="0" fontId="1" fillId="0" borderId="43" xfId="169" applyFont="1" applyBorder="1" applyAlignment="1">
      <alignment horizontal="center" vertical="center"/>
    </xf>
    <xf numFmtId="0" fontId="1" fillId="0" borderId="43" xfId="169" applyFont="1" applyBorder="1" applyAlignment="1">
      <alignment horizontal="left" vertical="center" wrapText="1"/>
    </xf>
    <xf numFmtId="4" fontId="1" fillId="0" borderId="5" xfId="110" applyNumberFormat="1" applyFont="1" applyBorder="1" applyAlignment="1">
      <alignment vertical="center" wrapText="1"/>
    </xf>
    <xf numFmtId="195" fontId="1" fillId="0" borderId="71" xfId="141" applyNumberFormat="1" applyFont="1" applyBorder="1" applyAlignment="1">
      <alignment horizontal="right" vertical="center" wrapText="1"/>
    </xf>
    <xf numFmtId="196" fontId="4" fillId="0" borderId="62" xfId="110" applyNumberFormat="1" applyFont="1" applyBorder="1" applyAlignment="1">
      <alignment horizontal="right" vertical="center"/>
    </xf>
    <xf numFmtId="2" fontId="1" fillId="0" borderId="22" xfId="168" applyNumberFormat="1" applyFont="1" applyBorder="1" applyAlignment="1">
      <alignment horizontal="center" vertical="center"/>
    </xf>
    <xf numFmtId="0" fontId="1" fillId="0" borderId="22" xfId="168" applyFont="1" applyBorder="1" applyAlignment="1">
      <alignment horizontal="center" vertical="center"/>
    </xf>
    <xf numFmtId="0" fontId="1" fillId="0" borderId="22" xfId="168" applyFont="1" applyBorder="1" applyAlignment="1">
      <alignment horizontal="left" vertical="center" wrapText="1"/>
    </xf>
    <xf numFmtId="4" fontId="1" fillId="0" borderId="22" xfId="110" applyNumberFormat="1" applyFont="1" applyBorder="1" applyAlignment="1">
      <alignment horizontal="center" vertical="center" wrapText="1"/>
    </xf>
    <xf numFmtId="195" fontId="1" fillId="0" borderId="22" xfId="141" applyNumberFormat="1" applyFont="1" applyBorder="1" applyAlignment="1">
      <alignment horizontal="right" vertical="center" wrapText="1"/>
    </xf>
    <xf numFmtId="195" fontId="1" fillId="0" borderId="63" xfId="141" applyNumberFormat="1" applyFont="1" applyBorder="1" applyAlignment="1">
      <alignment horizontal="right" vertical="center" wrapText="1"/>
    </xf>
    <xf numFmtId="0" fontId="1" fillId="0" borderId="5" xfId="169" applyFont="1" applyBorder="1" applyAlignment="1">
      <alignment horizontal="left" vertical="center"/>
    </xf>
    <xf numFmtId="195" fontId="1" fillId="0" borderId="5" xfId="141" applyNumberFormat="1" applyFont="1" applyBorder="1" applyAlignment="1">
      <alignment horizontal="right" vertical="center" wrapText="1"/>
    </xf>
    <xf numFmtId="195" fontId="1" fillId="0" borderId="31" xfId="141" applyNumberFormat="1" applyFont="1" applyBorder="1" applyAlignment="1">
      <alignment horizontal="right" vertical="center" wrapText="1"/>
    </xf>
    <xf numFmtId="2" fontId="1" fillId="0" borderId="5" xfId="169" applyNumberFormat="1" applyFont="1" applyBorder="1" applyAlignment="1">
      <alignment horizontal="center" vertical="center"/>
    </xf>
    <xf numFmtId="0" fontId="1" fillId="0" borderId="43" xfId="189" applyFont="1" applyBorder="1"/>
    <xf numFmtId="0" fontId="1" fillId="0" borderId="43" xfId="189" applyFont="1" applyBorder="1" applyAlignment="1">
      <alignment horizontal="center"/>
    </xf>
    <xf numFmtId="0" fontId="1" fillId="0" borderId="12" xfId="168" applyFont="1" applyBorder="1" applyAlignment="1">
      <alignment horizontal="left" vertical="center"/>
    </xf>
    <xf numFmtId="0" fontId="1" fillId="0" borderId="0" xfId="168" applyFont="1" applyAlignment="1">
      <alignment horizontal="center" vertical="center"/>
    </xf>
    <xf numFmtId="0" fontId="1" fillId="0" borderId="0" xfId="168" applyFont="1" applyAlignment="1">
      <alignment horizontal="left" vertical="center" wrapText="1"/>
    </xf>
    <xf numFmtId="195" fontId="1" fillId="0" borderId="14" xfId="141" applyNumberFormat="1" applyFont="1" applyBorder="1" applyAlignment="1">
      <alignment horizontal="right" vertical="center" wrapText="1"/>
    </xf>
    <xf numFmtId="196" fontId="4" fillId="0" borderId="25" xfId="110" applyNumberFormat="1" applyFont="1" applyBorder="1" applyAlignment="1">
      <alignment horizontal="right" vertical="center"/>
    </xf>
    <xf numFmtId="0" fontId="1" fillId="0" borderId="5" xfId="168" applyFont="1" applyBorder="1" applyAlignment="1">
      <alignment horizontal="center" vertical="center"/>
    </xf>
    <xf numFmtId="0" fontId="1" fillId="0" borderId="5" xfId="168" applyFont="1" applyBorder="1" applyAlignment="1">
      <alignment horizontal="left" vertical="center" wrapText="1"/>
    </xf>
    <xf numFmtId="2" fontId="1" fillId="0" borderId="43" xfId="168" applyNumberFormat="1" applyFont="1" applyBorder="1" applyAlignment="1">
      <alignment horizontal="center" vertical="center"/>
    </xf>
    <xf numFmtId="0" fontId="1" fillId="0" borderId="43" xfId="168" applyFont="1" applyBorder="1" applyAlignment="1">
      <alignment horizontal="left" vertical="center"/>
    </xf>
    <xf numFmtId="0" fontId="1" fillId="0" borderId="43" xfId="168" applyFont="1" applyBorder="1" applyAlignment="1">
      <alignment horizontal="center" vertical="center"/>
    </xf>
    <xf numFmtId="2" fontId="1" fillId="0" borderId="5" xfId="168" applyNumberFormat="1" applyFont="1" applyBorder="1" applyAlignment="1">
      <alignment horizontal="center" vertical="center"/>
    </xf>
    <xf numFmtId="0" fontId="1" fillId="0" borderId="43" xfId="168" applyFont="1" applyBorder="1" applyAlignment="1">
      <alignment horizontal="left" vertical="center" wrapText="1"/>
    </xf>
    <xf numFmtId="0" fontId="1" fillId="0" borderId="72" xfId="168" applyFont="1" applyBorder="1" applyAlignment="1">
      <alignment horizontal="center" vertical="center"/>
    </xf>
    <xf numFmtId="4" fontId="1" fillId="0" borderId="5" xfId="110" applyNumberFormat="1" applyFont="1" applyFill="1" applyBorder="1" applyAlignment="1">
      <alignment horizontal="center" vertical="center" wrapText="1"/>
    </xf>
    <xf numFmtId="195" fontId="1" fillId="0" borderId="5" xfId="141" applyNumberFormat="1" applyFont="1" applyFill="1" applyBorder="1" applyAlignment="1">
      <alignment horizontal="right" vertical="center" wrapText="1"/>
    </xf>
    <xf numFmtId="195" fontId="1" fillId="0" borderId="31" xfId="141" applyNumberFormat="1" applyFont="1" applyFill="1" applyBorder="1" applyAlignment="1">
      <alignment horizontal="right" vertical="center" wrapText="1"/>
    </xf>
    <xf numFmtId="0" fontId="1" fillId="0" borderId="69" xfId="168" applyFont="1" applyBorder="1" applyAlignment="1">
      <alignment horizontal="left" vertical="center"/>
    </xf>
    <xf numFmtId="197" fontId="1" fillId="0" borderId="72" xfId="168" applyNumberFormat="1" applyFont="1" applyBorder="1" applyAlignment="1">
      <alignment horizontal="center" vertical="center"/>
    </xf>
    <xf numFmtId="4" fontId="1" fillId="0" borderId="22" xfId="110" applyNumberFormat="1" applyFont="1" applyBorder="1" applyAlignment="1">
      <alignment vertical="center" wrapText="1"/>
    </xf>
    <xf numFmtId="0" fontId="1" fillId="0" borderId="5" xfId="171" applyFont="1" applyBorder="1" applyAlignment="1">
      <alignment horizontal="left" vertical="center"/>
    </xf>
    <xf numFmtId="0" fontId="1" fillId="0" borderId="4" xfId="191" applyFont="1" applyBorder="1"/>
    <xf numFmtId="198" fontId="4" fillId="3" borderId="58" xfId="168" applyNumberFormat="1" applyFont="1" applyFill="1" applyBorder="1" applyAlignment="1">
      <alignment vertical="center"/>
    </xf>
    <xf numFmtId="0" fontId="1" fillId="0" borderId="6" xfId="191" applyFont="1" applyBorder="1"/>
    <xf numFmtId="49" fontId="4" fillId="0" borderId="0" xfId="206" applyNumberFormat="1" applyFont="1" applyAlignment="1">
      <alignment horizontal="right" vertical="center"/>
    </xf>
    <xf numFmtId="199" fontId="4" fillId="0" borderId="0" xfId="206" applyNumberFormat="1" applyFont="1" applyAlignment="1">
      <alignment vertical="center"/>
    </xf>
    <xf numFmtId="0" fontId="1" fillId="0" borderId="0" xfId="192" applyFont="1"/>
    <xf numFmtId="0" fontId="1" fillId="0" borderId="0" xfId="192" applyFont="1" applyAlignment="1">
      <alignment horizontal="center"/>
    </xf>
    <xf numFmtId="0" fontId="7" fillId="0" borderId="45" xfId="192" applyFont="1" applyBorder="1" applyAlignment="1">
      <alignment horizontal="right" vertical="center"/>
    </xf>
    <xf numFmtId="200" fontId="1" fillId="0" borderId="29" xfId="148" applyNumberFormat="1" applyFont="1" applyBorder="1" applyAlignment="1">
      <alignment vertical="center"/>
    </xf>
    <xf numFmtId="0" fontId="1" fillId="0" borderId="48" xfId="192" applyFont="1" applyBorder="1" applyAlignment="1">
      <alignment horizontal="left" vertical="center"/>
    </xf>
    <xf numFmtId="201" fontId="1" fillId="0" borderId="49" xfId="148" applyNumberFormat="1" applyFont="1" applyBorder="1" applyAlignment="1">
      <alignment horizontal="center" vertical="center"/>
    </xf>
    <xf numFmtId="0" fontId="4" fillId="0" borderId="49" xfId="192" applyFont="1" applyBorder="1" applyAlignment="1">
      <alignment vertical="center"/>
    </xf>
    <xf numFmtId="0" fontId="4" fillId="0" borderId="50" xfId="192" applyFont="1" applyBorder="1" applyAlignment="1">
      <alignment horizontal="right" vertical="center"/>
    </xf>
    <xf numFmtId="200" fontId="1" fillId="0" borderId="31" xfId="148" applyNumberFormat="1" applyFont="1" applyBorder="1" applyAlignment="1">
      <alignment vertical="center"/>
    </xf>
    <xf numFmtId="0" fontId="1" fillId="0" borderId="0" xfId="172" applyFont="1" applyAlignment="1">
      <alignment horizontal="center" vertical="center"/>
    </xf>
    <xf numFmtId="9" fontId="1" fillId="0" borderId="49" xfId="148" applyNumberFormat="1" applyFont="1" applyBorder="1" applyAlignment="1">
      <alignment horizontal="center" vertical="center"/>
    </xf>
    <xf numFmtId="200" fontId="1" fillId="0" borderId="49" xfId="148" applyNumberFormat="1" applyFont="1" applyBorder="1" applyAlignment="1">
      <alignment vertical="center"/>
    </xf>
    <xf numFmtId="0" fontId="1" fillId="0" borderId="50" xfId="192" applyFont="1" applyBorder="1" applyAlignment="1">
      <alignment vertical="center"/>
    </xf>
    <xf numFmtId="0" fontId="4" fillId="0" borderId="48" xfId="192" applyFont="1" applyBorder="1" applyAlignment="1">
      <alignment horizontal="left" vertical="center"/>
    </xf>
    <xf numFmtId="200" fontId="4" fillId="0" borderId="31" xfId="148" applyNumberFormat="1" applyFont="1" applyBorder="1" applyAlignment="1">
      <alignment vertical="center"/>
    </xf>
    <xf numFmtId="0" fontId="1" fillId="0" borderId="48" xfId="192" applyFont="1" applyBorder="1" applyAlignment="1">
      <alignment horizontal="left" vertical="center" wrapText="1"/>
    </xf>
    <xf numFmtId="0" fontId="1" fillId="0" borderId="50" xfId="192" applyFont="1" applyBorder="1" applyAlignment="1">
      <alignment horizontal="right" vertical="center"/>
    </xf>
    <xf numFmtId="0" fontId="4" fillId="0" borderId="48" xfId="192" applyFont="1" applyBorder="1" applyAlignment="1">
      <alignment horizontal="left" vertical="center" wrapText="1"/>
    </xf>
    <xf numFmtId="0" fontId="4" fillId="0" borderId="34" xfId="192" applyFont="1" applyBorder="1" applyAlignment="1">
      <alignment horizontal="left" vertical="center"/>
    </xf>
    <xf numFmtId="9" fontId="1" fillId="0" borderId="35" xfId="148" applyNumberFormat="1" applyFont="1" applyBorder="1" applyAlignment="1">
      <alignment horizontal="center" vertical="center"/>
    </xf>
    <xf numFmtId="200" fontId="4" fillId="0" borderId="35" xfId="148" applyNumberFormat="1" applyFont="1" applyBorder="1" applyAlignment="1">
      <alignment vertical="center"/>
    </xf>
    <xf numFmtId="0" fontId="1" fillId="0" borderId="53" xfId="192" applyFont="1" applyBorder="1" applyAlignment="1">
      <alignment vertical="center"/>
    </xf>
    <xf numFmtId="2" fontId="1" fillId="0" borderId="0" xfId="192" applyNumberFormat="1" applyFont="1"/>
    <xf numFmtId="200" fontId="1" fillId="0" borderId="0" xfId="148" applyNumberFormat="1" applyFont="1" applyBorder="1"/>
    <xf numFmtId="39" fontId="4" fillId="0" borderId="0" xfId="148" applyNumberFormat="1" applyFont="1" applyBorder="1" applyAlignment="1">
      <alignment vertical="center"/>
    </xf>
    <xf numFmtId="0" fontId="4" fillId="0" borderId="38" xfId="176" applyFont="1" applyBorder="1" applyAlignment="1">
      <alignment vertical="center"/>
    </xf>
    <xf numFmtId="202" fontId="1" fillId="0" borderId="6" xfId="191" applyNumberFormat="1" applyFont="1" applyBorder="1"/>
    <xf numFmtId="199" fontId="4" fillId="5" borderId="63" xfId="136" applyNumberFormat="1" applyFont="1" applyFill="1" applyBorder="1" applyAlignment="1">
      <alignment horizontal="center" vertical="center"/>
    </xf>
    <xf numFmtId="203" fontId="1" fillId="0" borderId="6" xfId="191" applyNumberFormat="1" applyFont="1" applyBorder="1"/>
    <xf numFmtId="199" fontId="4" fillId="5" borderId="5" xfId="136" applyNumberFormat="1" applyFont="1" applyFill="1" applyBorder="1" applyAlignment="1">
      <alignment horizontal="center" vertical="center"/>
    </xf>
    <xf numFmtId="9" fontId="1" fillId="2" borderId="31" xfId="209" applyFont="1" applyFill="1" applyBorder="1" applyAlignment="1">
      <alignment horizontal="center" vertical="center"/>
    </xf>
    <xf numFmtId="0" fontId="1" fillId="4" borderId="0" xfId="190" applyFont="1" applyFill="1" applyAlignment="1">
      <alignment horizontal="center" vertical="center" wrapText="1"/>
    </xf>
    <xf numFmtId="0" fontId="4" fillId="4" borderId="20" xfId="190" applyFont="1" applyFill="1" applyBorder="1" applyAlignment="1">
      <alignment horizontal="center" vertical="center" wrapText="1"/>
    </xf>
    <xf numFmtId="0" fontId="1" fillId="0" borderId="65" xfId="191" applyFont="1" applyBorder="1"/>
    <xf numFmtId="0" fontId="1" fillId="0" borderId="66" xfId="189" applyFont="1" applyBorder="1"/>
    <xf numFmtId="0" fontId="1" fillId="0" borderId="66" xfId="189" applyFont="1" applyBorder="1" applyAlignment="1">
      <alignment horizontal="center"/>
    </xf>
    <xf numFmtId="204" fontId="1" fillId="0" borderId="66" xfId="60" applyNumberFormat="1" applyFont="1" applyBorder="1"/>
    <xf numFmtId="0" fontId="1" fillId="0" borderId="67" xfId="189" applyFont="1" applyBorder="1"/>
    <xf numFmtId="0" fontId="1" fillId="0" borderId="5" xfId="169" applyFont="1" applyBorder="1" applyAlignment="1">
      <alignment horizontal="left" vertical="center" wrapText="1"/>
    </xf>
    <xf numFmtId="0" fontId="1" fillId="0" borderId="5" xfId="171" applyFont="1" applyBorder="1" applyAlignment="1">
      <alignment horizontal="left" vertical="center" wrapText="1"/>
    </xf>
    <xf numFmtId="0" fontId="1" fillId="0" borderId="0" xfId="192" applyFont="1" applyAlignment="1">
      <alignment horizontal="center" vertical="center" wrapText="1"/>
    </xf>
    <xf numFmtId="0" fontId="1" fillId="0" borderId="35" xfId="192" applyFont="1" applyBorder="1" applyAlignment="1">
      <alignment vertical="center"/>
    </xf>
    <xf numFmtId="198" fontId="4" fillId="3" borderId="59" xfId="168" applyNumberFormat="1" applyFont="1" applyFill="1" applyBorder="1" applyAlignment="1">
      <alignment vertical="center"/>
    </xf>
    <xf numFmtId="44" fontId="8" fillId="0" borderId="0" xfId="1" applyFont="1"/>
    <xf numFmtId="0" fontId="2" fillId="0" borderId="0" xfId="0" applyFont="1" applyAlignment="1">
      <alignment horizontal="left"/>
    </xf>
    <xf numFmtId="0" fontId="1" fillId="0" borderId="1" xfId="189" applyFont="1" applyBorder="1" applyAlignment="1">
      <alignment horizontal="center"/>
    </xf>
    <xf numFmtId="0" fontId="1" fillId="0" borderId="2" xfId="189" applyFont="1" applyBorder="1" applyAlignment="1">
      <alignment horizontal="center"/>
    </xf>
    <xf numFmtId="0" fontId="1" fillId="0" borderId="3" xfId="189" applyFont="1" applyBorder="1" applyAlignment="1">
      <alignment horizontal="center"/>
    </xf>
    <xf numFmtId="0" fontId="4" fillId="0" borderId="27" xfId="190" applyFont="1" applyBorder="1" applyAlignment="1">
      <alignment horizontal="center"/>
    </xf>
    <xf numFmtId="0" fontId="4" fillId="0" borderId="9" xfId="190" applyFont="1" applyBorder="1" applyAlignment="1">
      <alignment horizontal="center"/>
    </xf>
    <xf numFmtId="0" fontId="4" fillId="0" borderId="11" xfId="190" applyFont="1" applyBorder="1" applyAlignment="1">
      <alignment horizontal="center"/>
    </xf>
    <xf numFmtId="0" fontId="1" fillId="0" borderId="33" xfId="190" applyFont="1" applyBorder="1" applyAlignment="1">
      <alignment horizontal="center"/>
    </xf>
    <xf numFmtId="0" fontId="1" fillId="0" borderId="16" xfId="190" applyFont="1" applyBorder="1" applyAlignment="1">
      <alignment horizontal="center"/>
    </xf>
    <xf numFmtId="0" fontId="1" fillId="0" borderId="17" xfId="190" applyFont="1" applyBorder="1" applyAlignment="1">
      <alignment horizontal="center"/>
    </xf>
    <xf numFmtId="0" fontId="1" fillId="5" borderId="48" xfId="189" applyFont="1" applyFill="1" applyBorder="1" applyAlignment="1">
      <alignment horizontal="center" wrapText="1"/>
    </xf>
    <xf numFmtId="0" fontId="1" fillId="5" borderId="49" xfId="189" applyFont="1" applyFill="1" applyBorder="1" applyAlignment="1">
      <alignment horizontal="center" wrapText="1"/>
    </xf>
    <xf numFmtId="0" fontId="1" fillId="5" borderId="64" xfId="189" applyFont="1" applyFill="1" applyBorder="1" applyAlignment="1">
      <alignment horizontal="center" wrapText="1"/>
    </xf>
    <xf numFmtId="0" fontId="4" fillId="3" borderId="42" xfId="168" applyFont="1" applyFill="1" applyBorder="1" applyAlignment="1">
      <alignment horizontal="left" vertical="center"/>
    </xf>
    <xf numFmtId="0" fontId="4" fillId="3" borderId="43" xfId="168" applyFont="1" applyFill="1" applyBorder="1" applyAlignment="1">
      <alignment horizontal="left" vertical="center"/>
    </xf>
    <xf numFmtId="0" fontId="4" fillId="3" borderId="44" xfId="168" applyFont="1" applyFill="1" applyBorder="1" applyAlignment="1">
      <alignment horizontal="left" vertical="center"/>
    </xf>
    <xf numFmtId="0" fontId="4" fillId="0" borderId="28" xfId="172" applyFont="1" applyBorder="1" applyAlignment="1">
      <alignment horizontal="center" vertical="center" wrapText="1"/>
    </xf>
    <xf numFmtId="0" fontId="4" fillId="3" borderId="56" xfId="168" applyFont="1" applyFill="1" applyBorder="1" applyAlignment="1">
      <alignment horizontal="right" vertical="center"/>
    </xf>
    <xf numFmtId="0" fontId="4" fillId="3" borderId="57" xfId="168" applyFont="1" applyFill="1" applyBorder="1" applyAlignment="1">
      <alignment horizontal="right" vertical="center"/>
    </xf>
    <xf numFmtId="0" fontId="4" fillId="3" borderId="73" xfId="168" applyFont="1" applyFill="1" applyBorder="1" applyAlignment="1">
      <alignment horizontal="right" vertical="center"/>
    </xf>
    <xf numFmtId="0" fontId="1" fillId="0" borderId="38" xfId="192" applyFont="1" applyBorder="1" applyAlignment="1">
      <alignment horizontal="left" vertical="center" wrapText="1"/>
    </xf>
    <xf numFmtId="0" fontId="1" fillId="0" borderId="39" xfId="192" applyFont="1" applyBorder="1" applyAlignment="1">
      <alignment horizontal="left" vertical="center" wrapText="1"/>
    </xf>
    <xf numFmtId="0" fontId="1" fillId="0" borderId="45" xfId="192" applyFont="1" applyBorder="1" applyAlignment="1">
      <alignment horizontal="left" vertical="center" wrapText="1"/>
    </xf>
    <xf numFmtId="0" fontId="1" fillId="0" borderId="39" xfId="176" applyFont="1" applyBorder="1" applyAlignment="1">
      <alignment horizontal="center" vertical="center"/>
    </xf>
    <xf numFmtId="0" fontId="1" fillId="0" borderId="40" xfId="176" applyFont="1" applyBorder="1" applyAlignment="1">
      <alignment horizontal="center" vertical="center"/>
    </xf>
    <xf numFmtId="0" fontId="1" fillId="5" borderId="72" xfId="190" applyFont="1" applyFill="1" applyBorder="1" applyAlignment="1">
      <alignment vertical="center" wrapText="1"/>
    </xf>
    <xf numFmtId="0" fontId="1" fillId="5" borderId="5" xfId="190" applyFont="1" applyFill="1" applyBorder="1" applyAlignment="1">
      <alignment vertical="center" wrapText="1"/>
    </xf>
    <xf numFmtId="3" fontId="4" fillId="5" borderId="22" xfId="190" applyNumberFormat="1" applyFont="1" applyFill="1" applyBorder="1" applyAlignment="1">
      <alignment horizontal="center" vertical="center" wrapText="1"/>
    </xf>
    <xf numFmtId="3" fontId="4" fillId="5" borderId="5" xfId="190" applyNumberFormat="1" applyFont="1" applyFill="1" applyBorder="1" applyAlignment="1">
      <alignment horizontal="center" vertical="center"/>
    </xf>
    <xf numFmtId="0" fontId="4" fillId="5" borderId="5" xfId="190" applyFont="1" applyFill="1" applyBorder="1" applyAlignment="1">
      <alignment horizontal="center" vertical="center" wrapText="1"/>
    </xf>
    <xf numFmtId="0" fontId="4" fillId="5" borderId="5" xfId="190" applyFont="1" applyFill="1" applyBorder="1" applyAlignment="1">
      <alignment horizontal="center" vertical="center"/>
    </xf>
    <xf numFmtId="3" fontId="4" fillId="5" borderId="5" xfId="190" applyNumberFormat="1" applyFont="1" applyFill="1" applyBorder="1" applyAlignment="1">
      <alignment horizontal="center" vertical="center" wrapText="1"/>
    </xf>
    <xf numFmtId="0" fontId="1" fillId="4" borderId="60" xfId="190" applyFont="1" applyFill="1" applyBorder="1" applyAlignment="1">
      <alignment horizontal="center" vertical="center" wrapText="1"/>
    </xf>
    <xf numFmtId="0" fontId="1" fillId="4" borderId="61" xfId="190" applyFont="1" applyFill="1" applyBorder="1" applyAlignment="1">
      <alignment horizontal="center" vertical="center" wrapText="1"/>
    </xf>
    <xf numFmtId="0" fontId="4" fillId="4" borderId="68" xfId="168" applyFont="1" applyFill="1" applyBorder="1" applyAlignment="1">
      <alignment horizontal="center" vertical="center" wrapText="1"/>
    </xf>
    <xf numFmtId="0" fontId="4" fillId="4" borderId="69" xfId="168" applyFont="1" applyFill="1" applyBorder="1" applyAlignment="1">
      <alignment horizontal="center" vertical="center" wrapText="1"/>
    </xf>
    <xf numFmtId="0" fontId="4" fillId="4" borderId="28" xfId="168" applyFont="1" applyFill="1" applyBorder="1" applyAlignment="1">
      <alignment horizontal="center" vertical="center" wrapText="1"/>
    </xf>
    <xf numFmtId="0" fontId="4" fillId="4" borderId="60" xfId="168" applyFont="1" applyFill="1" applyBorder="1" applyAlignment="1">
      <alignment horizontal="center" vertical="center" wrapText="1"/>
    </xf>
    <xf numFmtId="4" fontId="4" fillId="4" borderId="28" xfId="168" applyNumberFormat="1" applyFont="1" applyFill="1" applyBorder="1" applyAlignment="1">
      <alignment horizontal="center" vertical="center" wrapText="1"/>
    </xf>
    <xf numFmtId="4" fontId="4" fillId="4" borderId="60" xfId="168" applyNumberFormat="1" applyFont="1" applyFill="1" applyBorder="1" applyAlignment="1">
      <alignment horizontal="center" vertical="center" wrapText="1"/>
    </xf>
    <xf numFmtId="4" fontId="4" fillId="4" borderId="29" xfId="168" applyNumberFormat="1" applyFont="1" applyFill="1" applyBorder="1" applyAlignment="1">
      <alignment horizontal="center" vertical="center" wrapText="1"/>
    </xf>
    <xf numFmtId="4" fontId="4" fillId="4" borderId="61" xfId="168" applyNumberFormat="1" applyFont="1" applyFill="1" applyBorder="1" applyAlignment="1">
      <alignment horizontal="center" vertical="center" wrapText="1"/>
    </xf>
    <xf numFmtId="0" fontId="1" fillId="0" borderId="26"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52" xfId="0" applyFont="1" applyBorder="1" applyAlignment="1">
      <alignment horizontal="center" vertical="center" wrapText="1"/>
    </xf>
    <xf numFmtId="0" fontId="1" fillId="0" borderId="30" xfId="0" applyFont="1" applyBorder="1" applyAlignment="1">
      <alignment horizontal="center" vertical="center" wrapText="1"/>
    </xf>
    <xf numFmtId="0" fontId="1" fillId="0" borderId="0" xfId="0" applyFont="1" applyAlignment="1">
      <alignment horizontal="center" vertical="center" wrapText="1"/>
    </xf>
    <xf numFmtId="0" fontId="1" fillId="0" borderId="14" xfId="0" applyFont="1" applyBorder="1" applyAlignment="1">
      <alignment horizontal="center" vertical="center" wrapText="1"/>
    </xf>
    <xf numFmtId="0" fontId="1" fillId="0" borderId="42" xfId="0" applyFont="1" applyBorder="1" applyAlignment="1">
      <alignment horizontal="center" vertical="center" wrapText="1"/>
    </xf>
    <xf numFmtId="0" fontId="1" fillId="0" borderId="43" xfId="0" applyFont="1" applyBorder="1" applyAlignment="1">
      <alignment horizontal="center" vertical="center" wrapText="1"/>
    </xf>
    <xf numFmtId="0" fontId="1" fillId="0" borderId="71" xfId="0" applyFont="1" applyBorder="1" applyAlignment="1">
      <alignment horizontal="center" vertical="center" wrapText="1"/>
    </xf>
    <xf numFmtId="0" fontId="1" fillId="2" borderId="72" xfId="189" applyFont="1" applyFill="1" applyBorder="1" applyAlignment="1">
      <alignment horizontal="left" wrapText="1"/>
    </xf>
    <xf numFmtId="0" fontId="1" fillId="2" borderId="5" xfId="189" applyFont="1" applyFill="1" applyBorder="1" applyAlignment="1">
      <alignment horizontal="left" wrapText="1"/>
    </xf>
    <xf numFmtId="0" fontId="1" fillId="2" borderId="31" xfId="189" applyFont="1" applyFill="1" applyBorder="1" applyAlignment="1">
      <alignment horizontal="left" wrapText="1"/>
    </xf>
    <xf numFmtId="0" fontId="4" fillId="0" borderId="30" xfId="190" applyFont="1" applyBorder="1" applyAlignment="1">
      <alignment horizontal="center"/>
    </xf>
    <xf numFmtId="0" fontId="4" fillId="0" borderId="0" xfId="190" applyFont="1" applyAlignment="1">
      <alignment horizontal="center"/>
    </xf>
    <xf numFmtId="0" fontId="4" fillId="0" borderId="32" xfId="190" applyFont="1" applyBorder="1" applyAlignment="1">
      <alignment horizontal="center"/>
    </xf>
    <xf numFmtId="0" fontId="1" fillId="5" borderId="51" xfId="189" applyFont="1" applyFill="1" applyBorder="1" applyAlignment="1">
      <alignment horizontal="center" wrapText="1"/>
    </xf>
    <xf numFmtId="0" fontId="1" fillId="5" borderId="50" xfId="189" applyFont="1" applyFill="1" applyBorder="1" applyAlignment="1">
      <alignment horizontal="center" wrapText="1"/>
    </xf>
    <xf numFmtId="0" fontId="1" fillId="2" borderId="5" xfId="189" applyFont="1" applyFill="1" applyBorder="1" applyAlignment="1">
      <alignment horizontal="justify" vertical="center" wrapText="1"/>
    </xf>
    <xf numFmtId="0" fontId="2"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1" fillId="2" borderId="5" xfId="0" applyFont="1" applyFill="1" applyBorder="1" applyAlignment="1">
      <alignment horizontal="center" wrapText="1"/>
    </xf>
    <xf numFmtId="0" fontId="4" fillId="0" borderId="8" xfId="0" applyFont="1" applyBorder="1" applyAlignment="1">
      <alignment horizontal="center"/>
    </xf>
    <xf numFmtId="0" fontId="4" fillId="0" borderId="9" xfId="0" applyFont="1" applyBorder="1" applyAlignment="1">
      <alignment horizontal="center"/>
    </xf>
    <xf numFmtId="0" fontId="4" fillId="0" borderId="10" xfId="0" applyFont="1" applyBorder="1" applyAlignment="1">
      <alignment horizontal="center"/>
    </xf>
    <xf numFmtId="0" fontId="4" fillId="0" borderId="13" xfId="0" applyFont="1" applyBorder="1" applyAlignment="1">
      <alignment horizontal="center"/>
    </xf>
    <xf numFmtId="0" fontId="4" fillId="0" borderId="0" xfId="0" applyFont="1" applyAlignment="1">
      <alignment horizontal="center"/>
    </xf>
    <xf numFmtId="0" fontId="4" fillId="0" borderId="14" xfId="0" applyFont="1" applyBorder="1" applyAlignment="1">
      <alignment horizontal="center"/>
    </xf>
    <xf numFmtId="0" fontId="4" fillId="0" borderId="30" xfId="0" applyFont="1" applyBorder="1" applyAlignment="1">
      <alignment horizontal="right" vertical="center"/>
    </xf>
    <xf numFmtId="0" fontId="4" fillId="0" borderId="0" xfId="0" applyFont="1" applyAlignment="1">
      <alignment horizontal="right" vertical="center"/>
    </xf>
    <xf numFmtId="0" fontId="4" fillId="0" borderId="27" xfId="0" applyFont="1" applyBorder="1" applyAlignment="1" applyProtection="1">
      <alignment horizontal="center"/>
      <protection locked="0"/>
    </xf>
    <xf numFmtId="0" fontId="4" fillId="0" borderId="9" xfId="0" applyFont="1" applyBorder="1" applyAlignment="1" applyProtection="1">
      <alignment horizontal="center"/>
      <protection locked="0"/>
    </xf>
    <xf numFmtId="0" fontId="4" fillId="0" borderId="11" xfId="0" applyFont="1" applyBorder="1" applyAlignment="1" applyProtection="1">
      <alignment horizontal="center"/>
      <protection locked="0"/>
    </xf>
    <xf numFmtId="0" fontId="5" fillId="3" borderId="38" xfId="0" applyFont="1" applyFill="1" applyBorder="1" applyAlignment="1">
      <alignment horizontal="center" vertical="center" wrapText="1"/>
    </xf>
    <xf numFmtId="0" fontId="5" fillId="3" borderId="39" xfId="0" applyFont="1" applyFill="1" applyBorder="1" applyAlignment="1">
      <alignment horizontal="center" vertical="center" wrapText="1"/>
    </xf>
    <xf numFmtId="0" fontId="5" fillId="3" borderId="40" xfId="0" applyFont="1" applyFill="1" applyBorder="1" applyAlignment="1">
      <alignment horizontal="center" vertical="center" wrapText="1"/>
    </xf>
    <xf numFmtId="0" fontId="5" fillId="3" borderId="38" xfId="0" applyFont="1" applyFill="1" applyBorder="1" applyAlignment="1">
      <alignment horizontal="center" vertical="center"/>
    </xf>
    <xf numFmtId="0" fontId="5" fillId="3" borderId="40" xfId="0" applyFont="1" applyFill="1" applyBorder="1" applyAlignment="1">
      <alignment horizontal="center" vertical="center"/>
    </xf>
    <xf numFmtId="0" fontId="1" fillId="3" borderId="34" xfId="0" applyFont="1" applyFill="1" applyBorder="1" applyAlignment="1">
      <alignment horizontal="center" vertical="center"/>
    </xf>
    <xf numFmtId="0" fontId="1" fillId="3" borderId="35" xfId="0" applyFont="1" applyFill="1" applyBorder="1" applyAlignment="1">
      <alignment horizontal="center" vertical="center"/>
    </xf>
    <xf numFmtId="0" fontId="1" fillId="3" borderId="36" xfId="0" applyFont="1" applyFill="1" applyBorder="1" applyAlignment="1">
      <alignment horizontal="center" vertical="center"/>
    </xf>
    <xf numFmtId="0" fontId="4" fillId="3" borderId="38" xfId="0" applyFont="1" applyFill="1" applyBorder="1" applyAlignment="1">
      <alignment horizontal="center"/>
    </xf>
    <xf numFmtId="0" fontId="1" fillId="3" borderId="39" xfId="0" applyFont="1" applyFill="1" applyBorder="1" applyAlignment="1">
      <alignment horizontal="center"/>
    </xf>
    <xf numFmtId="0" fontId="1" fillId="3" borderId="45" xfId="0" applyFont="1" applyFill="1" applyBorder="1" applyAlignment="1">
      <alignment horizontal="center"/>
    </xf>
    <xf numFmtId="0" fontId="4" fillId="3" borderId="46" xfId="0" applyFont="1" applyFill="1" applyBorder="1" applyAlignment="1">
      <alignment horizontal="center"/>
    </xf>
    <xf numFmtId="0" fontId="4" fillId="3" borderId="15" xfId="0" applyFont="1" applyFill="1" applyBorder="1" applyAlignment="1">
      <alignment horizontal="center"/>
    </xf>
    <xf numFmtId="0" fontId="4" fillId="3" borderId="47" xfId="0" applyFont="1" applyFill="1" applyBorder="1" applyAlignment="1">
      <alignment horizontal="center"/>
    </xf>
    <xf numFmtId="0" fontId="4" fillId="3" borderId="45" xfId="0" applyFont="1" applyFill="1" applyBorder="1" applyAlignment="1">
      <alignment horizontal="center"/>
    </xf>
    <xf numFmtId="0" fontId="1" fillId="0" borderId="48" xfId="0" applyFont="1" applyBorder="1"/>
    <xf numFmtId="0" fontId="1" fillId="0" borderId="49" xfId="0" applyFont="1" applyBorder="1"/>
    <xf numFmtId="0" fontId="1" fillId="0" borderId="50" xfId="0" applyFont="1" applyBorder="1"/>
    <xf numFmtId="0" fontId="1" fillId="0" borderId="51" xfId="0" applyFont="1" applyBorder="1"/>
    <xf numFmtId="0" fontId="1" fillId="0" borderId="51" xfId="0" applyFont="1" applyBorder="1" applyAlignment="1">
      <alignment horizontal="center"/>
    </xf>
    <xf numFmtId="0" fontId="1" fillId="0" borderId="50" xfId="0" applyFont="1" applyBorder="1" applyAlignment="1">
      <alignment horizontal="center"/>
    </xf>
    <xf numFmtId="0" fontId="1" fillId="0" borderId="34" xfId="0" applyFont="1" applyBorder="1"/>
    <xf numFmtId="0" fontId="1" fillId="0" borderId="35" xfId="0" applyFont="1" applyBorder="1"/>
    <xf numFmtId="0" fontId="1" fillId="0" borderId="53" xfId="0" applyFont="1" applyBorder="1"/>
    <xf numFmtId="0" fontId="1" fillId="0" borderId="54" xfId="0" applyFont="1" applyBorder="1"/>
    <xf numFmtId="2" fontId="1" fillId="0" borderId="54" xfId="0" applyNumberFormat="1" applyFont="1" applyBorder="1" applyAlignment="1">
      <alignment horizontal="center"/>
    </xf>
    <xf numFmtId="2" fontId="1" fillId="0" borderId="53" xfId="0" applyNumberFormat="1" applyFont="1" applyBorder="1" applyAlignment="1">
      <alignment horizontal="center"/>
    </xf>
    <xf numFmtId="0" fontId="4" fillId="0" borderId="56" xfId="0" applyFont="1" applyBorder="1" applyAlignment="1">
      <alignment horizontal="right"/>
    </xf>
    <xf numFmtId="0" fontId="4" fillId="0" borderId="57" xfId="0" applyFont="1" applyBorder="1" applyAlignment="1">
      <alignment horizontal="right"/>
    </xf>
    <xf numFmtId="0" fontId="4" fillId="0" borderId="58" xfId="0" applyFont="1" applyBorder="1" applyAlignment="1">
      <alignment horizontal="right"/>
    </xf>
    <xf numFmtId="0" fontId="4" fillId="3" borderId="39" xfId="0" applyFont="1" applyFill="1" applyBorder="1" applyAlignment="1">
      <alignment horizontal="center"/>
    </xf>
    <xf numFmtId="166" fontId="1" fillId="0" borderId="51" xfId="60" applyFont="1" applyBorder="1" applyAlignment="1">
      <alignment horizontal="center"/>
    </xf>
    <xf numFmtId="166" fontId="1" fillId="0" borderId="50" xfId="60" applyFont="1" applyBorder="1" applyAlignment="1">
      <alignment horizontal="center"/>
    </xf>
    <xf numFmtId="0" fontId="1" fillId="0" borderId="54" xfId="0" applyFont="1" applyBorder="1" applyAlignment="1">
      <alignment horizontal="center"/>
    </xf>
    <xf numFmtId="0" fontId="1" fillId="0" borderId="53" xfId="0" applyFont="1" applyBorder="1" applyAlignment="1">
      <alignment horizontal="center"/>
    </xf>
    <xf numFmtId="2" fontId="1" fillId="0" borderId="51" xfId="0" applyNumberFormat="1" applyFont="1" applyBorder="1" applyAlignment="1">
      <alignment horizontal="center"/>
    </xf>
    <xf numFmtId="2" fontId="1" fillId="0" borderId="50" xfId="0" applyNumberFormat="1" applyFont="1" applyBorder="1" applyAlignment="1">
      <alignment horizontal="center"/>
    </xf>
    <xf numFmtId="0" fontId="4" fillId="3" borderId="46" xfId="0" applyFont="1" applyFill="1" applyBorder="1" applyAlignment="1">
      <alignment horizontal="center" wrapText="1"/>
    </xf>
    <xf numFmtId="0" fontId="4" fillId="3" borderId="45" xfId="0" applyFont="1" applyFill="1" applyBorder="1" applyAlignment="1">
      <alignment horizontal="center" wrapText="1"/>
    </xf>
    <xf numFmtId="2" fontId="1" fillId="0" borderId="51" xfId="0" applyNumberFormat="1" applyFont="1" applyBorder="1" applyAlignment="1">
      <alignment horizontal="center" wrapText="1"/>
    </xf>
    <xf numFmtId="2" fontId="1" fillId="0" borderId="50" xfId="0" applyNumberFormat="1" applyFont="1" applyBorder="1" applyAlignment="1">
      <alignment horizontal="center" wrapText="1"/>
    </xf>
    <xf numFmtId="0" fontId="4" fillId="3" borderId="56" xfId="0" applyFont="1" applyFill="1" applyBorder="1" applyAlignment="1">
      <alignment horizontal="right"/>
    </xf>
    <xf numFmtId="0" fontId="4" fillId="3" borderId="57" xfId="0" applyFont="1" applyFill="1" applyBorder="1" applyAlignment="1">
      <alignment horizontal="right"/>
    </xf>
    <xf numFmtId="0" fontId="4" fillId="3" borderId="58" xfId="0" applyFont="1" applyFill="1" applyBorder="1" applyAlignment="1">
      <alignment horizontal="right"/>
    </xf>
    <xf numFmtId="43" fontId="1" fillId="0" borderId="51" xfId="60" applyNumberFormat="1" applyFont="1" applyBorder="1" applyAlignment="1">
      <alignment horizontal="center"/>
    </xf>
    <xf numFmtId="43" fontId="1" fillId="0" borderId="50" xfId="60" applyNumberFormat="1" applyFont="1" applyBorder="1" applyAlignment="1">
      <alignment horizontal="center"/>
    </xf>
    <xf numFmtId="43" fontId="1" fillId="0" borderId="54" xfId="60" applyNumberFormat="1" applyFont="1" applyBorder="1" applyAlignment="1">
      <alignment horizontal="center"/>
    </xf>
    <xf numFmtId="43" fontId="1" fillId="0" borderId="53" xfId="60" applyNumberFormat="1" applyFont="1" applyBorder="1" applyAlignment="1">
      <alignment horizontal="center"/>
    </xf>
    <xf numFmtId="0" fontId="1" fillId="0" borderId="48" xfId="0" applyFont="1" applyBorder="1" applyAlignment="1">
      <alignment horizontal="center"/>
    </xf>
    <xf numFmtId="0" fontId="1" fillId="0" borderId="49" xfId="0" applyFont="1" applyBorder="1" applyAlignment="1">
      <alignment horizontal="center"/>
    </xf>
    <xf numFmtId="0" fontId="1" fillId="0" borderId="64" xfId="0" applyFont="1" applyBorder="1" applyAlignment="1">
      <alignment horizontal="center"/>
    </xf>
    <xf numFmtId="0" fontId="1" fillId="0" borderId="42" xfId="0" applyFont="1" applyBorder="1" applyAlignment="1">
      <alignment horizontal="left"/>
    </xf>
    <xf numFmtId="0" fontId="1" fillId="0" borderId="43" xfId="0" applyFont="1" applyBorder="1" applyAlignment="1">
      <alignment horizontal="left"/>
    </xf>
    <xf numFmtId="0" fontId="3" fillId="0" borderId="7" xfId="2" applyFont="1" applyBorder="1" applyAlignment="1" applyProtection="1">
      <alignment horizontal="center"/>
    </xf>
    <xf numFmtId="0" fontId="3" fillId="0" borderId="12" xfId="2" applyFont="1" applyBorder="1" applyAlignment="1" applyProtection="1">
      <alignment horizontal="center"/>
    </xf>
    <xf numFmtId="0" fontId="1" fillId="0" borderId="18" xfId="205" applyFont="1" applyBorder="1" applyAlignment="1">
      <alignment horizontal="center" vertical="center"/>
    </xf>
    <xf numFmtId="0" fontId="1" fillId="0" borderId="22" xfId="0" applyFont="1" applyBorder="1" applyAlignment="1">
      <alignment horizontal="center" vertical="center"/>
    </xf>
    <xf numFmtId="0" fontId="1" fillId="0" borderId="24" xfId="205" applyFont="1" applyBorder="1" applyAlignment="1">
      <alignment horizontal="center" vertical="center"/>
    </xf>
    <xf numFmtId="0" fontId="1" fillId="0" borderId="23" xfId="205" applyFont="1" applyBorder="1" applyAlignment="1">
      <alignment horizontal="center" vertical="center"/>
    </xf>
    <xf numFmtId="0" fontId="1" fillId="0" borderId="25" xfId="205" applyFont="1" applyBorder="1" applyAlignment="1">
      <alignment horizontal="center" vertical="center"/>
    </xf>
    <xf numFmtId="0" fontId="4" fillId="0" borderId="13" xfId="0" applyFont="1" applyBorder="1" applyAlignment="1">
      <alignment horizontal="center" vertical="center" wrapText="1"/>
    </xf>
    <xf numFmtId="0" fontId="4" fillId="0" borderId="0" xfId="0" applyFont="1" applyAlignment="1">
      <alignment horizontal="center" vertical="center" wrapText="1"/>
    </xf>
    <xf numFmtId="0" fontId="4" fillId="0" borderId="14" xfId="0" applyFont="1" applyBorder="1" applyAlignment="1">
      <alignment horizontal="center" vertical="center" wrapText="1"/>
    </xf>
    <xf numFmtId="0" fontId="4" fillId="0" borderId="27" xfId="0" applyFont="1" applyBorder="1" applyAlignment="1">
      <alignment horizontal="left" vertical="center"/>
    </xf>
    <xf numFmtId="0" fontId="4" fillId="0" borderId="9" xfId="0" applyFont="1" applyBorder="1" applyAlignment="1">
      <alignment horizontal="left" vertical="center"/>
    </xf>
    <xf numFmtId="0" fontId="4" fillId="0" borderId="11" xfId="0" applyFont="1" applyBorder="1" applyAlignment="1">
      <alignment horizontal="left" vertical="center"/>
    </xf>
    <xf numFmtId="0" fontId="4" fillId="0" borderId="30" xfId="0" applyFont="1" applyBorder="1" applyAlignment="1">
      <alignment horizontal="left" vertical="center"/>
    </xf>
    <xf numFmtId="0" fontId="4" fillId="0" borderId="0" xfId="0" applyFont="1" applyAlignment="1">
      <alignment horizontal="left" vertical="center"/>
    </xf>
    <xf numFmtId="0" fontId="4" fillId="0" borderId="32" xfId="0" applyFont="1" applyBorder="1" applyAlignment="1">
      <alignment horizontal="left" vertical="center"/>
    </xf>
    <xf numFmtId="0" fontId="4" fillId="0" borderId="42" xfId="0" applyFont="1" applyBorder="1" applyAlignment="1">
      <alignment horizontal="left" vertical="center"/>
    </xf>
    <xf numFmtId="0" fontId="4" fillId="0" borderId="43" xfId="0" applyFont="1" applyBorder="1" applyAlignment="1">
      <alignment horizontal="left" vertical="center"/>
    </xf>
    <xf numFmtId="0" fontId="4" fillId="0" borderId="44" xfId="0" applyFont="1" applyBorder="1" applyAlignment="1">
      <alignment horizontal="left" vertical="center"/>
    </xf>
    <xf numFmtId="0" fontId="1" fillId="0" borderId="8" xfId="205" applyFont="1" applyBorder="1" applyAlignment="1">
      <alignment horizontal="center" vertical="center"/>
    </xf>
    <xf numFmtId="0" fontId="1" fillId="0" borderId="9" xfId="205" applyFont="1" applyBorder="1" applyAlignment="1">
      <alignment horizontal="center" vertical="center"/>
    </xf>
    <xf numFmtId="0" fontId="1" fillId="0" borderId="11" xfId="205" applyFont="1" applyBorder="1" applyAlignment="1">
      <alignment horizontal="center" vertical="center"/>
    </xf>
    <xf numFmtId="0" fontId="1" fillId="0" borderId="15" xfId="205" applyFont="1" applyBorder="1" applyAlignment="1">
      <alignment horizontal="center" vertical="center"/>
    </xf>
    <xf numFmtId="0" fontId="1" fillId="0" borderId="16" xfId="205" applyFont="1" applyBorder="1" applyAlignment="1">
      <alignment horizontal="center" vertical="center"/>
    </xf>
    <xf numFmtId="0" fontId="1" fillId="0" borderId="17" xfId="205" applyFont="1" applyBorder="1" applyAlignment="1">
      <alignment horizontal="center" vertical="center"/>
    </xf>
    <xf numFmtId="0" fontId="1" fillId="0" borderId="19" xfId="205" applyFont="1" applyBorder="1" applyAlignment="1">
      <alignment horizontal="center" vertical="center"/>
    </xf>
    <xf numFmtId="0" fontId="1" fillId="0" borderId="20" xfId="205" applyFont="1" applyBorder="1" applyAlignment="1">
      <alignment horizontal="center" vertical="center"/>
    </xf>
    <xf numFmtId="0" fontId="1" fillId="0" borderId="21" xfId="205"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right"/>
    </xf>
    <xf numFmtId="0" fontId="1" fillId="0" borderId="32" xfId="0" applyFont="1" applyBorder="1" applyAlignment="1">
      <alignment horizontal="right"/>
    </xf>
    <xf numFmtId="0" fontId="1" fillId="0" borderId="43" xfId="0" applyFont="1" applyBorder="1" applyAlignment="1">
      <alignment horizontal="right"/>
    </xf>
    <xf numFmtId="0" fontId="1" fillId="0" borderId="44" xfId="0" applyFont="1" applyBorder="1" applyAlignment="1">
      <alignment horizontal="right"/>
    </xf>
    <xf numFmtId="0" fontId="4" fillId="0" borderId="30" xfId="0" applyFont="1" applyBorder="1" applyAlignment="1">
      <alignment wrapText="1"/>
    </xf>
    <xf numFmtId="0" fontId="4" fillId="0" borderId="0" xfId="0" applyFont="1" applyAlignment="1">
      <alignment wrapText="1"/>
    </xf>
    <xf numFmtId="0" fontId="4" fillId="0" borderId="32" xfId="0" applyFont="1" applyBorder="1" applyAlignment="1">
      <alignment wrapText="1"/>
    </xf>
  </cellXfs>
  <cellStyles count="253">
    <cellStyle name="20% - Énfasis1 2" xfId="3" xr:uid="{00000000-0005-0000-0000-000031000000}"/>
    <cellStyle name="20% - Énfasis1 3" xfId="4" xr:uid="{00000000-0005-0000-0000-000032000000}"/>
    <cellStyle name="20% - Énfasis2 2" xfId="5" xr:uid="{00000000-0005-0000-0000-000033000000}"/>
    <cellStyle name="20% - Énfasis2 3" xfId="6" xr:uid="{00000000-0005-0000-0000-000034000000}"/>
    <cellStyle name="20% - Énfasis3 2" xfId="7" xr:uid="{00000000-0005-0000-0000-000035000000}"/>
    <cellStyle name="20% - Énfasis3 3" xfId="8" xr:uid="{00000000-0005-0000-0000-000036000000}"/>
    <cellStyle name="20% - Énfasis4 2" xfId="9" xr:uid="{00000000-0005-0000-0000-000037000000}"/>
    <cellStyle name="20% - Énfasis4 3" xfId="10" xr:uid="{00000000-0005-0000-0000-000038000000}"/>
    <cellStyle name="20% - Énfasis5 2" xfId="11" xr:uid="{00000000-0005-0000-0000-000039000000}"/>
    <cellStyle name="20% - Énfasis5 3" xfId="12" xr:uid="{00000000-0005-0000-0000-00003A000000}"/>
    <cellStyle name="20% - Énfasis6 2" xfId="13" xr:uid="{00000000-0005-0000-0000-00003B000000}"/>
    <cellStyle name="20% - Énfasis6 3" xfId="14" xr:uid="{00000000-0005-0000-0000-00003C000000}"/>
    <cellStyle name="40% - Énfasis1 2" xfId="15" xr:uid="{00000000-0005-0000-0000-00003D000000}"/>
    <cellStyle name="40% - Énfasis1 3" xfId="16" xr:uid="{00000000-0005-0000-0000-00003E000000}"/>
    <cellStyle name="40% - Énfasis2 2" xfId="17" xr:uid="{00000000-0005-0000-0000-00003F000000}"/>
    <cellStyle name="40% - Énfasis2 3" xfId="18" xr:uid="{00000000-0005-0000-0000-000040000000}"/>
    <cellStyle name="40% - Énfasis3 2" xfId="19" xr:uid="{00000000-0005-0000-0000-000041000000}"/>
    <cellStyle name="40% - Énfasis3 3" xfId="20" xr:uid="{00000000-0005-0000-0000-000042000000}"/>
    <cellStyle name="40% - Énfasis4 2" xfId="21" xr:uid="{00000000-0005-0000-0000-000043000000}"/>
    <cellStyle name="40% - Énfasis4 3" xfId="22" xr:uid="{00000000-0005-0000-0000-000044000000}"/>
    <cellStyle name="40% - Énfasis5 2" xfId="23" xr:uid="{00000000-0005-0000-0000-000045000000}"/>
    <cellStyle name="40% - Énfasis5 3" xfId="24" xr:uid="{00000000-0005-0000-0000-000046000000}"/>
    <cellStyle name="40% - Énfasis6 2" xfId="25" xr:uid="{00000000-0005-0000-0000-000047000000}"/>
    <cellStyle name="40% - Énfasis6 3" xfId="26" xr:uid="{00000000-0005-0000-0000-000048000000}"/>
    <cellStyle name="60% - Énfasis1 2" xfId="27" xr:uid="{00000000-0005-0000-0000-000049000000}"/>
    <cellStyle name="60% - Énfasis1 3" xfId="28" xr:uid="{00000000-0005-0000-0000-00004A000000}"/>
    <cellStyle name="60% - Énfasis2 2" xfId="29" xr:uid="{00000000-0005-0000-0000-00004B000000}"/>
    <cellStyle name="60% - Énfasis2 3" xfId="30" xr:uid="{00000000-0005-0000-0000-00004C000000}"/>
    <cellStyle name="60% - Énfasis3 2" xfId="31" xr:uid="{00000000-0005-0000-0000-00004D000000}"/>
    <cellStyle name="60% - Énfasis3 3" xfId="32" xr:uid="{00000000-0005-0000-0000-00004E000000}"/>
    <cellStyle name="60% - Énfasis4 2" xfId="33" xr:uid="{00000000-0005-0000-0000-00004F000000}"/>
    <cellStyle name="60% - Énfasis4 3" xfId="34" xr:uid="{00000000-0005-0000-0000-000050000000}"/>
    <cellStyle name="60% - Énfasis5 2" xfId="35" xr:uid="{00000000-0005-0000-0000-000051000000}"/>
    <cellStyle name="60% - Énfasis5 3" xfId="36" xr:uid="{00000000-0005-0000-0000-000052000000}"/>
    <cellStyle name="60% - Énfasis6 2" xfId="37" xr:uid="{00000000-0005-0000-0000-000053000000}"/>
    <cellStyle name="60% - Énfasis6 3" xfId="38" xr:uid="{00000000-0005-0000-0000-000054000000}"/>
    <cellStyle name="Buena 2" xfId="39" xr:uid="{00000000-0005-0000-0000-000055000000}"/>
    <cellStyle name="Buena 3" xfId="40" xr:uid="{00000000-0005-0000-0000-000056000000}"/>
    <cellStyle name="Cálculo 2" xfId="41" xr:uid="{00000000-0005-0000-0000-000057000000}"/>
    <cellStyle name="Cálculo 3" xfId="42" xr:uid="{00000000-0005-0000-0000-000058000000}"/>
    <cellStyle name="Cancel" xfId="43" xr:uid="{00000000-0005-0000-0000-000059000000}"/>
    <cellStyle name="Celda de comprobación 2" xfId="44" xr:uid="{00000000-0005-0000-0000-00005A000000}"/>
    <cellStyle name="Celda de comprobación 3" xfId="45" xr:uid="{00000000-0005-0000-0000-00005B000000}"/>
    <cellStyle name="Celda vinculada 2" xfId="46" xr:uid="{00000000-0005-0000-0000-00005C000000}"/>
    <cellStyle name="Celda vinculada 3" xfId="47" xr:uid="{00000000-0005-0000-0000-00005D000000}"/>
    <cellStyle name="CIENTOS" xfId="48" xr:uid="{00000000-0005-0000-0000-00005E000000}"/>
    <cellStyle name="CIENTOS 2" xfId="49" xr:uid="{00000000-0005-0000-0000-00005F000000}"/>
    <cellStyle name="CIENTOS 2D" xfId="50" xr:uid="{00000000-0005-0000-0000-000060000000}"/>
    <cellStyle name="CIENTOS 2D 2" xfId="51" xr:uid="{00000000-0005-0000-0000-000061000000}"/>
    <cellStyle name="CIENTOS 2D_PRESUPUESTO FASE III ABR-2015 Rev3" xfId="52" xr:uid="{00000000-0005-0000-0000-000062000000}"/>
    <cellStyle name="CIENTOS 3D" xfId="53" xr:uid="{00000000-0005-0000-0000-000063000000}"/>
    <cellStyle name="CIENTOS 3D 2" xfId="54" xr:uid="{00000000-0005-0000-0000-000064000000}"/>
    <cellStyle name="CIENTOS 3D_PRESUPUESTO FASE III ABR-2015 Rev3" xfId="55" xr:uid="{00000000-0005-0000-0000-000065000000}"/>
    <cellStyle name="CIENTOS 4D" xfId="56" xr:uid="{00000000-0005-0000-0000-000066000000}"/>
    <cellStyle name="CIENTOS 4D 2" xfId="57" xr:uid="{00000000-0005-0000-0000-000067000000}"/>
    <cellStyle name="CIENTOS 4D_PRESUPUESTO FASE III ABR-2015 Rev3" xfId="58" xr:uid="{00000000-0005-0000-0000-000068000000}"/>
    <cellStyle name="CIENTOS_CantidadesGirardota" xfId="59" xr:uid="{00000000-0005-0000-0000-000069000000}"/>
    <cellStyle name="Comma" xfId="60" xr:uid="{00000000-0005-0000-0000-00006A000000}"/>
    <cellStyle name="Comma0" xfId="61" xr:uid="{00000000-0005-0000-0000-00006B000000}"/>
    <cellStyle name="Currency" xfId="62" xr:uid="{00000000-0005-0000-0000-00006C000000}"/>
    <cellStyle name="Currency0" xfId="63" xr:uid="{00000000-0005-0000-0000-00006D000000}"/>
    <cellStyle name="Date" xfId="64" xr:uid="{00000000-0005-0000-0000-00006E000000}"/>
    <cellStyle name="Encabezado 4 2" xfId="65" xr:uid="{00000000-0005-0000-0000-00006F000000}"/>
    <cellStyle name="Encabezado 4 3" xfId="66" xr:uid="{00000000-0005-0000-0000-000070000000}"/>
    <cellStyle name="Énfasis1 2" xfId="67" xr:uid="{00000000-0005-0000-0000-000071000000}"/>
    <cellStyle name="Énfasis1 3" xfId="68" xr:uid="{00000000-0005-0000-0000-000072000000}"/>
    <cellStyle name="Énfasis2 2" xfId="69" xr:uid="{00000000-0005-0000-0000-000073000000}"/>
    <cellStyle name="Énfasis2 3" xfId="70" xr:uid="{00000000-0005-0000-0000-000074000000}"/>
    <cellStyle name="Énfasis3 2" xfId="71" xr:uid="{00000000-0005-0000-0000-000075000000}"/>
    <cellStyle name="Énfasis3 3" xfId="72" xr:uid="{00000000-0005-0000-0000-000076000000}"/>
    <cellStyle name="Énfasis4 2" xfId="73" xr:uid="{00000000-0005-0000-0000-000077000000}"/>
    <cellStyle name="Énfasis4 3" xfId="74" xr:uid="{00000000-0005-0000-0000-000078000000}"/>
    <cellStyle name="Énfasis5 2" xfId="75" xr:uid="{00000000-0005-0000-0000-000079000000}"/>
    <cellStyle name="Énfasis5 3" xfId="76" xr:uid="{00000000-0005-0000-0000-00007A000000}"/>
    <cellStyle name="Énfasis6 2" xfId="77" xr:uid="{00000000-0005-0000-0000-00007B000000}"/>
    <cellStyle name="Énfasis6 3" xfId="78" xr:uid="{00000000-0005-0000-0000-00007C000000}"/>
    <cellStyle name="Entrada 2" xfId="79" xr:uid="{00000000-0005-0000-0000-00007D000000}"/>
    <cellStyle name="Entrada 3" xfId="80" xr:uid="{00000000-0005-0000-0000-00007E000000}"/>
    <cellStyle name="Estilo 1" xfId="81" xr:uid="{00000000-0005-0000-0000-00007F000000}"/>
    <cellStyle name="Euro" xfId="82" xr:uid="{00000000-0005-0000-0000-000080000000}"/>
    <cellStyle name="F2" xfId="83" xr:uid="{00000000-0005-0000-0000-000081000000}"/>
    <cellStyle name="F3" xfId="84" xr:uid="{00000000-0005-0000-0000-000082000000}"/>
    <cellStyle name="F4" xfId="85" xr:uid="{00000000-0005-0000-0000-000083000000}"/>
    <cellStyle name="F5" xfId="86" xr:uid="{00000000-0005-0000-0000-000084000000}"/>
    <cellStyle name="F6" xfId="87" xr:uid="{00000000-0005-0000-0000-000085000000}"/>
    <cellStyle name="F7" xfId="88" xr:uid="{00000000-0005-0000-0000-000086000000}"/>
    <cellStyle name="F8" xfId="89" xr:uid="{00000000-0005-0000-0000-000087000000}"/>
    <cellStyle name="Fixed" xfId="90" xr:uid="{00000000-0005-0000-0000-000088000000}"/>
    <cellStyle name="Heading 1" xfId="91" xr:uid="{00000000-0005-0000-0000-000089000000}"/>
    <cellStyle name="Heading 2" xfId="92" xr:uid="{00000000-0005-0000-0000-00008A000000}"/>
    <cellStyle name="Heading1" xfId="93" xr:uid="{00000000-0005-0000-0000-00008B000000}"/>
    <cellStyle name="Heading2" xfId="94" xr:uid="{00000000-0005-0000-0000-00008C000000}"/>
    <cellStyle name="Hipervínculo" xfId="2" builtinId="8"/>
    <cellStyle name="Incorrecto 2" xfId="95" xr:uid="{00000000-0005-0000-0000-00008D000000}"/>
    <cellStyle name="Incorrecto 3" xfId="96" xr:uid="{00000000-0005-0000-0000-00008E000000}"/>
    <cellStyle name="MILE DE MILLONES" xfId="97" xr:uid="{00000000-0005-0000-0000-00008F000000}"/>
    <cellStyle name="MILE DE MILLONES 2" xfId="98" xr:uid="{00000000-0005-0000-0000-000090000000}"/>
    <cellStyle name="MILE DE MILLONES_PRESUPUESTO FASE III ABR-2015 Rev3" xfId="99" xr:uid="{00000000-0005-0000-0000-000091000000}"/>
    <cellStyle name="MILES" xfId="100" xr:uid="{00000000-0005-0000-0000-000092000000}"/>
    <cellStyle name="MILES 2" xfId="101" xr:uid="{00000000-0005-0000-0000-000093000000}"/>
    <cellStyle name="Millares [2]" xfId="102" xr:uid="{00000000-0005-0000-0000-000094000000}"/>
    <cellStyle name="Millares [2] 2" xfId="103" xr:uid="{00000000-0005-0000-0000-000095000000}"/>
    <cellStyle name="Millares 10" xfId="104" xr:uid="{00000000-0005-0000-0000-000096000000}"/>
    <cellStyle name="Millares 10 2" xfId="105" xr:uid="{00000000-0005-0000-0000-000097000000}"/>
    <cellStyle name="Millares 11" xfId="106" xr:uid="{00000000-0005-0000-0000-000098000000}"/>
    <cellStyle name="Millares 11 2" xfId="107" xr:uid="{00000000-0005-0000-0000-000099000000}"/>
    <cellStyle name="Millares 12" xfId="108" xr:uid="{00000000-0005-0000-0000-00009A000000}"/>
    <cellStyle name="Millares 13" xfId="109" xr:uid="{00000000-0005-0000-0000-00009B000000}"/>
    <cellStyle name="Millares 2" xfId="110" xr:uid="{00000000-0005-0000-0000-00009C000000}"/>
    <cellStyle name="Millares 2 2" xfId="111" xr:uid="{00000000-0005-0000-0000-00009D000000}"/>
    <cellStyle name="Millares 2 3" xfId="112" xr:uid="{00000000-0005-0000-0000-00009E000000}"/>
    <cellStyle name="Millares 2 4" xfId="113" xr:uid="{00000000-0005-0000-0000-00009F000000}"/>
    <cellStyle name="Millares 2 5" xfId="114" xr:uid="{00000000-0005-0000-0000-0000A0000000}"/>
    <cellStyle name="Millares 2_APU´S_NO_PREVISTOS (1)" xfId="115" xr:uid="{00000000-0005-0000-0000-0000A1000000}"/>
    <cellStyle name="Millares 3" xfId="116" xr:uid="{00000000-0005-0000-0000-0000A2000000}"/>
    <cellStyle name="Millares 3 2" xfId="117" xr:uid="{00000000-0005-0000-0000-0000A3000000}"/>
    <cellStyle name="Millares 3 3" xfId="118" xr:uid="{00000000-0005-0000-0000-0000A4000000}"/>
    <cellStyle name="Millares 3 4" xfId="119" xr:uid="{00000000-0005-0000-0000-0000A5000000}"/>
    <cellStyle name="Millares 3 5" xfId="120" xr:uid="{00000000-0005-0000-0000-0000A6000000}"/>
    <cellStyle name="Millares 4" xfId="121" xr:uid="{00000000-0005-0000-0000-0000A7000000}"/>
    <cellStyle name="Millares 4 2" xfId="122" xr:uid="{00000000-0005-0000-0000-0000A8000000}"/>
    <cellStyle name="Millares 4 3" xfId="123" xr:uid="{00000000-0005-0000-0000-0000A9000000}"/>
    <cellStyle name="Millares 4_APU´S_NO_PREVISTOS (1)" xfId="124" xr:uid="{00000000-0005-0000-0000-0000AA000000}"/>
    <cellStyle name="Millares 5" xfId="125" xr:uid="{00000000-0005-0000-0000-0000AB000000}"/>
    <cellStyle name="Millares 5 2" xfId="126" xr:uid="{00000000-0005-0000-0000-0000AC000000}"/>
    <cellStyle name="Millares 6" xfId="127" xr:uid="{00000000-0005-0000-0000-0000AD000000}"/>
    <cellStyle name="Millares 6 2" xfId="128" xr:uid="{00000000-0005-0000-0000-0000AE000000}"/>
    <cellStyle name="Millares 7" xfId="129" xr:uid="{00000000-0005-0000-0000-0000AF000000}"/>
    <cellStyle name="Millares 7 2" xfId="130" xr:uid="{00000000-0005-0000-0000-0000B0000000}"/>
    <cellStyle name="Millares 7 2 2" xfId="131" xr:uid="{00000000-0005-0000-0000-0000B1000000}"/>
    <cellStyle name="Millares 8" xfId="132" xr:uid="{00000000-0005-0000-0000-0000B2000000}"/>
    <cellStyle name="Millares 8 2" xfId="133" xr:uid="{00000000-0005-0000-0000-0000B3000000}"/>
    <cellStyle name="Millares 9" xfId="134" xr:uid="{00000000-0005-0000-0000-0000B4000000}"/>
    <cellStyle name="Millares 9 2" xfId="135" xr:uid="{00000000-0005-0000-0000-0000B5000000}"/>
    <cellStyle name="Millares_FORMULARIO 4 - M-OFERENTE PPTA ECONOMICA" xfId="136" xr:uid="{00000000-0005-0000-0000-0000B6000000}"/>
    <cellStyle name="MILLONES" xfId="137" xr:uid="{00000000-0005-0000-0000-0000B7000000}"/>
    <cellStyle name="MILLONES 2" xfId="138" xr:uid="{00000000-0005-0000-0000-0000B8000000}"/>
    <cellStyle name="MILLONES_PRESUPUESTO FASE III ABR-2015 Rev3" xfId="139" xr:uid="{00000000-0005-0000-0000-0000B9000000}"/>
    <cellStyle name="Moneda" xfId="1" builtinId="4"/>
    <cellStyle name="Moneda 10 2" xfId="140" xr:uid="{00000000-0005-0000-0000-0000BA000000}"/>
    <cellStyle name="Moneda 2" xfId="141" xr:uid="{00000000-0005-0000-0000-0000BB000000}"/>
    <cellStyle name="Moneda 2 10" xfId="142" xr:uid="{00000000-0005-0000-0000-0000BC000000}"/>
    <cellStyle name="Moneda 2 11" xfId="143" xr:uid="{00000000-0005-0000-0000-0000BD000000}"/>
    <cellStyle name="Moneda 2 12" xfId="144" xr:uid="{00000000-0005-0000-0000-0000BE000000}"/>
    <cellStyle name="Moneda 2 2" xfId="145" xr:uid="{00000000-0005-0000-0000-0000BF000000}"/>
    <cellStyle name="Moneda 2 2 2" xfId="146" xr:uid="{00000000-0005-0000-0000-0000C0000000}"/>
    <cellStyle name="Moneda 2 2 2 2" xfId="147" xr:uid="{00000000-0005-0000-0000-0000C1000000}"/>
    <cellStyle name="Moneda 2 2 2 2 2" xfId="148" xr:uid="{00000000-0005-0000-0000-0000C2000000}"/>
    <cellStyle name="Moneda 2 2 3" xfId="149" xr:uid="{00000000-0005-0000-0000-0000C3000000}"/>
    <cellStyle name="Moneda 2 2 4" xfId="150" xr:uid="{00000000-0005-0000-0000-0000C4000000}"/>
    <cellStyle name="Moneda 2 2 5" xfId="151" xr:uid="{00000000-0005-0000-0000-0000C5000000}"/>
    <cellStyle name="Moneda 2 2_APU´S_NO_PREVISTOS (1)" xfId="152" xr:uid="{00000000-0005-0000-0000-0000C6000000}"/>
    <cellStyle name="Moneda 2 3" xfId="153" xr:uid="{00000000-0005-0000-0000-0000C7000000}"/>
    <cellStyle name="Moneda 2 4" xfId="154" xr:uid="{00000000-0005-0000-0000-0000C8000000}"/>
    <cellStyle name="Moneda 2 5" xfId="155" xr:uid="{00000000-0005-0000-0000-0000C9000000}"/>
    <cellStyle name="Moneda 2 6" xfId="156" xr:uid="{00000000-0005-0000-0000-0000CA000000}"/>
    <cellStyle name="Moneda 2 7" xfId="157" xr:uid="{00000000-0005-0000-0000-0000CB000000}"/>
    <cellStyle name="Moneda 2 8" xfId="158" xr:uid="{00000000-0005-0000-0000-0000CC000000}"/>
    <cellStyle name="Moneda 2 9" xfId="159" xr:uid="{00000000-0005-0000-0000-0000CD000000}"/>
    <cellStyle name="Moneda 2_APU´S_NO_PREVISTOS (1)" xfId="160" xr:uid="{00000000-0005-0000-0000-0000CE000000}"/>
    <cellStyle name="Moneda 3" xfId="161" xr:uid="{00000000-0005-0000-0000-0000CF000000}"/>
    <cellStyle name="Moneda 4" xfId="162" xr:uid="{00000000-0005-0000-0000-0000D0000000}"/>
    <cellStyle name="Monetario0" xfId="163" xr:uid="{00000000-0005-0000-0000-0000D1000000}"/>
    <cellStyle name="Neutral 2" xfId="164" xr:uid="{00000000-0005-0000-0000-0000D2000000}"/>
    <cellStyle name="Neutral 3" xfId="165" xr:uid="{00000000-0005-0000-0000-0000D3000000}"/>
    <cellStyle name="No. punto" xfId="166" xr:uid="{00000000-0005-0000-0000-0000D4000000}"/>
    <cellStyle name="No. punto 2" xfId="167" xr:uid="{00000000-0005-0000-0000-0000D5000000}"/>
    <cellStyle name="Normal" xfId="0" builtinId="0"/>
    <cellStyle name="Normal 2" xfId="168" xr:uid="{00000000-0005-0000-0000-0000D6000000}"/>
    <cellStyle name="Normal 2 10" xfId="169" xr:uid="{00000000-0005-0000-0000-0000D7000000}"/>
    <cellStyle name="Normal 2 10 2" xfId="170" xr:uid="{00000000-0005-0000-0000-0000D8000000}"/>
    <cellStyle name="Normal 2 10 2 2" xfId="171" xr:uid="{00000000-0005-0000-0000-0000D9000000}"/>
    <cellStyle name="Normal 2 10 3" xfId="172" xr:uid="{00000000-0005-0000-0000-0000DA000000}"/>
    <cellStyle name="Normal 2 11" xfId="173" xr:uid="{00000000-0005-0000-0000-0000DB000000}"/>
    <cellStyle name="Normal 2 12" xfId="174" xr:uid="{00000000-0005-0000-0000-0000DC000000}"/>
    <cellStyle name="Normal 2 13" xfId="175" xr:uid="{00000000-0005-0000-0000-0000DD000000}"/>
    <cellStyle name="Normal 2 2" xfId="176" xr:uid="{00000000-0005-0000-0000-0000DE000000}"/>
    <cellStyle name="Normal 2 2 2" xfId="177" xr:uid="{00000000-0005-0000-0000-0000DF000000}"/>
    <cellStyle name="Normal 2 2 3" xfId="178" xr:uid="{00000000-0005-0000-0000-0000E0000000}"/>
    <cellStyle name="Normal 2 3" xfId="179" xr:uid="{00000000-0005-0000-0000-0000E1000000}"/>
    <cellStyle name="Normal 2 3 2" xfId="180" xr:uid="{00000000-0005-0000-0000-0000E2000000}"/>
    <cellStyle name="Normal 2 4" xfId="181" xr:uid="{00000000-0005-0000-0000-0000E3000000}"/>
    <cellStyle name="Normal 2 5" xfId="182" xr:uid="{00000000-0005-0000-0000-0000E4000000}"/>
    <cellStyle name="Normal 2 6" xfId="183" xr:uid="{00000000-0005-0000-0000-0000E5000000}"/>
    <cellStyle name="Normal 2 7" xfId="184" xr:uid="{00000000-0005-0000-0000-0000E6000000}"/>
    <cellStyle name="Normal 2 8" xfId="185" xr:uid="{00000000-0005-0000-0000-0000E7000000}"/>
    <cellStyle name="Normal 2 9" xfId="186" xr:uid="{00000000-0005-0000-0000-0000E8000000}"/>
    <cellStyle name="Normal 2_APU NO PREVISTOS MTTO" xfId="187" xr:uid="{00000000-0005-0000-0000-0000E9000000}"/>
    <cellStyle name="Normal 29" xfId="188" xr:uid="{00000000-0005-0000-0000-0000EA000000}"/>
    <cellStyle name="Normal 3" xfId="189" xr:uid="{00000000-0005-0000-0000-0000EB000000}"/>
    <cellStyle name="Normal 3 11" xfId="190" xr:uid="{00000000-0005-0000-0000-0000EC000000}"/>
    <cellStyle name="Normal 3 2" xfId="191" xr:uid="{00000000-0005-0000-0000-0000ED000000}"/>
    <cellStyle name="Normal 3 2 2" xfId="192" xr:uid="{00000000-0005-0000-0000-0000EE000000}"/>
    <cellStyle name="Normal 3 3" xfId="193" xr:uid="{00000000-0005-0000-0000-0000EF000000}"/>
    <cellStyle name="Normal 3_APU´S_NO_PREVISTOS (1)" xfId="194" xr:uid="{00000000-0005-0000-0000-0000F0000000}"/>
    <cellStyle name="Normal 4" xfId="195" xr:uid="{00000000-0005-0000-0000-0000F1000000}"/>
    <cellStyle name="Normal 4 2" xfId="196" xr:uid="{00000000-0005-0000-0000-0000F2000000}"/>
    <cellStyle name="Normal 4 2 2" xfId="197" xr:uid="{00000000-0005-0000-0000-0000F3000000}"/>
    <cellStyle name="Normal 5" xfId="198" xr:uid="{00000000-0005-0000-0000-0000F4000000}"/>
    <cellStyle name="Normal 6" xfId="199" xr:uid="{00000000-0005-0000-0000-0000F5000000}"/>
    <cellStyle name="Normal 6 2" xfId="200" xr:uid="{00000000-0005-0000-0000-0000F6000000}"/>
    <cellStyle name="Normal 7" xfId="201" xr:uid="{00000000-0005-0000-0000-0000F7000000}"/>
    <cellStyle name="Normal 8" xfId="202" xr:uid="{00000000-0005-0000-0000-0000F8000000}"/>
    <cellStyle name="Normal 9" xfId="203" xr:uid="{00000000-0005-0000-0000-0000F9000000}"/>
    <cellStyle name="Normal 9 2" xfId="204" xr:uid="{00000000-0005-0000-0000-0000FA000000}"/>
    <cellStyle name="Normal_modelo ACTA OBRA y MODIFICACION" xfId="205" xr:uid="{00000000-0005-0000-0000-0000FB000000}"/>
    <cellStyle name="Normal_PTO OFICIAL PREPLIEGO (CORREGIDO) 2" xfId="206" xr:uid="{00000000-0005-0000-0000-0000FC000000}"/>
    <cellStyle name="Notas 2" xfId="207" xr:uid="{00000000-0005-0000-0000-0000FD000000}"/>
    <cellStyle name="Notas 3" xfId="208" xr:uid="{00000000-0005-0000-0000-0000FE000000}"/>
    <cellStyle name="Percent" xfId="209" xr:uid="{00000000-0005-0000-0000-0000FF000000}"/>
    <cellStyle name="Porcentaje 2" xfId="210" xr:uid="{00000000-0005-0000-0000-000000010000}"/>
    <cellStyle name="Porcentaje 3" xfId="211" xr:uid="{00000000-0005-0000-0000-000001010000}"/>
    <cellStyle name="Porcentaje 4" xfId="212" xr:uid="{00000000-0005-0000-0000-000002010000}"/>
    <cellStyle name="Porcentaje 5" xfId="213" xr:uid="{00000000-0005-0000-0000-000003010000}"/>
    <cellStyle name="Porcentaje 5 2" xfId="214" xr:uid="{00000000-0005-0000-0000-000004010000}"/>
    <cellStyle name="Porcentual 2" xfId="215" xr:uid="{00000000-0005-0000-0000-000005010000}"/>
    <cellStyle name="Porcentual 2 10" xfId="216" xr:uid="{00000000-0005-0000-0000-000006010000}"/>
    <cellStyle name="Porcentual 2 10 2" xfId="217" xr:uid="{00000000-0005-0000-0000-000007010000}"/>
    <cellStyle name="Porcentual 2 11" xfId="218" xr:uid="{00000000-0005-0000-0000-000008010000}"/>
    <cellStyle name="Porcentual 2 12" xfId="219" xr:uid="{00000000-0005-0000-0000-000009010000}"/>
    <cellStyle name="Porcentual 2 2" xfId="220" xr:uid="{00000000-0005-0000-0000-00000A010000}"/>
    <cellStyle name="Porcentual 2 3" xfId="221" xr:uid="{00000000-0005-0000-0000-00000B010000}"/>
    <cellStyle name="Porcentual 2 4" xfId="222" xr:uid="{00000000-0005-0000-0000-00000C010000}"/>
    <cellStyle name="Porcentual 2 5" xfId="223" xr:uid="{00000000-0005-0000-0000-00000D010000}"/>
    <cellStyle name="Porcentual 2 6" xfId="224" xr:uid="{00000000-0005-0000-0000-00000E010000}"/>
    <cellStyle name="Porcentual 2 7" xfId="225" xr:uid="{00000000-0005-0000-0000-00000F010000}"/>
    <cellStyle name="Porcentual 2 8" xfId="226" xr:uid="{00000000-0005-0000-0000-000010010000}"/>
    <cellStyle name="Porcentual 2 9" xfId="227" xr:uid="{00000000-0005-0000-0000-000011010000}"/>
    <cellStyle name="Porcentual 3" xfId="228" xr:uid="{00000000-0005-0000-0000-000012010000}"/>
    <cellStyle name="Porcentual 4" xfId="229" xr:uid="{00000000-0005-0000-0000-000013010000}"/>
    <cellStyle name="Porcentual 4 2" xfId="230" xr:uid="{00000000-0005-0000-0000-000014010000}"/>
    <cellStyle name="Porcentual 5" xfId="231" xr:uid="{00000000-0005-0000-0000-000015010000}"/>
    <cellStyle name="Porcentual 5 2" xfId="232" xr:uid="{00000000-0005-0000-0000-000016010000}"/>
    <cellStyle name="Porcentual 6" xfId="233" xr:uid="{00000000-0005-0000-0000-000017010000}"/>
    <cellStyle name="Porcentual 6 2" xfId="234" xr:uid="{00000000-0005-0000-0000-000018010000}"/>
    <cellStyle name="Porcentual 7" xfId="235" xr:uid="{00000000-0005-0000-0000-000019010000}"/>
    <cellStyle name="Porcentual 8" xfId="236" xr:uid="{00000000-0005-0000-0000-00001A010000}"/>
    <cellStyle name="resaltado" xfId="237" xr:uid="{00000000-0005-0000-0000-00001B010000}"/>
    <cellStyle name="Salida 2" xfId="238" xr:uid="{00000000-0005-0000-0000-00001C010000}"/>
    <cellStyle name="Salida 3" xfId="239" xr:uid="{00000000-0005-0000-0000-00001D010000}"/>
    <cellStyle name="Texto de advertencia 2" xfId="240" xr:uid="{00000000-0005-0000-0000-00001E010000}"/>
    <cellStyle name="Texto de advertencia 3" xfId="241" xr:uid="{00000000-0005-0000-0000-00001F010000}"/>
    <cellStyle name="Texto explicativo 2" xfId="242" xr:uid="{00000000-0005-0000-0000-000020010000}"/>
    <cellStyle name="Texto explicativo 3" xfId="243" xr:uid="{00000000-0005-0000-0000-000021010000}"/>
    <cellStyle name="Título 1 2" xfId="244" xr:uid="{00000000-0005-0000-0000-000022010000}"/>
    <cellStyle name="Título 1 3" xfId="245" xr:uid="{00000000-0005-0000-0000-000023010000}"/>
    <cellStyle name="Título 2 2" xfId="246" xr:uid="{00000000-0005-0000-0000-000024010000}"/>
    <cellStyle name="Título 2 3" xfId="247" xr:uid="{00000000-0005-0000-0000-000025010000}"/>
    <cellStyle name="Título 3 2" xfId="248" xr:uid="{00000000-0005-0000-0000-000026010000}"/>
    <cellStyle name="Título 3 3" xfId="249" xr:uid="{00000000-0005-0000-0000-000027010000}"/>
    <cellStyle name="Título 5" xfId="250" xr:uid="{00000000-0005-0000-0000-000028010000}"/>
    <cellStyle name="Total 2" xfId="251" xr:uid="{00000000-0005-0000-0000-000029010000}"/>
    <cellStyle name="Total 3" xfId="252" xr:uid="{00000000-0005-0000-0000-00002A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FF2B5EF4-FFF2-40B4-BE49-F238E27FC236}">
              <a16:creationId xmlns:a16="http://schemas.microsoft.com/office/drawing/2014/main" id="{00000000-0008-0000-0200-000003080000}"/>
            </a:ext>
          </a:extLst>
        </xdr:cNvPr>
        <xdr:cNvSpPr/>
      </xdr:nvSpPr>
      <xdr:spPr>
        <a:xfrm>
          <a:off x="4122420" y="3171825"/>
          <a:ext cx="295275"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FF2B5EF4-FFF2-40B4-BE49-F238E27FC236}">
              <a16:creationId xmlns:a16="http://schemas.microsoft.com/office/drawing/2014/main" id="{00000000-0008-0000-0200-000004080000}"/>
            </a:ext>
          </a:extLst>
        </xdr:cNvPr>
        <xdr:cNvSpPr/>
      </xdr:nvSpPr>
      <xdr:spPr>
        <a:xfrm>
          <a:off x="7315200" y="3171825"/>
          <a:ext cx="295275"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file:///\\https:\cceficiente.sharepoint.com\sites\SGC-Consultas\Documentos%20compartidos\04.%20RELATOR&#205;A\03.%20NORMATIVA%20CONTRACTUAL\04.%20Documento%20Tipo\Licitaci&#243;n%20p&#250;blica%20de%20obra%20p&#250;blica%20de%20infraestructura%20de%20transporte%20V2\V&#237;nculoExternoRecuperado1?6D6DD346" TargetMode="External"/><Relationship Id="rId1" Type="http://schemas.openxmlformats.org/officeDocument/2006/relationships/externalLinkPath" Target="file:///\\6D6DD346\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file:///\\https:\cceficiente.sharepoint.com\PROYECTOS%20SMA%20&amp;%20SOL%202008-2012\Portafolio%20inscrito%20Fase%20III\1%20EXTRACCION\2%20MEJORAMIENTO%20DEL%20SISTEMA%20DE%20BOMBEO%20DE%20CRUDO%20(Bombas%20PCP)\Solicitud%20de%20Contratacion%20o%20Compras%20VFF%2006%20a%2008%20C%20LLANITO%20PCP.xls?0E3454D1" TargetMode="External"/><Relationship Id="rId1" Type="http://schemas.openxmlformats.org/officeDocument/2006/relationships/externalLinkPath" Target="file:///\\0E3454D1\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file:///\\https:\cceficiente.sharepoint.com\Users\Administrador\Desktop\AMV03NARI&#209;O%20ACTUAL\PRESUPUESTOS\Ruta%201702\PRESENTACI&#211;N%20BOGOT&#193;_RUTA%201702_26%20MARZO%202012\a%20%20aaInformaci&#243;n%20GRUPO%204\A%20MInformes%20Mensuales\Informe%20de%20estado%20vial%20ene\aCCIDENTES%20DE%201995%20-%201996.xls?27CD55AF" TargetMode="External"/><Relationship Id="rId1" Type="http://schemas.openxmlformats.org/officeDocument/2006/relationships/externalLinkPath" Target="file:///\\27CD55AF\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file:///\\https:\cceficiente.sharepoint.com\sites\SGC-Consultas\Documentos%20compartidos\02.%20DOCUMENTOS%20TIPO\007.%202025\02.%20Actualizaciones%20sector%20social\02.%20Menor%20Cuantia%20Sector%20Social\05.%20Envio%20a%20Estandarizar%20Menor%20Cuantia\Factura13?57195FDF" TargetMode="External"/><Relationship Id="rId1" Type="http://schemas.openxmlformats.org/officeDocument/2006/relationships/externalLinkPath" Target="file:///\\57195FD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file:///\\https:\cceficiente.sharepoint.com\Volumes\TOSHIBA%20EXT\Presupuestos%20Variante%20San%20Gil\marino\C\Documents%20and%20Settings\Hector%20Guerrero\Mis%20documentos\Licitaciones%20realizadas\Invias\INTER-Taraza-caucasia\DIFERGO\WINDOWS\TEMP\UNITARIOS.xls?D654DD7C" TargetMode="External"/><Relationship Id="rId1" Type="http://schemas.openxmlformats.org/officeDocument/2006/relationships/externalLinkPath" Target="file:///\\D654DD7C\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file:///\\https:\cceficiente.sharepoint.com\Inf.%2009-ene-09\Users\user5\AppData\Local\Temp\Temp1_2282%20OSBL%20RR%20114%20S3%20Rev%20%200%20(24-abr)%20(2).zip\Documents%20and%20Settings\Administrador\Mis%20documentos\VICTOR%20M.%20DURAN%20S\ARCHIVOS%20ITANSUCA\NOMINA%20CONVENC?0728E570" TargetMode="External"/><Relationship Id="rId1" Type="http://schemas.openxmlformats.org/officeDocument/2006/relationships/externalLinkPath" Target="file:///\\0728E570\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file:///\\https:\cceficiente.sharepoint.com\Inf.%2009-ene-09\Users\user5\AppData\Local\Temp\Temp1_2282%20OSBL%20RR%20114%20S3%20Rev%20%200%20(24-abr)%20(2).zip\VICTOR\VICTOR%20M.%20DURAN%20S\ARHIVOS%20IEB%20S.A\PERSONAL\NOMINAS\CONTRUIR%20S.A\NOMINA%20CONVENCIONAL.xls?3083A77D" TargetMode="External"/><Relationship Id="rId1" Type="http://schemas.openxmlformats.org/officeDocument/2006/relationships/externalLinkPath" Target="file:///\\3083A77D\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file:///\\https:\cceficiente.sharepoint.com\Users\TRAMO%20III\Desktop\Nueva%20carpeta\Documents%20and%20Settings\Adolfo%20Leon\Mis%20documentos\Mis%20documentos\ACTA%20No%2040\ACTA%20No36\CONSORCIO%20acta%20No35\Mis%20documentos\WINDOWS\TEMP\RELACI~1.XLS?D63BBB1D" TargetMode="External"/><Relationship Id="rId1" Type="http://schemas.openxmlformats.org/officeDocument/2006/relationships/externalLinkPath" Target="file:///\\D63BBB1D\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7410C77C" TargetMode="External"/><Relationship Id="rId1" Type="http://schemas.openxmlformats.org/officeDocument/2006/relationships/externalLinkPath" Target="file:///\\7410C77C\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file:///\\https:\cceficiente.sharepoint.com\sites\SGC-Consultas\Documentos%20compartidos\04.%20RELATOR&#205;A\03.%20NORMATIVA%20CONTRACTUAL\04.%20Documento%20Tipo\Licitaci&#243;n%20p&#250;blica%20de%20obra%20p&#250;blica%20de%20infraestructura%20de%20transporte%20V2\Contratacion%20PME%20v021?6D6DD346" TargetMode="External"/><Relationship Id="rId1" Type="http://schemas.openxmlformats.org/officeDocument/2006/relationships/externalLinkPath" Target="file:///\\6D6DD346\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file:///\\https:\cceficiente.sharepoint.com\CONSORCIO%20ETSA-CONCOL%20-%20CONSULTORIA\PROYECTO%20CRUDOS%20PESADOS%20CAMPO%20CASTILLA\1%20PPTO.%20E.%20APIAY-MONTERREY-PORVENIR\Proyectos%20VIT\CRUDOS%20PESADOS\informaci&#243;n-refer\CONSOLIDADO%20SOA_REQUERIMIENTOS%20NAFTA_100_2014.xls?181E26D1" TargetMode="External"/><Relationship Id="rId1" Type="http://schemas.openxmlformats.org/officeDocument/2006/relationships/externalLinkPath" Target="file:///\\181E26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8A4D9DF8" TargetMode="External"/><Relationship Id="rId1" Type="http://schemas.openxmlformats.org/officeDocument/2006/relationships/externalLinkPath" Target="file:///\\8A4D9DF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1_j0$#j.$#L_x0012_Óu"/>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 name="_xlbgnm.ane7" refersTo="#¡REF!"/>
      <definedName name="_xlbgnm.ane8" refersTo="#¡REF!"/>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refersTo="#¡REF!"/>
      <definedName name="_xlbgnm.ane8" refersTo="#¡REF!"/>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refersTo="#¡REF!"/>
      <definedName name="_xlbgnm.ane8" refersTo="#¡REF!"/>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N106"/>
  <sheetViews>
    <sheetView showGridLines="0" tabSelected="1" view="pageBreakPreview" topLeftCell="A102" zoomScale="55" zoomScaleNormal="55" zoomScaleSheetLayoutView="55" zoomScalePageLayoutView="70" workbookViewId="0">
      <selection activeCell="C92" sqref="C92"/>
    </sheetView>
  </sheetViews>
  <sheetFormatPr baseColWidth="10" defaultColWidth="11.44140625" defaultRowHeight="13.8"/>
  <cols>
    <col min="1" max="2" width="4.44140625" style="90" customWidth="1"/>
    <col min="3" max="3" width="14.6640625" style="90" customWidth="1"/>
    <col min="4" max="4" width="14.33203125" style="90" customWidth="1"/>
    <col min="5" max="5" width="16.109375" style="91" customWidth="1"/>
    <col min="6" max="6" width="17.5546875" style="90" customWidth="1"/>
    <col min="7" max="7" width="73.33203125" style="90" customWidth="1"/>
    <col min="8" max="8" width="8.6640625" style="90" customWidth="1"/>
    <col min="9" max="9" width="18.88671875" style="90" customWidth="1"/>
    <col min="10" max="10" width="23.88671875" style="90" customWidth="1"/>
    <col min="11" max="11" width="30" style="90" customWidth="1"/>
    <col min="12" max="13" width="4.44140625" style="90" customWidth="1"/>
    <col min="14" max="14" width="34.44140625" style="90" customWidth="1"/>
    <col min="15" max="16384" width="11.44140625" style="90"/>
  </cols>
  <sheetData>
    <row r="1" spans="2:12">
      <c r="B1" s="197" t="s">
        <v>0</v>
      </c>
      <c r="C1" s="197"/>
      <c r="D1" s="197"/>
      <c r="E1" s="197"/>
      <c r="F1" s="197"/>
      <c r="G1" s="197"/>
    </row>
    <row r="2" spans="2:12">
      <c r="B2" s="197" t="s">
        <v>1</v>
      </c>
      <c r="C2" s="197"/>
      <c r="D2" s="197"/>
      <c r="E2" s="197"/>
    </row>
    <row r="3" spans="2:12">
      <c r="B3" s="2"/>
      <c r="C3" s="92"/>
      <c r="D3" s="2"/>
      <c r="E3" s="92"/>
    </row>
    <row r="4" spans="2:12">
      <c r="B4" s="198"/>
      <c r="C4" s="199"/>
      <c r="D4" s="199"/>
      <c r="E4" s="199"/>
      <c r="F4" s="199"/>
      <c r="G4" s="199"/>
      <c r="H4" s="199"/>
      <c r="I4" s="199"/>
      <c r="J4" s="199"/>
      <c r="K4" s="199"/>
      <c r="L4" s="200"/>
    </row>
    <row r="5" spans="2:12" ht="31.5" customHeight="1">
      <c r="B5" s="93"/>
      <c r="C5" s="201" t="s">
        <v>2</v>
      </c>
      <c r="D5" s="202"/>
      <c r="E5" s="202"/>
      <c r="F5" s="202"/>
      <c r="G5" s="202"/>
      <c r="H5" s="202"/>
      <c r="I5" s="202"/>
      <c r="J5" s="202"/>
      <c r="K5" s="203"/>
      <c r="L5" s="94"/>
    </row>
    <row r="6" spans="2:12">
      <c r="B6" s="93"/>
      <c r="C6" s="204" t="s">
        <v>3</v>
      </c>
      <c r="D6" s="205"/>
      <c r="E6" s="205"/>
      <c r="F6" s="205"/>
      <c r="G6" s="205"/>
      <c r="H6" s="205"/>
      <c r="I6" s="205"/>
      <c r="J6" s="205"/>
      <c r="K6" s="206"/>
      <c r="L6" s="94"/>
    </row>
    <row r="7" spans="2:12" s="88" customFormat="1">
      <c r="B7" s="95"/>
      <c r="C7" s="248" t="s">
        <v>4</v>
      </c>
      <c r="D7" s="249"/>
      <c r="E7" s="249"/>
      <c r="F7" s="249"/>
      <c r="G7" s="249"/>
      <c r="H7" s="249"/>
      <c r="I7" s="249"/>
      <c r="J7" s="249"/>
      <c r="K7" s="250"/>
      <c r="L7" s="96"/>
    </row>
    <row r="8" spans="2:12">
      <c r="B8" s="93"/>
      <c r="C8" s="248"/>
      <c r="D8" s="249"/>
      <c r="E8" s="249"/>
      <c r="F8" s="249"/>
      <c r="G8" s="249"/>
      <c r="H8" s="249"/>
      <c r="I8" s="249"/>
      <c r="J8" s="249"/>
      <c r="K8" s="250"/>
      <c r="L8" s="94"/>
    </row>
    <row r="9" spans="2:12" ht="34.5" customHeight="1">
      <c r="B9" s="93"/>
      <c r="C9" s="207" t="s">
        <v>5</v>
      </c>
      <c r="D9" s="208"/>
      <c r="E9" s="208"/>
      <c r="F9" s="208"/>
      <c r="G9" s="208"/>
      <c r="H9" s="208"/>
      <c r="I9" s="208"/>
      <c r="J9" s="208"/>
      <c r="K9" s="209"/>
      <c r="L9" s="94"/>
    </row>
    <row r="10" spans="2:12" ht="30" customHeight="1">
      <c r="B10" s="93"/>
      <c r="C10" s="210"/>
      <c r="D10" s="211"/>
      <c r="E10" s="211"/>
      <c r="F10" s="211"/>
      <c r="G10" s="211"/>
      <c r="H10" s="211"/>
      <c r="I10" s="211"/>
      <c r="J10" s="211"/>
      <c r="K10" s="212"/>
      <c r="L10" s="94"/>
    </row>
    <row r="11" spans="2:12" ht="30" customHeight="1">
      <c r="B11" s="93"/>
      <c r="C11" s="231" t="s">
        <v>6</v>
      </c>
      <c r="D11" s="233" t="s">
        <v>7</v>
      </c>
      <c r="E11" s="213" t="s">
        <v>8</v>
      </c>
      <c r="F11" s="213"/>
      <c r="G11" s="231" t="s">
        <v>9</v>
      </c>
      <c r="H11" s="233" t="s">
        <v>10</v>
      </c>
      <c r="I11" s="233" t="s">
        <v>11</v>
      </c>
      <c r="J11" s="235" t="s">
        <v>12</v>
      </c>
      <c r="K11" s="237" t="s">
        <v>13</v>
      </c>
      <c r="L11" s="94"/>
    </row>
    <row r="12" spans="2:12" ht="30" customHeight="1">
      <c r="B12" s="93"/>
      <c r="C12" s="232"/>
      <c r="D12" s="234"/>
      <c r="E12" s="97" t="s">
        <v>14</v>
      </c>
      <c r="F12" s="97" t="s">
        <v>15</v>
      </c>
      <c r="G12" s="232"/>
      <c r="H12" s="234"/>
      <c r="I12" s="234"/>
      <c r="J12" s="236"/>
      <c r="K12" s="238"/>
      <c r="L12" s="94"/>
    </row>
    <row r="13" spans="2:12" ht="30" customHeight="1">
      <c r="B13" s="93"/>
      <c r="C13" s="98"/>
      <c r="D13" s="99"/>
      <c r="E13" s="99"/>
      <c r="F13" s="99"/>
      <c r="G13" s="99"/>
      <c r="H13" s="99"/>
      <c r="I13" s="99"/>
      <c r="J13" s="99"/>
      <c r="K13" s="100"/>
      <c r="L13" s="94"/>
    </row>
    <row r="14" spans="2:12" ht="30" customHeight="1">
      <c r="B14" s="93"/>
      <c r="C14" s="101">
        <v>1.1000000000000001</v>
      </c>
      <c r="D14" s="102" t="s">
        <v>16</v>
      </c>
      <c r="E14" s="102" t="s">
        <v>17</v>
      </c>
      <c r="F14" s="102"/>
      <c r="G14" s="191" t="s">
        <v>18</v>
      </c>
      <c r="H14" s="102" t="s">
        <v>19</v>
      </c>
      <c r="I14" s="104">
        <v>62.5</v>
      </c>
      <c r="J14" s="123">
        <f>13166*1.33</f>
        <v>17510.78</v>
      </c>
      <c r="K14" s="121">
        <f t="shared" ref="K14:K20" si="0">I14*J14</f>
        <v>1094423.75</v>
      </c>
      <c r="L14" s="94"/>
    </row>
    <row r="15" spans="2:12" ht="30" customHeight="1">
      <c r="B15" s="93"/>
      <c r="C15" s="101">
        <v>1.2</v>
      </c>
      <c r="D15" s="107" t="s">
        <v>20</v>
      </c>
      <c r="E15" s="107" t="s">
        <v>17</v>
      </c>
      <c r="F15" s="107"/>
      <c r="G15" s="192" t="s">
        <v>21</v>
      </c>
      <c r="H15" s="107" t="s">
        <v>19</v>
      </c>
      <c r="I15" s="104">
        <v>312</v>
      </c>
      <c r="J15" s="123">
        <f>16736*1.33</f>
        <v>22258.880000000001</v>
      </c>
      <c r="K15" s="124">
        <f t="shared" si="0"/>
        <v>6944770.5599999996</v>
      </c>
      <c r="L15" s="94"/>
    </row>
    <row r="16" spans="2:12" ht="30" customHeight="1">
      <c r="B16" s="93"/>
      <c r="C16" s="101">
        <v>1.3</v>
      </c>
      <c r="D16" s="102" t="s">
        <v>22</v>
      </c>
      <c r="E16" s="102" t="s">
        <v>17</v>
      </c>
      <c r="F16" s="102"/>
      <c r="G16" s="191" t="s">
        <v>23</v>
      </c>
      <c r="H16" s="102" t="s">
        <v>19</v>
      </c>
      <c r="I16" s="104">
        <v>14</v>
      </c>
      <c r="J16" s="123">
        <f>26178*1.33</f>
        <v>34816.74</v>
      </c>
      <c r="K16" s="121">
        <f t="shared" si="0"/>
        <v>487434.36</v>
      </c>
      <c r="L16" s="94"/>
    </row>
    <row r="17" spans="2:12" ht="30" customHeight="1">
      <c r="B17" s="93"/>
      <c r="C17" s="101">
        <v>1.4</v>
      </c>
      <c r="D17" s="102" t="s">
        <v>24</v>
      </c>
      <c r="E17" s="102" t="s">
        <v>17</v>
      </c>
      <c r="F17" s="102"/>
      <c r="G17" s="191" t="s">
        <v>25</v>
      </c>
      <c r="H17" s="102" t="s">
        <v>26</v>
      </c>
      <c r="I17" s="104">
        <v>3</v>
      </c>
      <c r="J17" s="123">
        <f>40253*1.33</f>
        <v>53536.49</v>
      </c>
      <c r="K17" s="121">
        <f t="shared" si="0"/>
        <v>160609.47</v>
      </c>
      <c r="L17" s="94"/>
    </row>
    <row r="18" spans="2:12" ht="30" customHeight="1">
      <c r="B18" s="93"/>
      <c r="C18" s="101">
        <v>1.5</v>
      </c>
      <c r="D18" s="102" t="s">
        <v>27</v>
      </c>
      <c r="E18" s="102" t="s">
        <v>17</v>
      </c>
      <c r="F18" s="102"/>
      <c r="G18" s="191" t="s">
        <v>28</v>
      </c>
      <c r="H18" s="102" t="s">
        <v>26</v>
      </c>
      <c r="I18" s="104">
        <v>2</v>
      </c>
      <c r="J18" s="123">
        <f>26090*1.33</f>
        <v>34699.699999999997</v>
      </c>
      <c r="K18" s="121">
        <f t="shared" si="0"/>
        <v>69399.399999999994</v>
      </c>
      <c r="L18" s="94"/>
    </row>
    <row r="19" spans="2:12" ht="30" customHeight="1">
      <c r="B19" s="93"/>
      <c r="C19" s="101">
        <v>1.6</v>
      </c>
      <c r="D19" s="102" t="s">
        <v>29</v>
      </c>
      <c r="E19" s="102" t="s">
        <v>17</v>
      </c>
      <c r="F19" s="102"/>
      <c r="G19" s="191" t="s">
        <v>30</v>
      </c>
      <c r="H19" s="102" t="s">
        <v>19</v>
      </c>
      <c r="I19" s="104">
        <v>14.5</v>
      </c>
      <c r="J19" s="123">
        <f>18338*1.33</f>
        <v>24389.54</v>
      </c>
      <c r="K19" s="121">
        <f t="shared" si="0"/>
        <v>353648.33</v>
      </c>
      <c r="L19" s="94"/>
    </row>
    <row r="20" spans="2:12" ht="30" customHeight="1">
      <c r="B20" s="93"/>
      <c r="C20" s="101">
        <v>1.7</v>
      </c>
      <c r="D20" s="102" t="s">
        <v>31</v>
      </c>
      <c r="E20" s="102"/>
      <c r="F20" s="102" t="s">
        <v>17</v>
      </c>
      <c r="G20" s="191" t="s">
        <v>32</v>
      </c>
      <c r="H20" s="102" t="s">
        <v>26</v>
      </c>
      <c r="I20" s="104">
        <v>1</v>
      </c>
      <c r="J20" s="123">
        <f>1625500*1.33</f>
        <v>2161915</v>
      </c>
      <c r="K20" s="121">
        <f t="shared" si="0"/>
        <v>2161915</v>
      </c>
      <c r="L20" s="94"/>
    </row>
    <row r="21" spans="2:12" ht="30" customHeight="1">
      <c r="B21" s="93"/>
      <c r="C21" s="110" t="s">
        <v>33</v>
      </c>
      <c r="D21" s="111"/>
      <c r="E21" s="111"/>
      <c r="F21" s="111"/>
      <c r="G21" s="112"/>
      <c r="H21" s="111"/>
      <c r="I21" s="146"/>
      <c r="J21" s="114"/>
      <c r="K21" s="115">
        <f>SUM(K14:K20)</f>
        <v>11272200.869999999</v>
      </c>
      <c r="L21" s="94"/>
    </row>
    <row r="22" spans="2:12" ht="30" customHeight="1">
      <c r="B22" s="93"/>
      <c r="C22" s="98"/>
      <c r="D22" s="99"/>
      <c r="E22" s="99"/>
      <c r="F22" s="99"/>
      <c r="G22" s="99"/>
      <c r="H22" s="99"/>
      <c r="I22" s="99"/>
      <c r="J22" s="99"/>
      <c r="K22" s="100"/>
      <c r="L22" s="94"/>
    </row>
    <row r="23" spans="2:12" ht="30" customHeight="1">
      <c r="B23" s="93"/>
      <c r="C23" s="101">
        <v>2.1</v>
      </c>
      <c r="D23" s="116" t="s">
        <v>34</v>
      </c>
      <c r="E23" s="117" t="s">
        <v>17</v>
      </c>
      <c r="F23" s="117"/>
      <c r="G23" s="118" t="s">
        <v>35</v>
      </c>
      <c r="H23" s="117" t="s">
        <v>19</v>
      </c>
      <c r="I23" s="119">
        <v>2.9</v>
      </c>
      <c r="J23" s="120">
        <f>157609*1.33</f>
        <v>209619.97</v>
      </c>
      <c r="K23" s="121">
        <f>I23*J23</f>
        <v>607897.91299999994</v>
      </c>
      <c r="L23" s="94"/>
    </row>
    <row r="24" spans="2:12" ht="30" customHeight="1">
      <c r="B24" s="93"/>
      <c r="C24" s="101">
        <v>2.2000000000000002</v>
      </c>
      <c r="D24" s="102" t="s">
        <v>36</v>
      </c>
      <c r="E24" s="102" t="s">
        <v>17</v>
      </c>
      <c r="F24" s="102"/>
      <c r="G24" s="122" t="s">
        <v>37</v>
      </c>
      <c r="H24" s="102" t="s">
        <v>19</v>
      </c>
      <c r="I24" s="104">
        <v>20</v>
      </c>
      <c r="J24" s="123">
        <f>64283*1.33</f>
        <v>85496.39</v>
      </c>
      <c r="K24" s="124">
        <f>I24*J24</f>
        <v>1709927.8</v>
      </c>
      <c r="L24" s="94"/>
    </row>
    <row r="25" spans="2:12" ht="30" customHeight="1">
      <c r="B25" s="93"/>
      <c r="C25" s="101">
        <v>2.2999999999999998</v>
      </c>
      <c r="D25" s="125">
        <v>5.5</v>
      </c>
      <c r="E25" s="102" t="s">
        <v>17</v>
      </c>
      <c r="F25" s="102"/>
      <c r="G25" s="122" t="s">
        <v>38</v>
      </c>
      <c r="H25" s="102" t="s">
        <v>19</v>
      </c>
      <c r="I25" s="104">
        <v>296.2</v>
      </c>
      <c r="J25" s="123">
        <f>12734*1.33</f>
        <v>16936.22</v>
      </c>
      <c r="K25" s="124">
        <f>I25*J25</f>
        <v>5016508.3640000001</v>
      </c>
      <c r="L25" s="94"/>
    </row>
    <row r="26" spans="2:12" ht="30" customHeight="1">
      <c r="B26" s="93"/>
      <c r="C26" s="110" t="s">
        <v>33</v>
      </c>
      <c r="D26" s="111"/>
      <c r="E26" s="111"/>
      <c r="F26" s="111"/>
      <c r="G26" s="112"/>
      <c r="H26" s="111"/>
      <c r="I26" s="146"/>
      <c r="J26" s="114"/>
      <c r="K26" s="115">
        <f>SUM(K23:K25)</f>
        <v>7334334.0769999996</v>
      </c>
      <c r="L26" s="94"/>
    </row>
    <row r="27" spans="2:12" ht="30" customHeight="1">
      <c r="B27" s="93"/>
      <c r="C27" s="98"/>
      <c r="D27" s="99"/>
      <c r="E27" s="99"/>
      <c r="F27" s="99"/>
      <c r="G27" s="99"/>
      <c r="H27" s="99"/>
      <c r="I27" s="99"/>
      <c r="J27" s="99"/>
      <c r="K27" s="100"/>
      <c r="L27" s="94"/>
    </row>
    <row r="28" spans="2:12" ht="30" customHeight="1">
      <c r="B28" s="93"/>
      <c r="C28" s="101">
        <v>3.1</v>
      </c>
      <c r="D28" s="102" t="s">
        <v>39</v>
      </c>
      <c r="E28" s="102" t="s">
        <v>17</v>
      </c>
      <c r="F28" s="102"/>
      <c r="G28" s="122" t="s">
        <v>40</v>
      </c>
      <c r="H28" s="102" t="s">
        <v>19</v>
      </c>
      <c r="I28" s="104">
        <v>46.6</v>
      </c>
      <c r="J28" s="123">
        <f>29033*1.33</f>
        <v>38613.89</v>
      </c>
      <c r="K28" s="124">
        <f>I28*J28</f>
        <v>1799407.274</v>
      </c>
      <c r="L28" s="94"/>
    </row>
    <row r="29" spans="2:12" ht="30" customHeight="1">
      <c r="B29" s="93"/>
      <c r="C29" s="101">
        <v>3.2</v>
      </c>
      <c r="D29" s="102" t="s">
        <v>41</v>
      </c>
      <c r="E29" s="102" t="s">
        <v>17</v>
      </c>
      <c r="F29" s="102"/>
      <c r="G29" s="122" t="s">
        <v>42</v>
      </c>
      <c r="H29" s="102" t="s">
        <v>43</v>
      </c>
      <c r="I29" s="104">
        <v>9.32</v>
      </c>
      <c r="J29" s="123">
        <f>18960*1.33</f>
        <v>25216.799999999999</v>
      </c>
      <c r="K29" s="124">
        <f>I29*J29</f>
        <v>235020.576</v>
      </c>
      <c r="L29" s="94"/>
    </row>
    <row r="30" spans="2:12" ht="30" customHeight="1">
      <c r="B30" s="93"/>
      <c r="C30" s="110" t="s">
        <v>33</v>
      </c>
      <c r="D30" s="111"/>
      <c r="E30" s="111"/>
      <c r="F30" s="111"/>
      <c r="G30" s="112"/>
      <c r="H30" s="111"/>
      <c r="I30" s="146"/>
      <c r="J30" s="114"/>
      <c r="K30" s="115">
        <f>SUM(K28:K29)</f>
        <v>2034427.85</v>
      </c>
      <c r="L30" s="94"/>
    </row>
    <row r="31" spans="2:12" ht="30" customHeight="1">
      <c r="B31" s="93"/>
      <c r="C31" s="98"/>
      <c r="D31" s="99"/>
      <c r="E31" s="99"/>
      <c r="F31" s="99"/>
      <c r="G31" s="99"/>
      <c r="H31" s="99"/>
      <c r="I31" s="99"/>
      <c r="J31" s="99"/>
      <c r="K31" s="100"/>
      <c r="L31" s="94"/>
    </row>
    <row r="32" spans="2:12" ht="30" customHeight="1">
      <c r="B32" s="93"/>
      <c r="C32" s="101">
        <v>4.0999999999999996</v>
      </c>
      <c r="D32" s="133" t="s">
        <v>44</v>
      </c>
      <c r="E32" s="133" t="s">
        <v>17</v>
      </c>
      <c r="F32" s="133"/>
      <c r="G32" s="134" t="s">
        <v>45</v>
      </c>
      <c r="H32" s="133" t="s">
        <v>26</v>
      </c>
      <c r="I32" s="104">
        <v>2</v>
      </c>
      <c r="J32" s="123">
        <f>178422*1.33</f>
        <v>237301.26</v>
      </c>
      <c r="K32" s="124">
        <f>I32*J32</f>
        <v>474602.52</v>
      </c>
      <c r="L32" s="94"/>
    </row>
    <row r="33" spans="2:12" ht="30" customHeight="1">
      <c r="B33" s="93"/>
      <c r="C33" s="101">
        <v>4.2</v>
      </c>
      <c r="D33" s="133">
        <v>9.33</v>
      </c>
      <c r="E33" s="133" t="s">
        <v>17</v>
      </c>
      <c r="F33" s="133"/>
      <c r="G33" s="134" t="s">
        <v>46</v>
      </c>
      <c r="H33" s="133" t="s">
        <v>19</v>
      </c>
      <c r="I33" s="104">
        <v>26</v>
      </c>
      <c r="J33" s="123">
        <f>166547*1.33</f>
        <v>221507.51</v>
      </c>
      <c r="K33" s="124">
        <f>I33*J33</f>
        <v>5759195.2599999998</v>
      </c>
      <c r="L33" s="94"/>
    </row>
    <row r="34" spans="2:12" ht="30" customHeight="1">
      <c r="B34" s="93"/>
      <c r="C34" s="110" t="s">
        <v>33</v>
      </c>
      <c r="D34" s="111"/>
      <c r="E34" s="111"/>
      <c r="F34" s="111"/>
      <c r="G34" s="112"/>
      <c r="H34" s="111"/>
      <c r="I34" s="146"/>
      <c r="J34" s="114"/>
      <c r="K34" s="115">
        <f>SUM(K32:K33)</f>
        <v>6233797.7800000003</v>
      </c>
      <c r="L34" s="94"/>
    </row>
    <row r="35" spans="2:12" ht="30" customHeight="1">
      <c r="B35" s="93"/>
      <c r="C35" s="98"/>
      <c r="D35" s="99"/>
      <c r="E35" s="99"/>
      <c r="F35" s="99"/>
      <c r="G35" s="99"/>
      <c r="H35" s="99"/>
      <c r="I35" s="99"/>
      <c r="J35" s="99"/>
      <c r="K35" s="100"/>
      <c r="L35" s="94"/>
    </row>
    <row r="36" spans="2:12" ht="30" customHeight="1">
      <c r="B36" s="93"/>
      <c r="C36" s="101">
        <v>5.0999999999999996</v>
      </c>
      <c r="D36" s="133" t="s">
        <v>47</v>
      </c>
      <c r="E36" s="133" t="s">
        <v>17</v>
      </c>
      <c r="F36" s="133"/>
      <c r="G36" s="134" t="s">
        <v>48</v>
      </c>
      <c r="H36" s="133" t="s">
        <v>26</v>
      </c>
      <c r="I36" s="104">
        <v>1</v>
      </c>
      <c r="J36" s="123">
        <f>234783*1.33</f>
        <v>312261.39</v>
      </c>
      <c r="K36" s="124">
        <f>I36*J36</f>
        <v>312261.39</v>
      </c>
      <c r="L36" s="94"/>
    </row>
    <row r="37" spans="2:12" ht="30" customHeight="1">
      <c r="B37" s="93"/>
      <c r="C37" s="101">
        <v>5.2</v>
      </c>
      <c r="D37" s="133" t="s">
        <v>49</v>
      </c>
      <c r="E37" s="133" t="s">
        <v>17</v>
      </c>
      <c r="F37" s="133"/>
      <c r="G37" s="134" t="s">
        <v>50</v>
      </c>
      <c r="H37" s="133" t="s">
        <v>19</v>
      </c>
      <c r="I37" s="104">
        <v>1.6</v>
      </c>
      <c r="J37" s="123">
        <f>338659*1.33</f>
        <v>450416.47</v>
      </c>
      <c r="K37" s="124">
        <f>I37*J37</f>
        <v>720666.35199999996</v>
      </c>
      <c r="L37" s="94"/>
    </row>
    <row r="38" spans="2:12" ht="30" customHeight="1">
      <c r="B38" s="93"/>
      <c r="C38" s="101">
        <v>5.3</v>
      </c>
      <c r="D38" s="133" t="s">
        <v>51</v>
      </c>
      <c r="E38" s="133" t="s">
        <v>17</v>
      </c>
      <c r="F38" s="133"/>
      <c r="G38" s="134" t="s">
        <v>52</v>
      </c>
      <c r="H38" s="133" t="s">
        <v>19</v>
      </c>
      <c r="I38" s="104">
        <v>12.5</v>
      </c>
      <c r="J38" s="123">
        <f>222776*1.33</f>
        <v>296292.08</v>
      </c>
      <c r="K38" s="124">
        <f>I38*J38</f>
        <v>3703651</v>
      </c>
      <c r="L38" s="94"/>
    </row>
    <row r="39" spans="2:12" ht="30" customHeight="1">
      <c r="B39" s="93"/>
      <c r="C39" s="101">
        <v>5.4</v>
      </c>
      <c r="D39" s="138" t="s">
        <v>53</v>
      </c>
      <c r="E39" s="133" t="s">
        <v>17</v>
      </c>
      <c r="F39" s="133"/>
      <c r="G39" s="134" t="s">
        <v>54</v>
      </c>
      <c r="H39" s="133" t="s">
        <v>19</v>
      </c>
      <c r="I39" s="104">
        <v>12.5</v>
      </c>
      <c r="J39" s="123">
        <f>215070*1.33</f>
        <v>286043.09999999998</v>
      </c>
      <c r="K39" s="124">
        <f>I39*J39</f>
        <v>3575538.75</v>
      </c>
      <c r="L39" s="94"/>
    </row>
    <row r="40" spans="2:12" ht="30" customHeight="1">
      <c r="B40" s="93"/>
      <c r="C40" s="110" t="s">
        <v>33</v>
      </c>
      <c r="D40" s="135"/>
      <c r="E40" s="135"/>
      <c r="F40" s="135"/>
      <c r="G40" s="136"/>
      <c r="H40" s="137"/>
      <c r="I40" s="113"/>
      <c r="J40" s="114"/>
      <c r="K40" s="115">
        <f>SUM(K36:K39)</f>
        <v>8312117.4919999996</v>
      </c>
      <c r="L40" s="94"/>
    </row>
    <row r="41" spans="2:12" ht="30" customHeight="1">
      <c r="B41" s="93"/>
      <c r="C41" s="98"/>
      <c r="D41" s="99"/>
      <c r="E41" s="99"/>
      <c r="F41" s="99"/>
      <c r="G41" s="99"/>
      <c r="H41" s="99"/>
      <c r="I41" s="99"/>
      <c r="J41" s="99"/>
      <c r="K41" s="100"/>
      <c r="L41" s="94"/>
    </row>
    <row r="42" spans="2:12" ht="30" customHeight="1">
      <c r="B42" s="93"/>
      <c r="C42" s="101">
        <v>6.1</v>
      </c>
      <c r="D42" s="133" t="s">
        <v>55</v>
      </c>
      <c r="E42" s="133" t="s">
        <v>17</v>
      </c>
      <c r="F42" s="133"/>
      <c r="G42" s="134" t="s">
        <v>56</v>
      </c>
      <c r="H42" s="133" t="s">
        <v>26</v>
      </c>
      <c r="I42" s="104">
        <v>2</v>
      </c>
      <c r="J42" s="123">
        <f>379698*1.33</f>
        <v>504998.34</v>
      </c>
      <c r="K42" s="124">
        <f t="shared" ref="K42:K50" si="1">I42*J42</f>
        <v>1009996.68</v>
      </c>
      <c r="L42" s="94"/>
    </row>
    <row r="43" spans="2:12" ht="30" customHeight="1">
      <c r="B43" s="93"/>
      <c r="C43" s="140">
        <v>6.2</v>
      </c>
      <c r="D43" s="133" t="s">
        <v>57</v>
      </c>
      <c r="E43" s="133" t="s">
        <v>17</v>
      </c>
      <c r="F43" s="133"/>
      <c r="G43" s="134" t="s">
        <v>58</v>
      </c>
      <c r="H43" s="133" t="s">
        <v>26</v>
      </c>
      <c r="I43" s="104">
        <v>4</v>
      </c>
      <c r="J43" s="123">
        <f>114505*1.33</f>
        <v>152291.65</v>
      </c>
      <c r="K43" s="124">
        <f t="shared" si="1"/>
        <v>609166.6</v>
      </c>
      <c r="L43" s="94"/>
    </row>
    <row r="44" spans="2:12" ht="30" customHeight="1">
      <c r="B44" s="93"/>
      <c r="C44" s="101">
        <v>6.3</v>
      </c>
      <c r="D44" s="133" t="s">
        <v>59</v>
      </c>
      <c r="E44" s="133" t="s">
        <v>17</v>
      </c>
      <c r="F44" s="133"/>
      <c r="G44" s="134" t="s">
        <v>60</v>
      </c>
      <c r="H44" s="133" t="s">
        <v>26</v>
      </c>
      <c r="I44" s="104">
        <v>3</v>
      </c>
      <c r="J44" s="123">
        <f>118337*1.33</f>
        <v>157388.21</v>
      </c>
      <c r="K44" s="124">
        <f t="shared" si="1"/>
        <v>472164.63</v>
      </c>
      <c r="L44" s="94"/>
    </row>
    <row r="45" spans="2:12" ht="30" customHeight="1">
      <c r="B45" s="93"/>
      <c r="C45" s="140">
        <v>6.4</v>
      </c>
      <c r="D45" s="133" t="s">
        <v>61</v>
      </c>
      <c r="E45" s="133" t="s">
        <v>17</v>
      </c>
      <c r="F45" s="133"/>
      <c r="G45" s="134" t="s">
        <v>62</v>
      </c>
      <c r="H45" s="133" t="s">
        <v>26</v>
      </c>
      <c r="I45" s="104">
        <v>1</v>
      </c>
      <c r="J45" s="123">
        <f>149937*1.33</f>
        <v>199416.21</v>
      </c>
      <c r="K45" s="124">
        <f t="shared" si="1"/>
        <v>199416.21</v>
      </c>
      <c r="L45" s="94"/>
    </row>
    <row r="46" spans="2:12" ht="30" customHeight="1">
      <c r="B46" s="93"/>
      <c r="C46" s="101">
        <v>6.5</v>
      </c>
      <c r="D46" s="133" t="s">
        <v>63</v>
      </c>
      <c r="E46" s="133" t="s">
        <v>17</v>
      </c>
      <c r="F46" s="133"/>
      <c r="G46" s="134" t="s">
        <v>64</v>
      </c>
      <c r="H46" s="133" t="s">
        <v>26</v>
      </c>
      <c r="I46" s="104">
        <v>2</v>
      </c>
      <c r="J46" s="123">
        <f>117702*1.33</f>
        <v>156543.66</v>
      </c>
      <c r="K46" s="124">
        <f t="shared" si="1"/>
        <v>313087.32</v>
      </c>
      <c r="L46" s="94"/>
    </row>
    <row r="47" spans="2:12" ht="30" customHeight="1">
      <c r="B47" s="93"/>
      <c r="C47" s="140">
        <v>6.6</v>
      </c>
      <c r="D47" s="133" t="s">
        <v>65</v>
      </c>
      <c r="E47" s="133" t="s">
        <v>17</v>
      </c>
      <c r="F47" s="133"/>
      <c r="G47" s="134" t="s">
        <v>66</v>
      </c>
      <c r="H47" s="133" t="s">
        <v>43</v>
      </c>
      <c r="I47" s="104">
        <v>30</v>
      </c>
      <c r="J47" s="123">
        <f>23108*1.33</f>
        <v>30733.64</v>
      </c>
      <c r="K47" s="124">
        <f t="shared" si="1"/>
        <v>922009.2</v>
      </c>
      <c r="L47" s="94"/>
    </row>
    <row r="48" spans="2:12" ht="30" customHeight="1">
      <c r="B48" s="93"/>
      <c r="C48" s="101">
        <v>6.7</v>
      </c>
      <c r="D48" s="133" t="s">
        <v>67</v>
      </c>
      <c r="E48" s="133" t="s">
        <v>17</v>
      </c>
      <c r="F48" s="133"/>
      <c r="G48" s="134" t="s">
        <v>68</v>
      </c>
      <c r="H48" s="133" t="s">
        <v>43</v>
      </c>
      <c r="I48" s="104">
        <v>12</v>
      </c>
      <c r="J48" s="123">
        <f>14260*1.33</f>
        <v>18965.8</v>
      </c>
      <c r="K48" s="124">
        <f t="shared" si="1"/>
        <v>227589.6</v>
      </c>
      <c r="L48" s="94"/>
    </row>
    <row r="49" spans="2:12" ht="30" customHeight="1">
      <c r="B49" s="93"/>
      <c r="C49" s="140">
        <v>6.8</v>
      </c>
      <c r="D49" s="133" t="s">
        <v>69</v>
      </c>
      <c r="E49" s="133" t="s">
        <v>17</v>
      </c>
      <c r="F49" s="133"/>
      <c r="G49" s="134" t="s">
        <v>70</v>
      </c>
      <c r="H49" s="133" t="s">
        <v>43</v>
      </c>
      <c r="I49" s="141">
        <v>5</v>
      </c>
      <c r="J49" s="142">
        <f>40719*1.33</f>
        <v>54156.27</v>
      </c>
      <c r="K49" s="143">
        <f t="shared" si="1"/>
        <v>270781.34999999998</v>
      </c>
      <c r="L49" s="94"/>
    </row>
    <row r="50" spans="2:12" ht="30" customHeight="1">
      <c r="B50" s="93"/>
      <c r="C50" s="101">
        <v>6.9</v>
      </c>
      <c r="D50" s="133" t="s">
        <v>71</v>
      </c>
      <c r="E50" s="133" t="s">
        <v>17</v>
      </c>
      <c r="F50" s="133"/>
      <c r="G50" s="134" t="s">
        <v>72</v>
      </c>
      <c r="H50" s="133" t="s">
        <v>43</v>
      </c>
      <c r="I50" s="104">
        <v>5</v>
      </c>
      <c r="J50" s="123">
        <f>74815*1.33</f>
        <v>99503.95</v>
      </c>
      <c r="K50" s="124">
        <f t="shared" si="1"/>
        <v>497519.75</v>
      </c>
      <c r="L50" s="94"/>
    </row>
    <row r="51" spans="2:12" ht="30" customHeight="1">
      <c r="B51" s="93"/>
      <c r="C51" s="144" t="s">
        <v>33</v>
      </c>
      <c r="D51" s="135"/>
      <c r="E51" s="135"/>
      <c r="F51" s="135"/>
      <c r="G51" s="136"/>
      <c r="H51" s="137"/>
      <c r="I51" s="113"/>
      <c r="J51" s="114"/>
      <c r="K51" s="115">
        <f>SUM(K42:K50)</f>
        <v>4521731.34</v>
      </c>
      <c r="L51" s="94"/>
    </row>
    <row r="52" spans="2:12" ht="30" customHeight="1">
      <c r="B52" s="93"/>
      <c r="C52" s="98"/>
      <c r="D52" s="99"/>
      <c r="E52" s="99"/>
      <c r="F52" s="99"/>
      <c r="G52" s="99"/>
      <c r="H52" s="99"/>
      <c r="I52" s="99"/>
      <c r="J52" s="99"/>
      <c r="K52" s="100"/>
      <c r="L52" s="94"/>
    </row>
    <row r="53" spans="2:12" ht="30" customHeight="1">
      <c r="B53" s="93"/>
      <c r="C53" s="101">
        <v>7.1</v>
      </c>
      <c r="D53" s="133" t="s">
        <v>73</v>
      </c>
      <c r="E53" s="133" t="s">
        <v>17</v>
      </c>
      <c r="F53" s="133"/>
      <c r="G53" s="134" t="s">
        <v>74</v>
      </c>
      <c r="H53" s="133" t="s">
        <v>19</v>
      </c>
      <c r="I53" s="104">
        <v>61</v>
      </c>
      <c r="J53" s="123">
        <f>41024*1.33</f>
        <v>54561.919999999998</v>
      </c>
      <c r="K53" s="124">
        <f>I53*J53</f>
        <v>3328277.12</v>
      </c>
      <c r="L53" s="94"/>
    </row>
    <row r="54" spans="2:12" ht="30" customHeight="1">
      <c r="B54" s="93"/>
      <c r="C54" s="110"/>
      <c r="D54" s="135"/>
      <c r="E54" s="135"/>
      <c r="F54" s="135"/>
      <c r="G54" s="136"/>
      <c r="H54" s="137"/>
      <c r="I54" s="113"/>
      <c r="J54" s="114"/>
      <c r="K54" s="115">
        <f>SUM(K53)</f>
        <v>3328277.12</v>
      </c>
      <c r="L54" s="94"/>
    </row>
    <row r="55" spans="2:12" ht="30" customHeight="1">
      <c r="B55" s="93"/>
      <c r="C55" s="98"/>
      <c r="D55" s="99"/>
      <c r="E55" s="99"/>
      <c r="F55" s="99"/>
      <c r="G55" s="99"/>
      <c r="H55" s="99"/>
      <c r="I55" s="99"/>
      <c r="J55" s="99"/>
      <c r="K55" s="100"/>
      <c r="L55" s="94"/>
    </row>
    <row r="56" spans="2:12" ht="30" customHeight="1">
      <c r="B56" s="93"/>
      <c r="C56" s="101">
        <v>8.1</v>
      </c>
      <c r="D56" s="133" t="s">
        <v>75</v>
      </c>
      <c r="E56" s="133" t="s">
        <v>17</v>
      </c>
      <c r="F56" s="133"/>
      <c r="G56" s="134" t="s">
        <v>76</v>
      </c>
      <c r="H56" s="133" t="s">
        <v>19</v>
      </c>
      <c r="I56" s="104">
        <v>312</v>
      </c>
      <c r="J56" s="123">
        <f>89646*1.33</f>
        <v>119229.18</v>
      </c>
      <c r="K56" s="124">
        <f>I56*J56</f>
        <v>37199504.159999996</v>
      </c>
      <c r="L56" s="94"/>
    </row>
    <row r="57" spans="2:12" ht="30" customHeight="1">
      <c r="B57" s="93"/>
      <c r="C57" s="145">
        <v>8.1999999999999993</v>
      </c>
      <c r="D57" s="133" t="s">
        <v>77</v>
      </c>
      <c r="E57" s="133" t="s">
        <v>17</v>
      </c>
      <c r="F57" s="133"/>
      <c r="G57" s="134" t="s">
        <v>78</v>
      </c>
      <c r="H57" s="133" t="s">
        <v>26</v>
      </c>
      <c r="I57" s="104">
        <v>2</v>
      </c>
      <c r="J57" s="123">
        <f>36730*1.33</f>
        <v>48850.9</v>
      </c>
      <c r="K57" s="124">
        <f>I57*J57</f>
        <v>97701.8</v>
      </c>
      <c r="L57" s="94"/>
    </row>
    <row r="58" spans="2:12" ht="30" customHeight="1">
      <c r="B58" s="93"/>
      <c r="C58" s="101">
        <v>8.3000000000000007</v>
      </c>
      <c r="D58" s="133" t="s">
        <v>79</v>
      </c>
      <c r="E58" s="133" t="s">
        <v>17</v>
      </c>
      <c r="F58" s="133"/>
      <c r="G58" s="134" t="s">
        <v>80</v>
      </c>
      <c r="H58" s="133" t="s">
        <v>19</v>
      </c>
      <c r="I58" s="104">
        <v>75</v>
      </c>
      <c r="J58" s="123">
        <f>96208*1.33</f>
        <v>127956.64</v>
      </c>
      <c r="K58" s="124">
        <f>I58*J58</f>
        <v>9596748</v>
      </c>
      <c r="L58" s="94"/>
    </row>
    <row r="59" spans="2:12" ht="30" customHeight="1">
      <c r="B59" s="93"/>
      <c r="C59" s="128" t="s">
        <v>33</v>
      </c>
      <c r="D59" s="129"/>
      <c r="E59" s="129"/>
      <c r="F59" s="129"/>
      <c r="G59" s="130"/>
      <c r="H59" s="129"/>
      <c r="I59" s="113"/>
      <c r="J59" s="131"/>
      <c r="K59" s="132">
        <f>SUM(K56:K58)</f>
        <v>46893953.960000001</v>
      </c>
      <c r="L59" s="94"/>
    </row>
    <row r="60" spans="2:12" ht="30" customHeight="1">
      <c r="B60" s="93"/>
      <c r="C60" s="98"/>
      <c r="D60" s="99"/>
      <c r="E60" s="99"/>
      <c r="F60" s="99"/>
      <c r="G60" s="99"/>
      <c r="H60" s="99"/>
      <c r="I60" s="99"/>
      <c r="J60" s="99"/>
      <c r="K60" s="100"/>
      <c r="L60" s="94"/>
    </row>
    <row r="61" spans="2:12" ht="30" customHeight="1">
      <c r="B61" s="93"/>
      <c r="C61" s="101">
        <v>9.1</v>
      </c>
      <c r="D61" s="116" t="s">
        <v>81</v>
      </c>
      <c r="E61" s="117" t="s">
        <v>17</v>
      </c>
      <c r="F61" s="117"/>
      <c r="G61" s="118" t="s">
        <v>82</v>
      </c>
      <c r="H61" s="117" t="s">
        <v>19</v>
      </c>
      <c r="I61" s="119">
        <v>150</v>
      </c>
      <c r="J61" s="120">
        <f>156308*1.33</f>
        <v>207889.64</v>
      </c>
      <c r="K61" s="121">
        <f>I61*J61</f>
        <v>31183446</v>
      </c>
      <c r="L61" s="94"/>
    </row>
    <row r="62" spans="2:12" ht="30" customHeight="1">
      <c r="B62" s="93"/>
      <c r="C62" s="110"/>
      <c r="D62" s="135"/>
      <c r="E62" s="135"/>
      <c r="F62" s="135"/>
      <c r="G62" s="139"/>
      <c r="H62" s="137"/>
      <c r="I62" s="146"/>
      <c r="J62" s="114"/>
      <c r="K62" s="115">
        <f>K61</f>
        <v>31183446</v>
      </c>
      <c r="L62" s="94"/>
    </row>
    <row r="63" spans="2:12" ht="30" customHeight="1">
      <c r="B63" s="93"/>
      <c r="C63" s="98"/>
      <c r="D63" s="99"/>
      <c r="E63" s="99"/>
      <c r="F63" s="99"/>
      <c r="G63" s="99"/>
      <c r="H63" s="99"/>
      <c r="I63" s="99"/>
      <c r="J63" s="99"/>
      <c r="K63" s="100"/>
      <c r="L63" s="94"/>
    </row>
    <row r="64" spans="2:12" ht="30" customHeight="1">
      <c r="B64" s="93"/>
      <c r="C64" s="101">
        <v>10.1</v>
      </c>
      <c r="D64" s="117" t="s">
        <v>83</v>
      </c>
      <c r="E64" s="117" t="s">
        <v>17</v>
      </c>
      <c r="F64" s="117"/>
      <c r="G64" s="118" t="s">
        <v>84</v>
      </c>
      <c r="H64" s="117" t="s">
        <v>26</v>
      </c>
      <c r="I64" s="119">
        <v>1</v>
      </c>
      <c r="J64" s="120">
        <f>417770*1.33</f>
        <v>555634.1</v>
      </c>
      <c r="K64" s="121">
        <f>I64*J64</f>
        <v>555634.1</v>
      </c>
      <c r="L64" s="94"/>
    </row>
    <row r="65" spans="2:12" ht="30" customHeight="1">
      <c r="B65" s="93"/>
      <c r="C65" s="140">
        <v>10.199999999999999</v>
      </c>
      <c r="D65" s="133" t="s">
        <v>85</v>
      </c>
      <c r="E65" s="133" t="s">
        <v>17</v>
      </c>
      <c r="F65" s="133"/>
      <c r="G65" s="134" t="s">
        <v>86</v>
      </c>
      <c r="H65" s="133" t="s">
        <v>26</v>
      </c>
      <c r="I65" s="104">
        <v>2</v>
      </c>
      <c r="J65" s="123">
        <f>173627*1.33</f>
        <v>230923.91</v>
      </c>
      <c r="K65" s="124">
        <f>I65*J65</f>
        <v>461847.82</v>
      </c>
      <c r="L65" s="94"/>
    </row>
    <row r="66" spans="2:12" ht="30" customHeight="1">
      <c r="B66" s="93"/>
      <c r="C66" s="101">
        <v>10.3</v>
      </c>
      <c r="D66" s="133" t="s">
        <v>87</v>
      </c>
      <c r="E66" s="133" t="s">
        <v>17</v>
      </c>
      <c r="F66" s="133"/>
      <c r="G66" s="134" t="s">
        <v>88</v>
      </c>
      <c r="H66" s="133" t="s">
        <v>26</v>
      </c>
      <c r="I66" s="104">
        <v>1</v>
      </c>
      <c r="J66" s="123">
        <f>352152*1.33</f>
        <v>468362.16</v>
      </c>
      <c r="K66" s="124">
        <f>I66*J66</f>
        <v>468362.16</v>
      </c>
      <c r="L66" s="94"/>
    </row>
    <row r="67" spans="2:12" ht="30" customHeight="1">
      <c r="B67" s="93"/>
      <c r="C67" s="110" t="s">
        <v>33</v>
      </c>
      <c r="D67" s="135"/>
      <c r="E67" s="135"/>
      <c r="F67" s="135"/>
      <c r="G67" s="139"/>
      <c r="H67" s="137"/>
      <c r="I67" s="146"/>
      <c r="J67" s="114"/>
      <c r="K67" s="115">
        <f>SUM(K64:K66)</f>
        <v>1485844.08</v>
      </c>
      <c r="L67" s="94"/>
    </row>
    <row r="68" spans="2:12" ht="30" customHeight="1">
      <c r="B68" s="93"/>
      <c r="C68" s="98"/>
      <c r="D68" s="99"/>
      <c r="E68" s="99"/>
      <c r="F68" s="99"/>
      <c r="G68" s="99"/>
      <c r="H68" s="99"/>
      <c r="I68" s="99"/>
      <c r="J68" s="99"/>
      <c r="K68" s="100"/>
      <c r="L68" s="94"/>
    </row>
    <row r="69" spans="2:12" ht="30" customHeight="1">
      <c r="B69" s="93"/>
      <c r="C69" s="101">
        <v>11.1</v>
      </c>
      <c r="D69" s="102" t="s">
        <v>89</v>
      </c>
      <c r="E69" s="102" t="s">
        <v>17</v>
      </c>
      <c r="F69" s="102"/>
      <c r="G69" s="122" t="s">
        <v>90</v>
      </c>
      <c r="H69" s="102" t="s">
        <v>43</v>
      </c>
      <c r="I69" s="104">
        <v>5</v>
      </c>
      <c r="J69" s="123">
        <f>4925*1.33</f>
        <v>6550.25</v>
      </c>
      <c r="K69" s="124">
        <f t="shared" ref="K69:K74" si="2">I69*J69</f>
        <v>32751.25</v>
      </c>
      <c r="L69" s="94"/>
    </row>
    <row r="70" spans="2:12" ht="30" customHeight="1">
      <c r="B70" s="93"/>
      <c r="C70" s="101">
        <v>11.2</v>
      </c>
      <c r="D70" s="102" t="s">
        <v>91</v>
      </c>
      <c r="E70" s="102" t="s">
        <v>17</v>
      </c>
      <c r="F70" s="102"/>
      <c r="G70" s="122" t="s">
        <v>92</v>
      </c>
      <c r="H70" s="102" t="s">
        <v>19</v>
      </c>
      <c r="I70" s="104">
        <v>53.2</v>
      </c>
      <c r="J70" s="123">
        <f>24457*1.33</f>
        <v>32527.81</v>
      </c>
      <c r="K70" s="124">
        <f t="shared" si="2"/>
        <v>1730479.4920000001</v>
      </c>
      <c r="L70" s="94"/>
    </row>
    <row r="71" spans="2:12" ht="30" customHeight="1">
      <c r="B71" s="93"/>
      <c r="C71" s="101">
        <v>11.3</v>
      </c>
      <c r="D71" s="107" t="s">
        <v>93</v>
      </c>
      <c r="E71" s="107" t="s">
        <v>17</v>
      </c>
      <c r="F71" s="107"/>
      <c r="G71" s="147" t="s">
        <v>94</v>
      </c>
      <c r="H71" s="107" t="s">
        <v>43</v>
      </c>
      <c r="I71" s="104">
        <v>9.32</v>
      </c>
      <c r="J71" s="123">
        <f>9080*1.33</f>
        <v>12076.4</v>
      </c>
      <c r="K71" s="124">
        <f t="shared" si="2"/>
        <v>112552.048</v>
      </c>
      <c r="L71" s="94"/>
    </row>
    <row r="72" spans="2:12" ht="30" customHeight="1">
      <c r="B72" s="93"/>
      <c r="C72" s="101">
        <v>11.4</v>
      </c>
      <c r="D72" s="102" t="s">
        <v>95</v>
      </c>
      <c r="E72" s="102" t="s">
        <v>17</v>
      </c>
      <c r="F72" s="102"/>
      <c r="G72" s="122" t="s">
        <v>96</v>
      </c>
      <c r="H72" s="102" t="s">
        <v>19</v>
      </c>
      <c r="I72" s="104">
        <v>46.6</v>
      </c>
      <c r="J72" s="123">
        <f>17797*1.33</f>
        <v>23670.01</v>
      </c>
      <c r="K72" s="124">
        <f t="shared" si="2"/>
        <v>1103022.466</v>
      </c>
      <c r="L72" s="94"/>
    </row>
    <row r="73" spans="2:12" ht="30" customHeight="1">
      <c r="B73" s="93"/>
      <c r="C73" s="101">
        <v>11.5</v>
      </c>
      <c r="D73" s="102" t="s">
        <v>97</v>
      </c>
      <c r="E73" s="102" t="s">
        <v>17</v>
      </c>
      <c r="F73" s="102"/>
      <c r="G73" s="122" t="s">
        <v>98</v>
      </c>
      <c r="H73" s="102" t="s">
        <v>43</v>
      </c>
      <c r="I73" s="104">
        <v>9.32</v>
      </c>
      <c r="J73" s="123">
        <f>10876*1.33</f>
        <v>14465.08</v>
      </c>
      <c r="K73" s="124">
        <f t="shared" si="2"/>
        <v>134814.54560000001</v>
      </c>
      <c r="L73" s="94"/>
    </row>
    <row r="74" spans="2:12" ht="30" customHeight="1">
      <c r="B74" s="93"/>
      <c r="C74" s="101">
        <v>11.6</v>
      </c>
      <c r="D74" s="102" t="s">
        <v>99</v>
      </c>
      <c r="E74" s="102" t="s">
        <v>17</v>
      </c>
      <c r="F74" s="102"/>
      <c r="G74" s="122" t="s">
        <v>100</v>
      </c>
      <c r="H74" s="102" t="s">
        <v>19</v>
      </c>
      <c r="I74" s="104">
        <v>46.6</v>
      </c>
      <c r="J74" s="123">
        <f>19167*1.33</f>
        <v>25492.11</v>
      </c>
      <c r="K74" s="124">
        <f t="shared" si="2"/>
        <v>1187932.3259999999</v>
      </c>
      <c r="L74" s="94"/>
    </row>
    <row r="75" spans="2:12" ht="30" customHeight="1">
      <c r="B75" s="93"/>
      <c r="C75" s="110" t="s">
        <v>33</v>
      </c>
      <c r="D75" s="126"/>
      <c r="E75" s="127"/>
      <c r="F75" s="126"/>
      <c r="G75" s="126"/>
      <c r="H75" s="126"/>
      <c r="I75" s="113"/>
      <c r="J75" s="126"/>
      <c r="K75" s="115">
        <f>SUM(K69:K74)</f>
        <v>4301552.1276000002</v>
      </c>
      <c r="L75" s="94"/>
    </row>
    <row r="76" spans="2:12" ht="30" customHeight="1">
      <c r="B76" s="93"/>
      <c r="C76" s="98"/>
      <c r="D76" s="99"/>
      <c r="E76" s="99"/>
      <c r="F76" s="99"/>
      <c r="G76" s="99"/>
      <c r="H76" s="99"/>
      <c r="I76" s="99"/>
      <c r="J76" s="99"/>
      <c r="K76" s="100"/>
      <c r="L76" s="94"/>
    </row>
    <row r="77" spans="2:12" ht="30" customHeight="1">
      <c r="B77" s="93"/>
      <c r="C77" s="101">
        <v>12.1</v>
      </c>
      <c r="D77" s="117" t="s">
        <v>31</v>
      </c>
      <c r="E77" s="117"/>
      <c r="F77" s="117" t="s">
        <v>17</v>
      </c>
      <c r="G77" s="118" t="s">
        <v>101</v>
      </c>
      <c r="H77" s="117" t="s">
        <v>26</v>
      </c>
      <c r="I77" s="119">
        <v>1</v>
      </c>
      <c r="J77" s="120">
        <f>2561500*1.33</f>
        <v>3406795</v>
      </c>
      <c r="K77" s="121">
        <f t="shared" ref="K77:K83" si="3">I77*J77</f>
        <v>3406795</v>
      </c>
      <c r="L77" s="94"/>
    </row>
    <row r="78" spans="2:12" ht="33" customHeight="1">
      <c r="B78" s="93"/>
      <c r="C78" s="101">
        <v>12.2</v>
      </c>
      <c r="D78" s="117" t="s">
        <v>31</v>
      </c>
      <c r="E78" s="117"/>
      <c r="F78" s="117" t="s">
        <v>17</v>
      </c>
      <c r="G78" s="118" t="s">
        <v>102</v>
      </c>
      <c r="H78" s="117" t="s">
        <v>26</v>
      </c>
      <c r="I78" s="119">
        <v>1</v>
      </c>
      <c r="J78" s="120">
        <f>2786789*1.33</f>
        <v>3706429.37</v>
      </c>
      <c r="K78" s="121">
        <f t="shared" si="3"/>
        <v>3706429.37</v>
      </c>
      <c r="L78" s="94"/>
    </row>
    <row r="79" spans="2:12" ht="60.75" customHeight="1">
      <c r="B79" s="93"/>
      <c r="C79" s="101">
        <v>12.3</v>
      </c>
      <c r="D79" s="117" t="s">
        <v>31</v>
      </c>
      <c r="E79" s="117"/>
      <c r="F79" s="117" t="s">
        <v>17</v>
      </c>
      <c r="G79" s="118" t="s">
        <v>103</v>
      </c>
      <c r="H79" s="117" t="s">
        <v>26</v>
      </c>
      <c r="I79" s="119">
        <v>1</v>
      </c>
      <c r="J79" s="120">
        <f>2527000*1.33</f>
        <v>3360910</v>
      </c>
      <c r="K79" s="121">
        <f t="shared" si="3"/>
        <v>3360910</v>
      </c>
      <c r="L79" s="94"/>
    </row>
    <row r="80" spans="2:12" ht="36.75" customHeight="1">
      <c r="B80" s="93"/>
      <c r="C80" s="101">
        <v>12.4</v>
      </c>
      <c r="D80" s="117" t="s">
        <v>31</v>
      </c>
      <c r="E80" s="117"/>
      <c r="F80" s="117" t="s">
        <v>17</v>
      </c>
      <c r="G80" s="118" t="s">
        <v>104</v>
      </c>
      <c r="H80" s="117" t="s">
        <v>26</v>
      </c>
      <c r="I80" s="119">
        <v>1</v>
      </c>
      <c r="J80" s="120">
        <f>3617282*1.33</f>
        <v>4810985.0599999996</v>
      </c>
      <c r="K80" s="121">
        <f t="shared" si="3"/>
        <v>4810985.0599999996</v>
      </c>
      <c r="L80" s="94"/>
    </row>
    <row r="81" spans="2:12" ht="39.75" customHeight="1">
      <c r="B81" s="93"/>
      <c r="C81" s="101">
        <v>12.5</v>
      </c>
      <c r="D81" s="117" t="s">
        <v>31</v>
      </c>
      <c r="E81" s="117"/>
      <c r="F81" s="117" t="s">
        <v>17</v>
      </c>
      <c r="G81" s="118" t="s">
        <v>105</v>
      </c>
      <c r="H81" s="117" t="s">
        <v>26</v>
      </c>
      <c r="I81" s="119">
        <v>1</v>
      </c>
      <c r="J81" s="120">
        <f>2257781*1.33</f>
        <v>3002848.73</v>
      </c>
      <c r="K81" s="121">
        <f t="shared" si="3"/>
        <v>3002848.73</v>
      </c>
      <c r="L81" s="94"/>
    </row>
    <row r="82" spans="2:12" ht="50.25" customHeight="1">
      <c r="B82" s="93"/>
      <c r="C82" s="101">
        <v>12.6</v>
      </c>
      <c r="D82" s="117" t="s">
        <v>31</v>
      </c>
      <c r="E82" s="117"/>
      <c r="F82" s="117" t="s">
        <v>17</v>
      </c>
      <c r="G82" s="118" t="s">
        <v>106</v>
      </c>
      <c r="H82" s="117" t="s">
        <v>26</v>
      </c>
      <c r="I82" s="119">
        <v>1</v>
      </c>
      <c r="J82" s="120">
        <f>11283400*1.33</f>
        <v>15006922</v>
      </c>
      <c r="K82" s="121">
        <f t="shared" si="3"/>
        <v>15006922</v>
      </c>
      <c r="L82" s="94"/>
    </row>
    <row r="83" spans="2:12" ht="45" customHeight="1">
      <c r="B83" s="93"/>
      <c r="C83" s="101">
        <v>12.7</v>
      </c>
      <c r="D83" s="133" t="s">
        <v>31</v>
      </c>
      <c r="E83" s="133"/>
      <c r="F83" s="133" t="s">
        <v>17</v>
      </c>
      <c r="G83" s="134" t="s">
        <v>107</v>
      </c>
      <c r="H83" s="133" t="s">
        <v>26</v>
      </c>
      <c r="I83" s="104">
        <v>1</v>
      </c>
      <c r="J83" s="123">
        <f>1451743*1.33</f>
        <v>1930818.19</v>
      </c>
      <c r="K83" s="121">
        <f t="shared" si="3"/>
        <v>1930818.19</v>
      </c>
      <c r="L83" s="94"/>
    </row>
    <row r="84" spans="2:12" ht="30" customHeight="1">
      <c r="B84" s="93"/>
      <c r="C84" s="110" t="s">
        <v>33</v>
      </c>
      <c r="D84" s="135"/>
      <c r="E84" s="135"/>
      <c r="F84" s="135"/>
      <c r="G84" s="139"/>
      <c r="H84" s="137"/>
      <c r="I84" s="146"/>
      <c r="J84" s="114"/>
      <c r="K84" s="115">
        <f>SUM(K77:K83)</f>
        <v>35225708.350000001</v>
      </c>
      <c r="L84" s="94"/>
    </row>
    <row r="85" spans="2:12" ht="30" customHeight="1">
      <c r="B85" s="93"/>
      <c r="C85" s="98"/>
      <c r="D85" s="99"/>
      <c r="E85" s="99"/>
      <c r="F85" s="99"/>
      <c r="G85" s="99"/>
      <c r="H85" s="99"/>
      <c r="I85" s="99"/>
      <c r="J85" s="99"/>
      <c r="K85" s="100"/>
      <c r="L85" s="94"/>
    </row>
    <row r="86" spans="2:12" ht="30" customHeight="1">
      <c r="B86" s="93"/>
      <c r="C86" s="101">
        <v>13.1</v>
      </c>
      <c r="D86" s="117">
        <v>18.32</v>
      </c>
      <c r="E86" s="117" t="s">
        <v>17</v>
      </c>
      <c r="F86" s="117"/>
      <c r="G86" s="118" t="s">
        <v>108</v>
      </c>
      <c r="H86" s="117" t="s">
        <v>19</v>
      </c>
      <c r="I86" s="119">
        <v>373</v>
      </c>
      <c r="J86" s="120">
        <f>3121*1.33</f>
        <v>4150.93</v>
      </c>
      <c r="K86" s="121">
        <f>I86*J86</f>
        <v>1548296.89</v>
      </c>
      <c r="L86" s="94"/>
    </row>
    <row r="87" spans="2:12" ht="30" customHeight="1">
      <c r="B87" s="93"/>
      <c r="C87" s="110" t="s">
        <v>33</v>
      </c>
      <c r="D87" s="135"/>
      <c r="E87" s="135"/>
      <c r="F87" s="135"/>
      <c r="G87" s="139"/>
      <c r="H87" s="137"/>
      <c r="I87" s="146"/>
      <c r="J87" s="114"/>
      <c r="K87" s="115">
        <f>K86</f>
        <v>1548296.89</v>
      </c>
      <c r="L87" s="94"/>
    </row>
    <row r="88" spans="2:12" s="89" customFormat="1" ht="30" customHeight="1">
      <c r="B88" s="148"/>
      <c r="C88" s="214" t="s">
        <v>109</v>
      </c>
      <c r="D88" s="215"/>
      <c r="E88" s="215"/>
      <c r="F88" s="215"/>
      <c r="G88" s="215"/>
      <c r="H88" s="215"/>
      <c r="I88" s="215"/>
      <c r="J88" s="216"/>
      <c r="K88" s="149">
        <f>SUM(K21,K26,K30,K34,K40,K51,K54,K59,K62,K67,K75,K84,K87)</f>
        <v>163675687.9366</v>
      </c>
      <c r="L88" s="150"/>
    </row>
    <row r="89" spans="2:12" s="89" customFormat="1">
      <c r="B89" s="148"/>
      <c r="C89" s="151"/>
      <c r="D89" s="151"/>
      <c r="E89" s="151"/>
      <c r="F89" s="151"/>
      <c r="G89" s="151"/>
      <c r="H89" s="151"/>
      <c r="I89" s="151"/>
      <c r="J89" s="151"/>
      <c r="K89" s="152"/>
      <c r="L89" s="150"/>
    </row>
    <row r="90" spans="2:12" s="89" customFormat="1" ht="30" customHeight="1">
      <c r="B90" s="148"/>
      <c r="C90" s="153"/>
      <c r="D90" s="154"/>
      <c r="E90" s="153"/>
      <c r="F90" s="153"/>
      <c r="G90" s="217"/>
      <c r="H90" s="218"/>
      <c r="I90" s="219"/>
      <c r="J90" s="155"/>
      <c r="K90" s="156"/>
      <c r="L90" s="150"/>
    </row>
    <row r="91" spans="2:12" s="89" customFormat="1" ht="30" customHeight="1">
      <c r="B91" s="148"/>
      <c r="C91" s="153"/>
      <c r="D91" s="154"/>
      <c r="E91" s="153"/>
      <c r="F91" s="153"/>
      <c r="G91" s="157"/>
      <c r="H91" s="158"/>
      <c r="I91" s="159"/>
      <c r="J91" s="160"/>
      <c r="K91" s="161"/>
      <c r="L91" s="150"/>
    </row>
    <row r="92" spans="2:12" s="89" customFormat="1" ht="30" customHeight="1">
      <c r="B92" s="148"/>
      <c r="C92" s="153"/>
      <c r="D92" s="162"/>
      <c r="E92" s="162"/>
      <c r="F92" s="162"/>
      <c r="G92" s="157"/>
      <c r="H92" s="163"/>
      <c r="I92" s="164"/>
      <c r="J92" s="165"/>
      <c r="K92" s="161"/>
      <c r="L92" s="150"/>
    </row>
    <row r="93" spans="2:12" s="89" customFormat="1" ht="30" customHeight="1">
      <c r="B93" s="148"/>
      <c r="C93" s="153"/>
      <c r="D93" s="162"/>
      <c r="E93" s="162"/>
      <c r="F93" s="162"/>
      <c r="G93" s="166" t="s">
        <v>110</v>
      </c>
      <c r="H93" s="163"/>
      <c r="I93" s="164"/>
      <c r="J93" s="165"/>
      <c r="K93" s="167">
        <f>K88</f>
        <v>163675687.9366</v>
      </c>
      <c r="L93" s="150"/>
    </row>
    <row r="94" spans="2:12" s="89" customFormat="1" ht="30" customHeight="1">
      <c r="B94" s="148"/>
      <c r="C94" s="153"/>
      <c r="D94" s="154"/>
      <c r="E94" s="153"/>
      <c r="F94" s="153"/>
      <c r="G94" s="166" t="s">
        <v>111</v>
      </c>
      <c r="H94" s="157"/>
      <c r="I94" s="157"/>
      <c r="J94" s="157"/>
      <c r="K94" s="161">
        <v>-0.94</v>
      </c>
      <c r="L94" s="150"/>
    </row>
    <row r="95" spans="2:12" s="89" customFormat="1" ht="30" customHeight="1">
      <c r="B95" s="148"/>
      <c r="C95" s="153"/>
      <c r="D95" s="154"/>
      <c r="E95" s="153"/>
      <c r="F95" s="153"/>
      <c r="G95" s="168"/>
      <c r="H95" s="163"/>
      <c r="I95" s="164"/>
      <c r="J95" s="169"/>
      <c r="K95" s="161"/>
      <c r="L95" s="150"/>
    </row>
    <row r="96" spans="2:12" s="89" customFormat="1" ht="30" customHeight="1">
      <c r="B96" s="148"/>
      <c r="C96" s="153"/>
      <c r="D96" s="154"/>
      <c r="E96" s="153"/>
      <c r="F96" s="193"/>
      <c r="G96" s="168"/>
      <c r="H96" s="163"/>
      <c r="I96" s="164"/>
      <c r="J96" s="169"/>
      <c r="K96" s="167"/>
      <c r="L96" s="150"/>
    </row>
    <row r="97" spans="2:14" s="89" customFormat="1" ht="30" customHeight="1">
      <c r="B97" s="148"/>
      <c r="C97" s="153"/>
      <c r="D97" s="154"/>
      <c r="E97" s="153"/>
      <c r="F97" s="153"/>
      <c r="G97" s="171" t="s">
        <v>112</v>
      </c>
      <c r="H97" s="172"/>
      <c r="I97" s="173"/>
      <c r="J97" s="194"/>
      <c r="K97" s="195">
        <f>K93+K94</f>
        <v>163675686.9966</v>
      </c>
      <c r="L97" s="150"/>
      <c r="N97" s="196"/>
    </row>
    <row r="98" spans="2:14" s="89" customFormat="1">
      <c r="B98" s="148"/>
      <c r="C98" s="153"/>
      <c r="D98" s="154"/>
      <c r="E98" s="154"/>
      <c r="F98" s="154"/>
      <c r="G98" s="153"/>
      <c r="H98" s="153"/>
      <c r="I98" s="175"/>
      <c r="J98" s="176"/>
      <c r="K98" s="177"/>
      <c r="L98" s="150"/>
    </row>
    <row r="99" spans="2:14" s="89" customFormat="1">
      <c r="B99" s="148"/>
      <c r="C99" s="178"/>
      <c r="D99" s="220"/>
      <c r="E99" s="220"/>
      <c r="F99" s="220"/>
      <c r="G99" s="220"/>
      <c r="H99" s="220"/>
      <c r="I99" s="220"/>
      <c r="J99" s="220"/>
      <c r="K99" s="221"/>
      <c r="L99" s="179"/>
    </row>
    <row r="100" spans="2:14" s="89" customFormat="1" ht="46.5" customHeight="1">
      <c r="B100" s="148"/>
      <c r="C100" s="222" t="s">
        <v>113</v>
      </c>
      <c r="D100" s="223"/>
      <c r="E100" s="223"/>
      <c r="F100" s="223"/>
      <c r="G100" s="223"/>
      <c r="H100" s="224" t="s">
        <v>9</v>
      </c>
      <c r="I100" s="224"/>
      <c r="J100" s="224"/>
      <c r="K100" s="180" t="s">
        <v>114</v>
      </c>
      <c r="L100" s="181"/>
    </row>
    <row r="101" spans="2:14" s="89" customFormat="1" ht="32.25" customHeight="1">
      <c r="B101" s="148"/>
      <c r="C101" s="222" t="s">
        <v>115</v>
      </c>
      <c r="D101" s="223"/>
      <c r="E101" s="223"/>
      <c r="F101" s="223"/>
      <c r="G101" s="223"/>
      <c r="H101" s="225" t="s">
        <v>116</v>
      </c>
      <c r="I101" s="225"/>
      <c r="J101" s="182" t="s">
        <v>117</v>
      </c>
      <c r="K101" s="183">
        <v>0.27</v>
      </c>
      <c r="L101" s="181"/>
    </row>
    <row r="102" spans="2:14" s="89" customFormat="1" ht="30" customHeight="1">
      <c r="B102" s="148"/>
      <c r="C102" s="222" t="s">
        <v>118</v>
      </c>
      <c r="D102" s="223"/>
      <c r="E102" s="223"/>
      <c r="F102" s="223"/>
      <c r="G102" s="223"/>
      <c r="H102" s="226" t="s">
        <v>119</v>
      </c>
      <c r="I102" s="227"/>
      <c r="J102" s="182" t="s">
        <v>120</v>
      </c>
      <c r="K102" s="183">
        <v>0.03</v>
      </c>
      <c r="L102" s="181"/>
    </row>
    <row r="103" spans="2:14" s="89" customFormat="1" ht="58.5" customHeight="1">
      <c r="B103" s="148"/>
      <c r="C103" s="239"/>
      <c r="D103" s="240"/>
      <c r="E103" s="240"/>
      <c r="F103" s="240"/>
      <c r="G103" s="241"/>
      <c r="H103" s="228" t="s">
        <v>121</v>
      </c>
      <c r="I103" s="225"/>
      <c r="J103" s="182" t="s">
        <v>122</v>
      </c>
      <c r="K103" s="183">
        <v>0.03</v>
      </c>
      <c r="L103" s="150"/>
    </row>
    <row r="104" spans="2:14" ht="39" customHeight="1">
      <c r="B104" s="93"/>
      <c r="C104" s="242"/>
      <c r="D104" s="243"/>
      <c r="E104" s="243"/>
      <c r="F104" s="243"/>
      <c r="G104" s="244"/>
      <c r="H104" s="225" t="s">
        <v>123</v>
      </c>
      <c r="I104" s="225"/>
      <c r="J104" s="182" t="s">
        <v>124</v>
      </c>
      <c r="K104" s="183">
        <f>SUM(K101:K103)</f>
        <v>0.33</v>
      </c>
      <c r="L104" s="94"/>
    </row>
    <row r="105" spans="2:14" ht="47.25" customHeight="1">
      <c r="B105" s="93"/>
      <c r="C105" s="245"/>
      <c r="D105" s="246"/>
      <c r="E105" s="246"/>
      <c r="F105" s="246"/>
      <c r="G105" s="247"/>
      <c r="H105" s="229"/>
      <c r="I105" s="229"/>
      <c r="J105" s="229"/>
      <c r="K105" s="230"/>
      <c r="L105" s="94"/>
    </row>
    <row r="106" spans="2:14">
      <c r="B106" s="186"/>
      <c r="C106" s="187"/>
      <c r="D106" s="187"/>
      <c r="E106" s="188"/>
      <c r="F106" s="187"/>
      <c r="G106" s="189"/>
      <c r="H106" s="187"/>
      <c r="I106" s="187"/>
      <c r="J106" s="187"/>
      <c r="K106" s="187"/>
      <c r="L106" s="190"/>
    </row>
  </sheetData>
  <mergeCells count="29">
    <mergeCell ref="C7:K8"/>
    <mergeCell ref="C102:G102"/>
    <mergeCell ref="H102:I102"/>
    <mergeCell ref="H103:I103"/>
    <mergeCell ref="H104:I104"/>
    <mergeCell ref="H105:K105"/>
    <mergeCell ref="C103:G105"/>
    <mergeCell ref="D99:K99"/>
    <mergeCell ref="C100:G100"/>
    <mergeCell ref="H100:J100"/>
    <mergeCell ref="C101:G101"/>
    <mergeCell ref="H101:I101"/>
    <mergeCell ref="C9:K9"/>
    <mergeCell ref="C10:K10"/>
    <mergeCell ref="E11:F11"/>
    <mergeCell ref="C88:J88"/>
    <mergeCell ref="G90:I90"/>
    <mergeCell ref="C11:C12"/>
    <mergeCell ref="D11:D12"/>
    <mergeCell ref="G11:G12"/>
    <mergeCell ref="H11:H12"/>
    <mergeCell ref="I11:I12"/>
    <mergeCell ref="J11:J12"/>
    <mergeCell ref="K11:K12"/>
    <mergeCell ref="B1:G1"/>
    <mergeCell ref="B2:E2"/>
    <mergeCell ref="B4:L4"/>
    <mergeCell ref="C5:K5"/>
    <mergeCell ref="C6:K6"/>
  </mergeCells>
  <pageMargins left="0.118110236220472" right="0.118110236220472" top="0.15748031496063" bottom="0.15748031496063" header="0.31496062992126" footer="0.31496062992126"/>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108"/>
  <sheetViews>
    <sheetView showGridLines="0" view="pageBreakPreview" topLeftCell="A79" zoomScale="70" zoomScaleNormal="100" zoomScalePageLayoutView="145" workbookViewId="0">
      <selection activeCell="G27" sqref="G27"/>
    </sheetView>
  </sheetViews>
  <sheetFormatPr baseColWidth="10" defaultColWidth="11.44140625" defaultRowHeight="13.8"/>
  <cols>
    <col min="1" max="2" width="2.88671875" style="90" customWidth="1"/>
    <col min="3" max="3" width="11.109375" style="90" customWidth="1"/>
    <col min="4" max="4" width="22.44140625" style="90" customWidth="1"/>
    <col min="5" max="5" width="16.109375" style="91" customWidth="1"/>
    <col min="6" max="6" width="21.5546875" style="90" customWidth="1"/>
    <col min="7" max="7" width="73.33203125" style="90" customWidth="1"/>
    <col min="8" max="8" width="8.6640625" style="90" customWidth="1"/>
    <col min="9" max="9" width="18.88671875" style="90" customWidth="1"/>
    <col min="10" max="10" width="23.88671875" style="90" customWidth="1"/>
    <col min="11" max="11" width="30" style="90" customWidth="1"/>
    <col min="12" max="13" width="2.88671875" style="90" customWidth="1"/>
    <col min="14" max="16384" width="11.44140625" style="90"/>
  </cols>
  <sheetData>
    <row r="1" spans="2:12">
      <c r="B1" s="197" t="s">
        <v>0</v>
      </c>
      <c r="C1" s="197"/>
      <c r="D1" s="197"/>
      <c r="E1" s="197"/>
      <c r="F1" s="197"/>
      <c r="G1" s="197"/>
    </row>
    <row r="2" spans="2:12">
      <c r="B2" s="197" t="s">
        <v>1</v>
      </c>
      <c r="C2" s="197"/>
      <c r="D2" s="197"/>
      <c r="E2" s="197"/>
    </row>
    <row r="3" spans="2:12">
      <c r="C3" s="2"/>
      <c r="D3" s="92"/>
      <c r="E3" s="2"/>
      <c r="F3" s="92"/>
    </row>
    <row r="4" spans="2:12">
      <c r="B4" s="198"/>
      <c r="C4" s="199"/>
      <c r="D4" s="199"/>
      <c r="E4" s="199"/>
      <c r="F4" s="199"/>
      <c r="G4" s="199"/>
      <c r="H4" s="199"/>
      <c r="I4" s="199"/>
      <c r="J4" s="199"/>
      <c r="K4" s="199"/>
      <c r="L4" s="200"/>
    </row>
    <row r="5" spans="2:12" ht="31.5" customHeight="1">
      <c r="B5" s="93"/>
      <c r="C5" s="201" t="s">
        <v>2</v>
      </c>
      <c r="D5" s="202"/>
      <c r="E5" s="202"/>
      <c r="F5" s="202"/>
      <c r="G5" s="202"/>
      <c r="H5" s="202"/>
      <c r="I5" s="202"/>
      <c r="J5" s="202"/>
      <c r="K5" s="203"/>
      <c r="L5" s="94"/>
    </row>
    <row r="6" spans="2:12">
      <c r="B6" s="93"/>
      <c r="C6" s="251" t="s">
        <v>125</v>
      </c>
      <c r="D6" s="252"/>
      <c r="E6" s="252"/>
      <c r="F6" s="252"/>
      <c r="G6" s="252"/>
      <c r="H6" s="252"/>
      <c r="I6" s="252"/>
      <c r="J6" s="252"/>
      <c r="K6" s="253"/>
      <c r="L6" s="94"/>
    </row>
    <row r="7" spans="2:12" s="88" customFormat="1">
      <c r="B7" s="95"/>
      <c r="C7" s="256" t="s">
        <v>126</v>
      </c>
      <c r="D7" s="256"/>
      <c r="E7" s="256"/>
      <c r="F7" s="256"/>
      <c r="G7" s="256"/>
      <c r="H7" s="256"/>
      <c r="I7" s="256"/>
      <c r="J7" s="256"/>
      <c r="K7" s="256"/>
      <c r="L7" s="96"/>
    </row>
    <row r="8" spans="2:12" ht="105.75" customHeight="1">
      <c r="B8" s="93"/>
      <c r="C8" s="256"/>
      <c r="D8" s="256"/>
      <c r="E8" s="256"/>
      <c r="F8" s="256"/>
      <c r="G8" s="256"/>
      <c r="H8" s="256"/>
      <c r="I8" s="256"/>
      <c r="J8" s="256"/>
      <c r="K8" s="256"/>
      <c r="L8" s="94"/>
    </row>
    <row r="9" spans="2:12" ht="34.5" customHeight="1">
      <c r="B9" s="93"/>
      <c r="C9" s="254" t="s">
        <v>127</v>
      </c>
      <c r="D9" s="208"/>
      <c r="E9" s="208"/>
      <c r="F9" s="208"/>
      <c r="G9" s="208"/>
      <c r="H9" s="208"/>
      <c r="I9" s="208"/>
      <c r="J9" s="208"/>
      <c r="K9" s="255"/>
      <c r="L9" s="94"/>
    </row>
    <row r="10" spans="2:12" ht="30" customHeight="1">
      <c r="B10" s="93"/>
      <c r="C10" s="210"/>
      <c r="D10" s="211"/>
      <c r="E10" s="211"/>
      <c r="F10" s="211"/>
      <c r="G10" s="211"/>
      <c r="H10" s="211"/>
      <c r="I10" s="211"/>
      <c r="J10" s="211"/>
      <c r="K10" s="212"/>
      <c r="L10" s="94"/>
    </row>
    <row r="11" spans="2:12" ht="30" customHeight="1">
      <c r="B11" s="93"/>
      <c r="C11" s="231" t="s">
        <v>6</v>
      </c>
      <c r="D11" s="233" t="s">
        <v>7</v>
      </c>
      <c r="E11" s="213" t="s">
        <v>8</v>
      </c>
      <c r="F11" s="213"/>
      <c r="G11" s="231" t="s">
        <v>9</v>
      </c>
      <c r="H11" s="233" t="s">
        <v>10</v>
      </c>
      <c r="I11" s="233" t="s">
        <v>11</v>
      </c>
      <c r="J11" s="235" t="s">
        <v>12</v>
      </c>
      <c r="K11" s="237" t="s">
        <v>13</v>
      </c>
      <c r="L11" s="94"/>
    </row>
    <row r="12" spans="2:12" ht="30" customHeight="1">
      <c r="B12" s="93"/>
      <c r="C12" s="232"/>
      <c r="D12" s="234"/>
      <c r="E12" s="97" t="s">
        <v>14</v>
      </c>
      <c r="F12" s="97" t="s">
        <v>15</v>
      </c>
      <c r="G12" s="232"/>
      <c r="H12" s="234"/>
      <c r="I12" s="234"/>
      <c r="J12" s="236"/>
      <c r="K12" s="238"/>
      <c r="L12" s="94"/>
    </row>
    <row r="13" spans="2:12" ht="30" customHeight="1">
      <c r="B13" s="93"/>
      <c r="C13" s="98"/>
      <c r="D13" s="99"/>
      <c r="E13" s="99"/>
      <c r="F13" s="99"/>
      <c r="G13" s="99"/>
      <c r="H13" s="99"/>
      <c r="I13" s="99"/>
      <c r="J13" s="99"/>
      <c r="K13" s="100"/>
      <c r="L13" s="94"/>
    </row>
    <row r="14" spans="2:12" ht="30" customHeight="1">
      <c r="B14" s="93"/>
      <c r="C14" s="101">
        <v>1.1000000000000001</v>
      </c>
      <c r="D14" s="102" t="s">
        <v>16</v>
      </c>
      <c r="E14" s="102" t="s">
        <v>17</v>
      </c>
      <c r="F14" s="102"/>
      <c r="G14" s="103" t="s">
        <v>18</v>
      </c>
      <c r="H14" s="102" t="s">
        <v>19</v>
      </c>
      <c r="I14" s="104">
        <v>62.5</v>
      </c>
      <c r="J14" s="105"/>
      <c r="K14" s="106"/>
      <c r="L14" s="94"/>
    </row>
    <row r="15" spans="2:12" ht="30" customHeight="1">
      <c r="B15" s="93"/>
      <c r="C15" s="101">
        <v>1.2</v>
      </c>
      <c r="D15" s="107" t="s">
        <v>20</v>
      </c>
      <c r="E15" s="107" t="s">
        <v>17</v>
      </c>
      <c r="F15" s="107"/>
      <c r="G15" s="108" t="s">
        <v>21</v>
      </c>
      <c r="H15" s="107" t="s">
        <v>19</v>
      </c>
      <c r="I15" s="104">
        <v>312</v>
      </c>
      <c r="J15" s="105"/>
      <c r="K15" s="109"/>
      <c r="L15" s="94"/>
    </row>
    <row r="16" spans="2:12" ht="30" customHeight="1">
      <c r="B16" s="93"/>
      <c r="C16" s="101">
        <v>1.3</v>
      </c>
      <c r="D16" s="102" t="s">
        <v>22</v>
      </c>
      <c r="E16" s="102" t="s">
        <v>17</v>
      </c>
      <c r="F16" s="102"/>
      <c r="G16" s="103" t="s">
        <v>23</v>
      </c>
      <c r="H16" s="102" t="s">
        <v>19</v>
      </c>
      <c r="I16" s="104">
        <v>14</v>
      </c>
      <c r="J16" s="105"/>
      <c r="K16" s="106"/>
      <c r="L16" s="94"/>
    </row>
    <row r="17" spans="2:12" ht="30" customHeight="1">
      <c r="B17" s="93"/>
      <c r="C17" s="101">
        <v>1.4</v>
      </c>
      <c r="D17" s="102" t="s">
        <v>24</v>
      </c>
      <c r="E17" s="102" t="s">
        <v>17</v>
      </c>
      <c r="F17" s="102"/>
      <c r="G17" s="103" t="s">
        <v>25</v>
      </c>
      <c r="H17" s="102" t="s">
        <v>26</v>
      </c>
      <c r="I17" s="104">
        <v>3</v>
      </c>
      <c r="J17" s="105"/>
      <c r="K17" s="106"/>
      <c r="L17" s="94"/>
    </row>
    <row r="18" spans="2:12" ht="30" customHeight="1">
      <c r="B18" s="93"/>
      <c r="C18" s="101">
        <v>1.5</v>
      </c>
      <c r="D18" s="102" t="s">
        <v>27</v>
      </c>
      <c r="E18" s="102" t="s">
        <v>17</v>
      </c>
      <c r="F18" s="102"/>
      <c r="G18" s="103" t="s">
        <v>28</v>
      </c>
      <c r="H18" s="102" t="s">
        <v>26</v>
      </c>
      <c r="I18" s="104">
        <v>2</v>
      </c>
      <c r="J18" s="105"/>
      <c r="K18" s="106"/>
      <c r="L18" s="94"/>
    </row>
    <row r="19" spans="2:12" ht="30" customHeight="1">
      <c r="B19" s="93"/>
      <c r="C19" s="101">
        <v>1.6</v>
      </c>
      <c r="D19" s="102" t="s">
        <v>29</v>
      </c>
      <c r="E19" s="102" t="s">
        <v>17</v>
      </c>
      <c r="F19" s="102"/>
      <c r="G19" s="103" t="s">
        <v>30</v>
      </c>
      <c r="H19" s="102" t="s">
        <v>19</v>
      </c>
      <c r="I19" s="104">
        <v>14.5</v>
      </c>
      <c r="J19" s="105"/>
      <c r="K19" s="106"/>
      <c r="L19" s="94"/>
    </row>
    <row r="20" spans="2:12" ht="30" customHeight="1">
      <c r="B20" s="93"/>
      <c r="C20" s="101">
        <v>1.7</v>
      </c>
      <c r="D20" s="102" t="s">
        <v>31</v>
      </c>
      <c r="E20" s="102"/>
      <c r="F20" s="102" t="s">
        <v>17</v>
      </c>
      <c r="G20" s="103" t="s">
        <v>32</v>
      </c>
      <c r="H20" s="102" t="s">
        <v>26</v>
      </c>
      <c r="I20" s="104">
        <v>1</v>
      </c>
      <c r="J20" s="105"/>
      <c r="K20" s="106"/>
      <c r="L20" s="94"/>
    </row>
    <row r="21" spans="2:12" ht="30" customHeight="1">
      <c r="B21" s="93"/>
      <c r="C21" s="110" t="s">
        <v>33</v>
      </c>
      <c r="D21" s="111"/>
      <c r="E21" s="111"/>
      <c r="F21" s="111"/>
      <c r="G21" s="112"/>
      <c r="H21" s="111"/>
      <c r="I21" s="113"/>
      <c r="J21" s="114"/>
      <c r="K21" s="115"/>
      <c r="L21" s="94"/>
    </row>
    <row r="22" spans="2:12" ht="30" customHeight="1">
      <c r="B22" s="93"/>
      <c r="C22" s="98"/>
      <c r="D22" s="99"/>
      <c r="E22" s="99"/>
      <c r="F22" s="99"/>
      <c r="G22" s="99"/>
      <c r="H22" s="99"/>
      <c r="I22" s="99"/>
      <c r="J22" s="99"/>
      <c r="K22" s="100"/>
      <c r="L22" s="94"/>
    </row>
    <row r="23" spans="2:12" ht="30" customHeight="1">
      <c r="B23" s="93"/>
      <c r="C23" s="101">
        <v>2.1</v>
      </c>
      <c r="D23" s="116" t="s">
        <v>34</v>
      </c>
      <c r="E23" s="117" t="s">
        <v>17</v>
      </c>
      <c r="F23" s="117"/>
      <c r="G23" s="118" t="s">
        <v>35</v>
      </c>
      <c r="H23" s="117" t="s">
        <v>19</v>
      </c>
      <c r="I23" s="119">
        <v>2.9</v>
      </c>
      <c r="J23" s="120"/>
      <c r="K23" s="121"/>
      <c r="L23" s="94"/>
    </row>
    <row r="24" spans="2:12" ht="30" customHeight="1">
      <c r="B24" s="93"/>
      <c r="C24" s="101">
        <v>2.2000000000000002</v>
      </c>
      <c r="D24" s="102" t="s">
        <v>36</v>
      </c>
      <c r="E24" s="102" t="s">
        <v>17</v>
      </c>
      <c r="F24" s="102"/>
      <c r="G24" s="122" t="s">
        <v>37</v>
      </c>
      <c r="H24" s="102" t="s">
        <v>19</v>
      </c>
      <c r="I24" s="104">
        <v>20</v>
      </c>
      <c r="J24" s="123"/>
      <c r="K24" s="124"/>
      <c r="L24" s="94"/>
    </row>
    <row r="25" spans="2:12" ht="30" customHeight="1">
      <c r="B25" s="93"/>
      <c r="C25" s="101">
        <v>2.2999999999999998</v>
      </c>
      <c r="D25" s="125">
        <v>5.5</v>
      </c>
      <c r="E25" s="102" t="s">
        <v>17</v>
      </c>
      <c r="F25" s="102"/>
      <c r="G25" s="122" t="s">
        <v>38</v>
      </c>
      <c r="H25" s="102" t="s">
        <v>19</v>
      </c>
      <c r="I25" s="104">
        <v>296.2</v>
      </c>
      <c r="J25" s="123"/>
      <c r="K25" s="124"/>
      <c r="L25" s="94"/>
    </row>
    <row r="26" spans="2:12" ht="30" customHeight="1">
      <c r="B26" s="93"/>
      <c r="C26" s="110" t="s">
        <v>33</v>
      </c>
      <c r="D26" s="126"/>
      <c r="E26" s="127"/>
      <c r="F26" s="126"/>
      <c r="G26" s="126"/>
      <c r="H26" s="126"/>
      <c r="I26" s="113"/>
      <c r="J26" s="126"/>
      <c r="K26" s="115"/>
      <c r="L26" s="94"/>
    </row>
    <row r="27" spans="2:12" ht="30" customHeight="1">
      <c r="B27" s="93"/>
      <c r="C27" s="98"/>
      <c r="D27" s="99"/>
      <c r="E27" s="99"/>
      <c r="F27" s="99"/>
      <c r="G27" s="99"/>
      <c r="H27" s="99"/>
      <c r="I27" s="99"/>
      <c r="J27" s="99"/>
      <c r="K27" s="100"/>
      <c r="L27" s="94"/>
    </row>
    <row r="28" spans="2:12" ht="30" customHeight="1">
      <c r="B28" s="93"/>
      <c r="C28" s="101">
        <v>3.1</v>
      </c>
      <c r="D28" s="102" t="s">
        <v>39</v>
      </c>
      <c r="E28" s="102" t="s">
        <v>17</v>
      </c>
      <c r="F28" s="102"/>
      <c r="G28" s="122" t="s">
        <v>40</v>
      </c>
      <c r="H28" s="102" t="s">
        <v>19</v>
      </c>
      <c r="I28" s="104">
        <v>46.6</v>
      </c>
      <c r="J28" s="123"/>
      <c r="K28" s="124"/>
      <c r="L28" s="94"/>
    </row>
    <row r="29" spans="2:12" ht="30" customHeight="1">
      <c r="B29" s="93"/>
      <c r="C29" s="101">
        <v>3.2</v>
      </c>
      <c r="D29" s="102" t="s">
        <v>41</v>
      </c>
      <c r="E29" s="102" t="s">
        <v>17</v>
      </c>
      <c r="F29" s="102"/>
      <c r="G29" s="122" t="s">
        <v>42</v>
      </c>
      <c r="H29" s="102" t="s">
        <v>43</v>
      </c>
      <c r="I29" s="104">
        <v>9.32</v>
      </c>
      <c r="J29" s="123"/>
      <c r="K29" s="124"/>
      <c r="L29" s="94"/>
    </row>
    <row r="30" spans="2:12" ht="30" customHeight="1">
      <c r="B30" s="93"/>
      <c r="C30" s="128" t="s">
        <v>33</v>
      </c>
      <c r="D30" s="129"/>
      <c r="E30" s="129"/>
      <c r="F30" s="129"/>
      <c r="G30" s="130"/>
      <c r="H30" s="129"/>
      <c r="I30" s="113"/>
      <c r="J30" s="131"/>
      <c r="K30" s="132"/>
      <c r="L30" s="94"/>
    </row>
    <row r="31" spans="2:12" ht="30" customHeight="1">
      <c r="B31" s="93"/>
      <c r="C31" s="98"/>
      <c r="D31" s="99"/>
      <c r="E31" s="99"/>
      <c r="F31" s="99"/>
      <c r="G31" s="99"/>
      <c r="H31" s="99"/>
      <c r="I31" s="99"/>
      <c r="J31" s="99"/>
      <c r="K31" s="100"/>
      <c r="L31" s="94"/>
    </row>
    <row r="32" spans="2:12" ht="30" customHeight="1">
      <c r="B32" s="93"/>
      <c r="C32" s="101">
        <v>4.0999999999999996</v>
      </c>
      <c r="D32" s="133" t="s">
        <v>44</v>
      </c>
      <c r="E32" s="133" t="s">
        <v>17</v>
      </c>
      <c r="F32" s="133"/>
      <c r="G32" s="134" t="s">
        <v>45</v>
      </c>
      <c r="H32" s="133" t="s">
        <v>26</v>
      </c>
      <c r="I32" s="104">
        <v>2</v>
      </c>
      <c r="J32" s="123"/>
      <c r="K32" s="124"/>
      <c r="L32" s="94"/>
    </row>
    <row r="33" spans="2:12" ht="30" customHeight="1">
      <c r="B33" s="93"/>
      <c r="C33" s="101">
        <v>4.2</v>
      </c>
      <c r="D33" s="133">
        <v>9.33</v>
      </c>
      <c r="E33" s="133" t="s">
        <v>17</v>
      </c>
      <c r="F33" s="133"/>
      <c r="G33" s="134" t="s">
        <v>46</v>
      </c>
      <c r="H33" s="133" t="s">
        <v>19</v>
      </c>
      <c r="I33" s="104">
        <v>26</v>
      </c>
      <c r="J33" s="123"/>
      <c r="K33" s="124"/>
      <c r="L33" s="94"/>
    </row>
    <row r="34" spans="2:12" ht="30" customHeight="1">
      <c r="B34" s="93"/>
      <c r="C34" s="110" t="s">
        <v>33</v>
      </c>
      <c r="D34" s="135"/>
      <c r="E34" s="135"/>
      <c r="F34" s="135"/>
      <c r="G34" s="136"/>
      <c r="H34" s="137"/>
      <c r="I34" s="113"/>
      <c r="J34" s="114"/>
      <c r="K34" s="115"/>
      <c r="L34" s="94"/>
    </row>
    <row r="35" spans="2:12" ht="30" customHeight="1">
      <c r="B35" s="93"/>
      <c r="C35" s="98"/>
      <c r="D35" s="99"/>
      <c r="E35" s="99"/>
      <c r="F35" s="99"/>
      <c r="G35" s="99"/>
      <c r="H35" s="99"/>
      <c r="I35" s="99"/>
      <c r="J35" s="99"/>
      <c r="K35" s="100"/>
      <c r="L35" s="94"/>
    </row>
    <row r="36" spans="2:12" ht="30" customHeight="1">
      <c r="B36" s="93"/>
      <c r="C36" s="101">
        <v>5.0999999999999996</v>
      </c>
      <c r="D36" s="133" t="s">
        <v>47</v>
      </c>
      <c r="E36" s="133" t="s">
        <v>17</v>
      </c>
      <c r="F36" s="133"/>
      <c r="G36" s="134" t="s">
        <v>48</v>
      </c>
      <c r="H36" s="133" t="s">
        <v>26</v>
      </c>
      <c r="I36" s="104">
        <v>1</v>
      </c>
      <c r="J36" s="123"/>
      <c r="K36" s="124"/>
      <c r="L36" s="94"/>
    </row>
    <row r="37" spans="2:12" ht="30" customHeight="1">
      <c r="B37" s="93"/>
      <c r="C37" s="101">
        <v>5.2</v>
      </c>
      <c r="D37" s="133" t="s">
        <v>49</v>
      </c>
      <c r="E37" s="133" t="s">
        <v>17</v>
      </c>
      <c r="F37" s="133"/>
      <c r="G37" s="134" t="s">
        <v>50</v>
      </c>
      <c r="H37" s="133" t="s">
        <v>19</v>
      </c>
      <c r="I37" s="104">
        <v>1.6</v>
      </c>
      <c r="J37" s="123"/>
      <c r="K37" s="124"/>
      <c r="L37" s="94"/>
    </row>
    <row r="38" spans="2:12" ht="30" customHeight="1">
      <c r="B38" s="93"/>
      <c r="C38" s="101">
        <v>5.3</v>
      </c>
      <c r="D38" s="133" t="s">
        <v>51</v>
      </c>
      <c r="E38" s="133" t="s">
        <v>17</v>
      </c>
      <c r="F38" s="133"/>
      <c r="G38" s="134" t="s">
        <v>52</v>
      </c>
      <c r="H38" s="133" t="s">
        <v>19</v>
      </c>
      <c r="I38" s="104">
        <v>12.5</v>
      </c>
      <c r="J38" s="123"/>
      <c r="K38" s="124"/>
      <c r="L38" s="94"/>
    </row>
    <row r="39" spans="2:12" ht="30" customHeight="1">
      <c r="B39" s="93"/>
      <c r="C39" s="101">
        <v>5.4</v>
      </c>
      <c r="D39" s="138" t="s">
        <v>53</v>
      </c>
      <c r="E39" s="133" t="s">
        <v>17</v>
      </c>
      <c r="F39" s="133"/>
      <c r="G39" s="134" t="s">
        <v>54</v>
      </c>
      <c r="H39" s="133" t="s">
        <v>19</v>
      </c>
      <c r="I39" s="104">
        <v>12.5</v>
      </c>
      <c r="J39" s="123"/>
      <c r="K39" s="124"/>
      <c r="L39" s="94"/>
    </row>
    <row r="40" spans="2:12" ht="30" customHeight="1">
      <c r="B40" s="93"/>
      <c r="C40" s="110" t="s">
        <v>33</v>
      </c>
      <c r="D40" s="135"/>
      <c r="E40" s="135"/>
      <c r="F40" s="135"/>
      <c r="G40" s="139"/>
      <c r="H40" s="137"/>
      <c r="I40" s="113"/>
      <c r="J40" s="114"/>
      <c r="K40" s="115"/>
      <c r="L40" s="94"/>
    </row>
    <row r="41" spans="2:12" ht="30" customHeight="1">
      <c r="B41" s="93"/>
      <c r="C41" s="98"/>
      <c r="D41" s="99"/>
      <c r="E41" s="99"/>
      <c r="F41" s="99"/>
      <c r="G41" s="99"/>
      <c r="H41" s="99"/>
      <c r="I41" s="99"/>
      <c r="J41" s="99"/>
      <c r="K41" s="100"/>
      <c r="L41" s="94"/>
    </row>
    <row r="42" spans="2:12" ht="30" customHeight="1">
      <c r="B42" s="93"/>
      <c r="C42" s="101">
        <v>6.1</v>
      </c>
      <c r="D42" s="133" t="s">
        <v>55</v>
      </c>
      <c r="E42" s="133" t="s">
        <v>17</v>
      </c>
      <c r="F42" s="133"/>
      <c r="G42" s="134" t="s">
        <v>56</v>
      </c>
      <c r="H42" s="133" t="s">
        <v>26</v>
      </c>
      <c r="I42" s="104">
        <v>2</v>
      </c>
      <c r="J42" s="123"/>
      <c r="K42" s="124"/>
      <c r="L42" s="94"/>
    </row>
    <row r="43" spans="2:12" ht="30" customHeight="1">
      <c r="B43" s="93"/>
      <c r="C43" s="140">
        <v>6.2</v>
      </c>
      <c r="D43" s="133" t="s">
        <v>57</v>
      </c>
      <c r="E43" s="133" t="s">
        <v>17</v>
      </c>
      <c r="F43" s="133"/>
      <c r="G43" s="134" t="s">
        <v>58</v>
      </c>
      <c r="H43" s="133" t="s">
        <v>26</v>
      </c>
      <c r="I43" s="104">
        <v>4</v>
      </c>
      <c r="J43" s="123"/>
      <c r="K43" s="124"/>
      <c r="L43" s="94"/>
    </row>
    <row r="44" spans="2:12" ht="30" customHeight="1">
      <c r="B44" s="93"/>
      <c r="C44" s="101">
        <v>6.3</v>
      </c>
      <c r="D44" s="133" t="s">
        <v>59</v>
      </c>
      <c r="E44" s="133" t="s">
        <v>17</v>
      </c>
      <c r="F44" s="133"/>
      <c r="G44" s="134" t="s">
        <v>60</v>
      </c>
      <c r="H44" s="133" t="s">
        <v>26</v>
      </c>
      <c r="I44" s="104">
        <v>3</v>
      </c>
      <c r="J44" s="123"/>
      <c r="K44" s="124"/>
      <c r="L44" s="94"/>
    </row>
    <row r="45" spans="2:12" ht="30" customHeight="1">
      <c r="B45" s="93"/>
      <c r="C45" s="140">
        <v>6.4</v>
      </c>
      <c r="D45" s="133" t="s">
        <v>61</v>
      </c>
      <c r="E45" s="133" t="s">
        <v>17</v>
      </c>
      <c r="F45" s="133"/>
      <c r="G45" s="134" t="s">
        <v>62</v>
      </c>
      <c r="H45" s="133" t="s">
        <v>26</v>
      </c>
      <c r="I45" s="104">
        <v>1</v>
      </c>
      <c r="J45" s="123"/>
      <c r="K45" s="124"/>
      <c r="L45" s="94"/>
    </row>
    <row r="46" spans="2:12" ht="30" customHeight="1">
      <c r="B46" s="93"/>
      <c r="C46" s="101">
        <v>6.5</v>
      </c>
      <c r="D46" s="133" t="s">
        <v>63</v>
      </c>
      <c r="E46" s="133" t="s">
        <v>17</v>
      </c>
      <c r="F46" s="133"/>
      <c r="G46" s="134" t="s">
        <v>64</v>
      </c>
      <c r="H46" s="133" t="s">
        <v>26</v>
      </c>
      <c r="I46" s="104">
        <v>2</v>
      </c>
      <c r="J46" s="123"/>
      <c r="K46" s="124"/>
      <c r="L46" s="94"/>
    </row>
    <row r="47" spans="2:12" ht="30" customHeight="1">
      <c r="B47" s="93"/>
      <c r="C47" s="140">
        <v>6.6</v>
      </c>
      <c r="D47" s="133" t="s">
        <v>65</v>
      </c>
      <c r="E47" s="133" t="s">
        <v>17</v>
      </c>
      <c r="F47" s="133"/>
      <c r="G47" s="134" t="s">
        <v>66</v>
      </c>
      <c r="H47" s="133" t="s">
        <v>43</v>
      </c>
      <c r="I47" s="104">
        <v>30</v>
      </c>
      <c r="J47" s="123"/>
      <c r="K47" s="124"/>
      <c r="L47" s="94"/>
    </row>
    <row r="48" spans="2:12" ht="30" customHeight="1">
      <c r="B48" s="93"/>
      <c r="C48" s="101">
        <v>6.7</v>
      </c>
      <c r="D48" s="133" t="s">
        <v>67</v>
      </c>
      <c r="E48" s="133" t="s">
        <v>17</v>
      </c>
      <c r="F48" s="133"/>
      <c r="G48" s="134" t="s">
        <v>68</v>
      </c>
      <c r="H48" s="133" t="s">
        <v>43</v>
      </c>
      <c r="I48" s="104">
        <v>12</v>
      </c>
      <c r="J48" s="123"/>
      <c r="K48" s="124"/>
      <c r="L48" s="94"/>
    </row>
    <row r="49" spans="2:12" ht="30" customHeight="1">
      <c r="B49" s="93"/>
      <c r="C49" s="140">
        <v>6.8</v>
      </c>
      <c r="D49" s="133" t="s">
        <v>69</v>
      </c>
      <c r="E49" s="133" t="s">
        <v>17</v>
      </c>
      <c r="F49" s="133"/>
      <c r="G49" s="134" t="s">
        <v>70</v>
      </c>
      <c r="H49" s="133" t="s">
        <v>43</v>
      </c>
      <c r="I49" s="141">
        <v>5</v>
      </c>
      <c r="J49" s="142"/>
      <c r="K49" s="143"/>
      <c r="L49" s="94"/>
    </row>
    <row r="50" spans="2:12" ht="30" customHeight="1">
      <c r="B50" s="93"/>
      <c r="C50" s="101">
        <v>6.9</v>
      </c>
      <c r="D50" s="133" t="s">
        <v>71</v>
      </c>
      <c r="E50" s="133" t="s">
        <v>17</v>
      </c>
      <c r="F50" s="133"/>
      <c r="G50" s="134" t="s">
        <v>72</v>
      </c>
      <c r="H50" s="133" t="s">
        <v>43</v>
      </c>
      <c r="I50" s="104">
        <v>5</v>
      </c>
      <c r="J50" s="123"/>
      <c r="K50" s="124"/>
      <c r="L50" s="94"/>
    </row>
    <row r="51" spans="2:12" ht="30" customHeight="1">
      <c r="B51" s="93"/>
      <c r="C51" s="144" t="s">
        <v>33</v>
      </c>
      <c r="D51" s="135"/>
      <c r="E51" s="135"/>
      <c r="F51" s="135"/>
      <c r="G51" s="136"/>
      <c r="H51" s="137"/>
      <c r="I51" s="113"/>
      <c r="J51" s="114"/>
      <c r="K51" s="115"/>
      <c r="L51" s="94"/>
    </row>
    <row r="52" spans="2:12" ht="30" customHeight="1">
      <c r="B52" s="93"/>
      <c r="C52" s="98"/>
      <c r="D52" s="99"/>
      <c r="E52" s="99"/>
      <c r="F52" s="99"/>
      <c r="G52" s="99"/>
      <c r="H52" s="99"/>
      <c r="I52" s="99"/>
      <c r="J52" s="99"/>
      <c r="K52" s="100"/>
      <c r="L52" s="94"/>
    </row>
    <row r="53" spans="2:12" ht="30" customHeight="1">
      <c r="B53" s="93"/>
      <c r="C53" s="101">
        <v>7.1</v>
      </c>
      <c r="D53" s="133" t="s">
        <v>73</v>
      </c>
      <c r="E53" s="133" t="s">
        <v>17</v>
      </c>
      <c r="F53" s="133"/>
      <c r="G53" s="134" t="s">
        <v>74</v>
      </c>
      <c r="H53" s="133" t="s">
        <v>19</v>
      </c>
      <c r="I53" s="104">
        <v>61</v>
      </c>
      <c r="J53" s="123"/>
      <c r="K53" s="124"/>
      <c r="L53" s="94"/>
    </row>
    <row r="54" spans="2:12" ht="30" customHeight="1">
      <c r="B54" s="93"/>
      <c r="C54" s="110"/>
      <c r="D54" s="135"/>
      <c r="E54" s="135"/>
      <c r="F54" s="135"/>
      <c r="G54" s="136"/>
      <c r="H54" s="137"/>
      <c r="I54" s="113"/>
      <c r="J54" s="114"/>
      <c r="K54" s="115"/>
      <c r="L54" s="94"/>
    </row>
    <row r="55" spans="2:12" ht="30" customHeight="1">
      <c r="B55" s="93"/>
      <c r="C55" s="98"/>
      <c r="D55" s="99"/>
      <c r="E55" s="99"/>
      <c r="F55" s="99"/>
      <c r="G55" s="99"/>
      <c r="H55" s="99"/>
      <c r="I55" s="99"/>
      <c r="J55" s="99"/>
      <c r="K55" s="100"/>
      <c r="L55" s="94"/>
    </row>
    <row r="56" spans="2:12" ht="30" customHeight="1">
      <c r="B56" s="93"/>
      <c r="C56" s="101">
        <v>8.1</v>
      </c>
      <c r="D56" s="133" t="s">
        <v>75</v>
      </c>
      <c r="E56" s="133" t="s">
        <v>17</v>
      </c>
      <c r="F56" s="133"/>
      <c r="G56" s="134" t="s">
        <v>76</v>
      </c>
      <c r="H56" s="133" t="s">
        <v>19</v>
      </c>
      <c r="I56" s="104">
        <v>312</v>
      </c>
      <c r="J56" s="123"/>
      <c r="K56" s="124"/>
      <c r="L56" s="94"/>
    </row>
    <row r="57" spans="2:12" ht="30" customHeight="1">
      <c r="B57" s="93"/>
      <c r="C57" s="145">
        <v>8.1999999999999993</v>
      </c>
      <c r="D57" s="133" t="s">
        <v>77</v>
      </c>
      <c r="E57" s="133" t="s">
        <v>17</v>
      </c>
      <c r="F57" s="133"/>
      <c r="G57" s="134" t="s">
        <v>78</v>
      </c>
      <c r="H57" s="133" t="s">
        <v>26</v>
      </c>
      <c r="I57" s="104">
        <v>2</v>
      </c>
      <c r="J57" s="123"/>
      <c r="K57" s="124"/>
      <c r="L57" s="94"/>
    </row>
    <row r="58" spans="2:12" ht="30" customHeight="1">
      <c r="B58" s="93"/>
      <c r="C58" s="101">
        <v>8.3000000000000007</v>
      </c>
      <c r="D58" s="133" t="s">
        <v>79</v>
      </c>
      <c r="E58" s="133" t="s">
        <v>17</v>
      </c>
      <c r="F58" s="133"/>
      <c r="G58" s="134" t="s">
        <v>80</v>
      </c>
      <c r="H58" s="133" t="s">
        <v>19</v>
      </c>
      <c r="I58" s="104">
        <v>75</v>
      </c>
      <c r="J58" s="123"/>
      <c r="K58" s="124"/>
      <c r="L58" s="94"/>
    </row>
    <row r="59" spans="2:12" ht="30" customHeight="1">
      <c r="B59" s="93"/>
      <c r="C59" s="128" t="s">
        <v>33</v>
      </c>
      <c r="D59" s="129"/>
      <c r="E59" s="129"/>
      <c r="F59" s="129"/>
      <c r="G59" s="130"/>
      <c r="H59" s="129"/>
      <c r="I59" s="113"/>
      <c r="J59" s="131"/>
      <c r="K59" s="132"/>
      <c r="L59" s="94"/>
    </row>
    <row r="60" spans="2:12" ht="30" customHeight="1">
      <c r="B60" s="93"/>
      <c r="C60" s="98"/>
      <c r="D60" s="99"/>
      <c r="E60" s="99"/>
      <c r="F60" s="99"/>
      <c r="G60" s="99"/>
      <c r="H60" s="99"/>
      <c r="I60" s="99"/>
      <c r="J60" s="99"/>
      <c r="K60" s="100"/>
      <c r="L60" s="94"/>
    </row>
    <row r="61" spans="2:12" ht="30" customHeight="1">
      <c r="B61" s="93"/>
      <c r="C61" s="101">
        <v>9.1</v>
      </c>
      <c r="D61" s="116" t="s">
        <v>81</v>
      </c>
      <c r="E61" s="117" t="s">
        <v>17</v>
      </c>
      <c r="F61" s="117"/>
      <c r="G61" s="118" t="s">
        <v>82</v>
      </c>
      <c r="H61" s="117" t="s">
        <v>19</v>
      </c>
      <c r="I61" s="119">
        <v>150</v>
      </c>
      <c r="J61" s="120"/>
      <c r="K61" s="121"/>
      <c r="L61" s="94"/>
    </row>
    <row r="62" spans="2:12" ht="30" customHeight="1">
      <c r="B62" s="93"/>
      <c r="C62" s="110"/>
      <c r="D62" s="135"/>
      <c r="E62" s="135"/>
      <c r="F62" s="135"/>
      <c r="G62" s="139"/>
      <c r="H62" s="137"/>
      <c r="I62" s="146"/>
      <c r="J62" s="114"/>
      <c r="K62" s="115"/>
      <c r="L62" s="94"/>
    </row>
    <row r="63" spans="2:12" ht="30" customHeight="1">
      <c r="B63" s="93"/>
      <c r="C63" s="98"/>
      <c r="D63" s="99"/>
      <c r="E63" s="99"/>
      <c r="F63" s="99"/>
      <c r="G63" s="99"/>
      <c r="H63" s="99"/>
      <c r="I63" s="99"/>
      <c r="J63" s="99"/>
      <c r="K63" s="100"/>
      <c r="L63" s="94"/>
    </row>
    <row r="64" spans="2:12" ht="30" customHeight="1">
      <c r="B64" s="93"/>
      <c r="C64" s="101">
        <v>10.1</v>
      </c>
      <c r="D64" s="117" t="s">
        <v>83</v>
      </c>
      <c r="E64" s="117" t="s">
        <v>17</v>
      </c>
      <c r="F64" s="117"/>
      <c r="G64" s="118" t="s">
        <v>84</v>
      </c>
      <c r="H64" s="117" t="s">
        <v>26</v>
      </c>
      <c r="I64" s="119">
        <v>1</v>
      </c>
      <c r="J64" s="120"/>
      <c r="K64" s="121"/>
      <c r="L64" s="94"/>
    </row>
    <row r="65" spans="2:12" ht="30" customHeight="1">
      <c r="B65" s="93"/>
      <c r="C65" s="140">
        <v>10.199999999999999</v>
      </c>
      <c r="D65" s="133" t="s">
        <v>85</v>
      </c>
      <c r="E65" s="133" t="s">
        <v>17</v>
      </c>
      <c r="F65" s="133"/>
      <c r="G65" s="134" t="s">
        <v>86</v>
      </c>
      <c r="H65" s="133" t="s">
        <v>26</v>
      </c>
      <c r="I65" s="104">
        <v>2</v>
      </c>
      <c r="J65" s="123"/>
      <c r="K65" s="124"/>
      <c r="L65" s="94"/>
    </row>
    <row r="66" spans="2:12" ht="30" customHeight="1">
      <c r="B66" s="93"/>
      <c r="C66" s="101">
        <v>10.3</v>
      </c>
      <c r="D66" s="133" t="s">
        <v>87</v>
      </c>
      <c r="E66" s="133" t="s">
        <v>17</v>
      </c>
      <c r="F66" s="133"/>
      <c r="G66" s="134" t="s">
        <v>88</v>
      </c>
      <c r="H66" s="133" t="s">
        <v>26</v>
      </c>
      <c r="I66" s="104">
        <v>1</v>
      </c>
      <c r="J66" s="123"/>
      <c r="K66" s="124"/>
      <c r="L66" s="94"/>
    </row>
    <row r="67" spans="2:12" ht="30" customHeight="1">
      <c r="B67" s="93"/>
      <c r="C67" s="110" t="s">
        <v>33</v>
      </c>
      <c r="D67" s="135"/>
      <c r="E67" s="135"/>
      <c r="F67" s="135"/>
      <c r="G67" s="139"/>
      <c r="H67" s="137"/>
      <c r="I67" s="146"/>
      <c r="J67" s="114"/>
      <c r="K67" s="115"/>
      <c r="L67" s="94"/>
    </row>
    <row r="68" spans="2:12" ht="30" customHeight="1">
      <c r="B68" s="93"/>
      <c r="C68" s="98"/>
      <c r="D68" s="99"/>
      <c r="E68" s="99"/>
      <c r="F68" s="99"/>
      <c r="G68" s="99"/>
      <c r="H68" s="99"/>
      <c r="I68" s="99"/>
      <c r="J68" s="99"/>
      <c r="K68" s="100"/>
      <c r="L68" s="94"/>
    </row>
    <row r="69" spans="2:12" ht="30" customHeight="1">
      <c r="B69" s="93"/>
      <c r="C69" s="101">
        <v>11.1</v>
      </c>
      <c r="D69" s="102" t="s">
        <v>89</v>
      </c>
      <c r="E69" s="102" t="s">
        <v>17</v>
      </c>
      <c r="F69" s="102"/>
      <c r="G69" s="122" t="s">
        <v>90</v>
      </c>
      <c r="H69" s="102" t="s">
        <v>43</v>
      </c>
      <c r="I69" s="104">
        <v>5</v>
      </c>
      <c r="J69" s="123"/>
      <c r="K69" s="124"/>
      <c r="L69" s="94"/>
    </row>
    <row r="70" spans="2:12" ht="30" customHeight="1">
      <c r="B70" s="93"/>
      <c r="C70" s="101">
        <v>11.2</v>
      </c>
      <c r="D70" s="102" t="s">
        <v>91</v>
      </c>
      <c r="E70" s="102" t="s">
        <v>17</v>
      </c>
      <c r="F70" s="102"/>
      <c r="G70" s="122" t="s">
        <v>92</v>
      </c>
      <c r="H70" s="102" t="s">
        <v>19</v>
      </c>
      <c r="I70" s="104">
        <v>53.2</v>
      </c>
      <c r="J70" s="123"/>
      <c r="K70" s="124"/>
      <c r="L70" s="94"/>
    </row>
    <row r="71" spans="2:12" ht="30" customHeight="1">
      <c r="B71" s="93"/>
      <c r="C71" s="101">
        <v>11.3</v>
      </c>
      <c r="D71" s="107" t="s">
        <v>93</v>
      </c>
      <c r="E71" s="107" t="s">
        <v>17</v>
      </c>
      <c r="F71" s="107"/>
      <c r="G71" s="147" t="s">
        <v>94</v>
      </c>
      <c r="H71" s="107" t="s">
        <v>43</v>
      </c>
      <c r="I71" s="104">
        <v>9.32</v>
      </c>
      <c r="J71" s="123"/>
      <c r="K71" s="124"/>
      <c r="L71" s="94"/>
    </row>
    <row r="72" spans="2:12" ht="30" customHeight="1">
      <c r="B72" s="93"/>
      <c r="C72" s="101">
        <v>11.4</v>
      </c>
      <c r="D72" s="102" t="s">
        <v>95</v>
      </c>
      <c r="E72" s="102" t="s">
        <v>17</v>
      </c>
      <c r="F72" s="102"/>
      <c r="G72" s="122" t="s">
        <v>96</v>
      </c>
      <c r="H72" s="102" t="s">
        <v>19</v>
      </c>
      <c r="I72" s="104">
        <v>46.6</v>
      </c>
      <c r="J72" s="123"/>
      <c r="K72" s="124"/>
      <c r="L72" s="94"/>
    </row>
    <row r="73" spans="2:12" ht="30" customHeight="1">
      <c r="B73" s="93"/>
      <c r="C73" s="101">
        <v>11.5</v>
      </c>
      <c r="D73" s="102" t="s">
        <v>97</v>
      </c>
      <c r="E73" s="102" t="s">
        <v>17</v>
      </c>
      <c r="F73" s="102"/>
      <c r="G73" s="122" t="s">
        <v>98</v>
      </c>
      <c r="H73" s="102" t="s">
        <v>43</v>
      </c>
      <c r="I73" s="104">
        <v>9.32</v>
      </c>
      <c r="J73" s="123"/>
      <c r="K73" s="124"/>
      <c r="L73" s="94"/>
    </row>
    <row r="74" spans="2:12" ht="30" customHeight="1">
      <c r="B74" s="93"/>
      <c r="C74" s="101">
        <v>11.6</v>
      </c>
      <c r="D74" s="102" t="s">
        <v>99</v>
      </c>
      <c r="E74" s="102" t="s">
        <v>17</v>
      </c>
      <c r="F74" s="102"/>
      <c r="G74" s="122" t="s">
        <v>100</v>
      </c>
      <c r="H74" s="102" t="s">
        <v>19</v>
      </c>
      <c r="I74" s="104">
        <v>46.6</v>
      </c>
      <c r="J74" s="123"/>
      <c r="K74" s="124"/>
      <c r="L74" s="94"/>
    </row>
    <row r="75" spans="2:12" ht="30" customHeight="1">
      <c r="B75" s="93"/>
      <c r="C75" s="110" t="s">
        <v>33</v>
      </c>
      <c r="D75" s="126"/>
      <c r="E75" s="127"/>
      <c r="F75" s="126"/>
      <c r="G75" s="126"/>
      <c r="H75" s="126"/>
      <c r="I75" s="113"/>
      <c r="J75" s="126"/>
      <c r="K75" s="115"/>
      <c r="L75" s="94"/>
    </row>
    <row r="76" spans="2:12" ht="30" customHeight="1">
      <c r="B76" s="93"/>
      <c r="C76" s="98"/>
      <c r="D76" s="99"/>
      <c r="E76" s="99"/>
      <c r="F76" s="99"/>
      <c r="G76" s="99"/>
      <c r="H76" s="99"/>
      <c r="I76" s="99"/>
      <c r="J76" s="99"/>
      <c r="K76" s="100"/>
      <c r="L76" s="94"/>
    </row>
    <row r="77" spans="2:12" ht="30" customHeight="1">
      <c r="B77" s="93"/>
      <c r="C77" s="101">
        <v>12.1</v>
      </c>
      <c r="D77" s="117" t="s">
        <v>31</v>
      </c>
      <c r="E77" s="117"/>
      <c r="F77" s="117" t="s">
        <v>17</v>
      </c>
      <c r="G77" s="118" t="s">
        <v>101</v>
      </c>
      <c r="H77" s="117" t="s">
        <v>26</v>
      </c>
      <c r="I77" s="119">
        <v>1</v>
      </c>
      <c r="J77" s="120"/>
      <c r="K77" s="121"/>
      <c r="L77" s="94"/>
    </row>
    <row r="78" spans="2:12" ht="30" customHeight="1">
      <c r="B78" s="93"/>
      <c r="C78" s="101">
        <v>12.2</v>
      </c>
      <c r="D78" s="117" t="s">
        <v>31</v>
      </c>
      <c r="E78" s="117"/>
      <c r="F78" s="117" t="s">
        <v>17</v>
      </c>
      <c r="G78" s="118" t="s">
        <v>102</v>
      </c>
      <c r="H78" s="117" t="s">
        <v>26</v>
      </c>
      <c r="I78" s="119">
        <v>1</v>
      </c>
      <c r="J78" s="120"/>
      <c r="K78" s="121"/>
      <c r="L78" s="94"/>
    </row>
    <row r="79" spans="2:12" ht="55.2">
      <c r="B79" s="93"/>
      <c r="C79" s="101">
        <v>12.3</v>
      </c>
      <c r="D79" s="117" t="s">
        <v>31</v>
      </c>
      <c r="E79" s="117"/>
      <c r="F79" s="117" t="s">
        <v>17</v>
      </c>
      <c r="G79" s="118" t="s">
        <v>103</v>
      </c>
      <c r="H79" s="117" t="s">
        <v>26</v>
      </c>
      <c r="I79" s="119">
        <v>1</v>
      </c>
      <c r="J79" s="120"/>
      <c r="K79" s="121"/>
      <c r="L79" s="94"/>
    </row>
    <row r="80" spans="2:12" ht="27.6">
      <c r="B80" s="93"/>
      <c r="C80" s="101">
        <v>12.4</v>
      </c>
      <c r="D80" s="117" t="s">
        <v>31</v>
      </c>
      <c r="E80" s="117"/>
      <c r="F80" s="117" t="s">
        <v>17</v>
      </c>
      <c r="G80" s="118" t="s">
        <v>104</v>
      </c>
      <c r="H80" s="117" t="s">
        <v>26</v>
      </c>
      <c r="I80" s="119">
        <v>1</v>
      </c>
      <c r="J80" s="120"/>
      <c r="K80" s="121"/>
      <c r="L80" s="94"/>
    </row>
    <row r="81" spans="2:12" ht="27.6">
      <c r="B81" s="93"/>
      <c r="C81" s="101">
        <v>12.5</v>
      </c>
      <c r="D81" s="117" t="s">
        <v>31</v>
      </c>
      <c r="E81" s="117"/>
      <c r="F81" s="117" t="s">
        <v>17</v>
      </c>
      <c r="G81" s="118" t="s">
        <v>105</v>
      </c>
      <c r="H81" s="117" t="s">
        <v>26</v>
      </c>
      <c r="I81" s="119">
        <v>1</v>
      </c>
      <c r="J81" s="120"/>
      <c r="K81" s="121"/>
      <c r="L81" s="94"/>
    </row>
    <row r="82" spans="2:12" ht="41.4">
      <c r="B82" s="93"/>
      <c r="C82" s="101">
        <v>12.6</v>
      </c>
      <c r="D82" s="117" t="s">
        <v>31</v>
      </c>
      <c r="E82" s="117"/>
      <c r="F82" s="117" t="s">
        <v>17</v>
      </c>
      <c r="G82" s="118" t="s">
        <v>106</v>
      </c>
      <c r="H82" s="117" t="s">
        <v>26</v>
      </c>
      <c r="I82" s="119">
        <v>1</v>
      </c>
      <c r="J82" s="120"/>
      <c r="K82" s="121"/>
      <c r="L82" s="94"/>
    </row>
    <row r="83" spans="2:12" ht="41.4">
      <c r="B83" s="93"/>
      <c r="C83" s="101">
        <v>12.7</v>
      </c>
      <c r="D83" s="133" t="s">
        <v>31</v>
      </c>
      <c r="E83" s="133"/>
      <c r="F83" s="133" t="s">
        <v>17</v>
      </c>
      <c r="G83" s="134" t="s">
        <v>107</v>
      </c>
      <c r="H83" s="133" t="s">
        <v>26</v>
      </c>
      <c r="I83" s="104">
        <v>1</v>
      </c>
      <c r="J83" s="123"/>
      <c r="K83" s="121"/>
      <c r="L83" s="94"/>
    </row>
    <row r="84" spans="2:12" ht="30" customHeight="1">
      <c r="B84" s="93"/>
      <c r="C84" s="110" t="s">
        <v>33</v>
      </c>
      <c r="D84" s="135"/>
      <c r="E84" s="135"/>
      <c r="F84" s="135"/>
      <c r="G84" s="139"/>
      <c r="H84" s="137"/>
      <c r="I84" s="146"/>
      <c r="J84" s="114"/>
      <c r="K84" s="115"/>
      <c r="L84" s="94"/>
    </row>
    <row r="85" spans="2:12" ht="30" customHeight="1">
      <c r="B85" s="93"/>
      <c r="C85" s="98"/>
      <c r="D85" s="99"/>
      <c r="E85" s="99"/>
      <c r="F85" s="99"/>
      <c r="G85" s="99"/>
      <c r="H85" s="99"/>
      <c r="I85" s="99"/>
      <c r="J85" s="99"/>
      <c r="K85" s="100"/>
      <c r="L85" s="94"/>
    </row>
    <row r="86" spans="2:12" ht="30" customHeight="1">
      <c r="B86" s="93"/>
      <c r="C86" s="101">
        <v>13.1</v>
      </c>
      <c r="D86" s="117">
        <v>18.32</v>
      </c>
      <c r="E86" s="117" t="s">
        <v>17</v>
      </c>
      <c r="F86" s="117"/>
      <c r="G86" s="118" t="s">
        <v>108</v>
      </c>
      <c r="H86" s="117" t="s">
        <v>19</v>
      </c>
      <c r="I86" s="119">
        <v>373</v>
      </c>
      <c r="J86" s="120"/>
      <c r="K86" s="121"/>
      <c r="L86" s="94"/>
    </row>
    <row r="87" spans="2:12" ht="30" customHeight="1">
      <c r="B87" s="93"/>
      <c r="C87" s="110" t="s">
        <v>33</v>
      </c>
      <c r="D87" s="135"/>
      <c r="E87" s="135"/>
      <c r="F87" s="135"/>
      <c r="G87" s="139"/>
      <c r="H87" s="137"/>
      <c r="I87" s="146"/>
      <c r="J87" s="114"/>
      <c r="K87" s="115"/>
      <c r="L87" s="94"/>
    </row>
    <row r="88" spans="2:12" s="89" customFormat="1" ht="30" customHeight="1">
      <c r="B88" s="148"/>
      <c r="C88" s="214" t="s">
        <v>109</v>
      </c>
      <c r="D88" s="215"/>
      <c r="E88" s="215"/>
      <c r="F88" s="215"/>
      <c r="G88" s="215"/>
      <c r="H88" s="215"/>
      <c r="I88" s="215"/>
      <c r="J88" s="216"/>
      <c r="K88" s="149"/>
      <c r="L88" s="150"/>
    </row>
    <row r="89" spans="2:12" s="89" customFormat="1">
      <c r="B89" s="148"/>
      <c r="C89" s="151"/>
      <c r="D89" s="151"/>
      <c r="E89" s="151"/>
      <c r="F89" s="151"/>
      <c r="G89" s="151"/>
      <c r="H89" s="151"/>
      <c r="I89" s="151"/>
      <c r="J89" s="151"/>
      <c r="K89" s="152"/>
      <c r="L89" s="150"/>
    </row>
    <row r="90" spans="2:12" s="89" customFormat="1" ht="30" customHeight="1">
      <c r="B90" s="148"/>
      <c r="C90" s="153"/>
      <c r="D90" s="154"/>
      <c r="E90" s="153"/>
      <c r="F90" s="153"/>
      <c r="G90" s="217"/>
      <c r="H90" s="218"/>
      <c r="I90" s="219"/>
      <c r="J90" s="155"/>
      <c r="K90" s="156"/>
      <c r="L90" s="150"/>
    </row>
    <row r="91" spans="2:12" s="89" customFormat="1" ht="30" customHeight="1">
      <c r="B91" s="148"/>
      <c r="C91" s="153"/>
      <c r="D91" s="154"/>
      <c r="E91" s="153"/>
      <c r="F91" s="153"/>
      <c r="G91" s="157"/>
      <c r="H91" s="158"/>
      <c r="I91" s="159"/>
      <c r="J91" s="160"/>
      <c r="K91" s="161"/>
      <c r="L91" s="150"/>
    </row>
    <row r="92" spans="2:12" s="89" customFormat="1" ht="30" customHeight="1">
      <c r="B92" s="148"/>
      <c r="C92" s="153"/>
      <c r="D92" s="162"/>
      <c r="E92" s="162"/>
      <c r="F92" s="162"/>
      <c r="G92" s="157"/>
      <c r="H92" s="163"/>
      <c r="I92" s="164"/>
      <c r="J92" s="165"/>
      <c r="K92" s="161"/>
      <c r="L92" s="150"/>
    </row>
    <row r="93" spans="2:12" s="89" customFormat="1" ht="30" customHeight="1">
      <c r="B93" s="148"/>
      <c r="C93" s="153"/>
      <c r="D93" s="162"/>
      <c r="E93" s="162"/>
      <c r="F93" s="162"/>
      <c r="G93" s="166" t="s">
        <v>110</v>
      </c>
      <c r="H93" s="163"/>
      <c r="I93" s="164"/>
      <c r="J93" s="165"/>
      <c r="K93" s="167"/>
      <c r="L93" s="150"/>
    </row>
    <row r="94" spans="2:12" s="89" customFormat="1" ht="30" customHeight="1">
      <c r="B94" s="148"/>
      <c r="C94" s="153"/>
      <c r="D94" s="154"/>
      <c r="E94" s="153"/>
      <c r="F94" s="153"/>
      <c r="G94" s="168"/>
      <c r="H94" s="163"/>
      <c r="I94" s="164"/>
      <c r="J94" s="169"/>
      <c r="K94" s="161"/>
      <c r="L94" s="150"/>
    </row>
    <row r="95" spans="2:12" s="89" customFormat="1" ht="30" customHeight="1">
      <c r="B95" s="148"/>
      <c r="C95" s="153"/>
      <c r="D95" s="154"/>
      <c r="E95" s="153"/>
      <c r="F95" s="153"/>
      <c r="G95" s="168"/>
      <c r="H95" s="163"/>
      <c r="I95" s="164"/>
      <c r="J95" s="169"/>
      <c r="K95" s="161"/>
      <c r="L95" s="150"/>
    </row>
    <row r="96" spans="2:12" s="89" customFormat="1" ht="30" customHeight="1">
      <c r="B96" s="148"/>
      <c r="C96" s="153"/>
      <c r="D96" s="154"/>
      <c r="E96" s="153"/>
      <c r="F96" s="153"/>
      <c r="G96" s="170"/>
      <c r="H96" s="163"/>
      <c r="I96" s="164"/>
      <c r="J96" s="169"/>
      <c r="K96" s="167"/>
      <c r="L96" s="150"/>
    </row>
    <row r="97" spans="2:12" s="89" customFormat="1" ht="30" customHeight="1">
      <c r="B97" s="148"/>
      <c r="C97" s="153"/>
      <c r="D97" s="154"/>
      <c r="E97" s="153"/>
      <c r="F97" s="153"/>
      <c r="G97" s="171" t="s">
        <v>112</v>
      </c>
      <c r="H97" s="172"/>
      <c r="I97" s="173"/>
      <c r="J97" s="174"/>
      <c r="K97" s="149"/>
      <c r="L97" s="150"/>
    </row>
    <row r="98" spans="2:12" s="89" customFormat="1">
      <c r="B98" s="148"/>
      <c r="C98" s="153"/>
      <c r="D98" s="154"/>
      <c r="E98" s="154"/>
      <c r="F98" s="154"/>
      <c r="G98" s="153"/>
      <c r="H98" s="153"/>
      <c r="I98" s="175"/>
      <c r="J98" s="176"/>
      <c r="K98" s="177"/>
      <c r="L98" s="150"/>
    </row>
    <row r="99" spans="2:12" s="89" customFormat="1">
      <c r="B99" s="148"/>
      <c r="C99" s="178"/>
      <c r="D99" s="220"/>
      <c r="E99" s="220"/>
      <c r="F99" s="220"/>
      <c r="G99" s="220"/>
      <c r="H99" s="220"/>
      <c r="I99" s="220"/>
      <c r="J99" s="220"/>
      <c r="K99" s="221"/>
      <c r="L99" s="179"/>
    </row>
    <row r="100" spans="2:12" s="89" customFormat="1" ht="46.5" customHeight="1">
      <c r="B100" s="148"/>
      <c r="C100" s="222" t="s">
        <v>113</v>
      </c>
      <c r="D100" s="223"/>
      <c r="E100" s="223"/>
      <c r="F100" s="223"/>
      <c r="G100" s="223"/>
      <c r="H100" s="224" t="s">
        <v>9</v>
      </c>
      <c r="I100" s="224"/>
      <c r="J100" s="224"/>
      <c r="K100" s="180" t="s">
        <v>114</v>
      </c>
      <c r="L100" s="181"/>
    </row>
    <row r="101" spans="2:12" s="89" customFormat="1" ht="32.25" customHeight="1">
      <c r="B101" s="148"/>
      <c r="C101" s="222" t="s">
        <v>115</v>
      </c>
      <c r="D101" s="223"/>
      <c r="E101" s="223"/>
      <c r="F101" s="223"/>
      <c r="G101" s="223"/>
      <c r="H101" s="225" t="s">
        <v>116</v>
      </c>
      <c r="I101" s="225"/>
      <c r="J101" s="182" t="s">
        <v>117</v>
      </c>
      <c r="K101" s="183" t="s">
        <v>128</v>
      </c>
      <c r="L101" s="181"/>
    </row>
    <row r="102" spans="2:12" s="89" customFormat="1" ht="30" customHeight="1">
      <c r="B102" s="148"/>
      <c r="C102" s="222" t="s">
        <v>118</v>
      </c>
      <c r="D102" s="223"/>
      <c r="E102" s="223"/>
      <c r="F102" s="223"/>
      <c r="G102" s="223"/>
      <c r="H102" s="226" t="s">
        <v>119</v>
      </c>
      <c r="I102" s="227"/>
      <c r="J102" s="182" t="s">
        <v>120</v>
      </c>
      <c r="K102" s="183" t="s">
        <v>128</v>
      </c>
      <c r="L102" s="181"/>
    </row>
    <row r="103" spans="2:12" s="89" customFormat="1" ht="58.5" customHeight="1">
      <c r="B103" s="148"/>
      <c r="C103" s="239"/>
      <c r="D103" s="240"/>
      <c r="E103" s="240"/>
      <c r="F103" s="240"/>
      <c r="G103" s="241"/>
      <c r="H103" s="228" t="s">
        <v>121</v>
      </c>
      <c r="I103" s="225"/>
      <c r="J103" s="182" t="s">
        <v>122</v>
      </c>
      <c r="K103" s="183" t="s">
        <v>128</v>
      </c>
      <c r="L103" s="150"/>
    </row>
    <row r="104" spans="2:12" ht="39" customHeight="1">
      <c r="B104" s="93"/>
      <c r="C104" s="242"/>
      <c r="D104" s="243"/>
      <c r="E104" s="243"/>
      <c r="F104" s="243"/>
      <c r="G104" s="244"/>
      <c r="H104" s="225" t="s">
        <v>123</v>
      </c>
      <c r="I104" s="225"/>
      <c r="J104" s="182" t="s">
        <v>124</v>
      </c>
      <c r="K104" s="183" t="s">
        <v>128</v>
      </c>
      <c r="L104" s="94"/>
    </row>
    <row r="105" spans="2:12" ht="47.25" customHeight="1">
      <c r="B105" s="93"/>
      <c r="C105" s="245"/>
      <c r="D105" s="246"/>
      <c r="E105" s="246"/>
      <c r="F105" s="246"/>
      <c r="G105" s="247"/>
      <c r="H105" s="229"/>
      <c r="I105" s="229"/>
      <c r="J105" s="229"/>
      <c r="K105" s="230"/>
      <c r="L105" s="94"/>
    </row>
    <row r="106" spans="2:12" ht="47.25" customHeight="1">
      <c r="B106" s="93"/>
      <c r="C106" s="184"/>
      <c r="D106" s="184"/>
      <c r="E106" s="184"/>
      <c r="F106" s="184"/>
      <c r="G106" s="184"/>
      <c r="H106" s="184"/>
      <c r="I106" s="184"/>
      <c r="J106" s="184"/>
      <c r="K106" s="184"/>
      <c r="L106" s="94"/>
    </row>
    <row r="107" spans="2:12" ht="47.25" customHeight="1">
      <c r="B107" s="93"/>
      <c r="C107" s="184"/>
      <c r="D107" s="184"/>
      <c r="E107" s="184"/>
      <c r="F107" s="184"/>
      <c r="G107" s="185" t="s">
        <v>129</v>
      </c>
      <c r="H107" s="184"/>
      <c r="I107" s="184"/>
      <c r="J107" s="184"/>
      <c r="K107" s="184"/>
      <c r="L107" s="94"/>
    </row>
    <row r="108" spans="2:12">
      <c r="B108" s="186"/>
      <c r="C108" s="187"/>
      <c r="D108" s="187"/>
      <c r="E108" s="188"/>
      <c r="F108" s="187"/>
      <c r="G108" s="189"/>
      <c r="H108" s="187"/>
      <c r="I108" s="187"/>
      <c r="J108" s="187"/>
      <c r="K108" s="187"/>
      <c r="L108" s="190"/>
    </row>
  </sheetData>
  <mergeCells count="29">
    <mergeCell ref="C7:K8"/>
    <mergeCell ref="C102:G102"/>
    <mergeCell ref="H102:I102"/>
    <mergeCell ref="H103:I103"/>
    <mergeCell ref="H104:I104"/>
    <mergeCell ref="H105:K105"/>
    <mergeCell ref="C103:G105"/>
    <mergeCell ref="D99:K99"/>
    <mergeCell ref="C100:G100"/>
    <mergeCell ref="H100:J100"/>
    <mergeCell ref="C101:G101"/>
    <mergeCell ref="H101:I101"/>
    <mergeCell ref="C9:K9"/>
    <mergeCell ref="C10:K10"/>
    <mergeCell ref="E11:F11"/>
    <mergeCell ref="C88:J88"/>
    <mergeCell ref="G90:I90"/>
    <mergeCell ref="C11:C12"/>
    <mergeCell ref="D11:D12"/>
    <mergeCell ref="G11:G12"/>
    <mergeCell ref="H11:H12"/>
    <mergeCell ref="I11:I12"/>
    <mergeCell ref="J11:J12"/>
    <mergeCell ref="K11:K12"/>
    <mergeCell ref="B1:G1"/>
    <mergeCell ref="B2:E2"/>
    <mergeCell ref="B4:L4"/>
    <mergeCell ref="C5:K5"/>
    <mergeCell ref="C6:K6"/>
  </mergeCells>
  <pageMargins left="0.118110236220472" right="0.118110236220472" top="0.15748031496063" bottom="0.15748031496063" header="0.31496062992126" footer="0.31496062992126"/>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2"/>
  <sheetViews>
    <sheetView showGridLines="0" view="pageBreakPreview" topLeftCell="A49" zoomScale="70" zoomScaleNormal="80" zoomScalePageLayoutView="85" workbookViewId="0">
      <selection activeCell="R6" sqref="R6"/>
    </sheetView>
  </sheetViews>
  <sheetFormatPr baseColWidth="10" defaultColWidth="11.44140625" defaultRowHeight="13.8"/>
  <cols>
    <col min="1" max="2" width="3.109375" style="1" customWidth="1"/>
    <col min="3" max="3" width="14.6640625" style="1" customWidth="1"/>
    <col min="4" max="4" width="13" style="1" customWidth="1"/>
    <col min="5" max="11" width="11.44140625" style="1"/>
    <col min="12" max="12" width="12.88671875" style="1" customWidth="1"/>
    <col min="13" max="14" width="11.44140625" style="1"/>
    <col min="15" max="15" width="18.6640625" style="1" customWidth="1"/>
    <col min="16" max="17" width="3.109375" style="1" customWidth="1"/>
    <col min="18" max="16384" width="11.44140625" style="1"/>
  </cols>
  <sheetData>
    <row r="1" spans="2:16">
      <c r="B1" s="197" t="s">
        <v>130</v>
      </c>
      <c r="C1" s="197"/>
      <c r="D1" s="197"/>
      <c r="E1" s="197"/>
      <c r="F1" s="197"/>
      <c r="G1" s="197"/>
      <c r="H1" s="197"/>
      <c r="I1" s="197"/>
      <c r="J1" s="197"/>
      <c r="K1" s="197"/>
      <c r="L1" s="197"/>
    </row>
    <row r="2" spans="2:16">
      <c r="B2" s="197" t="s">
        <v>1</v>
      </c>
      <c r="C2" s="197"/>
      <c r="D2" s="197"/>
      <c r="E2" s="197"/>
    </row>
    <row r="4" spans="2:16" ht="25.5" customHeight="1">
      <c r="B4" s="257"/>
      <c r="C4" s="258"/>
      <c r="D4" s="258"/>
      <c r="E4" s="258"/>
      <c r="F4" s="258"/>
      <c r="G4" s="258"/>
      <c r="H4" s="258"/>
      <c r="I4" s="258"/>
      <c r="J4" s="258"/>
      <c r="K4" s="258"/>
      <c r="L4" s="258"/>
      <c r="M4" s="258"/>
      <c r="N4" s="258"/>
      <c r="O4" s="258"/>
      <c r="P4" s="259"/>
    </row>
    <row r="5" spans="2:16" ht="36.75" customHeight="1">
      <c r="B5" s="3"/>
      <c r="C5" s="260" t="s">
        <v>131</v>
      </c>
      <c r="D5" s="260"/>
      <c r="E5" s="260"/>
      <c r="F5" s="260"/>
      <c r="G5" s="260"/>
      <c r="H5" s="260"/>
      <c r="I5" s="260"/>
      <c r="J5" s="260"/>
      <c r="K5" s="260"/>
      <c r="L5" s="260"/>
      <c r="M5" s="260"/>
      <c r="N5" s="260"/>
      <c r="O5" s="260"/>
      <c r="P5" s="4"/>
    </row>
    <row r="6" spans="2:16">
      <c r="B6" s="3"/>
      <c r="P6" s="4"/>
    </row>
    <row r="7" spans="2:16">
      <c r="B7" s="3"/>
      <c r="C7" s="325"/>
      <c r="D7" s="261"/>
      <c r="E7" s="262"/>
      <c r="F7" s="262"/>
      <c r="G7" s="262"/>
      <c r="H7" s="262"/>
      <c r="I7" s="262"/>
      <c r="J7" s="262"/>
      <c r="K7" s="263"/>
      <c r="L7" s="344"/>
      <c r="M7" s="345"/>
      <c r="N7" s="345"/>
      <c r="O7" s="346"/>
      <c r="P7" s="4"/>
    </row>
    <row r="8" spans="2:16">
      <c r="B8" s="3"/>
      <c r="C8" s="326"/>
      <c r="D8" s="264" t="s">
        <v>132</v>
      </c>
      <c r="E8" s="265"/>
      <c r="F8" s="265"/>
      <c r="G8" s="265"/>
      <c r="H8" s="265"/>
      <c r="I8" s="265"/>
      <c r="J8" s="265"/>
      <c r="K8" s="266"/>
      <c r="L8" s="347"/>
      <c r="M8" s="348"/>
      <c r="N8" s="348"/>
      <c r="O8" s="349"/>
      <c r="P8" s="4"/>
    </row>
    <row r="9" spans="2:16">
      <c r="B9" s="3"/>
      <c r="C9" s="326"/>
      <c r="D9" s="264"/>
      <c r="E9" s="265"/>
      <c r="F9" s="265"/>
      <c r="G9" s="265"/>
      <c r="H9" s="265"/>
      <c r="I9" s="265"/>
      <c r="J9" s="265"/>
      <c r="K9" s="266"/>
      <c r="L9" s="327" t="s">
        <v>133</v>
      </c>
      <c r="M9" s="350"/>
      <c r="N9" s="351"/>
      <c r="O9" s="352"/>
      <c r="P9" s="4"/>
    </row>
    <row r="10" spans="2:16">
      <c r="B10" s="3"/>
      <c r="C10" s="326"/>
      <c r="D10" s="264" t="s">
        <v>134</v>
      </c>
      <c r="E10" s="265"/>
      <c r="F10" s="265"/>
      <c r="G10" s="265"/>
      <c r="H10" s="265"/>
      <c r="I10" s="265"/>
      <c r="J10" s="265"/>
      <c r="K10" s="266"/>
      <c r="L10" s="328"/>
      <c r="M10" s="353"/>
      <c r="N10" s="354"/>
      <c r="O10" s="355"/>
      <c r="P10" s="4"/>
    </row>
    <row r="11" spans="2:16" ht="12.75" customHeight="1">
      <c r="B11" s="3"/>
      <c r="C11" s="326"/>
      <c r="D11" s="332"/>
      <c r="E11" s="333"/>
      <c r="F11" s="333"/>
      <c r="G11" s="333"/>
      <c r="H11" s="333"/>
      <c r="I11" s="333"/>
      <c r="J11" s="333"/>
      <c r="K11" s="334"/>
      <c r="L11" s="327" t="s">
        <v>135</v>
      </c>
      <c r="M11" s="327">
        <v>1</v>
      </c>
      <c r="N11" s="327" t="s">
        <v>136</v>
      </c>
      <c r="O11" s="330">
        <v>1</v>
      </c>
      <c r="P11" s="4"/>
    </row>
    <row r="12" spans="2:16">
      <c r="B12" s="3"/>
      <c r="C12" s="326"/>
      <c r="D12" s="332"/>
      <c r="E12" s="333"/>
      <c r="F12" s="333"/>
      <c r="G12" s="333"/>
      <c r="H12" s="333"/>
      <c r="I12" s="333"/>
      <c r="J12" s="333"/>
      <c r="K12" s="334"/>
      <c r="L12" s="329"/>
      <c r="M12" s="329"/>
      <c r="N12" s="329"/>
      <c r="O12" s="331"/>
      <c r="P12" s="4"/>
    </row>
    <row r="13" spans="2:16">
      <c r="B13" s="3"/>
      <c r="C13" s="326"/>
      <c r="D13" s="264" t="s">
        <v>137</v>
      </c>
      <c r="E13" s="265"/>
      <c r="F13" s="265"/>
      <c r="G13" s="265"/>
      <c r="H13" s="265"/>
      <c r="I13" s="265"/>
      <c r="J13" s="265"/>
      <c r="K13" s="266"/>
      <c r="L13" s="329"/>
      <c r="M13" s="329"/>
      <c r="N13" s="329"/>
      <c r="O13" s="331"/>
      <c r="P13" s="4"/>
    </row>
    <row r="14" spans="2:16">
      <c r="B14" s="3"/>
      <c r="C14" s="7"/>
      <c r="D14" s="8"/>
      <c r="E14" s="8"/>
      <c r="F14" s="8"/>
      <c r="G14" s="8"/>
      <c r="H14" s="8"/>
      <c r="I14" s="8"/>
      <c r="J14" s="8"/>
      <c r="K14" s="8"/>
      <c r="L14" s="8"/>
      <c r="M14" s="9"/>
      <c r="N14" s="9"/>
      <c r="O14" s="10"/>
      <c r="P14" s="4"/>
    </row>
    <row r="15" spans="2:16">
      <c r="B15" s="3"/>
      <c r="C15" s="11"/>
      <c r="D15" s="5"/>
      <c r="E15" s="5"/>
      <c r="F15" s="5"/>
      <c r="G15" s="5"/>
      <c r="H15" s="5"/>
      <c r="I15" s="5"/>
      <c r="J15" s="5"/>
      <c r="K15" s="5"/>
      <c r="L15" s="12" t="s">
        <v>138</v>
      </c>
      <c r="M15" s="13" t="s">
        <v>139</v>
      </c>
      <c r="N15" s="13" t="s">
        <v>140</v>
      </c>
      <c r="O15" s="14" t="s">
        <v>141</v>
      </c>
      <c r="P15" s="4"/>
    </row>
    <row r="16" spans="2:16">
      <c r="B16" s="3"/>
      <c r="C16" s="15"/>
      <c r="D16" s="6"/>
      <c r="E16" s="6"/>
      <c r="F16" s="6"/>
      <c r="G16" s="6"/>
      <c r="H16" s="6"/>
      <c r="I16" s="6"/>
      <c r="J16" s="6"/>
      <c r="K16" s="6"/>
      <c r="L16" s="16"/>
      <c r="M16" s="17"/>
      <c r="N16" s="17"/>
      <c r="O16" s="18"/>
      <c r="P16" s="4"/>
    </row>
    <row r="17" spans="2:16" ht="18" customHeight="1">
      <c r="B17" s="3"/>
      <c r="C17" s="267" t="s">
        <v>142</v>
      </c>
      <c r="D17" s="268"/>
      <c r="E17" s="268"/>
      <c r="F17" s="268"/>
      <c r="G17" s="6"/>
      <c r="H17" s="6"/>
      <c r="I17" s="6" t="s">
        <v>143</v>
      </c>
      <c r="K17" s="6"/>
      <c r="L17" s="16"/>
      <c r="O17" s="19"/>
      <c r="P17" s="4"/>
    </row>
    <row r="18" spans="2:16">
      <c r="B18" s="3"/>
      <c r="C18" s="20"/>
      <c r="D18" s="21"/>
      <c r="E18" s="21"/>
      <c r="F18" s="21"/>
      <c r="G18" s="21"/>
      <c r="H18" s="21"/>
      <c r="I18" s="21"/>
      <c r="J18" s="21"/>
      <c r="K18" s="21"/>
      <c r="L18" s="21"/>
      <c r="M18" s="21"/>
      <c r="N18" s="21"/>
      <c r="O18" s="22"/>
      <c r="P18" s="4"/>
    </row>
    <row r="19" spans="2:16">
      <c r="B19" s="3"/>
      <c r="C19" s="23"/>
      <c r="D19" s="24"/>
      <c r="E19" s="24"/>
      <c r="F19" s="24"/>
      <c r="G19" s="24"/>
      <c r="H19" s="24"/>
      <c r="I19" s="24"/>
      <c r="J19" s="24"/>
      <c r="K19" s="24"/>
      <c r="L19" s="24"/>
      <c r="M19" s="24"/>
      <c r="N19" s="24"/>
      <c r="O19" s="25"/>
      <c r="P19" s="4"/>
    </row>
    <row r="20" spans="2:16">
      <c r="B20" s="3"/>
      <c r="C20" s="26"/>
      <c r="D20" s="27"/>
      <c r="E20" s="27"/>
      <c r="F20" s="27"/>
      <c r="G20" s="27"/>
      <c r="H20" s="27"/>
      <c r="K20" s="27"/>
      <c r="L20" s="27"/>
      <c r="M20" s="27"/>
      <c r="N20" s="27"/>
      <c r="O20" s="28"/>
      <c r="P20" s="4"/>
    </row>
    <row r="21" spans="2:16">
      <c r="B21" s="3"/>
      <c r="C21" s="269" t="s">
        <v>144</v>
      </c>
      <c r="D21" s="270"/>
      <c r="E21" s="270"/>
      <c r="F21" s="270"/>
      <c r="G21" s="270"/>
      <c r="H21" s="270"/>
      <c r="I21" s="270"/>
      <c r="J21" s="270"/>
      <c r="K21" s="270"/>
      <c r="L21" s="270"/>
      <c r="M21" s="270"/>
      <c r="N21" s="270"/>
      <c r="O21" s="271"/>
      <c r="P21" s="4"/>
    </row>
    <row r="22" spans="2:16">
      <c r="B22" s="3"/>
      <c r="C22" s="29"/>
      <c r="O22" s="30"/>
      <c r="P22" s="4"/>
    </row>
    <row r="23" spans="2:16">
      <c r="B23" s="3"/>
      <c r="C23" s="31" t="s">
        <v>145</v>
      </c>
      <c r="D23" s="272" t="s">
        <v>146</v>
      </c>
      <c r="E23" s="273"/>
      <c r="F23" s="273"/>
      <c r="G23" s="273"/>
      <c r="H23" s="273"/>
      <c r="I23" s="273"/>
      <c r="J23" s="273"/>
      <c r="K23" s="273"/>
      <c r="L23" s="274"/>
      <c r="M23" s="275" t="s">
        <v>147</v>
      </c>
      <c r="N23" s="276"/>
      <c r="O23" s="31" t="s">
        <v>11</v>
      </c>
      <c r="P23" s="4"/>
    </row>
    <row r="24" spans="2:16">
      <c r="B24" s="3"/>
      <c r="C24" s="32"/>
      <c r="D24" s="277"/>
      <c r="E24" s="278"/>
      <c r="F24" s="278"/>
      <c r="G24" s="278"/>
      <c r="H24" s="278"/>
      <c r="I24" s="278"/>
      <c r="J24" s="278"/>
      <c r="K24" s="278"/>
      <c r="L24" s="279"/>
      <c r="M24" s="277"/>
      <c r="N24" s="279"/>
      <c r="O24" s="33"/>
      <c r="P24" s="4"/>
    </row>
    <row r="25" spans="2:16">
      <c r="B25" s="3"/>
      <c r="C25" s="335" t="s">
        <v>148</v>
      </c>
      <c r="D25" s="336"/>
      <c r="E25" s="336"/>
      <c r="F25" s="336"/>
      <c r="G25" s="336"/>
      <c r="H25" s="336"/>
      <c r="I25" s="336"/>
      <c r="J25" s="336"/>
      <c r="K25" s="336"/>
      <c r="L25" s="336"/>
      <c r="M25" s="336"/>
      <c r="N25" s="336"/>
      <c r="O25" s="337"/>
      <c r="P25" s="4"/>
    </row>
    <row r="26" spans="2:16">
      <c r="B26" s="3"/>
      <c r="C26" s="338"/>
      <c r="D26" s="339"/>
      <c r="E26" s="339"/>
      <c r="F26" s="339"/>
      <c r="G26" s="339"/>
      <c r="H26" s="339"/>
      <c r="I26" s="339"/>
      <c r="J26" s="339"/>
      <c r="K26" s="339"/>
      <c r="L26" s="339"/>
      <c r="M26" s="339"/>
      <c r="N26" s="339"/>
      <c r="O26" s="340"/>
      <c r="P26" s="4"/>
    </row>
    <row r="27" spans="2:16">
      <c r="B27" s="3"/>
      <c r="C27" s="341"/>
      <c r="D27" s="342"/>
      <c r="E27" s="342"/>
      <c r="F27" s="342"/>
      <c r="G27" s="342"/>
      <c r="H27" s="342"/>
      <c r="I27" s="342"/>
      <c r="J27" s="342"/>
      <c r="K27" s="342"/>
      <c r="L27" s="342"/>
      <c r="M27" s="342"/>
      <c r="N27" s="342"/>
      <c r="O27" s="343"/>
      <c r="P27" s="4"/>
    </row>
    <row r="28" spans="2:16">
      <c r="B28" s="3"/>
      <c r="C28" s="280" t="s">
        <v>146</v>
      </c>
      <c r="D28" s="281"/>
      <c r="E28" s="281"/>
      <c r="F28" s="281"/>
      <c r="G28" s="282"/>
      <c r="H28" s="283" t="s">
        <v>149</v>
      </c>
      <c r="I28" s="281"/>
      <c r="J28" s="284" t="s">
        <v>150</v>
      </c>
      <c r="K28" s="285"/>
      <c r="L28" s="35" t="s">
        <v>151</v>
      </c>
      <c r="M28" s="283" t="s">
        <v>152</v>
      </c>
      <c r="N28" s="286"/>
      <c r="O28" s="36" t="s">
        <v>153</v>
      </c>
      <c r="P28" s="4"/>
    </row>
    <row r="29" spans="2:16">
      <c r="B29" s="3"/>
      <c r="C29" s="287"/>
      <c r="D29" s="288"/>
      <c r="E29" s="288"/>
      <c r="F29" s="288"/>
      <c r="G29" s="289"/>
      <c r="H29" s="290"/>
      <c r="I29" s="289"/>
      <c r="J29" s="290"/>
      <c r="K29" s="289"/>
      <c r="L29" s="38"/>
      <c r="M29" s="291"/>
      <c r="N29" s="292"/>
      <c r="O29" s="39"/>
      <c r="P29" s="4"/>
    </row>
    <row r="30" spans="2:16">
      <c r="B30" s="3"/>
      <c r="C30" s="40"/>
      <c r="D30" s="41"/>
      <c r="E30" s="41"/>
      <c r="F30" s="41"/>
      <c r="G30" s="42"/>
      <c r="H30" s="43"/>
      <c r="I30" s="42"/>
      <c r="J30" s="43"/>
      <c r="K30" s="42"/>
      <c r="L30" s="38"/>
      <c r="M30" s="291"/>
      <c r="N30" s="292"/>
      <c r="O30" s="39"/>
      <c r="P30" s="4"/>
    </row>
    <row r="31" spans="2:16">
      <c r="B31" s="3"/>
      <c r="C31" s="293"/>
      <c r="D31" s="294"/>
      <c r="E31" s="294"/>
      <c r="F31" s="294"/>
      <c r="G31" s="295"/>
      <c r="H31" s="296"/>
      <c r="I31" s="295"/>
      <c r="J31" s="296"/>
      <c r="K31" s="295"/>
      <c r="L31" s="44"/>
      <c r="M31" s="297"/>
      <c r="N31" s="298"/>
      <c r="O31" s="39"/>
      <c r="P31" s="4"/>
    </row>
    <row r="32" spans="2:16">
      <c r="B32" s="3"/>
      <c r="C32" s="299" t="s">
        <v>154</v>
      </c>
      <c r="D32" s="300"/>
      <c r="E32" s="300"/>
      <c r="F32" s="300"/>
      <c r="G32" s="300"/>
      <c r="H32" s="300"/>
      <c r="I32" s="300"/>
      <c r="J32" s="300"/>
      <c r="K32" s="300"/>
      <c r="L32" s="300"/>
      <c r="M32" s="300"/>
      <c r="N32" s="301"/>
      <c r="O32" s="45"/>
      <c r="P32" s="4"/>
    </row>
    <row r="33" spans="2:16" ht="13.5" customHeight="1">
      <c r="B33" s="3"/>
      <c r="C33" s="335" t="s">
        <v>155</v>
      </c>
      <c r="D33" s="336"/>
      <c r="E33" s="336"/>
      <c r="F33" s="336"/>
      <c r="G33" s="336"/>
      <c r="H33" s="336"/>
      <c r="I33" s="336"/>
      <c r="J33" s="336"/>
      <c r="K33" s="336"/>
      <c r="L33" s="336"/>
      <c r="M33" s="336"/>
      <c r="N33" s="336"/>
      <c r="O33" s="337"/>
      <c r="P33" s="4"/>
    </row>
    <row r="34" spans="2:16">
      <c r="B34" s="3"/>
      <c r="C34" s="338"/>
      <c r="D34" s="339"/>
      <c r="E34" s="339"/>
      <c r="F34" s="339"/>
      <c r="G34" s="339"/>
      <c r="H34" s="339"/>
      <c r="I34" s="339"/>
      <c r="J34" s="339"/>
      <c r="K34" s="339"/>
      <c r="L34" s="339"/>
      <c r="M34" s="339"/>
      <c r="N34" s="339"/>
      <c r="O34" s="340"/>
      <c r="P34" s="4"/>
    </row>
    <row r="35" spans="2:16">
      <c r="B35" s="3"/>
      <c r="C35" s="341"/>
      <c r="D35" s="342"/>
      <c r="E35" s="342"/>
      <c r="F35" s="342"/>
      <c r="G35" s="342"/>
      <c r="H35" s="342"/>
      <c r="I35" s="342"/>
      <c r="J35" s="342"/>
      <c r="K35" s="342"/>
      <c r="L35" s="342"/>
      <c r="M35" s="342"/>
      <c r="N35" s="342"/>
      <c r="O35" s="343"/>
      <c r="P35" s="4"/>
    </row>
    <row r="36" spans="2:16">
      <c r="B36" s="3"/>
      <c r="C36" s="280" t="s">
        <v>146</v>
      </c>
      <c r="D36" s="302"/>
      <c r="E36" s="302"/>
      <c r="F36" s="302"/>
      <c r="G36" s="302"/>
      <c r="H36" s="302"/>
      <c r="I36" s="302"/>
      <c r="J36" s="286"/>
      <c r="K36" s="34" t="s">
        <v>147</v>
      </c>
      <c r="L36" s="35" t="s">
        <v>11</v>
      </c>
      <c r="M36" s="283" t="s">
        <v>156</v>
      </c>
      <c r="N36" s="286"/>
      <c r="O36" s="36" t="s">
        <v>153</v>
      </c>
      <c r="P36" s="4"/>
    </row>
    <row r="37" spans="2:16">
      <c r="B37" s="3"/>
      <c r="C37" s="287"/>
      <c r="D37" s="288"/>
      <c r="E37" s="288"/>
      <c r="F37" s="288"/>
      <c r="G37" s="288"/>
      <c r="H37" s="288"/>
      <c r="I37" s="288"/>
      <c r="J37" s="289"/>
      <c r="K37" s="47"/>
      <c r="L37" s="48"/>
      <c r="M37" s="303"/>
      <c r="N37" s="304"/>
      <c r="O37" s="39"/>
      <c r="P37" s="4"/>
    </row>
    <row r="38" spans="2:16">
      <c r="B38" s="3"/>
      <c r="C38" s="293"/>
      <c r="D38" s="294"/>
      <c r="E38" s="294"/>
      <c r="F38" s="294"/>
      <c r="G38" s="294"/>
      <c r="H38" s="294"/>
      <c r="I38" s="294"/>
      <c r="J38" s="295"/>
      <c r="K38" s="41"/>
      <c r="L38" s="49"/>
      <c r="M38" s="305"/>
      <c r="N38" s="306"/>
      <c r="O38" s="50"/>
      <c r="P38" s="4"/>
    </row>
    <row r="39" spans="2:16">
      <c r="B39" s="3"/>
      <c r="C39" s="299" t="s">
        <v>154</v>
      </c>
      <c r="D39" s="300"/>
      <c r="E39" s="300"/>
      <c r="F39" s="300"/>
      <c r="G39" s="300"/>
      <c r="H39" s="300"/>
      <c r="I39" s="300"/>
      <c r="J39" s="300"/>
      <c r="K39" s="300"/>
      <c r="L39" s="300"/>
      <c r="M39" s="300"/>
      <c r="N39" s="301"/>
      <c r="O39" s="51">
        <v>0</v>
      </c>
      <c r="P39" s="4"/>
    </row>
    <row r="40" spans="2:16">
      <c r="B40" s="3"/>
      <c r="C40" s="335" t="s">
        <v>157</v>
      </c>
      <c r="D40" s="336"/>
      <c r="E40" s="336"/>
      <c r="F40" s="336"/>
      <c r="G40" s="336"/>
      <c r="H40" s="336"/>
      <c r="I40" s="336"/>
      <c r="J40" s="336"/>
      <c r="K40" s="336"/>
      <c r="L40" s="336"/>
      <c r="M40" s="336"/>
      <c r="N40" s="336"/>
      <c r="O40" s="337"/>
      <c r="P40" s="4"/>
    </row>
    <row r="41" spans="2:16">
      <c r="B41" s="3"/>
      <c r="C41" s="338"/>
      <c r="D41" s="339"/>
      <c r="E41" s="339"/>
      <c r="F41" s="339"/>
      <c r="G41" s="339"/>
      <c r="H41" s="339"/>
      <c r="I41" s="339"/>
      <c r="J41" s="339"/>
      <c r="K41" s="339"/>
      <c r="L41" s="339"/>
      <c r="M41" s="339"/>
      <c r="N41" s="339"/>
      <c r="O41" s="340"/>
      <c r="P41" s="4"/>
    </row>
    <row r="42" spans="2:16">
      <c r="B42" s="3"/>
      <c r="C42" s="341"/>
      <c r="D42" s="342"/>
      <c r="E42" s="342"/>
      <c r="F42" s="342"/>
      <c r="G42" s="342"/>
      <c r="H42" s="342"/>
      <c r="I42" s="342"/>
      <c r="J42" s="342"/>
      <c r="K42" s="342"/>
      <c r="L42" s="342"/>
      <c r="M42" s="342"/>
      <c r="N42" s="342"/>
      <c r="O42" s="343"/>
      <c r="P42" s="4"/>
    </row>
    <row r="43" spans="2:16" ht="15.6">
      <c r="B43" s="3"/>
      <c r="C43" s="280" t="s">
        <v>158</v>
      </c>
      <c r="D43" s="302"/>
      <c r="E43" s="302"/>
      <c r="F43" s="302"/>
      <c r="G43" s="302"/>
      <c r="H43" s="302"/>
      <c r="I43" s="302"/>
      <c r="J43" s="35" t="s">
        <v>159</v>
      </c>
      <c r="K43" s="46" t="s">
        <v>160</v>
      </c>
      <c r="L43" s="52" t="s">
        <v>161</v>
      </c>
      <c r="M43" s="283" t="s">
        <v>162</v>
      </c>
      <c r="N43" s="286"/>
      <c r="O43" s="36" t="s">
        <v>153</v>
      </c>
      <c r="P43" s="4"/>
    </row>
    <row r="44" spans="2:16">
      <c r="B44" s="3"/>
      <c r="C44" s="287"/>
      <c r="D44" s="288"/>
      <c r="E44" s="288"/>
      <c r="F44" s="288"/>
      <c r="G44" s="288"/>
      <c r="H44" s="288"/>
      <c r="I44" s="288"/>
      <c r="J44" s="53"/>
      <c r="K44" s="54"/>
      <c r="L44" s="53"/>
      <c r="M44" s="307"/>
      <c r="N44" s="308"/>
      <c r="O44" s="39"/>
      <c r="P44" s="4"/>
    </row>
    <row r="45" spans="2:16">
      <c r="B45" s="3"/>
      <c r="C45" s="293"/>
      <c r="D45" s="294"/>
      <c r="E45" s="294"/>
      <c r="F45" s="294"/>
      <c r="G45" s="294"/>
      <c r="H45" s="294"/>
      <c r="I45" s="294"/>
      <c r="J45" s="55"/>
      <c r="K45" s="56"/>
      <c r="L45" s="55"/>
      <c r="M45" s="305"/>
      <c r="N45" s="306"/>
      <c r="O45" s="57"/>
      <c r="P45" s="4"/>
    </row>
    <row r="46" spans="2:16">
      <c r="B46" s="3"/>
      <c r="C46" s="299" t="s">
        <v>154</v>
      </c>
      <c r="D46" s="300"/>
      <c r="E46" s="300"/>
      <c r="F46" s="300"/>
      <c r="G46" s="300"/>
      <c r="H46" s="300"/>
      <c r="I46" s="300"/>
      <c r="J46" s="300"/>
      <c r="K46" s="300"/>
      <c r="L46" s="300"/>
      <c r="M46" s="300"/>
      <c r="N46" s="301"/>
      <c r="O46" s="45"/>
      <c r="P46" s="4"/>
    </row>
    <row r="47" spans="2:16">
      <c r="B47" s="3"/>
      <c r="C47" s="335" t="s">
        <v>163</v>
      </c>
      <c r="D47" s="336"/>
      <c r="E47" s="336"/>
      <c r="F47" s="336"/>
      <c r="G47" s="336"/>
      <c r="H47" s="336"/>
      <c r="I47" s="336"/>
      <c r="J47" s="336"/>
      <c r="K47" s="336"/>
      <c r="L47" s="336"/>
      <c r="M47" s="336"/>
      <c r="N47" s="336"/>
      <c r="O47" s="337"/>
      <c r="P47" s="4"/>
    </row>
    <row r="48" spans="2:16">
      <c r="B48" s="3"/>
      <c r="C48" s="338"/>
      <c r="D48" s="339"/>
      <c r="E48" s="339"/>
      <c r="F48" s="339"/>
      <c r="G48" s="339"/>
      <c r="H48" s="339"/>
      <c r="I48" s="339"/>
      <c r="J48" s="339"/>
      <c r="K48" s="339"/>
      <c r="L48" s="339"/>
      <c r="M48" s="339"/>
      <c r="N48" s="339"/>
      <c r="O48" s="340"/>
      <c r="P48" s="4"/>
    </row>
    <row r="49" spans="2:16">
      <c r="B49" s="3"/>
      <c r="C49" s="341"/>
      <c r="D49" s="342"/>
      <c r="E49" s="342"/>
      <c r="F49" s="342"/>
      <c r="G49" s="342"/>
      <c r="H49" s="342"/>
      <c r="I49" s="342"/>
      <c r="J49" s="342"/>
      <c r="K49" s="342"/>
      <c r="L49" s="342"/>
      <c r="M49" s="342"/>
      <c r="N49" s="342"/>
      <c r="O49" s="343"/>
      <c r="P49" s="4"/>
    </row>
    <row r="50" spans="2:16" ht="31.5" customHeight="1">
      <c r="B50" s="3"/>
      <c r="C50" s="280" t="s">
        <v>164</v>
      </c>
      <c r="D50" s="302"/>
      <c r="E50" s="302"/>
      <c r="F50" s="302"/>
      <c r="G50" s="302"/>
      <c r="H50" s="302"/>
      <c r="I50" s="302"/>
      <c r="J50" s="35" t="s">
        <v>165</v>
      </c>
      <c r="K50" s="58" t="s">
        <v>166</v>
      </c>
      <c r="L50" s="59" t="s">
        <v>167</v>
      </c>
      <c r="M50" s="309" t="s">
        <v>152</v>
      </c>
      <c r="N50" s="310"/>
      <c r="O50" s="61" t="s">
        <v>153</v>
      </c>
      <c r="P50" s="4"/>
    </row>
    <row r="51" spans="2:16">
      <c r="B51" s="3"/>
      <c r="C51" s="62"/>
      <c r="D51" s="63"/>
      <c r="E51" s="63"/>
      <c r="F51" s="63"/>
      <c r="G51" s="63"/>
      <c r="H51" s="63"/>
      <c r="I51" s="63"/>
      <c r="J51" s="64"/>
      <c r="K51" s="65"/>
      <c r="L51" s="66"/>
      <c r="M51" s="311"/>
      <c r="N51" s="312"/>
      <c r="O51" s="67"/>
      <c r="P51" s="4"/>
    </row>
    <row r="52" spans="2:16">
      <c r="B52" s="3"/>
      <c r="C52" s="62"/>
      <c r="D52" s="63"/>
      <c r="E52" s="63"/>
      <c r="F52" s="63"/>
      <c r="G52" s="63"/>
      <c r="H52" s="63"/>
      <c r="I52" s="63"/>
      <c r="J52" s="64"/>
      <c r="K52" s="65"/>
      <c r="L52" s="66"/>
      <c r="M52" s="311"/>
      <c r="N52" s="312"/>
      <c r="O52" s="67"/>
      <c r="P52" s="4"/>
    </row>
    <row r="53" spans="2:16">
      <c r="B53" s="3"/>
      <c r="C53" s="62"/>
      <c r="D53" s="63"/>
      <c r="E53" s="63"/>
      <c r="F53" s="63"/>
      <c r="G53" s="63"/>
      <c r="H53" s="63"/>
      <c r="I53" s="63"/>
      <c r="J53" s="64"/>
      <c r="K53" s="65"/>
      <c r="L53" s="66"/>
      <c r="M53" s="307"/>
      <c r="N53" s="308"/>
      <c r="O53" s="67"/>
      <c r="P53" s="4"/>
    </row>
    <row r="54" spans="2:16">
      <c r="B54" s="3"/>
      <c r="C54" s="293"/>
      <c r="D54" s="294"/>
      <c r="E54" s="294"/>
      <c r="F54" s="294"/>
      <c r="G54" s="294"/>
      <c r="H54" s="294"/>
      <c r="I54" s="294"/>
      <c r="J54" s="55"/>
      <c r="K54" s="56"/>
      <c r="L54" s="55"/>
      <c r="M54" s="305"/>
      <c r="N54" s="306"/>
      <c r="O54" s="57"/>
      <c r="P54" s="4"/>
    </row>
    <row r="55" spans="2:16">
      <c r="B55" s="3"/>
      <c r="C55" s="299" t="s">
        <v>154</v>
      </c>
      <c r="D55" s="300"/>
      <c r="E55" s="300"/>
      <c r="F55" s="300"/>
      <c r="G55" s="300"/>
      <c r="H55" s="300"/>
      <c r="I55" s="300"/>
      <c r="J55" s="300"/>
      <c r="K55" s="300"/>
      <c r="L55" s="300"/>
      <c r="M55" s="300"/>
      <c r="N55" s="301"/>
      <c r="O55" s="51"/>
      <c r="P55" s="4"/>
    </row>
    <row r="56" spans="2:16">
      <c r="B56" s="3"/>
      <c r="C56" s="29"/>
      <c r="O56" s="30"/>
      <c r="P56" s="4"/>
    </row>
    <row r="57" spans="2:16">
      <c r="B57" s="3"/>
      <c r="C57" s="313" t="s">
        <v>168</v>
      </c>
      <c r="D57" s="314"/>
      <c r="E57" s="314"/>
      <c r="F57" s="314"/>
      <c r="G57" s="314"/>
      <c r="H57" s="314"/>
      <c r="I57" s="314"/>
      <c r="J57" s="314"/>
      <c r="K57" s="314"/>
      <c r="L57" s="314"/>
      <c r="M57" s="314"/>
      <c r="N57" s="315"/>
      <c r="O57" s="68"/>
      <c r="P57" s="4"/>
    </row>
    <row r="58" spans="2:16">
      <c r="B58" s="3"/>
      <c r="C58" s="335" t="s">
        <v>169</v>
      </c>
      <c r="D58" s="336"/>
      <c r="E58" s="336"/>
      <c r="F58" s="336"/>
      <c r="G58" s="336"/>
      <c r="H58" s="336"/>
      <c r="I58" s="336"/>
      <c r="J58" s="336"/>
      <c r="K58" s="336"/>
      <c r="L58" s="336"/>
      <c r="M58" s="336"/>
      <c r="N58" s="336"/>
      <c r="O58" s="337"/>
      <c r="P58" s="4"/>
    </row>
    <row r="59" spans="2:16">
      <c r="B59" s="3"/>
      <c r="C59" s="338"/>
      <c r="D59" s="339"/>
      <c r="E59" s="339"/>
      <c r="F59" s="339"/>
      <c r="G59" s="339"/>
      <c r="H59" s="339"/>
      <c r="I59" s="339"/>
      <c r="J59" s="339"/>
      <c r="K59" s="339"/>
      <c r="L59" s="339"/>
      <c r="M59" s="339"/>
      <c r="N59" s="339"/>
      <c r="O59" s="340"/>
      <c r="P59" s="4"/>
    </row>
    <row r="60" spans="2:16">
      <c r="B60" s="3"/>
      <c r="C60" s="341"/>
      <c r="D60" s="342"/>
      <c r="E60" s="342"/>
      <c r="F60" s="342"/>
      <c r="G60" s="342"/>
      <c r="H60" s="342"/>
      <c r="I60" s="342"/>
      <c r="J60" s="342"/>
      <c r="K60" s="342"/>
      <c r="L60" s="342"/>
      <c r="M60" s="342"/>
      <c r="N60" s="342"/>
      <c r="O60" s="343"/>
      <c r="P60" s="4"/>
    </row>
    <row r="61" spans="2:16" ht="27.6">
      <c r="B61" s="3"/>
      <c r="C61" s="280" t="s">
        <v>170</v>
      </c>
      <c r="D61" s="302"/>
      <c r="E61" s="302"/>
      <c r="F61" s="302"/>
      <c r="G61" s="302"/>
      <c r="H61" s="302"/>
      <c r="I61" s="302"/>
      <c r="J61" s="46"/>
      <c r="K61" s="60"/>
      <c r="L61" s="59" t="s">
        <v>171</v>
      </c>
      <c r="M61" s="309" t="s">
        <v>172</v>
      </c>
      <c r="N61" s="310"/>
      <c r="O61" s="61"/>
      <c r="P61" s="4"/>
    </row>
    <row r="62" spans="2:16">
      <c r="B62" s="3"/>
      <c r="C62" s="287" t="s">
        <v>116</v>
      </c>
      <c r="D62" s="288"/>
      <c r="E62" s="288"/>
      <c r="F62" s="288"/>
      <c r="G62" s="288"/>
      <c r="H62" s="288"/>
      <c r="I62" s="288"/>
      <c r="J62" s="69"/>
      <c r="K62" s="70"/>
      <c r="L62" s="71"/>
      <c r="M62" s="316"/>
      <c r="N62" s="317"/>
      <c r="O62" s="72"/>
      <c r="P62" s="4"/>
    </row>
    <row r="63" spans="2:16">
      <c r="B63" s="3"/>
      <c r="C63" s="40" t="s">
        <v>173</v>
      </c>
      <c r="D63" s="41"/>
      <c r="E63" s="41"/>
      <c r="F63" s="41"/>
      <c r="G63" s="41"/>
      <c r="H63" s="41"/>
      <c r="I63" s="41"/>
      <c r="J63" s="69"/>
      <c r="K63" s="70"/>
      <c r="L63" s="71"/>
      <c r="M63" s="316"/>
      <c r="N63" s="317"/>
      <c r="O63" s="72"/>
      <c r="P63" s="4"/>
    </row>
    <row r="64" spans="2:16">
      <c r="B64" s="3"/>
      <c r="C64" s="23" t="s">
        <v>174</v>
      </c>
      <c r="D64" s="24"/>
      <c r="E64" s="24"/>
      <c r="F64" s="24"/>
      <c r="G64" s="24"/>
      <c r="H64" s="24"/>
      <c r="I64" s="24"/>
      <c r="J64" s="73"/>
      <c r="K64" s="74"/>
      <c r="L64" s="71"/>
      <c r="M64" s="318"/>
      <c r="N64" s="319"/>
      <c r="O64" s="72"/>
      <c r="P64" s="4"/>
    </row>
    <row r="65" spans="2:16">
      <c r="B65" s="3"/>
      <c r="C65" s="299" t="s">
        <v>154</v>
      </c>
      <c r="D65" s="300"/>
      <c r="E65" s="300"/>
      <c r="F65" s="300"/>
      <c r="G65" s="300"/>
      <c r="H65" s="300"/>
      <c r="I65" s="300"/>
      <c r="J65" s="300"/>
      <c r="K65" s="300"/>
      <c r="L65" s="300"/>
      <c r="M65" s="300"/>
      <c r="N65" s="301"/>
      <c r="O65" s="75"/>
      <c r="P65" s="4"/>
    </row>
    <row r="66" spans="2:16">
      <c r="B66" s="3"/>
      <c r="C66" s="29"/>
      <c r="O66" s="30"/>
      <c r="P66" s="4"/>
    </row>
    <row r="67" spans="2:16">
      <c r="B67" s="3"/>
      <c r="C67" s="313" t="s">
        <v>175</v>
      </c>
      <c r="D67" s="314"/>
      <c r="E67" s="314"/>
      <c r="F67" s="314"/>
      <c r="G67" s="314"/>
      <c r="H67" s="314"/>
      <c r="I67" s="314"/>
      <c r="J67" s="314"/>
      <c r="K67" s="314"/>
      <c r="L67" s="314"/>
      <c r="M67" s="314"/>
      <c r="N67" s="315"/>
      <c r="O67" s="76"/>
      <c r="P67" s="4"/>
    </row>
    <row r="68" spans="2:16">
      <c r="B68" s="3"/>
      <c r="C68" s="26"/>
      <c r="D68" s="27"/>
      <c r="E68" s="27"/>
      <c r="F68" s="27"/>
      <c r="G68" s="27"/>
      <c r="H68" s="27"/>
      <c r="I68" s="27"/>
      <c r="J68" s="27"/>
      <c r="K68" s="27"/>
      <c r="L68" s="27"/>
      <c r="M68" s="27"/>
      <c r="N68" s="27"/>
      <c r="O68" s="28"/>
      <c r="P68" s="4"/>
    </row>
    <row r="69" spans="2:16">
      <c r="B69" s="3"/>
      <c r="C69" s="29"/>
      <c r="O69" s="30"/>
      <c r="P69" s="4"/>
    </row>
    <row r="70" spans="2:16">
      <c r="B70" s="3"/>
      <c r="C70" s="29"/>
      <c r="O70" s="30"/>
      <c r="P70" s="4"/>
    </row>
    <row r="71" spans="2:16">
      <c r="B71" s="3"/>
      <c r="C71" s="29"/>
      <c r="H71" s="77" t="s">
        <v>176</v>
      </c>
      <c r="I71" s="77"/>
      <c r="J71" s="77"/>
      <c r="K71" s="77"/>
      <c r="O71" s="30"/>
      <c r="P71" s="4"/>
    </row>
    <row r="72" spans="2:16">
      <c r="B72" s="3"/>
      <c r="C72" s="29"/>
      <c r="H72" s="77" t="s">
        <v>177</v>
      </c>
      <c r="O72" s="30"/>
      <c r="P72" s="4"/>
    </row>
    <row r="73" spans="2:16">
      <c r="B73" s="3"/>
      <c r="C73" s="29"/>
      <c r="H73" s="77" t="s">
        <v>178</v>
      </c>
      <c r="O73" s="30"/>
      <c r="P73" s="4"/>
    </row>
    <row r="74" spans="2:16">
      <c r="B74" s="3"/>
      <c r="C74" s="15"/>
      <c r="D74" s="78"/>
      <c r="E74" s="78"/>
      <c r="F74" s="78"/>
      <c r="G74" s="78"/>
      <c r="H74" s="77" t="s">
        <v>179</v>
      </c>
      <c r="I74" s="78"/>
      <c r="J74" s="78"/>
      <c r="K74" s="78"/>
      <c r="L74" s="78"/>
      <c r="M74" s="78"/>
      <c r="N74" s="78"/>
      <c r="O74" s="79"/>
      <c r="P74" s="4"/>
    </row>
    <row r="75" spans="2:16">
      <c r="B75" s="3"/>
      <c r="C75" s="29"/>
      <c r="H75" s="1" t="s">
        <v>180</v>
      </c>
      <c r="O75" s="30"/>
      <c r="P75" s="4"/>
    </row>
    <row r="76" spans="2:16">
      <c r="B76" s="3"/>
      <c r="C76" s="80" t="s">
        <v>181</v>
      </c>
      <c r="D76" s="37"/>
      <c r="E76" s="37"/>
      <c r="F76" s="37"/>
      <c r="G76" s="37"/>
      <c r="H76" s="37"/>
      <c r="I76" s="37"/>
      <c r="J76" s="37"/>
      <c r="K76" s="37"/>
      <c r="L76" s="37"/>
      <c r="M76" s="37"/>
      <c r="N76" s="37"/>
      <c r="O76" s="81"/>
      <c r="P76" s="4"/>
    </row>
    <row r="77" spans="2:16">
      <c r="B77" s="3"/>
      <c r="C77" s="320"/>
      <c r="D77" s="321"/>
      <c r="E77" s="321"/>
      <c r="F77" s="321"/>
      <c r="G77" s="321"/>
      <c r="H77" s="321"/>
      <c r="I77" s="321"/>
      <c r="J77" s="321"/>
      <c r="K77" s="321"/>
      <c r="L77" s="321"/>
      <c r="M77" s="321"/>
      <c r="N77" s="321"/>
      <c r="O77" s="322"/>
      <c r="P77" s="4"/>
    </row>
    <row r="78" spans="2:16">
      <c r="B78" s="3"/>
      <c r="C78" s="320"/>
      <c r="D78" s="321"/>
      <c r="E78" s="321"/>
      <c r="F78" s="321"/>
      <c r="G78" s="321"/>
      <c r="H78" s="321"/>
      <c r="I78" s="321"/>
      <c r="J78" s="321"/>
      <c r="K78" s="321"/>
      <c r="L78" s="321"/>
      <c r="M78" s="321"/>
      <c r="N78" s="321"/>
      <c r="O78" s="322"/>
      <c r="P78" s="4"/>
    </row>
    <row r="79" spans="2:16">
      <c r="B79" s="3"/>
      <c r="C79" s="15"/>
      <c r="D79" s="78"/>
      <c r="E79" s="78"/>
      <c r="F79" s="78"/>
      <c r="G79" s="78"/>
      <c r="H79" s="78"/>
      <c r="I79" s="78"/>
      <c r="J79" s="78"/>
      <c r="K79" s="78"/>
      <c r="L79" s="78"/>
      <c r="M79" s="78"/>
      <c r="N79" s="78"/>
      <c r="O79" s="79"/>
      <c r="P79" s="4"/>
    </row>
    <row r="80" spans="2:16">
      <c r="B80" s="3"/>
      <c r="C80" s="82" t="s">
        <v>182</v>
      </c>
      <c r="D80" s="78"/>
      <c r="E80" s="78"/>
      <c r="F80" s="78"/>
      <c r="G80" s="78"/>
      <c r="H80" s="78"/>
      <c r="I80" s="78"/>
      <c r="J80" s="78"/>
      <c r="K80" s="78"/>
      <c r="L80" s="78"/>
      <c r="M80" s="78"/>
      <c r="N80" s="78"/>
      <c r="O80" s="79"/>
      <c r="P80" s="4"/>
    </row>
    <row r="81" spans="2:16" ht="12.75" customHeight="1">
      <c r="B81" s="3"/>
      <c r="C81" s="360" t="s">
        <v>183</v>
      </c>
      <c r="D81" s="361"/>
      <c r="E81" s="361"/>
      <c r="F81" s="361"/>
      <c r="G81" s="361"/>
      <c r="H81" s="361"/>
      <c r="I81" s="361"/>
      <c r="J81" s="361"/>
      <c r="K81" s="361"/>
      <c r="L81" s="361"/>
      <c r="M81" s="361"/>
      <c r="N81" s="361"/>
      <c r="O81" s="362"/>
      <c r="P81" s="4"/>
    </row>
    <row r="82" spans="2:16">
      <c r="B82" s="3"/>
      <c r="C82" s="360"/>
      <c r="D82" s="361"/>
      <c r="E82" s="361"/>
      <c r="F82" s="361"/>
      <c r="G82" s="361"/>
      <c r="H82" s="361"/>
      <c r="I82" s="361"/>
      <c r="J82" s="361"/>
      <c r="K82" s="361"/>
      <c r="L82" s="361"/>
      <c r="M82" s="361"/>
      <c r="N82" s="361"/>
      <c r="O82" s="362"/>
      <c r="P82" s="4"/>
    </row>
    <row r="83" spans="2:16" ht="12.9" customHeight="1">
      <c r="B83" s="3"/>
      <c r="C83" s="360" t="s">
        <v>184</v>
      </c>
      <c r="D83" s="361"/>
      <c r="E83" s="361"/>
      <c r="F83" s="361"/>
      <c r="G83" s="361"/>
      <c r="H83" s="361"/>
      <c r="I83" s="361"/>
      <c r="J83" s="361"/>
      <c r="K83" s="361"/>
      <c r="L83" s="361"/>
      <c r="M83" s="361"/>
      <c r="N83" s="361"/>
      <c r="O83" s="362"/>
      <c r="P83" s="4"/>
    </row>
    <row r="84" spans="2:16">
      <c r="B84" s="3"/>
      <c r="C84" s="360"/>
      <c r="D84" s="361"/>
      <c r="E84" s="361"/>
      <c r="F84" s="361"/>
      <c r="G84" s="361"/>
      <c r="H84" s="361"/>
      <c r="I84" s="361"/>
      <c r="J84" s="361"/>
      <c r="K84" s="361"/>
      <c r="L84" s="361"/>
      <c r="M84" s="361"/>
      <c r="N84" s="361"/>
      <c r="O84" s="362"/>
      <c r="P84" s="4"/>
    </row>
    <row r="85" spans="2:16">
      <c r="B85" s="3"/>
      <c r="C85" s="15"/>
      <c r="D85" s="78"/>
      <c r="E85" s="78"/>
      <c r="F85" s="78"/>
      <c r="G85" s="78"/>
      <c r="H85" s="78"/>
      <c r="I85" s="78"/>
      <c r="J85" s="78"/>
      <c r="K85" s="78"/>
      <c r="L85" s="78"/>
      <c r="M85" s="78"/>
      <c r="N85" s="78"/>
      <c r="O85" s="79"/>
      <c r="P85" s="4"/>
    </row>
    <row r="86" spans="2:16">
      <c r="B86" s="3"/>
      <c r="C86" s="29"/>
      <c r="H86" s="77" t="s">
        <v>176</v>
      </c>
      <c r="O86" s="30"/>
      <c r="P86" s="4"/>
    </row>
    <row r="87" spans="2:16">
      <c r="B87" s="3"/>
      <c r="C87" s="29"/>
      <c r="H87" s="1" t="s">
        <v>177</v>
      </c>
      <c r="I87" s="41"/>
      <c r="J87" s="41"/>
      <c r="K87" s="41"/>
      <c r="O87" s="30"/>
      <c r="P87" s="4"/>
    </row>
    <row r="88" spans="2:16">
      <c r="B88" s="3"/>
      <c r="C88" s="29"/>
      <c r="H88" s="1" t="s">
        <v>185</v>
      </c>
      <c r="I88" s="83"/>
      <c r="J88" s="83"/>
      <c r="K88" s="83"/>
      <c r="O88" s="30"/>
      <c r="P88" s="4"/>
    </row>
    <row r="89" spans="2:16">
      <c r="B89" s="3"/>
      <c r="C89" s="84"/>
      <c r="D89" s="78"/>
      <c r="E89" s="78"/>
      <c r="F89" s="78"/>
      <c r="G89" s="78"/>
      <c r="H89" s="1" t="s">
        <v>179</v>
      </c>
      <c r="L89" s="78"/>
      <c r="M89" s="78"/>
      <c r="N89" s="78"/>
      <c r="O89" s="79"/>
      <c r="P89" s="4"/>
    </row>
    <row r="90" spans="2:16" ht="17.25" customHeight="1">
      <c r="B90" s="3"/>
      <c r="C90" s="84"/>
      <c r="D90" s="83"/>
      <c r="E90" s="83"/>
      <c r="K90" s="356"/>
      <c r="L90" s="356"/>
      <c r="M90" s="356"/>
      <c r="N90" s="356"/>
      <c r="O90" s="357"/>
      <c r="P90" s="4"/>
    </row>
    <row r="91" spans="2:16" ht="18.75" customHeight="1">
      <c r="B91" s="3"/>
      <c r="C91" s="323"/>
      <c r="D91" s="324"/>
      <c r="E91" s="324"/>
      <c r="F91" s="56"/>
      <c r="G91" s="56"/>
      <c r="H91" s="56"/>
      <c r="I91" s="56"/>
      <c r="J91" s="56"/>
      <c r="K91" s="358"/>
      <c r="L91" s="358"/>
      <c r="M91" s="358"/>
      <c r="N91" s="358"/>
      <c r="O91" s="359"/>
      <c r="P91" s="4"/>
    </row>
    <row r="92" spans="2:16">
      <c r="B92" s="85"/>
      <c r="C92" s="86"/>
      <c r="D92" s="86"/>
      <c r="E92" s="86"/>
      <c r="F92" s="86"/>
      <c r="G92" s="86"/>
      <c r="H92" s="86"/>
      <c r="I92" s="86"/>
      <c r="J92" s="86"/>
      <c r="K92" s="86"/>
      <c r="L92" s="86"/>
      <c r="M92" s="86"/>
      <c r="N92" s="86"/>
      <c r="O92" s="86"/>
      <c r="P92" s="87"/>
    </row>
  </sheetData>
  <mergeCells count="80">
    <mergeCell ref="K90:O91"/>
    <mergeCell ref="C81:O82"/>
    <mergeCell ref="C83:O84"/>
    <mergeCell ref="C67:N67"/>
    <mergeCell ref="C77:O77"/>
    <mergeCell ref="C78:O78"/>
    <mergeCell ref="C91:E91"/>
    <mergeCell ref="C7:C13"/>
    <mergeCell ref="L9:L10"/>
    <mergeCell ref="L11:L13"/>
    <mergeCell ref="M11:M13"/>
    <mergeCell ref="N11:N13"/>
    <mergeCell ref="O11:O13"/>
    <mergeCell ref="D11:K12"/>
    <mergeCell ref="C33:O35"/>
    <mergeCell ref="L7:O8"/>
    <mergeCell ref="M9:O10"/>
    <mergeCell ref="C25:O27"/>
    <mergeCell ref="C47:O49"/>
    <mergeCell ref="C62:I62"/>
    <mergeCell ref="M62:N62"/>
    <mergeCell ref="M63:N63"/>
    <mergeCell ref="M64:N64"/>
    <mergeCell ref="C65:N65"/>
    <mergeCell ref="C54:I54"/>
    <mergeCell ref="M54:N54"/>
    <mergeCell ref="C55:N55"/>
    <mergeCell ref="C57:N57"/>
    <mergeCell ref="C61:I61"/>
    <mergeCell ref="M61:N61"/>
    <mergeCell ref="C58:O60"/>
    <mergeCell ref="C50:I50"/>
    <mergeCell ref="M50:N50"/>
    <mergeCell ref="M51:N51"/>
    <mergeCell ref="M52:N52"/>
    <mergeCell ref="M53:N53"/>
    <mergeCell ref="C44:I44"/>
    <mergeCell ref="M44:N44"/>
    <mergeCell ref="C45:I45"/>
    <mergeCell ref="M45:N45"/>
    <mergeCell ref="C46:N46"/>
    <mergeCell ref="C38:J38"/>
    <mergeCell ref="M38:N38"/>
    <mergeCell ref="C39:N39"/>
    <mergeCell ref="C43:I43"/>
    <mergeCell ref="M43:N43"/>
    <mergeCell ref="C40:O42"/>
    <mergeCell ref="C32:N32"/>
    <mergeCell ref="C36:J36"/>
    <mergeCell ref="M36:N36"/>
    <mergeCell ref="C37:J37"/>
    <mergeCell ref="M37:N37"/>
    <mergeCell ref="M30:N30"/>
    <mergeCell ref="C31:G31"/>
    <mergeCell ref="H31:I31"/>
    <mergeCell ref="J31:K31"/>
    <mergeCell ref="M31:N31"/>
    <mergeCell ref="C28:G28"/>
    <mergeCell ref="H28:I28"/>
    <mergeCell ref="J28:K28"/>
    <mergeCell ref="M28:N28"/>
    <mergeCell ref="C29:G29"/>
    <mergeCell ref="H29:I29"/>
    <mergeCell ref="J29:K29"/>
    <mergeCell ref="M29:N29"/>
    <mergeCell ref="C21:O21"/>
    <mergeCell ref="D23:L23"/>
    <mergeCell ref="M23:N23"/>
    <mergeCell ref="D24:L24"/>
    <mergeCell ref="M24:N24"/>
    <mergeCell ref="D8:K8"/>
    <mergeCell ref="D9:K9"/>
    <mergeCell ref="D10:K10"/>
    <mergeCell ref="D13:K13"/>
    <mergeCell ref="C17:F17"/>
    <mergeCell ref="B1:L1"/>
    <mergeCell ref="B2:E2"/>
    <mergeCell ref="B4:P4"/>
    <mergeCell ref="C5:O5"/>
    <mergeCell ref="D7:K7"/>
  </mergeCells>
  <printOptions horizontalCentered="1" verticalCentered="1"/>
  <pageMargins left="0.118110236220472" right="0.118110236220472" top="0.15748031496063" bottom="0.15748031496063"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DA0FB81-A176-4D7C-AA45-256D924DE608}">
  <ds:schemaRefs/>
</ds:datastoreItem>
</file>

<file path=customXml/itemProps2.xml><?xml version="1.0" encoding="utf-8"?>
<ds:datastoreItem xmlns:ds="http://schemas.openxmlformats.org/officeDocument/2006/customXml" ds:itemID="{D3162CDF-19EA-444A-8C72-4FCEA7BF1CB5}">
  <ds:schemaRefs/>
</ds:datastoreItem>
</file>

<file path=customXml/itemProps3.xml><?xml version="1.0" encoding="utf-8"?>
<ds:datastoreItem xmlns:ds="http://schemas.openxmlformats.org/officeDocument/2006/customXml" ds:itemID="{1B118EDF-F6F9-439A-8413-9FA9016CF69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Company>Insrtituto Nacional de Vias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creator>Ernesto Correa Valderrama</dc:creator>
  <dc:description>Que el amor por nuestra gente ilumine nuestro camino en su bien</dc:description>
  <cp:lastModifiedBy>esperanza contreras</cp:lastModifiedBy>
  <dcterms:created xsi:type="dcterms:W3CDTF">2006-06-27T16:47:00Z</dcterms:created>
  <dcterms:modified xsi:type="dcterms:W3CDTF">2026-08-19T20:26:54Z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y fmtid="{D5CDD505-2E9C-101B-9397-08002B2CF9AE}" pid="9" name="ICV">
    <vt:lpwstr>DCE19C5F80C44B1095FEF7262EE82395_12</vt:lpwstr>
  </property>
  <property fmtid="{D5CDD505-2E9C-101B-9397-08002B2CF9AE}" pid="10" name="KSOProductBuildVer">
    <vt:lpwstr>3082-12.1.0.28032</vt:lpwstr>
  </property>
  <property fmtid="{D5CDD505-2E9C-101B-9397-08002B2CF9AE}" pid="11" name="CalculationRule">
    <vt:i4>0</vt:i4>
  </property>
</Properties>
</file>