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johneduarnogueraurbano/Documents/ENTIDADES/MORALES/2026/CONTRATACION/Menor Cuantia/Infraestructura/Mejoramiento educativo/"/>
    </mc:Choice>
  </mc:AlternateContent>
  <xr:revisionPtr revIDLastSave="0" documentId="8_{F9D3E873-F253-824E-AB71-ACEAEE221674}" xr6:coauthVersionLast="47" xr6:coauthVersionMax="47" xr10:uidLastSave="{00000000-0000-0000-0000-000000000000}"/>
  <bookViews>
    <workbookView xWindow="0" yWindow="600" windowWidth="23260" windowHeight="12460" activeTab="1" xr2:uid="{17CCC34F-F8E1-4686-9CBB-99364D63DABB}"/>
  </bookViews>
  <sheets>
    <sheet name="PRESUPUESTO OFICIAL " sheetId="3" r:id="rId1"/>
    <sheet name="PROPUESTA ECONOMICA (Proponente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29" i="3" l="1"/>
  <c r="J425" i="3"/>
  <c r="J420" i="3"/>
  <c r="J414" i="3"/>
  <c r="J409" i="3"/>
  <c r="J405" i="3"/>
  <c r="J400" i="3"/>
  <c r="J393" i="3"/>
  <c r="J383" i="3"/>
  <c r="J375" i="3"/>
  <c r="J371" i="3"/>
  <c r="J367" i="3"/>
  <c r="J355" i="3"/>
  <c r="J351" i="3"/>
  <c r="J347" i="3"/>
  <c r="J342" i="3"/>
  <c r="J337" i="3"/>
  <c r="J331" i="3"/>
  <c r="J319" i="3"/>
  <c r="J315" i="3"/>
  <c r="J309" i="3"/>
  <c r="J305" i="3"/>
  <c r="J300" i="3"/>
  <c r="J296" i="3"/>
  <c r="J288" i="3"/>
  <c r="J284" i="3"/>
  <c r="J277" i="3"/>
  <c r="J273" i="3"/>
  <c r="J268" i="3"/>
  <c r="J263" i="3"/>
  <c r="J258" i="3"/>
  <c r="J252" i="3"/>
  <c r="J244" i="3"/>
  <c r="J236" i="3"/>
  <c r="J230" i="3"/>
  <c r="J223" i="3"/>
  <c r="J218" i="3"/>
  <c r="J214" i="3"/>
  <c r="J208" i="3"/>
  <c r="J203" i="3"/>
  <c r="J196" i="3"/>
  <c r="J189" i="3"/>
  <c r="J181" i="3"/>
  <c r="J177" i="3"/>
  <c r="J172" i="3"/>
  <c r="J155" i="3"/>
  <c r="J150" i="3"/>
  <c r="J145" i="3"/>
  <c r="J139" i="3"/>
  <c r="J133" i="3"/>
  <c r="J128" i="3"/>
  <c r="J120" i="3"/>
  <c r="J105" i="3"/>
  <c r="J101" i="3"/>
  <c r="J96" i="3"/>
  <c r="J87" i="3"/>
  <c r="J83" i="3"/>
  <c r="J79" i="3"/>
  <c r="J74" i="3"/>
  <c r="J69" i="3"/>
  <c r="J64" i="3"/>
  <c r="J54" i="3"/>
  <c r="J50" i="3"/>
  <c r="J45" i="3"/>
  <c r="J36" i="3"/>
  <c r="J32" i="3"/>
  <c r="J27" i="3"/>
  <c r="J22" i="3"/>
  <c r="J17" i="3"/>
  <c r="J428" i="3"/>
  <c r="J243" i="3"/>
  <c r="J240" i="3"/>
  <c r="J424" i="3"/>
  <c r="J423" i="3"/>
  <c r="J419" i="3"/>
  <c r="J418" i="3"/>
  <c r="J417" i="3"/>
  <c r="J413" i="3"/>
  <c r="J412" i="3"/>
  <c r="J408" i="3"/>
  <c r="J404" i="3"/>
  <c r="J403" i="3"/>
  <c r="J399" i="3"/>
  <c r="J398" i="3"/>
  <c r="J397" i="3"/>
  <c r="J396" i="3"/>
  <c r="J392" i="3"/>
  <c r="J391" i="3"/>
  <c r="J390" i="3"/>
  <c r="J389" i="3"/>
  <c r="J388" i="3"/>
  <c r="J387" i="3"/>
  <c r="J386" i="3"/>
  <c r="J382" i="3"/>
  <c r="J381" i="3"/>
  <c r="J380" i="3"/>
  <c r="J374" i="3"/>
  <c r="J370" i="3"/>
  <c r="J366" i="3"/>
  <c r="J365" i="3"/>
  <c r="J364" i="3"/>
  <c r="J363" i="3"/>
  <c r="J362" i="3"/>
  <c r="J361" i="3"/>
  <c r="J360" i="3"/>
  <c r="J359" i="3"/>
  <c r="J358" i="3"/>
  <c r="J354" i="3"/>
  <c r="J350" i="3"/>
  <c r="J346" i="3"/>
  <c r="J345" i="3"/>
  <c r="J341" i="3"/>
  <c r="J340" i="3"/>
  <c r="J336" i="3"/>
  <c r="J335" i="3"/>
  <c r="J334" i="3"/>
  <c r="J330" i="3"/>
  <c r="J329" i="3"/>
  <c r="J328" i="3"/>
  <c r="J327" i="3"/>
  <c r="J326" i="3"/>
  <c r="J325" i="3"/>
  <c r="J324" i="3"/>
  <c r="J318" i="3"/>
  <c r="J314" i="3"/>
  <c r="J313" i="3"/>
  <c r="J312" i="3"/>
  <c r="J308" i="3"/>
  <c r="J304" i="3"/>
  <c r="J303" i="3"/>
  <c r="J299" i="3"/>
  <c r="J295" i="3"/>
  <c r="J294" i="3"/>
  <c r="J293" i="3"/>
  <c r="J287" i="3"/>
  <c r="J283" i="3"/>
  <c r="J282" i="3"/>
  <c r="J281" i="3"/>
  <c r="J280" i="3"/>
  <c r="J276" i="3"/>
  <c r="J272" i="3"/>
  <c r="J271" i="3"/>
  <c r="J267" i="3"/>
  <c r="J266" i="3"/>
  <c r="J262" i="3"/>
  <c r="J261" i="3"/>
  <c r="J257" i="3"/>
  <c r="J256" i="3"/>
  <c r="J255" i="3"/>
  <c r="J251" i="3"/>
  <c r="J250" i="3"/>
  <c r="J249" i="3"/>
  <c r="J239" i="3"/>
  <c r="J235" i="3"/>
  <c r="J234" i="3"/>
  <c r="J233" i="3"/>
  <c r="J229" i="3"/>
  <c r="J228" i="3"/>
  <c r="J227" i="3"/>
  <c r="J202" i="3"/>
  <c r="J200" i="3"/>
  <c r="J194" i="3"/>
  <c r="J187" i="3"/>
  <c r="J186" i="3"/>
  <c r="J180" i="3"/>
  <c r="J160" i="3"/>
  <c r="J115" i="3"/>
  <c r="J104" i="3"/>
  <c r="J100" i="3"/>
  <c r="J95" i="3"/>
  <c r="J93" i="3"/>
  <c r="J92" i="3"/>
  <c r="J86" i="3"/>
  <c r="J78" i="3"/>
  <c r="J72" i="3"/>
  <c r="J53" i="3"/>
  <c r="I424" i="3"/>
  <c r="I423" i="3"/>
  <c r="I419" i="3"/>
  <c r="I418" i="3"/>
  <c r="I417" i="3"/>
  <c r="I413" i="3"/>
  <c r="I412" i="3"/>
  <c r="I408" i="3"/>
  <c r="I404" i="3"/>
  <c r="I403" i="3"/>
  <c r="I399" i="3"/>
  <c r="I398" i="3"/>
  <c r="I397" i="3"/>
  <c r="I396" i="3"/>
  <c r="I392" i="3"/>
  <c r="I391" i="3"/>
  <c r="I390" i="3"/>
  <c r="I389" i="3"/>
  <c r="I388" i="3"/>
  <c r="I387" i="3"/>
  <c r="I386" i="3"/>
  <c r="I382" i="3"/>
  <c r="I381" i="3"/>
  <c r="I380" i="3"/>
  <c r="I370" i="3"/>
  <c r="I366" i="3"/>
  <c r="I365" i="3"/>
  <c r="I364" i="3"/>
  <c r="I363" i="3"/>
  <c r="I362" i="3"/>
  <c r="I361" i="3"/>
  <c r="I360" i="3"/>
  <c r="I359" i="3"/>
  <c r="I358" i="3"/>
  <c r="I354" i="3"/>
  <c r="I350" i="3"/>
  <c r="I341" i="3"/>
  <c r="I340" i="3"/>
  <c r="I336" i="3"/>
  <c r="I335" i="3"/>
  <c r="I334" i="3"/>
  <c r="I330" i="3"/>
  <c r="I329" i="3"/>
  <c r="I328" i="3"/>
  <c r="I327" i="3"/>
  <c r="I326" i="3"/>
  <c r="I325" i="3"/>
  <c r="I324" i="3"/>
  <c r="I314" i="3"/>
  <c r="I313" i="3"/>
  <c r="I312" i="3"/>
  <c r="I308" i="3"/>
  <c r="I304" i="3"/>
  <c r="I303" i="3"/>
  <c r="I299" i="3"/>
  <c r="I295" i="3"/>
  <c r="I294" i="3"/>
  <c r="I293" i="3"/>
  <c r="I283" i="3"/>
  <c r="I282" i="3"/>
  <c r="I281" i="3"/>
  <c r="I280" i="3"/>
  <c r="I276" i="3"/>
  <c r="I272" i="3"/>
  <c r="I271" i="3"/>
  <c r="I267" i="3"/>
  <c r="I266" i="3"/>
  <c r="I262" i="3"/>
  <c r="I261" i="3"/>
  <c r="I257" i="3"/>
  <c r="I256" i="3"/>
  <c r="I255" i="3"/>
  <c r="I251" i="3"/>
  <c r="I250" i="3"/>
  <c r="I249" i="3"/>
  <c r="I239" i="3"/>
  <c r="I235" i="3"/>
  <c r="I234" i="3"/>
  <c r="I233" i="3"/>
  <c r="I229" i="3"/>
  <c r="I228" i="3"/>
  <c r="I227" i="3"/>
  <c r="I222" i="3"/>
  <c r="J222" i="3" s="1"/>
  <c r="I221" i="3"/>
  <c r="J221" i="3" s="1"/>
  <c r="I217" i="3"/>
  <c r="J217" i="3" s="1"/>
  <c r="I213" i="3"/>
  <c r="J213" i="3" s="1"/>
  <c r="I212" i="3"/>
  <c r="J212" i="3" s="1"/>
  <c r="I211" i="3"/>
  <c r="J211" i="3" s="1"/>
  <c r="I207" i="3"/>
  <c r="J207" i="3" s="1"/>
  <c r="I206" i="3"/>
  <c r="J206" i="3" s="1"/>
  <c r="I202" i="3"/>
  <c r="I201" i="3"/>
  <c r="J201" i="3" s="1"/>
  <c r="I200" i="3"/>
  <c r="I199" i="3"/>
  <c r="J199" i="3" s="1"/>
  <c r="I195" i="3"/>
  <c r="J195" i="3" s="1"/>
  <c r="I194" i="3"/>
  <c r="I193" i="3"/>
  <c r="J193" i="3" s="1"/>
  <c r="I192" i="3"/>
  <c r="J192" i="3" s="1"/>
  <c r="I188" i="3"/>
  <c r="J188" i="3" s="1"/>
  <c r="I187" i="3"/>
  <c r="I186" i="3"/>
  <c r="I176" i="3"/>
  <c r="J176" i="3" s="1"/>
  <c r="I175" i="3"/>
  <c r="J175" i="3" s="1"/>
  <c r="I171" i="3"/>
  <c r="J171" i="3" s="1"/>
  <c r="I170" i="3"/>
  <c r="J170" i="3" s="1"/>
  <c r="I169" i="3"/>
  <c r="J169" i="3" s="1"/>
  <c r="I168" i="3"/>
  <c r="J168" i="3" s="1"/>
  <c r="I167" i="3"/>
  <c r="J167" i="3" s="1"/>
  <c r="I166" i="3"/>
  <c r="J166" i="3" s="1"/>
  <c r="I165" i="3"/>
  <c r="J165" i="3" s="1"/>
  <c r="I164" i="3"/>
  <c r="J164" i="3" s="1"/>
  <c r="I163" i="3"/>
  <c r="J163" i="3" s="1"/>
  <c r="I162" i="3"/>
  <c r="J162" i="3" s="1"/>
  <c r="I161" i="3"/>
  <c r="J161" i="3" s="1"/>
  <c r="I160" i="3"/>
  <c r="I159" i="3"/>
  <c r="J159" i="3" s="1"/>
  <c r="I158" i="3"/>
  <c r="J158" i="3" s="1"/>
  <c r="I154" i="3"/>
  <c r="J154" i="3" s="1"/>
  <c r="I153" i="3"/>
  <c r="J153" i="3" s="1"/>
  <c r="I149" i="3"/>
  <c r="J149" i="3" s="1"/>
  <c r="I148" i="3"/>
  <c r="J148" i="3" s="1"/>
  <c r="I144" i="3"/>
  <c r="J144" i="3" s="1"/>
  <c r="I143" i="3"/>
  <c r="J143" i="3" s="1"/>
  <c r="I142" i="3"/>
  <c r="J142" i="3" s="1"/>
  <c r="I138" i="3"/>
  <c r="J138" i="3" s="1"/>
  <c r="I137" i="3"/>
  <c r="J137" i="3" s="1"/>
  <c r="I136" i="3"/>
  <c r="J136" i="3" s="1"/>
  <c r="I132" i="3"/>
  <c r="J132" i="3" s="1"/>
  <c r="I131" i="3"/>
  <c r="J131" i="3" s="1"/>
  <c r="I127" i="3"/>
  <c r="J127" i="3" s="1"/>
  <c r="I126" i="3"/>
  <c r="J126" i="3" s="1"/>
  <c r="I125" i="3"/>
  <c r="J125" i="3" s="1"/>
  <c r="I124" i="3"/>
  <c r="J124" i="3" s="1"/>
  <c r="I123" i="3"/>
  <c r="J123" i="3" s="1"/>
  <c r="I119" i="3"/>
  <c r="J119" i="3" s="1"/>
  <c r="I118" i="3"/>
  <c r="J118" i="3" s="1"/>
  <c r="I117" i="3"/>
  <c r="J117" i="3" s="1"/>
  <c r="I116" i="3"/>
  <c r="J116" i="3" s="1"/>
  <c r="I115" i="3"/>
  <c r="I114" i="3"/>
  <c r="J114" i="3" s="1"/>
  <c r="I113" i="3"/>
  <c r="J113" i="3" s="1"/>
  <c r="I112" i="3"/>
  <c r="J112" i="3" s="1"/>
  <c r="I111" i="3"/>
  <c r="J111" i="3" s="1"/>
  <c r="I110" i="3"/>
  <c r="J110" i="3" s="1"/>
  <c r="I100" i="3"/>
  <c r="I99" i="3"/>
  <c r="J99" i="3" s="1"/>
  <c r="I95" i="3"/>
  <c r="I94" i="3"/>
  <c r="J94" i="3" s="1"/>
  <c r="I93" i="3"/>
  <c r="I92" i="3"/>
  <c r="I91" i="3"/>
  <c r="J91" i="3" s="1"/>
  <c r="I90" i="3"/>
  <c r="J90" i="3" s="1"/>
  <c r="I86" i="3"/>
  <c r="I82" i="3"/>
  <c r="J82" i="3" s="1"/>
  <c r="I77" i="3"/>
  <c r="J77" i="3" s="1"/>
  <c r="I73" i="3"/>
  <c r="J73" i="3" s="1"/>
  <c r="I72" i="3"/>
  <c r="I68" i="3"/>
  <c r="J68" i="3" s="1"/>
  <c r="I67" i="3"/>
  <c r="J67" i="3" s="1"/>
  <c r="I63" i="3"/>
  <c r="J63" i="3" s="1"/>
  <c r="I62" i="3"/>
  <c r="J62" i="3" s="1"/>
  <c r="I61" i="3"/>
  <c r="J61" i="3" s="1"/>
  <c r="I60" i="3"/>
  <c r="J60" i="3" s="1"/>
  <c r="I59" i="3"/>
  <c r="J59" i="3" s="1"/>
  <c r="I49" i="3"/>
  <c r="J49" i="3" s="1"/>
  <c r="I48" i="3" l="1"/>
  <c r="J48" i="3" s="1"/>
  <c r="I44" i="3"/>
  <c r="J44" i="3" s="1"/>
  <c r="I43" i="3"/>
  <c r="J43" i="3" s="1"/>
  <c r="I42" i="3"/>
  <c r="J42" i="3" s="1"/>
  <c r="I41" i="3"/>
  <c r="J41" i="3" s="1"/>
  <c r="I40" i="3"/>
  <c r="J40" i="3" s="1"/>
  <c r="I39" i="3"/>
  <c r="J39" i="3" s="1"/>
  <c r="I35" i="3"/>
  <c r="J35" i="3" s="1"/>
  <c r="I31" i="3"/>
  <c r="J31" i="3" s="1"/>
  <c r="I30" i="3"/>
  <c r="J30" i="3" s="1"/>
  <c r="I26" i="3"/>
  <c r="J26" i="3" s="1"/>
  <c r="I25" i="3"/>
  <c r="J25" i="3" s="1"/>
  <c r="I21" i="3"/>
  <c r="J21" i="3" s="1"/>
  <c r="I20" i="3"/>
  <c r="J20" i="3" s="1"/>
  <c r="I16" i="3"/>
  <c r="J16" i="3" s="1"/>
  <c r="I15" i="3"/>
  <c r="J15" i="3" s="1"/>
  <c r="J431" i="3" l="1"/>
  <c r="J433" i="3" s="1"/>
  <c r="J434" i="3" s="1"/>
  <c r="J442" i="3" s="1"/>
</calcChain>
</file>

<file path=xl/sharedStrings.xml><?xml version="1.0" encoding="utf-8"?>
<sst xmlns="http://schemas.openxmlformats.org/spreadsheetml/2006/main" count="1121" uniqueCount="145">
  <si>
    <t>Nro.</t>
  </si>
  <si>
    <t>Ítem de pago</t>
  </si>
  <si>
    <t>Especificaciones</t>
  </si>
  <si>
    <t xml:space="preserve">DESCRIPCIÓN </t>
  </si>
  <si>
    <t>UNIDAD</t>
  </si>
  <si>
    <t>CANTIDAD</t>
  </si>
  <si>
    <t>VALOR TOTAL</t>
  </si>
  <si>
    <t xml:space="preserve">General </t>
  </si>
  <si>
    <t>Particular</t>
  </si>
  <si>
    <t>PRELIMINARES</t>
  </si>
  <si>
    <t>Subtotal</t>
  </si>
  <si>
    <t>MORTEROS Y CONCRETOS</t>
  </si>
  <si>
    <t>PISOS Y ENCHAPES</t>
  </si>
  <si>
    <t xml:space="preserve">PINTURAS Y ESTUCOS </t>
  </si>
  <si>
    <t xml:space="preserve">MUROS Y DIVISIONES </t>
  </si>
  <si>
    <t>INSTALACIONES ELECTRICAS</t>
  </si>
  <si>
    <t xml:space="preserve">CARPINTERIA METALICA </t>
  </si>
  <si>
    <t>TRANSPORTE</t>
  </si>
  <si>
    <t xml:space="preserve">Transporte de materiales hasta sitio de obra </t>
  </si>
  <si>
    <t>m-viaje</t>
  </si>
  <si>
    <t>Cerramiento provisional en lona (Hmáx = 2.00 m)</t>
  </si>
  <si>
    <t>ml</t>
  </si>
  <si>
    <t>Aplicación de mortero sobre muro de mampostería e=1.5 cm (Hmáx=3.00 m)</t>
  </si>
  <si>
    <t>m2</t>
  </si>
  <si>
    <t>Aplicación de mortero sobre columnas, vigas, viguetas, dinteles (Ancho máximo 0.30 m)</t>
  </si>
  <si>
    <t xml:space="preserve">ml </t>
  </si>
  <si>
    <t>Suministro e instalación de piso cerámico uso institucional tráfico pesado (Inc. Mortero de nivelación emáx=2.0 cm)</t>
  </si>
  <si>
    <t>Suministro e instalación de guarda escoba cerámico uso institucional Hmáx (10 cm)</t>
  </si>
  <si>
    <t xml:space="preserve">Suministro y aplicación de estuco listo para interiores </t>
  </si>
  <si>
    <t xml:space="preserve">Suministro y aplicación de pintura tipo I tres manos </t>
  </si>
  <si>
    <t>Muro en superboard 8 mm</t>
  </si>
  <si>
    <t xml:space="preserve">Suministro e instalación de tablero eléctrico 4 puestos </t>
  </si>
  <si>
    <t>Und</t>
  </si>
  <si>
    <t>Suministro e instalación de interruptor conmutable longitud promedio 3 m</t>
  </si>
  <si>
    <t xml:space="preserve">Suministro e instalación de breaker 20 Amperios </t>
  </si>
  <si>
    <t xml:space="preserve">Suministro e instalación de breaker 30 Amperios </t>
  </si>
  <si>
    <r>
      <t xml:space="preserve">PRESUPUESTO OFICIAL SEDE: 1.1. </t>
    </r>
    <r>
      <rPr>
        <sz val="9"/>
        <color rgb="FF000000"/>
        <rFont val="Calibri"/>
        <family val="2"/>
      </rPr>
      <t>Institución Educativa Renacer Afro, Sede Unión Hatillo</t>
    </r>
  </si>
  <si>
    <t xml:space="preserve"> VALOR UNITARIO </t>
  </si>
  <si>
    <t xml:space="preserve"> VALOR TOTAL </t>
  </si>
  <si>
    <t xml:space="preserve">Corte de muros y regatas para instalación de tubería eléctrica </t>
  </si>
  <si>
    <t>Suministro e instalación de conector sencillo longitud promedio 3 m</t>
  </si>
  <si>
    <t>Suministro e instalación Luminaria Led 24 W</t>
  </si>
  <si>
    <t>Suministro e instalación de puerta metálica en lámina según diseño, (Incluye pintura y cerradura)</t>
  </si>
  <si>
    <t>Suministro e instalación de ventana metálica acabado en esmalte (Inc. Vidrio transparente con película de seguridad)</t>
  </si>
  <si>
    <r>
      <t xml:space="preserve">PRESUPUESTO OFICIAL SEDE: 1.2 </t>
    </r>
    <r>
      <rPr>
        <sz val="9"/>
        <color rgb="FF000000"/>
        <rFont val="Calibri"/>
        <family val="2"/>
      </rPr>
      <t>Institución Educativa Renacer Afro, el Socorro Sede Principal</t>
    </r>
  </si>
  <si>
    <t>Demarcación zona de trabajo cinta no pase</t>
  </si>
  <si>
    <t>Demolición de muro mampostería</t>
  </si>
  <si>
    <t xml:space="preserve">Desmonte de cableado eléctrico </t>
  </si>
  <si>
    <t>Desmonte de carpintería metálica (Puertas Ventanas)</t>
  </si>
  <si>
    <t xml:space="preserve">MUROS </t>
  </si>
  <si>
    <t xml:space="preserve">Construcción de muro mampostería ladrillo común </t>
  </si>
  <si>
    <t>LUCIMIENTO</t>
  </si>
  <si>
    <t>Suministro e instalación de cielo falso en PVC, uso institucional (Inc. Accesorios para su correcta instalación y funcionamiento)</t>
  </si>
  <si>
    <r>
      <t xml:space="preserve">PRESUPUESTO OFICIAL: </t>
    </r>
    <r>
      <rPr>
        <sz val="9"/>
        <color rgb="FF000000"/>
        <rFont val="Calibri"/>
        <family val="2"/>
      </rPr>
      <t>1.3. Institución Educativa Indígena el Mesón, sede Escuela Rural Mixta Lomitas</t>
    </r>
  </si>
  <si>
    <t>Desmonte de cubierta fibrocemento Hmáx=4.5 m (Inc. Acopio radio de 10 m)</t>
  </si>
  <si>
    <t xml:space="preserve">Desmonte de correas de madera Hmáx=4.5 m </t>
  </si>
  <si>
    <t>Excavación manual con retiro de sobrantes</t>
  </si>
  <si>
    <t>m3</t>
  </si>
  <si>
    <t xml:space="preserve">Rasqueteo, limpieza de muros y retiro de pintura </t>
  </si>
  <si>
    <t xml:space="preserve">Desmonte de canal de aguas lluvias </t>
  </si>
  <si>
    <t>Desmonte de aparatos sanitarios (Lavamanos, sanitario, tanque de aseo)</t>
  </si>
  <si>
    <t>Desmonte de cerámica de piso y pared (Inc. Retiro de sobrantes)</t>
  </si>
  <si>
    <t xml:space="preserve">Regatas instalaciones hidráulicas </t>
  </si>
  <si>
    <t>Placa en concreto F'c 21 MPA, (Espesor 10 cm)</t>
  </si>
  <si>
    <t>Piso en concreto primario e=8 cm, F'c 21 MPA (Inc. Formaleta)</t>
  </si>
  <si>
    <t>Losa en concreto e=10 cm, F'c 21 MPA (Inc. Formaleta)</t>
  </si>
  <si>
    <t>Construcción de caja de inspección 60x60 Hmáx=1.00 m (Inc. Acero de refuerzo)</t>
  </si>
  <si>
    <t xml:space="preserve">ACERO DE REFUERZO </t>
  </si>
  <si>
    <t>Suministro e instalación de correas en perfil C 100x50 cal. 18</t>
  </si>
  <si>
    <t>Suministro e instalación de acero de refuerzo f'y 420 MPA</t>
  </si>
  <si>
    <t>Kg</t>
  </si>
  <si>
    <t xml:space="preserve">PISOS Y ENCHAPES </t>
  </si>
  <si>
    <t xml:space="preserve">Suministro y enchape de enchape cerámica de pared </t>
  </si>
  <si>
    <t xml:space="preserve">ESTUCOS Y PINTURAS </t>
  </si>
  <si>
    <t>Suministro y aplicación de estuco plástico para exteriores</t>
  </si>
  <si>
    <t>Construcción de muro dos caras a la vista, ladrillo estructural (29*12*10) acabado en barniz</t>
  </si>
  <si>
    <t xml:space="preserve">CARPINTERÍA METALICA </t>
  </si>
  <si>
    <t xml:space="preserve"> Suministro e instalación de reja según diseño </t>
  </si>
  <si>
    <t>INSTALACIONES HIDRAULICAS Y SANITARIAS</t>
  </si>
  <si>
    <t>Instalación de canal de aguas lluvias</t>
  </si>
  <si>
    <t xml:space="preserve">Instalación de punto hidráulico 1/2" </t>
  </si>
  <si>
    <t xml:space="preserve">Instalación de lavatraperos línea económica (Inc. Accesorios para su correcto funcionamiento) </t>
  </si>
  <si>
    <t>Suministro e instalación de sanitario línea económica (Inc. Accesorios para su correcto funcionamiento)</t>
  </si>
  <si>
    <t xml:space="preserve">Suministro e instalación de lavamanos línea económica (Inc. Accesorios para su correcto funcionamiento) </t>
  </si>
  <si>
    <t xml:space="preserve">Und </t>
  </si>
  <si>
    <t xml:space="preserve">Suministro e instalación de llave de jardín (Inc. Accesorios para su correcto funcionamiento) </t>
  </si>
  <si>
    <t xml:space="preserve">Suministro e instalación de orinal (Inc. Accesorios para su correcto funcionamiento) </t>
  </si>
  <si>
    <t>Suministro e instalación de tubería presión 1/2"</t>
  </si>
  <si>
    <t>Suministro e instalación de tubería sanitaria 2"</t>
  </si>
  <si>
    <t>Suministro e instalación de tubería sanitaria 3"</t>
  </si>
  <si>
    <t>Suministro e instalación de tubería sanitaria 4"</t>
  </si>
  <si>
    <t>Suministro e instalación de tubería sanitaria 6"</t>
  </si>
  <si>
    <t>Suministro e instalación de punto sanitario 2"</t>
  </si>
  <si>
    <t>und</t>
  </si>
  <si>
    <t>Suministro e instalación de punto sanitario 3"</t>
  </si>
  <si>
    <t>CUBIERTA</t>
  </si>
  <si>
    <t>Suministro e instalación de cubierta tipo sándwich, calibre 22 (Inc. elementos para correcta instalación y funcionamiento)</t>
  </si>
  <si>
    <t>Suministro en instalación de caballete teja metálica calibre 22</t>
  </si>
  <si>
    <t xml:space="preserve">Localización y replanteo manual </t>
  </si>
  <si>
    <t>Rampa de acceso peatonal, pendiente máxima 10%, ancho 1.2 m, f'c 21 MPA</t>
  </si>
  <si>
    <t>Viga de cimentación 0.20x0.25 m, f'c 21 MPA, (Inc. Formaleta)</t>
  </si>
  <si>
    <t>Piso en concreto primario f'c 21 MPA, e=10 cm (Inc. Malla electrosoldada 15*15 4mm)</t>
  </si>
  <si>
    <t xml:space="preserve">Suministro e instalación de cercha metálica según diseño </t>
  </si>
  <si>
    <t>Suministro e instalación de tubería estructural 900x900 x 6 mm</t>
  </si>
  <si>
    <t xml:space="preserve"> Suministro e instalación de ventana metálica acabado en esmalte (Inc. Vidrio transparente con película de seguridad) </t>
  </si>
  <si>
    <t>Suministro e instalación de bajante de aguas lluvias 3"</t>
  </si>
  <si>
    <t xml:space="preserve">Transporte hasta le sitio de obra </t>
  </si>
  <si>
    <t>TOTAL, OBRAS</t>
  </si>
  <si>
    <t>SUBTOTAL OBRAS (INCLUYE IVA)</t>
  </si>
  <si>
    <r>
      <t xml:space="preserve">Nota 2: </t>
    </r>
    <r>
      <rPr>
        <sz val="9"/>
        <color rgb="FF000000"/>
        <rFont val="Calibri"/>
        <family val="2"/>
      </rPr>
      <t>Cuando la fracción decimal del peso sea igual o superior a 5 se aproximará por el exceso al número entero siguiente de peso y cuando la fracción decimal del peso sea inferior a 5 se aproximará por defecto al número entero del peso</t>
    </r>
  </si>
  <si>
    <t>ADMINISTRACIÓN (A)</t>
  </si>
  <si>
    <t>IMPREVISTOS (I)</t>
  </si>
  <si>
    <t>UTILIDAD (U)</t>
  </si>
  <si>
    <r>
      <t xml:space="preserve">Nota 3: </t>
    </r>
    <r>
      <rPr>
        <sz val="9"/>
        <color rgb="FF000000"/>
        <rFont val="Calibri"/>
        <family val="2"/>
      </rPr>
      <t>El A.I.U y su discriminación deben estar en porcentaje (%)</t>
    </r>
  </si>
  <si>
    <t>COSTO TOTAL</t>
  </si>
  <si>
    <r>
      <t xml:space="preserve">Nota 1: </t>
    </r>
    <r>
      <rPr>
        <sz val="9"/>
        <color rgb="FF000000"/>
        <rFont val="Calibri"/>
        <family val="2"/>
      </rPr>
      <t>Se debe tener en cuenta que el PRECIO UNITARIO incluye el valor de A.I.U</t>
    </r>
  </si>
  <si>
    <r>
      <t xml:space="preserve">PRESUPUESTO OFICIAL: </t>
    </r>
    <r>
      <rPr>
        <sz val="9"/>
        <color rgb="FF000000"/>
        <rFont val="Calibri"/>
        <family val="2"/>
      </rPr>
      <t xml:space="preserve">1.4. Institución Educativa Indígena Chimborazo, sede Escuela Rural Mixta Nueva Esperanza </t>
    </r>
  </si>
  <si>
    <r>
      <t xml:space="preserve">PRESUPUESTO OFICIAL: </t>
    </r>
    <r>
      <rPr>
        <sz val="9"/>
        <color rgb="FF000000"/>
        <rFont val="Calibri"/>
        <family val="2"/>
      </rPr>
      <t>1.5. Institución Educativa Renacer Afro, Pan de Azúcar</t>
    </r>
  </si>
  <si>
    <t>Demolición de piso en concreto (Inc. Retiro de sobrantes)</t>
  </si>
  <si>
    <t>Construcción de carcamo en concreto f'c 21 Mpa b=30 cm, espesor 10 cm (Inc. Formaleta)</t>
  </si>
  <si>
    <t>Suministro e instalación de malla electrosoldada 4 mm 15x15</t>
  </si>
  <si>
    <t>Suministro y aplicación de estuco plastico para exteriores</t>
  </si>
  <si>
    <t>Suministro e instalación de división orinales en PVC</t>
  </si>
  <si>
    <r>
      <t xml:space="preserve">PRESUPUESTO OFICIAL: </t>
    </r>
    <r>
      <rPr>
        <sz val="9"/>
        <color rgb="FF000000"/>
        <rFont val="Calibri"/>
        <family val="2"/>
      </rPr>
      <t xml:space="preserve">1.6. Institución Educativa Intercultural SEK’ Walak a (Sol Creciente) Escuela Rural Mixta sede la Bodega. </t>
    </r>
  </si>
  <si>
    <t xml:space="preserve"> Suministro e instalación de vidrio transparente 4 mm </t>
  </si>
  <si>
    <r>
      <t xml:space="preserve">PRESUPUESTO OFICIAL: </t>
    </r>
    <r>
      <rPr>
        <sz val="9"/>
        <color rgb="FF000000"/>
        <rFont val="Calibri"/>
        <family val="2"/>
      </rPr>
      <t>1.7. I.E. Departamental Indígena Misak Misak Ala Kusreinuk Minga Educativa Intercultural Kurak Chak, Centro Docente la Concordia</t>
    </r>
  </si>
  <si>
    <r>
      <t xml:space="preserve">PRESUPUESTO OFICIAL: </t>
    </r>
    <r>
      <rPr>
        <sz val="9"/>
        <color rgb="FF000000"/>
        <rFont val="Calibri"/>
        <family val="2"/>
      </rPr>
      <t xml:space="preserve">1.8. Institución Educativa Chimborazo, centro docente Chimborazo </t>
    </r>
  </si>
  <si>
    <t>Solado de limpieza (e= 5 cm)</t>
  </si>
  <si>
    <t>Zapatas en concreto F'c 21 Mpa 0.8*0.8 m; e= 30 cm ( Inc. Formaleta)</t>
  </si>
  <si>
    <t>Columna en concreto 0.25x0.25 f'c 21 MPA (Inc. Formaleta)</t>
  </si>
  <si>
    <t>Viga aerea 0.20*0.25, f'c 21 MPA, (Inc. Formaleta)</t>
  </si>
  <si>
    <t>Viga cinta 0.12*0.17, f'c 21 Mpa (Inc. Formaleta)</t>
  </si>
  <si>
    <t>Piso en concreto primario e=10 cm, F'c 21 MPA (Inc. Formaleta)</t>
  </si>
  <si>
    <t xml:space="preserve">Suniministro e instalción de cercha metálica según diseño </t>
  </si>
  <si>
    <t>FORMULARIO 1</t>
  </si>
  <si>
    <t xml:space="preserve">PRESUPUESTO OFICIAL 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</si>
  <si>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</si>
  <si>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</si>
  <si>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TOTAL, AIU</t>
  </si>
  <si>
    <t>Firma del Proponente o de su Representante Lega</t>
  </si>
  <si>
    <t xml:space="preserve">R.L. </t>
  </si>
  <si>
    <t xml:space="preserve">Correo: </t>
  </si>
  <si>
    <t xml:space="preserve">Dirrección: </t>
  </si>
  <si>
    <t xml:space="preserve">Teléfono: </t>
  </si>
  <si>
    <t>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</si>
</sst>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11"/>
      <color theme="1"/>
      <name val="Aptos Narrow"/>
      <family val="2"/>
      <scheme val="minor"/>
    </font>
    <font>
      <b/>
      <sz val="8"/>
      <color rgb="FF000000"/>
      <name val="Calibri"/>
      <family val="2"/>
    </font>
    <font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9D9D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8" fontId="4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4" fillId="0" borderId="12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right" vertical="center"/>
    </xf>
    <xf numFmtId="0" fontId="3" fillId="4" borderId="4" xfId="0" applyFont="1" applyFill="1" applyBorder="1" applyAlignment="1">
      <alignment horizontal="right" vertical="center"/>
    </xf>
    <xf numFmtId="8" fontId="3" fillId="4" borderId="1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8" fontId="4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8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6" fontId="4" fillId="0" borderId="1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6" fontId="4" fillId="0" borderId="10" xfId="0" applyNumberFormat="1" applyFont="1" applyBorder="1" applyAlignment="1">
      <alignment horizontal="center" vertical="center"/>
    </xf>
    <xf numFmtId="6" fontId="4" fillId="0" borderId="6" xfId="0" applyNumberFormat="1" applyFont="1" applyBorder="1" applyAlignment="1">
      <alignment vertical="center" wrapText="1"/>
    </xf>
    <xf numFmtId="6" fontId="3" fillId="0" borderId="6" xfId="0" applyNumberFormat="1" applyFont="1" applyBorder="1" applyAlignment="1">
      <alignment horizontal="center" vertical="center"/>
    </xf>
    <xf numFmtId="6" fontId="4" fillId="0" borderId="1" xfId="0" applyNumberFormat="1" applyFont="1" applyBorder="1" applyAlignment="1">
      <alignment vertical="center" wrapText="1"/>
    </xf>
    <xf numFmtId="6" fontId="4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64" fontId="3" fillId="0" borderId="6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4" fontId="4" fillId="0" borderId="4" xfId="0" applyNumberFormat="1" applyFont="1" applyBorder="1" applyAlignment="1">
      <alignment horizontal="center" vertical="center"/>
    </xf>
    <xf numFmtId="44" fontId="0" fillId="0" borderId="0" xfId="1" applyFont="1"/>
    <xf numFmtId="44" fontId="0" fillId="0" borderId="0" xfId="0" applyNumberFormat="1"/>
    <xf numFmtId="8" fontId="0" fillId="0" borderId="0" xfId="1" applyNumberFormat="1" applyFont="1"/>
    <xf numFmtId="0" fontId="7" fillId="3" borderId="2" xfId="0" applyFont="1" applyFill="1" applyBorder="1" applyAlignment="1">
      <alignment horizontal="center" vertical="center" wrapText="1"/>
    </xf>
    <xf numFmtId="0" fontId="8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9" fontId="3" fillId="4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2" borderId="3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CFB87-45F6-42E9-95FB-089623F6B3B7}">
  <dimension ref="B2:M444"/>
  <sheetViews>
    <sheetView topLeftCell="A423" zoomScale="90" zoomScaleNormal="90" workbookViewId="0">
      <selection activeCell="I449" sqref="I449"/>
    </sheetView>
  </sheetViews>
  <sheetFormatPr baseColWidth="10" defaultRowHeight="15" x14ac:dyDescent="0.2"/>
  <cols>
    <col min="1" max="1" width="0.6640625" customWidth="1"/>
    <col min="2" max="2" width="5" customWidth="1"/>
    <col min="3" max="3" width="6.6640625" customWidth="1"/>
    <col min="4" max="4" width="6.33203125" customWidth="1"/>
    <col min="5" max="5" width="7.83203125" customWidth="1"/>
    <col min="6" max="6" width="28.1640625" customWidth="1"/>
    <col min="7" max="7" width="6.5" customWidth="1"/>
    <col min="8" max="8" width="11" customWidth="1"/>
    <col min="9" max="9" width="9.83203125" customWidth="1"/>
    <col min="10" max="10" width="13.1640625" customWidth="1"/>
    <col min="12" max="12" width="17.5" style="53" bestFit="1" customWidth="1"/>
  </cols>
  <sheetData>
    <row r="2" spans="2:10" x14ac:dyDescent="0.2">
      <c r="B2" s="58" t="s">
        <v>134</v>
      </c>
      <c r="C2" s="58"/>
      <c r="D2" s="58"/>
      <c r="E2" s="58"/>
      <c r="F2" s="58"/>
      <c r="G2" s="58"/>
      <c r="H2" s="58"/>
      <c r="I2" s="58"/>
      <c r="J2" s="58"/>
    </row>
    <row r="3" spans="2:10" x14ac:dyDescent="0.2">
      <c r="B3" s="58" t="s">
        <v>135</v>
      </c>
      <c r="C3" s="58"/>
      <c r="D3" s="58"/>
      <c r="E3" s="58"/>
      <c r="F3" s="58"/>
      <c r="G3" s="58"/>
      <c r="H3" s="58"/>
      <c r="I3" s="58"/>
      <c r="J3" s="58"/>
    </row>
    <row r="4" spans="2:10" x14ac:dyDescent="0.2">
      <c r="B4" s="2"/>
      <c r="C4" s="2"/>
      <c r="D4" s="2"/>
      <c r="E4" s="2"/>
      <c r="F4" s="2"/>
      <c r="G4" s="2"/>
      <c r="H4" s="2"/>
      <c r="I4" s="2"/>
      <c r="J4" s="2"/>
    </row>
    <row r="5" spans="2:10" ht="61.25" customHeight="1" x14ac:dyDescent="0.2">
      <c r="B5" s="59" t="s">
        <v>144</v>
      </c>
      <c r="C5" s="59"/>
      <c r="D5" s="59"/>
      <c r="E5" s="59"/>
      <c r="F5" s="59"/>
      <c r="G5" s="59"/>
      <c r="H5" s="59"/>
      <c r="I5" s="59"/>
      <c r="J5" s="59"/>
    </row>
    <row r="6" spans="2:10" ht="60" customHeight="1" x14ac:dyDescent="0.2">
      <c r="B6" s="59" t="s">
        <v>137</v>
      </c>
      <c r="C6" s="59"/>
      <c r="D6" s="59"/>
      <c r="E6" s="59"/>
      <c r="F6" s="59"/>
      <c r="G6" s="59"/>
      <c r="H6" s="59"/>
      <c r="I6" s="59"/>
      <c r="J6" s="59"/>
    </row>
    <row r="7" spans="2:10" x14ac:dyDescent="0.2">
      <c r="B7" s="19"/>
    </row>
    <row r="8" spans="2:10" x14ac:dyDescent="0.2">
      <c r="B8" s="77" t="s">
        <v>36</v>
      </c>
      <c r="C8" s="78"/>
      <c r="D8" s="78"/>
      <c r="E8" s="78"/>
      <c r="F8" s="78"/>
      <c r="G8" s="78"/>
      <c r="H8" s="78"/>
      <c r="I8" s="78"/>
      <c r="J8" s="79"/>
    </row>
    <row r="9" spans="2:10" x14ac:dyDescent="0.2">
      <c r="B9" s="1"/>
      <c r="C9" s="1"/>
      <c r="D9" s="1"/>
      <c r="E9" s="1"/>
      <c r="F9" s="1"/>
      <c r="G9" s="1"/>
      <c r="H9" s="1"/>
      <c r="I9" s="1"/>
      <c r="J9" s="1"/>
    </row>
    <row r="10" spans="2:10" x14ac:dyDescent="0.2">
      <c r="B10" s="81" t="s">
        <v>0</v>
      </c>
      <c r="C10" s="81" t="s">
        <v>1</v>
      </c>
      <c r="D10" s="83" t="s">
        <v>2</v>
      </c>
      <c r="E10" s="84"/>
      <c r="F10" s="81" t="s">
        <v>3</v>
      </c>
      <c r="G10" s="81" t="s">
        <v>4</v>
      </c>
      <c r="H10" s="81" t="s">
        <v>5</v>
      </c>
      <c r="I10" s="81" t="s">
        <v>37</v>
      </c>
      <c r="J10" s="81" t="s">
        <v>38</v>
      </c>
    </row>
    <row r="11" spans="2:10" x14ac:dyDescent="0.2">
      <c r="B11" s="82"/>
      <c r="C11" s="82"/>
      <c r="D11" s="6" t="s">
        <v>7</v>
      </c>
      <c r="E11" s="6" t="s">
        <v>8</v>
      </c>
      <c r="F11" s="82"/>
      <c r="G11" s="82"/>
      <c r="H11" s="82"/>
      <c r="I11" s="82"/>
      <c r="J11" s="85"/>
    </row>
    <row r="12" spans="2:10" x14ac:dyDescent="0.2">
      <c r="B12" s="7"/>
      <c r="C12" s="8"/>
      <c r="D12" s="8"/>
      <c r="E12" s="8"/>
      <c r="F12" s="8"/>
      <c r="G12" s="8"/>
      <c r="H12" s="8"/>
      <c r="I12" s="8"/>
      <c r="J12" s="9"/>
    </row>
    <row r="13" spans="2:10" x14ac:dyDescent="0.2">
      <c r="B13" s="1"/>
      <c r="C13" s="1"/>
      <c r="D13" s="1"/>
      <c r="E13" s="1"/>
      <c r="F13" s="1"/>
      <c r="G13" s="1"/>
      <c r="H13" s="1"/>
      <c r="I13" s="1"/>
      <c r="J13" s="1"/>
    </row>
    <row r="14" spans="2:10" x14ac:dyDescent="0.2">
      <c r="B14" s="10">
        <v>1</v>
      </c>
      <c r="C14" s="11"/>
      <c r="D14" s="11"/>
      <c r="E14" s="11"/>
      <c r="F14" s="18" t="s">
        <v>9</v>
      </c>
      <c r="G14" s="11"/>
      <c r="H14" s="11"/>
      <c r="I14" s="11"/>
      <c r="J14" s="12"/>
    </row>
    <row r="15" spans="2:10" ht="26" x14ac:dyDescent="0.2">
      <c r="B15" s="13">
        <v>1.01</v>
      </c>
      <c r="C15" s="13"/>
      <c r="D15" s="13"/>
      <c r="E15" s="13"/>
      <c r="F15" s="31" t="s">
        <v>20</v>
      </c>
      <c r="G15" s="13" t="s">
        <v>21</v>
      </c>
      <c r="H15" s="35">
        <v>62.32</v>
      </c>
      <c r="I15" s="37">
        <f>+ROUND(14311.7,0)</f>
        <v>14312</v>
      </c>
      <c r="J15" s="37">
        <f>+ROUND(H15*I15,0)</f>
        <v>891924</v>
      </c>
    </row>
    <row r="16" spans="2:10" ht="26" x14ac:dyDescent="0.2">
      <c r="B16" s="13">
        <v>1.02</v>
      </c>
      <c r="C16" s="13"/>
      <c r="D16" s="13"/>
      <c r="E16" s="13"/>
      <c r="F16" s="32" t="s">
        <v>39</v>
      </c>
      <c r="G16" s="13" t="s">
        <v>21</v>
      </c>
      <c r="H16" s="35">
        <v>24</v>
      </c>
      <c r="I16" s="37">
        <f>+ROUND(18105.1,0)</f>
        <v>18105</v>
      </c>
      <c r="J16" s="37">
        <f>+ROUND(H16*I16,0)</f>
        <v>434520</v>
      </c>
    </row>
    <row r="17" spans="2:12" x14ac:dyDescent="0.2">
      <c r="B17" s="69" t="s">
        <v>10</v>
      </c>
      <c r="C17" s="70"/>
      <c r="D17" s="27"/>
      <c r="E17" s="27"/>
      <c r="F17" s="28"/>
      <c r="G17" s="27"/>
      <c r="H17" s="38"/>
      <c r="I17" s="41"/>
      <c r="J17" s="30">
        <f>ROUND(SUM(J15:J16),0)</f>
        <v>1326444</v>
      </c>
      <c r="L17" s="55"/>
    </row>
    <row r="18" spans="2:12" x14ac:dyDescent="0.2">
      <c r="B18" s="26"/>
      <c r="C18" s="16"/>
      <c r="D18" s="16"/>
      <c r="E18" s="16"/>
      <c r="F18" s="25"/>
      <c r="G18" s="16"/>
      <c r="H18" s="39"/>
      <c r="I18" s="42"/>
      <c r="J18" s="17"/>
    </row>
    <row r="19" spans="2:12" x14ac:dyDescent="0.2">
      <c r="B19" s="10">
        <v>2</v>
      </c>
      <c r="C19" s="11"/>
      <c r="D19" s="11"/>
      <c r="E19" s="11"/>
      <c r="F19" s="18" t="s">
        <v>11</v>
      </c>
      <c r="G19" s="11"/>
      <c r="H19" s="40"/>
      <c r="I19" s="43"/>
      <c r="J19" s="12"/>
    </row>
    <row r="20" spans="2:12" ht="26" x14ac:dyDescent="0.2">
      <c r="B20" s="13">
        <v>2.0099999999999998</v>
      </c>
      <c r="C20" s="13"/>
      <c r="D20" s="13"/>
      <c r="E20" s="13"/>
      <c r="F20" s="32" t="s">
        <v>22</v>
      </c>
      <c r="G20" s="13" t="s">
        <v>23</v>
      </c>
      <c r="H20" s="35">
        <v>50.84</v>
      </c>
      <c r="I20" s="44">
        <f>+ROUND(37560.9,0)</f>
        <v>37561</v>
      </c>
      <c r="J20" s="37">
        <f>+ROUND(H20*I20,0)</f>
        <v>1909601</v>
      </c>
    </row>
    <row r="21" spans="2:12" ht="39" x14ac:dyDescent="0.2">
      <c r="B21" s="13">
        <v>2.02</v>
      </c>
      <c r="C21" s="13"/>
      <c r="D21" s="13"/>
      <c r="E21" s="13"/>
      <c r="F21" s="32" t="s">
        <v>24</v>
      </c>
      <c r="G21" s="13" t="s">
        <v>25</v>
      </c>
      <c r="H21" s="35">
        <v>25.8</v>
      </c>
      <c r="I21" s="44">
        <f>+ROUND(21065.2,0)</f>
        <v>21065</v>
      </c>
      <c r="J21" s="37">
        <f>+ROUND(H21*I21,0)</f>
        <v>543477</v>
      </c>
    </row>
    <row r="22" spans="2:12" x14ac:dyDescent="0.2">
      <c r="B22" s="69" t="s">
        <v>10</v>
      </c>
      <c r="C22" s="70"/>
      <c r="D22" s="27"/>
      <c r="E22" s="27"/>
      <c r="F22" s="28"/>
      <c r="G22" s="27"/>
      <c r="H22" s="38"/>
      <c r="I22" s="41"/>
      <c r="J22" s="30">
        <f>ROUND(SUM(J20:J21),0)</f>
        <v>2453078</v>
      </c>
      <c r="L22" s="55"/>
    </row>
    <row r="23" spans="2:12" x14ac:dyDescent="0.2">
      <c r="B23" s="26"/>
      <c r="C23" s="16"/>
      <c r="D23" s="16"/>
      <c r="E23" s="16"/>
      <c r="F23" s="25"/>
      <c r="G23" s="16"/>
      <c r="H23" s="39"/>
      <c r="I23" s="42"/>
      <c r="J23" s="17"/>
    </row>
    <row r="24" spans="2:12" x14ac:dyDescent="0.2">
      <c r="B24" s="10">
        <v>3</v>
      </c>
      <c r="C24" s="11"/>
      <c r="D24" s="11"/>
      <c r="E24" s="11"/>
      <c r="F24" s="18" t="s">
        <v>12</v>
      </c>
      <c r="G24" s="11"/>
      <c r="H24" s="40"/>
      <c r="I24" s="43"/>
      <c r="J24" s="12"/>
    </row>
    <row r="25" spans="2:12" ht="39" x14ac:dyDescent="0.2">
      <c r="B25" s="13">
        <v>3.01</v>
      </c>
      <c r="C25" s="13"/>
      <c r="D25" s="13"/>
      <c r="E25" s="13"/>
      <c r="F25" s="32" t="s">
        <v>26</v>
      </c>
      <c r="G25" s="34" t="s">
        <v>23</v>
      </c>
      <c r="H25" s="35">
        <v>129.41</v>
      </c>
      <c r="I25" s="44">
        <f>+ROUND(143819,0)</f>
        <v>143819</v>
      </c>
      <c r="J25" s="37">
        <f>+ROUND(H25*I25,0)</f>
        <v>18611617</v>
      </c>
    </row>
    <row r="26" spans="2:12" ht="26" x14ac:dyDescent="0.2">
      <c r="B26" s="13">
        <v>3.02</v>
      </c>
      <c r="C26" s="13"/>
      <c r="D26" s="13"/>
      <c r="E26" s="13"/>
      <c r="F26" s="32" t="s">
        <v>27</v>
      </c>
      <c r="G26" s="34" t="s">
        <v>25</v>
      </c>
      <c r="H26" s="35">
        <v>49.6</v>
      </c>
      <c r="I26" s="44">
        <f>+ROUND(28355.6,0)</f>
        <v>28356</v>
      </c>
      <c r="J26" s="37">
        <f>+ROUND(H26*I26,0)</f>
        <v>1406458</v>
      </c>
    </row>
    <row r="27" spans="2:12" x14ac:dyDescent="0.2">
      <c r="B27" s="69" t="s">
        <v>10</v>
      </c>
      <c r="C27" s="70"/>
      <c r="D27" s="27"/>
      <c r="E27" s="27"/>
      <c r="F27" s="28"/>
      <c r="G27" s="27"/>
      <c r="H27" s="38"/>
      <c r="I27" s="41"/>
      <c r="J27" s="30">
        <f>ROUND(SUM(J25:J26),0)</f>
        <v>20018075</v>
      </c>
      <c r="L27" s="55"/>
    </row>
    <row r="28" spans="2:12" x14ac:dyDescent="0.2">
      <c r="B28" s="26"/>
      <c r="C28" s="16"/>
      <c r="D28" s="16"/>
      <c r="E28" s="16"/>
      <c r="F28" s="25"/>
      <c r="G28" s="16"/>
      <c r="H28" s="39"/>
      <c r="I28" s="42"/>
      <c r="J28" s="17"/>
    </row>
    <row r="29" spans="2:12" x14ac:dyDescent="0.2">
      <c r="B29" s="10">
        <v>4</v>
      </c>
      <c r="C29" s="11"/>
      <c r="D29" s="11"/>
      <c r="E29" s="11"/>
      <c r="F29" s="18" t="s">
        <v>13</v>
      </c>
      <c r="G29" s="11"/>
      <c r="H29" s="40"/>
      <c r="I29" s="43"/>
      <c r="J29" s="12"/>
    </row>
    <row r="30" spans="2:12" ht="26" x14ac:dyDescent="0.2">
      <c r="B30" s="13">
        <v>4.01</v>
      </c>
      <c r="C30" s="13"/>
      <c r="D30" s="13"/>
      <c r="E30" s="13"/>
      <c r="F30" s="32" t="s">
        <v>28</v>
      </c>
      <c r="G30" s="13" t="s">
        <v>23</v>
      </c>
      <c r="H30" s="35">
        <v>50.84</v>
      </c>
      <c r="I30" s="37">
        <f>+ROUND(27531.4,0)</f>
        <v>27531</v>
      </c>
      <c r="J30" s="37">
        <f>+ROUND(H30*I30,0)</f>
        <v>1399676</v>
      </c>
    </row>
    <row r="31" spans="2:12" ht="26" x14ac:dyDescent="0.2">
      <c r="B31" s="13">
        <v>4.0199999999999996</v>
      </c>
      <c r="C31" s="13"/>
      <c r="D31" s="13"/>
      <c r="E31" s="13"/>
      <c r="F31" s="32" t="s">
        <v>29</v>
      </c>
      <c r="G31" s="13" t="s">
        <v>23</v>
      </c>
      <c r="H31" s="35">
        <v>50.84</v>
      </c>
      <c r="I31" s="37">
        <f>+ROUND(16051.1,0)</f>
        <v>16051</v>
      </c>
      <c r="J31" s="37">
        <f>+ROUND(H31*I31,0)</f>
        <v>816033</v>
      </c>
    </row>
    <row r="32" spans="2:12" x14ac:dyDescent="0.2">
      <c r="B32" s="69" t="s">
        <v>10</v>
      </c>
      <c r="C32" s="70"/>
      <c r="D32" s="27"/>
      <c r="E32" s="27"/>
      <c r="F32" s="28"/>
      <c r="G32" s="27"/>
      <c r="H32" s="38"/>
      <c r="I32" s="41"/>
      <c r="J32" s="30">
        <f>ROUND(SUM(J30:J31),0)</f>
        <v>2215709</v>
      </c>
      <c r="L32" s="55"/>
    </row>
    <row r="33" spans="2:12" x14ac:dyDescent="0.2">
      <c r="B33" s="26"/>
      <c r="C33" s="16"/>
      <c r="D33" s="16"/>
      <c r="E33" s="16"/>
      <c r="F33" s="25"/>
      <c r="G33" s="16"/>
      <c r="H33" s="39"/>
      <c r="I33" s="42"/>
      <c r="J33" s="17"/>
    </row>
    <row r="34" spans="2:12" x14ac:dyDescent="0.2">
      <c r="B34" s="10">
        <v>5</v>
      </c>
      <c r="C34" s="11"/>
      <c r="D34" s="11"/>
      <c r="E34" s="11"/>
      <c r="F34" s="18" t="s">
        <v>14</v>
      </c>
      <c r="G34" s="11"/>
      <c r="H34" s="40"/>
      <c r="I34" s="43"/>
      <c r="J34" s="12"/>
    </row>
    <row r="35" spans="2:12" x14ac:dyDescent="0.2">
      <c r="B35" s="13">
        <v>5.01</v>
      </c>
      <c r="C35" s="13"/>
      <c r="D35" s="13"/>
      <c r="E35" s="13"/>
      <c r="F35" s="32" t="s">
        <v>30</v>
      </c>
      <c r="G35" s="13" t="s">
        <v>23</v>
      </c>
      <c r="H35" s="35">
        <v>14.5</v>
      </c>
      <c r="I35" s="37">
        <f>+ROUND(164531.9,0)</f>
        <v>164532</v>
      </c>
      <c r="J35" s="37">
        <f>+ROUND(H35*I35,0)</f>
        <v>2385714</v>
      </c>
    </row>
    <row r="36" spans="2:12" x14ac:dyDescent="0.2">
      <c r="B36" s="69" t="s">
        <v>10</v>
      </c>
      <c r="C36" s="70"/>
      <c r="D36" s="27"/>
      <c r="E36" s="27"/>
      <c r="F36" s="28"/>
      <c r="G36" s="27"/>
      <c r="H36" s="38"/>
      <c r="I36" s="41"/>
      <c r="J36" s="30">
        <f>ROUND(SUM(J35),0)</f>
        <v>2385714</v>
      </c>
      <c r="L36" s="55"/>
    </row>
    <row r="37" spans="2:12" x14ac:dyDescent="0.2">
      <c r="B37" s="26"/>
      <c r="C37" s="16"/>
      <c r="D37" s="16"/>
      <c r="E37" s="16"/>
      <c r="F37" s="25"/>
      <c r="G37" s="16"/>
      <c r="H37" s="39"/>
      <c r="I37" s="42"/>
      <c r="J37" s="17"/>
    </row>
    <row r="38" spans="2:12" x14ac:dyDescent="0.2">
      <c r="B38" s="10">
        <v>6</v>
      </c>
      <c r="C38" s="11"/>
      <c r="D38" s="11"/>
      <c r="E38" s="11"/>
      <c r="F38" s="18" t="s">
        <v>15</v>
      </c>
      <c r="G38" s="11"/>
      <c r="H38" s="40"/>
      <c r="I38" s="43"/>
      <c r="J38" s="12"/>
    </row>
    <row r="39" spans="2:12" ht="26" x14ac:dyDescent="0.2">
      <c r="B39" s="13">
        <v>6.01</v>
      </c>
      <c r="C39" s="13"/>
      <c r="D39" s="13"/>
      <c r="E39" s="13"/>
      <c r="F39" s="32" t="s">
        <v>31</v>
      </c>
      <c r="G39" s="13" t="s">
        <v>32</v>
      </c>
      <c r="H39" s="35">
        <v>1</v>
      </c>
      <c r="I39" s="37">
        <f>+ROUND(181584,0)</f>
        <v>181584</v>
      </c>
      <c r="J39" s="37">
        <f>+ROUND(H39*I39,0)</f>
        <v>181584</v>
      </c>
    </row>
    <row r="40" spans="2:12" ht="26" x14ac:dyDescent="0.2">
      <c r="B40" s="13">
        <v>6.02</v>
      </c>
      <c r="C40" s="13"/>
      <c r="D40" s="13"/>
      <c r="E40" s="13"/>
      <c r="F40" s="32" t="s">
        <v>33</v>
      </c>
      <c r="G40" s="13" t="s">
        <v>32</v>
      </c>
      <c r="H40" s="35">
        <v>2</v>
      </c>
      <c r="I40" s="37">
        <f>+ROUND(77311,0)</f>
        <v>77311</v>
      </c>
      <c r="J40" s="37">
        <f t="shared" ref="J40:J41" si="0">+ROUND(H40*I40,0)</f>
        <v>154622</v>
      </c>
    </row>
    <row r="41" spans="2:12" ht="26" x14ac:dyDescent="0.2">
      <c r="B41" s="13">
        <v>6.03</v>
      </c>
      <c r="C41" s="13"/>
      <c r="D41" s="13"/>
      <c r="E41" s="13"/>
      <c r="F41" s="32" t="s">
        <v>40</v>
      </c>
      <c r="G41" s="13" t="s">
        <v>32</v>
      </c>
      <c r="H41" s="35">
        <v>4</v>
      </c>
      <c r="I41" s="37">
        <f>+ROUND(87656.4,0)</f>
        <v>87656</v>
      </c>
      <c r="J41" s="37">
        <f t="shared" si="0"/>
        <v>350624</v>
      </c>
    </row>
    <row r="42" spans="2:12" ht="26" x14ac:dyDescent="0.2">
      <c r="B42" s="13">
        <v>6.04</v>
      </c>
      <c r="C42" s="13"/>
      <c r="D42" s="13"/>
      <c r="E42" s="13"/>
      <c r="F42" s="32" t="s">
        <v>41</v>
      </c>
      <c r="G42" s="13" t="s">
        <v>32</v>
      </c>
      <c r="H42" s="35">
        <v>4</v>
      </c>
      <c r="I42" s="37">
        <f>+ROUND(125966.1,0)</f>
        <v>125966</v>
      </c>
      <c r="J42" s="37">
        <f>+ROUND(H42*I42,0)</f>
        <v>503864</v>
      </c>
    </row>
    <row r="43" spans="2:12" ht="26" x14ac:dyDescent="0.2">
      <c r="B43" s="13">
        <v>6.05</v>
      </c>
      <c r="C43" s="13"/>
      <c r="D43" s="13"/>
      <c r="E43" s="13"/>
      <c r="F43" s="32" t="s">
        <v>34</v>
      </c>
      <c r="G43" s="13" t="s">
        <v>32</v>
      </c>
      <c r="H43" s="35">
        <v>1</v>
      </c>
      <c r="I43" s="37">
        <f>+ROUND(40989,0)</f>
        <v>40989</v>
      </c>
      <c r="J43" s="37">
        <f>+ROUND(H43*I43,0)</f>
        <v>40989</v>
      </c>
    </row>
    <row r="44" spans="2:12" ht="26" x14ac:dyDescent="0.2">
      <c r="B44" s="13">
        <v>6.06</v>
      </c>
      <c r="C44" s="13"/>
      <c r="D44" s="13"/>
      <c r="E44" s="13"/>
      <c r="F44" s="32" t="s">
        <v>35</v>
      </c>
      <c r="G44" s="13" t="s">
        <v>32</v>
      </c>
      <c r="H44" s="35">
        <v>1</v>
      </c>
      <c r="I44" s="37">
        <f>+ROUND(49179,0)</f>
        <v>49179</v>
      </c>
      <c r="J44" s="37">
        <f>+ROUND(H44*I44,0)</f>
        <v>49179</v>
      </c>
    </row>
    <row r="45" spans="2:12" x14ac:dyDescent="0.2">
      <c r="B45" s="69" t="s">
        <v>10</v>
      </c>
      <c r="C45" s="70"/>
      <c r="D45" s="27"/>
      <c r="E45" s="27"/>
      <c r="F45" s="28"/>
      <c r="G45" s="27"/>
      <c r="H45" s="38"/>
      <c r="I45" s="41"/>
      <c r="J45" s="30">
        <f>ROUND(SUM(J39:J44),0)</f>
        <v>1280862</v>
      </c>
      <c r="L45" s="55"/>
    </row>
    <row r="46" spans="2:12" x14ac:dyDescent="0.2">
      <c r="B46" s="26"/>
      <c r="C46" s="16"/>
      <c r="D46" s="16"/>
      <c r="E46" s="16"/>
      <c r="F46" s="25"/>
      <c r="G46" s="16"/>
      <c r="H46" s="39"/>
      <c r="I46" s="42"/>
      <c r="J46" s="17"/>
    </row>
    <row r="47" spans="2:12" x14ac:dyDescent="0.2">
      <c r="B47" s="10">
        <v>7</v>
      </c>
      <c r="C47" s="11"/>
      <c r="D47" s="11"/>
      <c r="E47" s="11"/>
      <c r="F47" s="18" t="s">
        <v>16</v>
      </c>
      <c r="G47" s="11"/>
      <c r="H47" s="40"/>
      <c r="I47" s="43"/>
      <c r="J47" s="12"/>
    </row>
    <row r="48" spans="2:12" ht="39" x14ac:dyDescent="0.2">
      <c r="B48" s="13">
        <v>7.01</v>
      </c>
      <c r="C48" s="13"/>
      <c r="D48" s="13"/>
      <c r="E48" s="13"/>
      <c r="F48" s="32" t="s">
        <v>42</v>
      </c>
      <c r="G48" s="13" t="s">
        <v>23</v>
      </c>
      <c r="H48" s="35">
        <v>10.45</v>
      </c>
      <c r="I48" s="37">
        <f>+ROUND(580524.1,0)</f>
        <v>580524</v>
      </c>
      <c r="J48" s="37">
        <f>+ROUND(H48*I48,0)</f>
        <v>6066476</v>
      </c>
    </row>
    <row r="49" spans="2:12" ht="39" x14ac:dyDescent="0.2">
      <c r="B49" s="13">
        <v>7.02</v>
      </c>
      <c r="C49" s="13"/>
      <c r="D49" s="13"/>
      <c r="E49" s="13"/>
      <c r="F49" s="32" t="s">
        <v>43</v>
      </c>
      <c r="G49" s="13" t="s">
        <v>23</v>
      </c>
      <c r="H49" s="35">
        <v>34.43</v>
      </c>
      <c r="I49" s="37">
        <f>+ROUND(465472.8,0)</f>
        <v>465473</v>
      </c>
      <c r="J49" s="37">
        <f>+ROUND(H49*I49,0)</f>
        <v>16026235</v>
      </c>
    </row>
    <row r="50" spans="2:12" x14ac:dyDescent="0.2">
      <c r="B50" s="71" t="s">
        <v>10</v>
      </c>
      <c r="C50" s="72"/>
      <c r="D50" s="16"/>
      <c r="E50" s="16"/>
      <c r="F50" s="25"/>
      <c r="G50" s="16"/>
      <c r="H50" s="39"/>
      <c r="I50" s="45"/>
      <c r="J50" s="30">
        <f>ROUND(SUM(J48:J49),0)</f>
        <v>22092711</v>
      </c>
      <c r="L50" s="55"/>
    </row>
    <row r="51" spans="2:12" x14ac:dyDescent="0.2">
      <c r="B51" s="26"/>
      <c r="C51" s="16"/>
      <c r="D51" s="16"/>
      <c r="E51" s="16"/>
      <c r="F51" s="25"/>
      <c r="G51" s="16"/>
      <c r="H51" s="39"/>
      <c r="I51" s="42"/>
      <c r="J51" s="17"/>
    </row>
    <row r="52" spans="2:12" x14ac:dyDescent="0.2">
      <c r="B52" s="10">
        <v>8</v>
      </c>
      <c r="C52" s="11"/>
      <c r="D52" s="11"/>
      <c r="E52" s="11"/>
      <c r="F52" s="18" t="s">
        <v>17</v>
      </c>
      <c r="G52" s="11"/>
      <c r="H52" s="40"/>
      <c r="I52" s="43"/>
      <c r="J52" s="12"/>
    </row>
    <row r="53" spans="2:12" ht="26" x14ac:dyDescent="0.2">
      <c r="B53" s="13">
        <v>8.01</v>
      </c>
      <c r="C53" s="13"/>
      <c r="D53" s="13"/>
      <c r="E53" s="13"/>
      <c r="F53" s="32" t="s">
        <v>18</v>
      </c>
      <c r="G53" s="13" t="s">
        <v>19</v>
      </c>
      <c r="H53" s="35">
        <v>44800</v>
      </c>
      <c r="I53" s="37">
        <v>84</v>
      </c>
      <c r="J53" s="37">
        <f>+ROUND(H53*I53,0)</f>
        <v>3763200</v>
      </c>
    </row>
    <row r="54" spans="2:12" x14ac:dyDescent="0.2">
      <c r="B54" s="71" t="s">
        <v>10</v>
      </c>
      <c r="C54" s="72"/>
      <c r="D54" s="16"/>
      <c r="E54" s="16"/>
      <c r="F54" s="25"/>
      <c r="G54" s="16"/>
      <c r="H54" s="39"/>
      <c r="I54" s="45"/>
      <c r="J54" s="30">
        <f>ROUND(SUM(J53),0)</f>
        <v>3763200</v>
      </c>
      <c r="L54" s="55"/>
    </row>
    <row r="55" spans="2:12" x14ac:dyDescent="0.2">
      <c r="B55" s="19"/>
    </row>
    <row r="56" spans="2:12" x14ac:dyDescent="0.2">
      <c r="B56" s="77" t="s">
        <v>44</v>
      </c>
      <c r="C56" s="78"/>
      <c r="D56" s="78"/>
      <c r="E56" s="78"/>
      <c r="F56" s="78"/>
      <c r="G56" s="78"/>
      <c r="H56" s="78"/>
      <c r="I56" s="78"/>
      <c r="J56" s="79"/>
    </row>
    <row r="57" spans="2:12" x14ac:dyDescent="0.2">
      <c r="B57" s="1"/>
      <c r="C57" s="1"/>
      <c r="D57" s="1"/>
      <c r="E57" s="1"/>
      <c r="F57" s="1"/>
      <c r="G57" s="1"/>
      <c r="H57" s="1"/>
      <c r="I57" s="1"/>
      <c r="J57" s="1"/>
    </row>
    <row r="58" spans="2:12" x14ac:dyDescent="0.2">
      <c r="B58" s="10">
        <v>1</v>
      </c>
      <c r="C58" s="11"/>
      <c r="D58" s="11"/>
      <c r="E58" s="11"/>
      <c r="F58" s="18" t="s">
        <v>9</v>
      </c>
      <c r="G58" s="11"/>
      <c r="H58" s="11"/>
      <c r="I58" s="11"/>
      <c r="J58" s="12"/>
    </row>
    <row r="59" spans="2:12" x14ac:dyDescent="0.2">
      <c r="B59" s="13">
        <v>1.01</v>
      </c>
      <c r="C59" s="13"/>
      <c r="D59" s="13"/>
      <c r="E59" s="13"/>
      <c r="F59" s="32" t="s">
        <v>45</v>
      </c>
      <c r="G59" s="13" t="s">
        <v>21</v>
      </c>
      <c r="H59" s="35">
        <v>51.4</v>
      </c>
      <c r="I59" s="14">
        <f>+ROUND(5725.2,0)</f>
        <v>5725</v>
      </c>
      <c r="J59" s="37">
        <f>+ROUND(H59*I59,0)</f>
        <v>294265</v>
      </c>
    </row>
    <row r="60" spans="2:12" x14ac:dyDescent="0.2">
      <c r="B60" s="13">
        <v>1.02</v>
      </c>
      <c r="C60" s="13"/>
      <c r="D60" s="13"/>
      <c r="E60" s="13"/>
      <c r="F60" s="32" t="s">
        <v>46</v>
      </c>
      <c r="G60" s="13" t="s">
        <v>23</v>
      </c>
      <c r="H60" s="35">
        <v>2.5</v>
      </c>
      <c r="I60" s="14">
        <f>+ROUND(17745,0)</f>
        <v>17745</v>
      </c>
      <c r="J60" s="37">
        <f>+ROUND(H60*I60,0)</f>
        <v>44363</v>
      </c>
    </row>
    <row r="61" spans="2:12" x14ac:dyDescent="0.2">
      <c r="B61" s="13">
        <v>1.03</v>
      </c>
      <c r="C61" s="13"/>
      <c r="D61" s="13"/>
      <c r="E61" s="13"/>
      <c r="F61" s="32" t="s">
        <v>47</v>
      </c>
      <c r="G61" s="13" t="s">
        <v>21</v>
      </c>
      <c r="H61" s="35">
        <v>120</v>
      </c>
      <c r="I61" s="14">
        <f>+ROUND(2662.4,0)</f>
        <v>2662</v>
      </c>
      <c r="J61" s="37">
        <f>+ROUND(H61*I61,0)</f>
        <v>319440</v>
      </c>
    </row>
    <row r="62" spans="2:12" ht="26" x14ac:dyDescent="0.2">
      <c r="B62" s="13">
        <v>1.04</v>
      </c>
      <c r="C62" s="13"/>
      <c r="D62" s="13"/>
      <c r="E62" s="13"/>
      <c r="F62" s="32" t="s">
        <v>48</v>
      </c>
      <c r="G62" s="13" t="s">
        <v>23</v>
      </c>
      <c r="H62" s="35">
        <v>21.47</v>
      </c>
      <c r="I62" s="14">
        <f>+ROUND(14787.5,0)</f>
        <v>14788</v>
      </c>
      <c r="J62" s="37">
        <f>+ROUND(H62*I62,0)</f>
        <v>317498</v>
      </c>
    </row>
    <row r="63" spans="2:12" ht="26" x14ac:dyDescent="0.2">
      <c r="B63" s="13">
        <v>1.05</v>
      </c>
      <c r="C63" s="13"/>
      <c r="D63" s="13"/>
      <c r="E63" s="13"/>
      <c r="F63" s="32" t="s">
        <v>39</v>
      </c>
      <c r="G63" s="13" t="s">
        <v>21</v>
      </c>
      <c r="H63" s="35">
        <v>40</v>
      </c>
      <c r="I63" s="14">
        <f>+ROUND(18105.1,0)</f>
        <v>18105</v>
      </c>
      <c r="J63" s="37">
        <f>+ROUND(H63*I63,0)</f>
        <v>724200</v>
      </c>
    </row>
    <row r="64" spans="2:12" x14ac:dyDescent="0.2">
      <c r="B64" s="69" t="s">
        <v>10</v>
      </c>
      <c r="C64" s="70"/>
      <c r="D64" s="27"/>
      <c r="E64" s="27"/>
      <c r="F64" s="28"/>
      <c r="G64" s="27"/>
      <c r="H64" s="27"/>
      <c r="I64" s="29"/>
      <c r="J64" s="30">
        <f>ROUND(SUM(J59:J63),0)</f>
        <v>1699766</v>
      </c>
      <c r="L64" s="55"/>
    </row>
    <row r="65" spans="2:12" x14ac:dyDescent="0.2">
      <c r="B65" s="26"/>
      <c r="C65" s="16"/>
      <c r="D65" s="16"/>
      <c r="E65" s="16"/>
      <c r="F65" s="25"/>
      <c r="G65" s="16"/>
      <c r="H65" s="16"/>
      <c r="I65" s="25"/>
      <c r="J65" s="17"/>
    </row>
    <row r="66" spans="2:12" x14ac:dyDescent="0.2">
      <c r="B66" s="10">
        <v>2</v>
      </c>
      <c r="C66" s="11"/>
      <c r="D66" s="11"/>
      <c r="E66" s="11"/>
      <c r="F66" s="18" t="s">
        <v>11</v>
      </c>
      <c r="G66" s="11"/>
      <c r="H66" s="11"/>
      <c r="I66" s="11"/>
      <c r="J66" s="12"/>
    </row>
    <row r="67" spans="2:12" ht="26" x14ac:dyDescent="0.2">
      <c r="B67" s="13">
        <v>2.0099999999999998</v>
      </c>
      <c r="C67" s="13"/>
      <c r="D67" s="13"/>
      <c r="E67" s="13"/>
      <c r="F67" s="32" t="s">
        <v>22</v>
      </c>
      <c r="G67" s="13" t="s">
        <v>23</v>
      </c>
      <c r="H67" s="35">
        <v>149.47</v>
      </c>
      <c r="I67" s="33">
        <f>+ROUND(37560.9,0)</f>
        <v>37561</v>
      </c>
      <c r="J67" s="37">
        <f>+ROUND(H67*I67,0)</f>
        <v>5614243</v>
      </c>
    </row>
    <row r="68" spans="2:12" ht="39" x14ac:dyDescent="0.2">
      <c r="B68" s="13">
        <v>2.02</v>
      </c>
      <c r="C68" s="13"/>
      <c r="D68" s="13"/>
      <c r="E68" s="13"/>
      <c r="F68" s="32" t="s">
        <v>24</v>
      </c>
      <c r="G68" s="13" t="s">
        <v>25</v>
      </c>
      <c r="H68" s="35">
        <v>16</v>
      </c>
      <c r="I68" s="33">
        <f>+ROUND(21065.2,0)</f>
        <v>21065</v>
      </c>
      <c r="J68" s="37">
        <f>+ROUND(H68*I68,0)</f>
        <v>337040</v>
      </c>
    </row>
    <row r="69" spans="2:12" x14ac:dyDescent="0.2">
      <c r="B69" s="69" t="s">
        <v>10</v>
      </c>
      <c r="C69" s="70"/>
      <c r="D69" s="27"/>
      <c r="E69" s="27"/>
      <c r="F69" s="28"/>
      <c r="G69" s="27"/>
      <c r="H69" s="27"/>
      <c r="I69" s="29"/>
      <c r="J69" s="30">
        <f>ROUND(SUM(J67:J68),0)</f>
        <v>5951283</v>
      </c>
      <c r="L69" s="55"/>
    </row>
    <row r="70" spans="2:12" x14ac:dyDescent="0.2">
      <c r="B70" s="26"/>
      <c r="C70" s="16"/>
      <c r="D70" s="16"/>
      <c r="E70" s="16"/>
      <c r="F70" s="25"/>
      <c r="G70" s="16"/>
      <c r="H70" s="16"/>
      <c r="I70" s="25"/>
      <c r="J70" s="17"/>
    </row>
    <row r="71" spans="2:12" x14ac:dyDescent="0.2">
      <c r="B71" s="10">
        <v>3</v>
      </c>
      <c r="C71" s="11"/>
      <c r="D71" s="11"/>
      <c r="E71" s="11"/>
      <c r="F71" s="18" t="s">
        <v>12</v>
      </c>
      <c r="G71" s="11"/>
      <c r="H71" s="11"/>
      <c r="I71" s="11"/>
      <c r="J71" s="12"/>
    </row>
    <row r="72" spans="2:12" ht="39" x14ac:dyDescent="0.2">
      <c r="B72" s="13">
        <v>3.01</v>
      </c>
      <c r="C72" s="13"/>
      <c r="D72" s="13"/>
      <c r="E72" s="13"/>
      <c r="F72" s="32" t="s">
        <v>26</v>
      </c>
      <c r="G72" s="34" t="s">
        <v>23</v>
      </c>
      <c r="H72" s="35">
        <v>248</v>
      </c>
      <c r="I72" s="33">
        <f>+ROUND(143819,0)</f>
        <v>143819</v>
      </c>
      <c r="J72" s="37">
        <f>+ROUND(H72*I72,0)</f>
        <v>35667112</v>
      </c>
    </row>
    <row r="73" spans="2:12" ht="26" x14ac:dyDescent="0.2">
      <c r="B73" s="13">
        <v>3.02</v>
      </c>
      <c r="C73" s="13"/>
      <c r="D73" s="13"/>
      <c r="E73" s="13"/>
      <c r="F73" s="32" t="s">
        <v>27</v>
      </c>
      <c r="G73" s="34" t="s">
        <v>25</v>
      </c>
      <c r="H73" s="35">
        <v>209.7</v>
      </c>
      <c r="I73" s="33">
        <f>+ROUND(28355.6,0)</f>
        <v>28356</v>
      </c>
      <c r="J73" s="37">
        <f>+ROUND(H73*I73,0)</f>
        <v>5946253</v>
      </c>
    </row>
    <row r="74" spans="2:12" x14ac:dyDescent="0.2">
      <c r="B74" s="69" t="s">
        <v>10</v>
      </c>
      <c r="C74" s="70"/>
      <c r="D74" s="27"/>
      <c r="E74" s="27"/>
      <c r="F74" s="28"/>
      <c r="G74" s="27"/>
      <c r="H74" s="27"/>
      <c r="I74" s="29"/>
      <c r="J74" s="30">
        <f>ROUND(SUM(J72:J73),0)</f>
        <v>41613365</v>
      </c>
      <c r="L74" s="55"/>
    </row>
    <row r="75" spans="2:12" x14ac:dyDescent="0.2">
      <c r="B75" s="26"/>
      <c r="C75" s="16"/>
      <c r="D75" s="16"/>
      <c r="E75" s="16"/>
      <c r="F75" s="25"/>
      <c r="G75" s="16"/>
      <c r="H75" s="16"/>
      <c r="I75" s="25"/>
      <c r="J75" s="17"/>
    </row>
    <row r="76" spans="2:12" x14ac:dyDescent="0.2">
      <c r="B76" s="10">
        <v>4</v>
      </c>
      <c r="C76" s="11"/>
      <c r="D76" s="11"/>
      <c r="E76" s="11"/>
      <c r="F76" s="18" t="s">
        <v>13</v>
      </c>
      <c r="G76" s="11"/>
      <c r="H76" s="11"/>
      <c r="I76" s="11"/>
      <c r="J76" s="12"/>
    </row>
    <row r="77" spans="2:12" ht="26" x14ac:dyDescent="0.2">
      <c r="B77" s="13">
        <v>4.01</v>
      </c>
      <c r="C77" s="13"/>
      <c r="D77" s="13"/>
      <c r="E77" s="13"/>
      <c r="F77" s="32" t="s">
        <v>28</v>
      </c>
      <c r="G77" s="13" t="s">
        <v>23</v>
      </c>
      <c r="H77" s="13">
        <v>149.47</v>
      </c>
      <c r="I77" s="14">
        <f>+ROUND(27531.4,0)</f>
        <v>27531</v>
      </c>
      <c r="J77" s="37">
        <f>+ROUND(H77*I77,0)</f>
        <v>4115059</v>
      </c>
    </row>
    <row r="78" spans="2:12" ht="26" x14ac:dyDescent="0.2">
      <c r="B78" s="13">
        <v>4.0199999999999996</v>
      </c>
      <c r="C78" s="13"/>
      <c r="D78" s="13"/>
      <c r="E78" s="13"/>
      <c r="F78" s="32" t="s">
        <v>29</v>
      </c>
      <c r="G78" s="13" t="s">
        <v>23</v>
      </c>
      <c r="H78" s="13">
        <v>149.47</v>
      </c>
      <c r="I78" s="14">
        <v>16051.1</v>
      </c>
      <c r="J78" s="37">
        <f>+ROUND(H78*I78,0)</f>
        <v>2399158</v>
      </c>
    </row>
    <row r="79" spans="2:12" x14ac:dyDescent="0.2">
      <c r="B79" s="69" t="s">
        <v>10</v>
      </c>
      <c r="C79" s="70"/>
      <c r="D79" s="27"/>
      <c r="E79" s="27"/>
      <c r="F79" s="28"/>
      <c r="G79" s="27"/>
      <c r="H79" s="27"/>
      <c r="I79" s="29"/>
      <c r="J79" s="30">
        <f>ROUND(SUM(J77:J78),0)</f>
        <v>6514217</v>
      </c>
      <c r="L79" s="55"/>
    </row>
    <row r="80" spans="2:12" x14ac:dyDescent="0.2">
      <c r="B80" s="26"/>
      <c r="C80" s="16"/>
      <c r="D80" s="16"/>
      <c r="E80" s="16"/>
      <c r="F80" s="25"/>
      <c r="G80" s="16"/>
      <c r="H80" s="16"/>
      <c r="I80" s="25"/>
      <c r="J80" s="17"/>
    </row>
    <row r="81" spans="2:12" x14ac:dyDescent="0.2">
      <c r="B81" s="10">
        <v>5</v>
      </c>
      <c r="C81" s="11"/>
      <c r="D81" s="11"/>
      <c r="E81" s="11"/>
      <c r="F81" s="18" t="s">
        <v>49</v>
      </c>
      <c r="G81" s="11"/>
      <c r="H81" s="11"/>
      <c r="I81" s="11"/>
      <c r="J81" s="12"/>
    </row>
    <row r="82" spans="2:12" ht="26" x14ac:dyDescent="0.2">
      <c r="B82" s="13">
        <v>5.01</v>
      </c>
      <c r="C82" s="13"/>
      <c r="D82" s="13"/>
      <c r="E82" s="13"/>
      <c r="F82" s="32" t="s">
        <v>50</v>
      </c>
      <c r="G82" s="13" t="s">
        <v>23</v>
      </c>
      <c r="H82" s="35">
        <v>6</v>
      </c>
      <c r="I82" s="14">
        <f>+ROUND(92582.1,0)</f>
        <v>92582</v>
      </c>
      <c r="J82" s="37">
        <f>+ROUND(H82*I82,0)</f>
        <v>555492</v>
      </c>
    </row>
    <row r="83" spans="2:12" x14ac:dyDescent="0.2">
      <c r="B83" s="69" t="s">
        <v>10</v>
      </c>
      <c r="C83" s="70"/>
      <c r="D83" s="27"/>
      <c r="E83" s="27"/>
      <c r="F83" s="28"/>
      <c r="G83" s="27"/>
      <c r="H83" s="27"/>
      <c r="I83" s="29"/>
      <c r="J83" s="30">
        <f>ROUND(SUM(J82),0)</f>
        <v>555492</v>
      </c>
      <c r="L83" s="55"/>
    </row>
    <row r="84" spans="2:12" x14ac:dyDescent="0.2">
      <c r="B84" s="26"/>
      <c r="C84" s="16"/>
      <c r="D84" s="16"/>
      <c r="E84" s="16"/>
      <c r="F84" s="25"/>
      <c r="G84" s="16"/>
      <c r="H84" s="16"/>
      <c r="I84" s="25"/>
      <c r="J84" s="17"/>
    </row>
    <row r="85" spans="2:12" x14ac:dyDescent="0.2">
      <c r="B85" s="10">
        <v>6</v>
      </c>
      <c r="C85" s="11"/>
      <c r="D85" s="11"/>
      <c r="E85" s="11"/>
      <c r="F85" s="18" t="s">
        <v>51</v>
      </c>
      <c r="G85" s="11"/>
      <c r="H85" s="11"/>
      <c r="I85" s="11"/>
      <c r="J85" s="12"/>
    </row>
    <row r="86" spans="2:12" ht="52" x14ac:dyDescent="0.2">
      <c r="B86" s="13">
        <v>6.01</v>
      </c>
      <c r="C86" s="13"/>
      <c r="D86" s="13"/>
      <c r="E86" s="13"/>
      <c r="F86" s="32" t="s">
        <v>52</v>
      </c>
      <c r="G86" s="13" t="s">
        <v>23</v>
      </c>
      <c r="H86" s="35">
        <v>102</v>
      </c>
      <c r="I86" s="14">
        <f>+ROUND(119431,0)</f>
        <v>119431</v>
      </c>
      <c r="J86" s="37">
        <f>+ROUND(H86*I86,0)</f>
        <v>12181962</v>
      </c>
    </row>
    <row r="87" spans="2:12" x14ac:dyDescent="0.2">
      <c r="B87" s="69" t="s">
        <v>10</v>
      </c>
      <c r="C87" s="70"/>
      <c r="D87" s="27"/>
      <c r="E87" s="27"/>
      <c r="F87" s="28"/>
      <c r="G87" s="27"/>
      <c r="H87" s="27"/>
      <c r="I87" s="29"/>
      <c r="J87" s="30">
        <f>ROUND(SUM(J86),0)</f>
        <v>12181962</v>
      </c>
      <c r="L87" s="55"/>
    </row>
    <row r="88" spans="2:12" x14ac:dyDescent="0.2">
      <c r="B88" s="26"/>
      <c r="C88" s="16"/>
      <c r="D88" s="16"/>
      <c r="E88" s="16"/>
      <c r="F88" s="25"/>
      <c r="G88" s="16"/>
      <c r="H88" s="16"/>
      <c r="I88" s="25"/>
      <c r="J88" s="17"/>
    </row>
    <row r="89" spans="2:12" x14ac:dyDescent="0.2">
      <c r="B89" s="10">
        <v>7</v>
      </c>
      <c r="C89" s="11"/>
      <c r="D89" s="11"/>
      <c r="E89" s="11"/>
      <c r="F89" s="18" t="s">
        <v>15</v>
      </c>
      <c r="G89" s="11"/>
      <c r="H89" s="11"/>
      <c r="I89" s="11"/>
      <c r="J89" s="12"/>
    </row>
    <row r="90" spans="2:12" ht="26" x14ac:dyDescent="0.2">
      <c r="B90" s="13">
        <v>7.01</v>
      </c>
      <c r="C90" s="13"/>
      <c r="D90" s="13"/>
      <c r="E90" s="13"/>
      <c r="F90" s="32" t="s">
        <v>31</v>
      </c>
      <c r="G90" s="13" t="s">
        <v>32</v>
      </c>
      <c r="H90" s="35">
        <v>1</v>
      </c>
      <c r="I90" s="14">
        <f>+ROUND(181584,0)</f>
        <v>181584</v>
      </c>
      <c r="J90" s="37">
        <f t="shared" ref="J90:J95" si="1">+ROUND(H90*I90,0)</f>
        <v>181584</v>
      </c>
    </row>
    <row r="91" spans="2:12" ht="26" x14ac:dyDescent="0.2">
      <c r="B91" s="13">
        <v>7.02</v>
      </c>
      <c r="C91" s="13"/>
      <c r="D91" s="13"/>
      <c r="E91" s="13"/>
      <c r="F91" s="32" t="s">
        <v>33</v>
      </c>
      <c r="G91" s="13" t="s">
        <v>32</v>
      </c>
      <c r="H91" s="35">
        <v>3</v>
      </c>
      <c r="I91" s="14">
        <f>+ROUND(77311,0)</f>
        <v>77311</v>
      </c>
      <c r="J91" s="37">
        <f t="shared" si="1"/>
        <v>231933</v>
      </c>
    </row>
    <row r="92" spans="2:12" ht="26" x14ac:dyDescent="0.2">
      <c r="B92" s="13">
        <v>7.03</v>
      </c>
      <c r="C92" s="13"/>
      <c r="D92" s="13"/>
      <c r="E92" s="13"/>
      <c r="F92" s="32" t="s">
        <v>40</v>
      </c>
      <c r="G92" s="13" t="s">
        <v>32</v>
      </c>
      <c r="H92" s="35">
        <v>6</v>
      </c>
      <c r="I92" s="14">
        <f>+ROUND(87656.4,0)</f>
        <v>87656</v>
      </c>
      <c r="J92" s="37">
        <f t="shared" si="1"/>
        <v>525936</v>
      </c>
    </row>
    <row r="93" spans="2:12" ht="26" x14ac:dyDescent="0.2">
      <c r="B93" s="13">
        <v>7.04</v>
      </c>
      <c r="C93" s="13"/>
      <c r="D93" s="13"/>
      <c r="E93" s="13"/>
      <c r="F93" s="32" t="s">
        <v>41</v>
      </c>
      <c r="G93" s="13" t="s">
        <v>32</v>
      </c>
      <c r="H93" s="35">
        <v>6</v>
      </c>
      <c r="I93" s="14">
        <f>+ROUND(125966.1,0)</f>
        <v>125966</v>
      </c>
      <c r="J93" s="37">
        <f t="shared" si="1"/>
        <v>755796</v>
      </c>
    </row>
    <row r="94" spans="2:12" ht="26" x14ac:dyDescent="0.2">
      <c r="B94" s="13">
        <v>7.05</v>
      </c>
      <c r="C94" s="13"/>
      <c r="D94" s="13"/>
      <c r="E94" s="13"/>
      <c r="F94" s="32" t="s">
        <v>34</v>
      </c>
      <c r="G94" s="13" t="s">
        <v>32</v>
      </c>
      <c r="H94" s="35">
        <v>1</v>
      </c>
      <c r="I94" s="14">
        <f>+ROUND(40989,0)</f>
        <v>40989</v>
      </c>
      <c r="J94" s="37">
        <f t="shared" si="1"/>
        <v>40989</v>
      </c>
    </row>
    <row r="95" spans="2:12" ht="26" x14ac:dyDescent="0.2">
      <c r="B95" s="13">
        <v>7.06</v>
      </c>
      <c r="C95" s="13"/>
      <c r="D95" s="13"/>
      <c r="E95" s="13"/>
      <c r="F95" s="32" t="s">
        <v>35</v>
      </c>
      <c r="G95" s="13" t="s">
        <v>32</v>
      </c>
      <c r="H95" s="35">
        <v>1</v>
      </c>
      <c r="I95" s="14">
        <f>+ROUND(49179,0)</f>
        <v>49179</v>
      </c>
      <c r="J95" s="37">
        <f t="shared" si="1"/>
        <v>49179</v>
      </c>
    </row>
    <row r="96" spans="2:12" x14ac:dyDescent="0.2">
      <c r="B96" s="69" t="s">
        <v>10</v>
      </c>
      <c r="C96" s="70"/>
      <c r="D96" s="27"/>
      <c r="E96" s="27"/>
      <c r="F96" s="28"/>
      <c r="G96" s="27"/>
      <c r="H96" s="27"/>
      <c r="I96" s="29"/>
      <c r="J96" s="30">
        <f>ROUND(SUM(J90:J95),0)</f>
        <v>1785417</v>
      </c>
      <c r="L96" s="55"/>
    </row>
    <row r="97" spans="2:12" x14ac:dyDescent="0.2">
      <c r="B97" s="26"/>
      <c r="C97" s="16"/>
      <c r="D97" s="16"/>
      <c r="E97" s="16"/>
      <c r="F97" s="25"/>
      <c r="G97" s="16"/>
      <c r="H97" s="16"/>
      <c r="I97" s="25"/>
      <c r="J97" s="17"/>
    </row>
    <row r="98" spans="2:12" x14ac:dyDescent="0.2">
      <c r="B98" s="10">
        <v>8</v>
      </c>
      <c r="C98" s="11"/>
      <c r="D98" s="11"/>
      <c r="E98" s="11"/>
      <c r="F98" s="18" t="s">
        <v>16</v>
      </c>
      <c r="G98" s="11"/>
      <c r="H98" s="11"/>
      <c r="I98" s="11"/>
      <c r="J98" s="12"/>
    </row>
    <row r="99" spans="2:12" ht="39" x14ac:dyDescent="0.2">
      <c r="B99" s="13">
        <v>8.01</v>
      </c>
      <c r="C99" s="13"/>
      <c r="D99" s="13"/>
      <c r="E99" s="13"/>
      <c r="F99" s="32" t="s">
        <v>42</v>
      </c>
      <c r="G99" s="13" t="s">
        <v>23</v>
      </c>
      <c r="H99" s="35">
        <v>14.7</v>
      </c>
      <c r="I99" s="14">
        <f>+ROUND(580524.1,0)</f>
        <v>580524</v>
      </c>
      <c r="J99" s="37">
        <f>+ROUND(H99*I99,0)</f>
        <v>8533703</v>
      </c>
    </row>
    <row r="100" spans="2:12" ht="39" x14ac:dyDescent="0.2">
      <c r="B100" s="13">
        <v>8.02</v>
      </c>
      <c r="C100" s="13"/>
      <c r="D100" s="13"/>
      <c r="E100" s="13"/>
      <c r="F100" s="32" t="s">
        <v>43</v>
      </c>
      <c r="G100" s="13" t="s">
        <v>23</v>
      </c>
      <c r="H100" s="35">
        <v>21.4</v>
      </c>
      <c r="I100" s="14">
        <f>+ROUND(465472.8,0)</f>
        <v>465473</v>
      </c>
      <c r="J100" s="37">
        <f>+ROUND(H100*I100,0)</f>
        <v>9961122</v>
      </c>
    </row>
    <row r="101" spans="2:12" x14ac:dyDescent="0.2">
      <c r="B101" s="71" t="s">
        <v>10</v>
      </c>
      <c r="C101" s="72"/>
      <c r="D101" s="16"/>
      <c r="E101" s="16"/>
      <c r="F101" s="25"/>
      <c r="G101" s="16"/>
      <c r="H101" s="16"/>
      <c r="I101" s="17"/>
      <c r="J101" s="30">
        <f>ROUND(SUM(J99:J100),0)</f>
        <v>18494825</v>
      </c>
      <c r="L101" s="55"/>
    </row>
    <row r="102" spans="2:12" x14ac:dyDescent="0.2">
      <c r="B102" s="26"/>
      <c r="C102" s="16"/>
      <c r="D102" s="16"/>
      <c r="E102" s="16"/>
      <c r="F102" s="25"/>
      <c r="G102" s="16"/>
      <c r="H102" s="16"/>
      <c r="I102" s="25"/>
      <c r="J102" s="17"/>
    </row>
    <row r="103" spans="2:12" x14ac:dyDescent="0.2">
      <c r="B103" s="10">
        <v>9</v>
      </c>
      <c r="C103" s="11"/>
      <c r="D103" s="11"/>
      <c r="E103" s="11"/>
      <c r="F103" s="18" t="s">
        <v>17</v>
      </c>
      <c r="G103" s="11"/>
      <c r="H103" s="11"/>
      <c r="I103" s="11"/>
      <c r="J103" s="12"/>
    </row>
    <row r="104" spans="2:12" ht="26" x14ac:dyDescent="0.2">
      <c r="B104" s="13">
        <v>9.01</v>
      </c>
      <c r="C104" s="13"/>
      <c r="D104" s="13"/>
      <c r="E104" s="13"/>
      <c r="F104" s="32" t="s">
        <v>18</v>
      </c>
      <c r="G104" s="13" t="s">
        <v>19</v>
      </c>
      <c r="H104" s="14">
        <v>50000</v>
      </c>
      <c r="I104" s="14">
        <v>84</v>
      </c>
      <c r="J104" s="37">
        <f>+ROUND(H104*I104,0)</f>
        <v>4200000</v>
      </c>
    </row>
    <row r="105" spans="2:12" x14ac:dyDescent="0.2">
      <c r="B105" s="71" t="s">
        <v>10</v>
      </c>
      <c r="C105" s="72"/>
      <c r="D105" s="16"/>
      <c r="E105" s="16"/>
      <c r="F105" s="25"/>
      <c r="G105" s="16"/>
      <c r="H105" s="16"/>
      <c r="I105" s="16"/>
      <c r="J105" s="30">
        <f>ROUND(SUM(J104),0)</f>
        <v>4200000</v>
      </c>
      <c r="L105" s="55"/>
    </row>
    <row r="106" spans="2:12" x14ac:dyDescent="0.2">
      <c r="B106" s="19"/>
    </row>
    <row r="107" spans="2:12" x14ac:dyDescent="0.2">
      <c r="B107" s="77" t="s">
        <v>53</v>
      </c>
      <c r="C107" s="78"/>
      <c r="D107" s="78"/>
      <c r="E107" s="78"/>
      <c r="F107" s="78"/>
      <c r="G107" s="78"/>
      <c r="H107" s="78"/>
      <c r="I107" s="78"/>
      <c r="J107" s="79"/>
    </row>
    <row r="108" spans="2:12" x14ac:dyDescent="0.2">
      <c r="B108" s="1"/>
      <c r="C108" s="1"/>
      <c r="D108" s="1"/>
      <c r="E108" s="1"/>
      <c r="F108" s="1"/>
      <c r="G108" s="1"/>
      <c r="H108" s="1"/>
      <c r="I108" s="1"/>
      <c r="J108" s="1"/>
    </row>
    <row r="109" spans="2:12" x14ac:dyDescent="0.2">
      <c r="B109" s="10">
        <v>1</v>
      </c>
      <c r="C109" s="11"/>
      <c r="D109" s="11"/>
      <c r="E109" s="11"/>
      <c r="F109" s="18" t="s">
        <v>9</v>
      </c>
      <c r="G109" s="11"/>
      <c r="H109" s="11"/>
      <c r="I109" s="11"/>
      <c r="J109" s="12"/>
    </row>
    <row r="110" spans="2:12" ht="39" customHeight="1" x14ac:dyDescent="0.2">
      <c r="B110" s="13">
        <v>1.01</v>
      </c>
      <c r="C110" s="13"/>
      <c r="D110" s="13"/>
      <c r="E110" s="13"/>
      <c r="F110" s="32" t="s">
        <v>54</v>
      </c>
      <c r="G110" s="13" t="s">
        <v>23</v>
      </c>
      <c r="H110" s="35">
        <v>88.4</v>
      </c>
      <c r="I110" s="14">
        <f>+ROUND(21743,0)</f>
        <v>21743</v>
      </c>
      <c r="J110" s="37">
        <f t="shared" ref="J110:J119" si="2">+ROUND(H110*I110,0)</f>
        <v>1922081</v>
      </c>
    </row>
    <row r="111" spans="2:12" ht="26" x14ac:dyDescent="0.2">
      <c r="B111" s="13">
        <v>1.02</v>
      </c>
      <c r="C111" s="13"/>
      <c r="D111" s="13"/>
      <c r="E111" s="13"/>
      <c r="F111" s="32" t="s">
        <v>55</v>
      </c>
      <c r="G111" s="13" t="s">
        <v>25</v>
      </c>
      <c r="H111" s="35">
        <v>52</v>
      </c>
      <c r="I111" s="14">
        <f>+ROUND(10423,0)</f>
        <v>10423</v>
      </c>
      <c r="J111" s="37">
        <f t="shared" si="2"/>
        <v>541996</v>
      </c>
    </row>
    <row r="112" spans="2:12" x14ac:dyDescent="0.2">
      <c r="B112" s="13">
        <v>1.03</v>
      </c>
      <c r="C112" s="13"/>
      <c r="D112" s="13"/>
      <c r="E112" s="13"/>
      <c r="F112" s="32" t="s">
        <v>56</v>
      </c>
      <c r="G112" s="13" t="s">
        <v>57</v>
      </c>
      <c r="H112" s="35">
        <v>1.95</v>
      </c>
      <c r="I112" s="14">
        <f>+ROUND(24647,0)</f>
        <v>24647</v>
      </c>
      <c r="J112" s="37">
        <f t="shared" si="2"/>
        <v>48062</v>
      </c>
    </row>
    <row r="113" spans="2:12" ht="26" x14ac:dyDescent="0.2">
      <c r="B113" s="13">
        <v>1.04</v>
      </c>
      <c r="C113" s="13"/>
      <c r="D113" s="13"/>
      <c r="E113" s="13"/>
      <c r="F113" s="32" t="s">
        <v>58</v>
      </c>
      <c r="G113" s="13" t="s">
        <v>23</v>
      </c>
      <c r="H113" s="35">
        <v>15.6</v>
      </c>
      <c r="I113" s="14">
        <f>+ROUND(7394,0)</f>
        <v>7394</v>
      </c>
      <c r="J113" s="37">
        <f t="shared" si="2"/>
        <v>115346</v>
      </c>
    </row>
    <row r="114" spans="2:12" x14ac:dyDescent="0.2">
      <c r="B114" s="13">
        <v>1.05</v>
      </c>
      <c r="C114" s="13"/>
      <c r="D114" s="13"/>
      <c r="E114" s="13"/>
      <c r="F114" s="32" t="s">
        <v>46</v>
      </c>
      <c r="G114" s="13" t="s">
        <v>23</v>
      </c>
      <c r="H114" s="35">
        <v>2.0499999999999998</v>
      </c>
      <c r="I114" s="14">
        <f>+ROUND(17745,0)</f>
        <v>17745</v>
      </c>
      <c r="J114" s="37">
        <f t="shared" si="2"/>
        <v>36377</v>
      </c>
    </row>
    <row r="115" spans="2:12" ht="26" x14ac:dyDescent="0.2">
      <c r="B115" s="13">
        <v>1.06</v>
      </c>
      <c r="C115" s="13"/>
      <c r="D115" s="13"/>
      <c r="E115" s="13"/>
      <c r="F115" s="32" t="s">
        <v>48</v>
      </c>
      <c r="G115" s="13" t="s">
        <v>23</v>
      </c>
      <c r="H115" s="35">
        <v>2.88</v>
      </c>
      <c r="I115" s="14">
        <f>+ROUND(14788,0)</f>
        <v>14788</v>
      </c>
      <c r="J115" s="37">
        <f t="shared" si="2"/>
        <v>42589</v>
      </c>
    </row>
    <row r="116" spans="2:12" x14ac:dyDescent="0.2">
      <c r="B116" s="13">
        <v>1.07</v>
      </c>
      <c r="C116" s="13"/>
      <c r="D116" s="13"/>
      <c r="E116" s="13"/>
      <c r="F116" s="32" t="s">
        <v>59</v>
      </c>
      <c r="G116" s="13" t="s">
        <v>21</v>
      </c>
      <c r="H116" s="35">
        <v>16</v>
      </c>
      <c r="I116" s="14">
        <f>+ROUND(9649,0)</f>
        <v>9649</v>
      </c>
      <c r="J116" s="37">
        <f t="shared" si="2"/>
        <v>154384</v>
      </c>
    </row>
    <row r="117" spans="2:12" ht="26" x14ac:dyDescent="0.2">
      <c r="B117" s="13">
        <v>1.08</v>
      </c>
      <c r="C117" s="13"/>
      <c r="D117" s="13"/>
      <c r="E117" s="13"/>
      <c r="F117" s="32" t="s">
        <v>60</v>
      </c>
      <c r="G117" s="13" t="s">
        <v>32</v>
      </c>
      <c r="H117" s="35">
        <v>4</v>
      </c>
      <c r="I117" s="14">
        <f>+ROUND(9858,0)</f>
        <v>9858</v>
      </c>
      <c r="J117" s="37">
        <f t="shared" si="2"/>
        <v>39432</v>
      </c>
    </row>
    <row r="118" spans="2:12" ht="26" x14ac:dyDescent="0.2">
      <c r="B118" s="13">
        <v>1.0900000000000001</v>
      </c>
      <c r="C118" s="13"/>
      <c r="D118" s="13"/>
      <c r="E118" s="13"/>
      <c r="F118" s="32" t="s">
        <v>61</v>
      </c>
      <c r="G118" s="13" t="s">
        <v>23</v>
      </c>
      <c r="H118" s="35">
        <v>10.86</v>
      </c>
      <c r="I118" s="14">
        <f>+ROUND(15129,0)</f>
        <v>15129</v>
      </c>
      <c r="J118" s="37">
        <f t="shared" si="2"/>
        <v>164301</v>
      </c>
    </row>
    <row r="119" spans="2:12" x14ac:dyDescent="0.2">
      <c r="B119" s="35">
        <v>1.1000000000000001</v>
      </c>
      <c r="C119" s="13"/>
      <c r="D119" s="13"/>
      <c r="E119" s="13"/>
      <c r="F119" s="32" t="s">
        <v>62</v>
      </c>
      <c r="G119" s="13" t="s">
        <v>21</v>
      </c>
      <c r="H119" s="35">
        <v>4.8</v>
      </c>
      <c r="I119" s="14">
        <f>+ROUND(21423,0)</f>
        <v>21423</v>
      </c>
      <c r="J119" s="37">
        <f t="shared" si="2"/>
        <v>102830</v>
      </c>
    </row>
    <row r="120" spans="2:12" x14ac:dyDescent="0.2">
      <c r="B120" s="69" t="s">
        <v>10</v>
      </c>
      <c r="C120" s="70"/>
      <c r="D120" s="27"/>
      <c r="E120" s="27"/>
      <c r="F120" s="28"/>
      <c r="G120" s="27"/>
      <c r="H120" s="27"/>
      <c r="I120" s="29"/>
      <c r="J120" s="30">
        <f>ROUND(SUM(J110:J119),0)</f>
        <v>3167398</v>
      </c>
      <c r="L120" s="55"/>
    </row>
    <row r="121" spans="2:12" x14ac:dyDescent="0.2">
      <c r="B121" s="26"/>
      <c r="C121" s="16"/>
      <c r="D121" s="16"/>
      <c r="E121" s="16"/>
      <c r="F121" s="25"/>
      <c r="G121" s="16"/>
      <c r="H121" s="16"/>
      <c r="I121" s="25"/>
      <c r="J121" s="17"/>
    </row>
    <row r="122" spans="2:12" x14ac:dyDescent="0.2">
      <c r="B122" s="10">
        <v>2</v>
      </c>
      <c r="C122" s="11"/>
      <c r="D122" s="11"/>
      <c r="E122" s="11"/>
      <c r="F122" s="18" t="s">
        <v>11</v>
      </c>
      <c r="G122" s="11"/>
      <c r="H122" s="11"/>
      <c r="I122" s="11"/>
      <c r="J122" s="12"/>
    </row>
    <row r="123" spans="2:12" ht="26" x14ac:dyDescent="0.2">
      <c r="B123" s="13">
        <v>2.0099999999999998</v>
      </c>
      <c r="C123" s="13"/>
      <c r="D123" s="13"/>
      <c r="E123" s="13"/>
      <c r="F123" s="32" t="s">
        <v>22</v>
      </c>
      <c r="G123" s="13" t="s">
        <v>23</v>
      </c>
      <c r="H123" s="35">
        <v>22.8</v>
      </c>
      <c r="I123" s="33">
        <f>+ROUND(38717,0)</f>
        <v>38717</v>
      </c>
      <c r="J123" s="37">
        <f>+ROUND(H123*I123,0)</f>
        <v>882748</v>
      </c>
    </row>
    <row r="124" spans="2:12" ht="26" x14ac:dyDescent="0.2">
      <c r="B124" s="13">
        <v>2.02</v>
      </c>
      <c r="C124" s="13"/>
      <c r="D124" s="13"/>
      <c r="E124" s="13"/>
      <c r="F124" s="32" t="s">
        <v>63</v>
      </c>
      <c r="G124" s="13" t="s">
        <v>57</v>
      </c>
      <c r="H124" s="35">
        <v>3.75</v>
      </c>
      <c r="I124" s="33">
        <f>+ROUND(834037,0)</f>
        <v>834037</v>
      </c>
      <c r="J124" s="37">
        <f>+ROUND(H124*I124,0)</f>
        <v>3127639</v>
      </c>
    </row>
    <row r="125" spans="2:12" ht="26" x14ac:dyDescent="0.2">
      <c r="B125" s="13">
        <v>2.0299999999999998</v>
      </c>
      <c r="C125" s="13"/>
      <c r="D125" s="13"/>
      <c r="E125" s="13"/>
      <c r="F125" s="32" t="s">
        <v>64</v>
      </c>
      <c r="G125" s="13" t="s">
        <v>23</v>
      </c>
      <c r="H125" s="35">
        <v>6</v>
      </c>
      <c r="I125" s="33">
        <f>+ROUND(128546,0)</f>
        <v>128546</v>
      </c>
      <c r="J125" s="37">
        <f>+ROUND(H125*I125,0)</f>
        <v>771276</v>
      </c>
    </row>
    <row r="126" spans="2:12" ht="26" x14ac:dyDescent="0.2">
      <c r="B126" s="13">
        <v>2.04</v>
      </c>
      <c r="C126" s="13"/>
      <c r="D126" s="13"/>
      <c r="E126" s="13"/>
      <c r="F126" s="32" t="s">
        <v>65</v>
      </c>
      <c r="G126" s="13" t="s">
        <v>23</v>
      </c>
      <c r="H126" s="35">
        <v>1.5</v>
      </c>
      <c r="I126" s="33">
        <f>+ROUND(150018,0)</f>
        <v>150018</v>
      </c>
      <c r="J126" s="37">
        <f>+ROUND(H126*I126,0)</f>
        <v>225027</v>
      </c>
    </row>
    <row r="127" spans="2:12" ht="26" x14ac:dyDescent="0.2">
      <c r="B127" s="13">
        <v>2.0499999999999998</v>
      </c>
      <c r="C127" s="13"/>
      <c r="D127" s="13"/>
      <c r="E127" s="13"/>
      <c r="F127" s="32" t="s">
        <v>66</v>
      </c>
      <c r="G127" s="13" t="s">
        <v>32</v>
      </c>
      <c r="H127" s="35">
        <v>3</v>
      </c>
      <c r="I127" s="33">
        <f>+ROUND(629277,0)</f>
        <v>629277</v>
      </c>
      <c r="J127" s="37">
        <f>+ROUND(H127*I127,0)</f>
        <v>1887831</v>
      </c>
    </row>
    <row r="128" spans="2:12" x14ac:dyDescent="0.2">
      <c r="B128" s="69" t="s">
        <v>10</v>
      </c>
      <c r="C128" s="70"/>
      <c r="D128" s="27"/>
      <c r="E128" s="27"/>
      <c r="F128" s="28"/>
      <c r="G128" s="27"/>
      <c r="H128" s="27"/>
      <c r="I128" s="29"/>
      <c r="J128" s="30">
        <f>ROUND(SUM(J123:J127),0)</f>
        <v>6894521</v>
      </c>
      <c r="L128" s="55"/>
    </row>
    <row r="129" spans="2:12" x14ac:dyDescent="0.2">
      <c r="B129" s="26"/>
      <c r="C129" s="16"/>
      <c r="D129" s="16"/>
      <c r="E129" s="16"/>
      <c r="F129" s="25"/>
      <c r="G129" s="16"/>
      <c r="H129" s="16"/>
      <c r="I129" s="25"/>
      <c r="J129" s="17"/>
    </row>
    <row r="130" spans="2:12" x14ac:dyDescent="0.2">
      <c r="B130" s="10">
        <v>3</v>
      </c>
      <c r="C130" s="11"/>
      <c r="D130" s="11"/>
      <c r="E130" s="11"/>
      <c r="F130" s="18" t="s">
        <v>67</v>
      </c>
      <c r="G130" s="11"/>
      <c r="H130" s="11"/>
      <c r="I130" s="11"/>
      <c r="J130" s="12"/>
    </row>
    <row r="131" spans="2:12" ht="26" x14ac:dyDescent="0.2">
      <c r="B131" s="13">
        <v>3.01</v>
      </c>
      <c r="C131" s="13"/>
      <c r="D131" s="13"/>
      <c r="E131" s="13"/>
      <c r="F131" s="32" t="s">
        <v>68</v>
      </c>
      <c r="G131" s="34" t="s">
        <v>25</v>
      </c>
      <c r="H131" s="35">
        <v>78</v>
      </c>
      <c r="I131" s="33">
        <f>+ROUND(44576,0)</f>
        <v>44576</v>
      </c>
      <c r="J131" s="37">
        <f>+ROUND(H131*I131,0)</f>
        <v>3476928</v>
      </c>
    </row>
    <row r="132" spans="2:12" ht="26" x14ac:dyDescent="0.2">
      <c r="B132" s="13">
        <v>3.02</v>
      </c>
      <c r="C132" s="13"/>
      <c r="D132" s="13"/>
      <c r="E132" s="13"/>
      <c r="F132" s="32" t="s">
        <v>69</v>
      </c>
      <c r="G132" s="34" t="s">
        <v>70</v>
      </c>
      <c r="H132" s="35">
        <v>31.36</v>
      </c>
      <c r="I132" s="33">
        <f>+ROUND(12299,0)</f>
        <v>12299</v>
      </c>
      <c r="J132" s="37">
        <f>+ROUND(H132*I132,0)</f>
        <v>385697</v>
      </c>
    </row>
    <row r="133" spans="2:12" x14ac:dyDescent="0.2">
      <c r="B133" s="69" t="s">
        <v>10</v>
      </c>
      <c r="C133" s="70"/>
      <c r="D133" s="27"/>
      <c r="E133" s="27"/>
      <c r="F133" s="28"/>
      <c r="G133" s="27"/>
      <c r="H133" s="27"/>
      <c r="I133" s="29"/>
      <c r="J133" s="30">
        <f>ROUND(SUM(J131:J132),0)</f>
        <v>3862625</v>
      </c>
      <c r="L133" s="55"/>
    </row>
    <row r="134" spans="2:12" x14ac:dyDescent="0.2">
      <c r="B134" s="26"/>
      <c r="C134" s="16"/>
      <c r="D134" s="16"/>
      <c r="E134" s="16"/>
      <c r="F134" s="25"/>
      <c r="G134" s="16"/>
      <c r="H134" s="16"/>
      <c r="I134" s="25"/>
      <c r="J134" s="17"/>
    </row>
    <row r="135" spans="2:12" x14ac:dyDescent="0.2">
      <c r="B135" s="10">
        <v>4</v>
      </c>
      <c r="C135" s="11"/>
      <c r="D135" s="11"/>
      <c r="E135" s="11"/>
      <c r="F135" s="18" t="s">
        <v>71</v>
      </c>
      <c r="G135" s="11"/>
      <c r="H135" s="11"/>
      <c r="I135" s="11"/>
      <c r="J135" s="12"/>
    </row>
    <row r="136" spans="2:12" ht="39" x14ac:dyDescent="0.2">
      <c r="B136" s="13">
        <v>4.01</v>
      </c>
      <c r="C136" s="13"/>
      <c r="D136" s="13"/>
      <c r="E136" s="13"/>
      <c r="F136" s="32" t="s">
        <v>26</v>
      </c>
      <c r="G136" s="13" t="s">
        <v>23</v>
      </c>
      <c r="H136" s="35">
        <v>8</v>
      </c>
      <c r="I136" s="14">
        <f>+ROUND(134264,0)</f>
        <v>134264</v>
      </c>
      <c r="J136" s="37">
        <f>+ROUND(H136*I136,0)</f>
        <v>1074112</v>
      </c>
    </row>
    <row r="137" spans="2:12" ht="26" x14ac:dyDescent="0.2">
      <c r="B137" s="13">
        <v>4.0199999999999996</v>
      </c>
      <c r="C137" s="13"/>
      <c r="D137" s="13"/>
      <c r="E137" s="13"/>
      <c r="F137" s="32" t="s">
        <v>27</v>
      </c>
      <c r="G137" s="13" t="s">
        <v>25</v>
      </c>
      <c r="H137" s="35">
        <v>8.4</v>
      </c>
      <c r="I137" s="14">
        <f>+ROUND(26923,0)</f>
        <v>26923</v>
      </c>
      <c r="J137" s="37">
        <f>+ROUND(H137*I137,0)</f>
        <v>226153</v>
      </c>
    </row>
    <row r="138" spans="2:12" ht="26" x14ac:dyDescent="0.2">
      <c r="B138" s="13">
        <v>4.03</v>
      </c>
      <c r="C138" s="13"/>
      <c r="D138" s="13"/>
      <c r="E138" s="13"/>
      <c r="F138" s="32" t="s">
        <v>72</v>
      </c>
      <c r="G138" s="13" t="s">
        <v>23</v>
      </c>
      <c r="H138" s="13">
        <v>10.45</v>
      </c>
      <c r="I138" s="14">
        <f>+ROUND(165829,0)</f>
        <v>165829</v>
      </c>
      <c r="J138" s="37">
        <f>+ROUND(H138*I138,0)</f>
        <v>1732913</v>
      </c>
    </row>
    <row r="139" spans="2:12" x14ac:dyDescent="0.2">
      <c r="B139" s="69" t="s">
        <v>10</v>
      </c>
      <c r="C139" s="70"/>
      <c r="D139" s="27"/>
      <c r="E139" s="27"/>
      <c r="F139" s="28"/>
      <c r="G139" s="27"/>
      <c r="H139" s="27"/>
      <c r="I139" s="29"/>
      <c r="J139" s="30">
        <f>ROUND(SUM(J136:J138),0)</f>
        <v>3033178</v>
      </c>
      <c r="L139" s="55"/>
    </row>
    <row r="140" spans="2:12" x14ac:dyDescent="0.2">
      <c r="B140" s="26"/>
      <c r="C140" s="16"/>
      <c r="D140" s="16"/>
      <c r="E140" s="16"/>
      <c r="F140" s="25"/>
      <c r="G140" s="16"/>
      <c r="H140" s="16"/>
      <c r="I140" s="25"/>
      <c r="J140" s="17"/>
    </row>
    <row r="141" spans="2:12" x14ac:dyDescent="0.2">
      <c r="B141" s="10">
        <v>5</v>
      </c>
      <c r="C141" s="11"/>
      <c r="D141" s="11"/>
      <c r="E141" s="11"/>
      <c r="F141" s="18" t="s">
        <v>73</v>
      </c>
      <c r="G141" s="11"/>
      <c r="H141" s="11"/>
      <c r="I141" s="11"/>
      <c r="J141" s="12"/>
    </row>
    <row r="142" spans="2:12" ht="26" x14ac:dyDescent="0.2">
      <c r="B142" s="13">
        <v>5.01</v>
      </c>
      <c r="C142" s="13"/>
      <c r="D142" s="13"/>
      <c r="E142" s="13"/>
      <c r="F142" s="32" t="s">
        <v>28</v>
      </c>
      <c r="G142" s="13" t="s">
        <v>23</v>
      </c>
      <c r="H142" s="35">
        <v>31.4</v>
      </c>
      <c r="I142" s="14">
        <f>+ROUND(24665,0)</f>
        <v>24665</v>
      </c>
      <c r="J142" s="37">
        <f>+ROUND(H142*I142,0)</f>
        <v>774481</v>
      </c>
    </row>
    <row r="143" spans="2:12" ht="26" x14ac:dyDescent="0.2">
      <c r="B143" s="13">
        <v>5.0199999999999996</v>
      </c>
      <c r="C143" s="13"/>
      <c r="D143" s="13"/>
      <c r="E143" s="13"/>
      <c r="F143" s="32" t="s">
        <v>74</v>
      </c>
      <c r="G143" s="13" t="s">
        <v>25</v>
      </c>
      <c r="H143" s="35">
        <v>48.8</v>
      </c>
      <c r="I143" s="14">
        <f>+ROUND(33812,0)</f>
        <v>33812</v>
      </c>
      <c r="J143" s="37">
        <f>+ROUND(H143*I143,0)</f>
        <v>1650026</v>
      </c>
    </row>
    <row r="144" spans="2:12" ht="26" x14ac:dyDescent="0.2">
      <c r="B144" s="13">
        <v>5.03</v>
      </c>
      <c r="C144" s="13"/>
      <c r="D144" s="13"/>
      <c r="E144" s="13"/>
      <c r="F144" s="32" t="s">
        <v>29</v>
      </c>
      <c r="G144" s="13" t="s">
        <v>23</v>
      </c>
      <c r="H144" s="35">
        <v>48.8</v>
      </c>
      <c r="I144" s="14">
        <f>+ROUND(16051,0)</f>
        <v>16051</v>
      </c>
      <c r="J144" s="37">
        <f>+ROUND(H144*I144,0)</f>
        <v>783289</v>
      </c>
    </row>
    <row r="145" spans="2:12" x14ac:dyDescent="0.2">
      <c r="B145" s="69" t="s">
        <v>10</v>
      </c>
      <c r="C145" s="70"/>
      <c r="D145" s="27"/>
      <c r="E145" s="27"/>
      <c r="F145" s="28"/>
      <c r="G145" s="27"/>
      <c r="H145" s="38"/>
      <c r="I145" s="29"/>
      <c r="J145" s="30">
        <f>ROUND(SUM(J142:J144),0)</f>
        <v>3207796</v>
      </c>
      <c r="L145" s="55"/>
    </row>
    <row r="146" spans="2:12" x14ac:dyDescent="0.2">
      <c r="B146" s="26"/>
      <c r="C146" s="16"/>
      <c r="D146" s="16"/>
      <c r="E146" s="16"/>
      <c r="F146" s="25"/>
      <c r="G146" s="16"/>
      <c r="H146" s="16"/>
      <c r="I146" s="25"/>
      <c r="J146" s="17"/>
    </row>
    <row r="147" spans="2:12" x14ac:dyDescent="0.2">
      <c r="B147" s="10">
        <v>6</v>
      </c>
      <c r="C147" s="11"/>
      <c r="D147" s="11"/>
      <c r="E147" s="11"/>
      <c r="F147" s="18" t="s">
        <v>14</v>
      </c>
      <c r="G147" s="11"/>
      <c r="H147" s="11"/>
      <c r="I147" s="11"/>
      <c r="J147" s="12"/>
    </row>
    <row r="148" spans="2:12" ht="39" x14ac:dyDescent="0.2">
      <c r="B148" s="13">
        <v>6.01</v>
      </c>
      <c r="C148" s="13"/>
      <c r="D148" s="13"/>
      <c r="E148" s="13"/>
      <c r="F148" s="32" t="s">
        <v>75</v>
      </c>
      <c r="G148" s="13" t="s">
        <v>23</v>
      </c>
      <c r="H148" s="35">
        <v>4</v>
      </c>
      <c r="I148" s="14">
        <f>+ROUND(105039,0)</f>
        <v>105039</v>
      </c>
      <c r="J148" s="37">
        <f>+ROUND(H148*I148,0)</f>
        <v>420156</v>
      </c>
    </row>
    <row r="149" spans="2:12" ht="26" x14ac:dyDescent="0.2">
      <c r="B149" s="13">
        <v>6.02</v>
      </c>
      <c r="C149" s="13"/>
      <c r="D149" s="13"/>
      <c r="E149" s="13"/>
      <c r="F149" s="32" t="s">
        <v>50</v>
      </c>
      <c r="G149" s="13" t="s">
        <v>23</v>
      </c>
      <c r="H149" s="35">
        <v>2.4</v>
      </c>
      <c r="I149" s="14">
        <f>+ROUND(75990,0)</f>
        <v>75990</v>
      </c>
      <c r="J149" s="37">
        <f>+ROUND(H149*I149,0)</f>
        <v>182376</v>
      </c>
    </row>
    <row r="150" spans="2:12" x14ac:dyDescent="0.2">
      <c r="B150" s="69" t="s">
        <v>10</v>
      </c>
      <c r="C150" s="70"/>
      <c r="D150" s="27"/>
      <c r="E150" s="27"/>
      <c r="F150" s="28"/>
      <c r="G150" s="27"/>
      <c r="H150" s="27"/>
      <c r="I150" s="29"/>
      <c r="J150" s="30">
        <f>ROUND(SUM(J148:J149),0)</f>
        <v>602532</v>
      </c>
      <c r="L150" s="55"/>
    </row>
    <row r="151" spans="2:12" x14ac:dyDescent="0.2">
      <c r="B151" s="26"/>
      <c r="C151" s="16"/>
      <c r="D151" s="16"/>
      <c r="E151" s="16"/>
      <c r="F151" s="25"/>
      <c r="G151" s="16"/>
      <c r="H151" s="16"/>
      <c r="I151" s="25"/>
      <c r="J151" s="17"/>
    </row>
    <row r="152" spans="2:12" x14ac:dyDescent="0.2">
      <c r="B152" s="10">
        <v>7</v>
      </c>
      <c r="C152" s="11"/>
      <c r="D152" s="11"/>
      <c r="E152" s="11"/>
      <c r="F152" s="18" t="s">
        <v>76</v>
      </c>
      <c r="G152" s="11"/>
      <c r="H152" s="11"/>
      <c r="I152" s="11"/>
      <c r="J152" s="12"/>
    </row>
    <row r="153" spans="2:12" ht="39" x14ac:dyDescent="0.2">
      <c r="B153" s="13">
        <v>7.01</v>
      </c>
      <c r="C153" s="13"/>
      <c r="D153" s="13"/>
      <c r="E153" s="13"/>
      <c r="F153" s="32" t="s">
        <v>42</v>
      </c>
      <c r="G153" s="13" t="s">
        <v>23</v>
      </c>
      <c r="H153" s="13">
        <v>2.88</v>
      </c>
      <c r="I153" s="14">
        <f>+ROUND(580524,0)</f>
        <v>580524</v>
      </c>
      <c r="J153" s="37">
        <f>+ROUND(H153*I153,0)</f>
        <v>1671909</v>
      </c>
    </row>
    <row r="154" spans="2:12" ht="26" x14ac:dyDescent="0.2">
      <c r="B154" s="13">
        <v>7.02</v>
      </c>
      <c r="C154" s="13"/>
      <c r="D154" s="13"/>
      <c r="E154" s="13"/>
      <c r="F154" s="32" t="s">
        <v>77</v>
      </c>
      <c r="G154" s="13" t="s">
        <v>23</v>
      </c>
      <c r="H154" s="35">
        <v>4</v>
      </c>
      <c r="I154" s="14">
        <f>+ROUND(290729,0)</f>
        <v>290729</v>
      </c>
      <c r="J154" s="37">
        <f>+ROUND(H154*I154,0)</f>
        <v>1162916</v>
      </c>
    </row>
    <row r="155" spans="2:12" x14ac:dyDescent="0.2">
      <c r="B155" s="69" t="s">
        <v>10</v>
      </c>
      <c r="C155" s="70"/>
      <c r="D155" s="27"/>
      <c r="E155" s="27"/>
      <c r="F155" s="28"/>
      <c r="G155" s="27"/>
      <c r="H155" s="27"/>
      <c r="I155" s="29"/>
      <c r="J155" s="30">
        <f>ROUND(SUM(J153:J154),0)</f>
        <v>2834825</v>
      </c>
      <c r="L155" s="55"/>
    </row>
    <row r="156" spans="2:12" x14ac:dyDescent="0.2">
      <c r="B156" s="26"/>
      <c r="C156" s="16"/>
      <c r="D156" s="16"/>
      <c r="E156" s="16"/>
      <c r="F156" s="25"/>
      <c r="G156" s="16"/>
      <c r="H156" s="16"/>
      <c r="I156" s="25"/>
      <c r="J156" s="17"/>
    </row>
    <row r="157" spans="2:12" ht="26" x14ac:dyDescent="0.2">
      <c r="B157" s="10">
        <v>8</v>
      </c>
      <c r="C157" s="11"/>
      <c r="D157" s="11"/>
      <c r="E157" s="11"/>
      <c r="F157" s="18" t="s">
        <v>78</v>
      </c>
      <c r="G157" s="11"/>
      <c r="H157" s="11"/>
      <c r="I157" s="11"/>
      <c r="J157" s="12"/>
    </row>
    <row r="158" spans="2:12" x14ac:dyDescent="0.2">
      <c r="B158" s="13">
        <v>8.01</v>
      </c>
      <c r="C158" s="13"/>
      <c r="D158" s="13"/>
      <c r="E158" s="13"/>
      <c r="F158" s="32" t="s">
        <v>79</v>
      </c>
      <c r="G158" s="13" t="s">
        <v>25</v>
      </c>
      <c r="H158" s="35">
        <v>16</v>
      </c>
      <c r="I158" s="14">
        <f>+ROUND(7756,0)</f>
        <v>7756</v>
      </c>
      <c r="J158" s="37">
        <f t="shared" ref="J158:J171" si="3">+ROUND(H158*I158,0)</f>
        <v>124096</v>
      </c>
    </row>
    <row r="159" spans="2:12" x14ac:dyDescent="0.2">
      <c r="B159" s="13">
        <v>8.02</v>
      </c>
      <c r="C159" s="13"/>
      <c r="D159" s="13"/>
      <c r="E159" s="13"/>
      <c r="F159" s="32" t="s">
        <v>80</v>
      </c>
      <c r="G159" s="13" t="s">
        <v>32</v>
      </c>
      <c r="H159" s="35">
        <v>8</v>
      </c>
      <c r="I159" s="14">
        <f>+ROUND(50029,0)</f>
        <v>50029</v>
      </c>
      <c r="J159" s="37">
        <f t="shared" si="3"/>
        <v>400232</v>
      </c>
    </row>
    <row r="160" spans="2:12" ht="39" x14ac:dyDescent="0.2">
      <c r="B160" s="13">
        <v>8.0299999999999994</v>
      </c>
      <c r="C160" s="13"/>
      <c r="D160" s="13"/>
      <c r="E160" s="13"/>
      <c r="F160" s="32" t="s">
        <v>81</v>
      </c>
      <c r="G160" s="13" t="s">
        <v>32</v>
      </c>
      <c r="H160" s="35">
        <v>2</v>
      </c>
      <c r="I160" s="14">
        <f>+ROUND(235552,0)</f>
        <v>235552</v>
      </c>
      <c r="J160" s="37">
        <f t="shared" si="3"/>
        <v>471104</v>
      </c>
    </row>
    <row r="161" spans="2:12" ht="39" x14ac:dyDescent="0.2">
      <c r="B161" s="13">
        <v>8.0399999999999991</v>
      </c>
      <c r="C161" s="13"/>
      <c r="D161" s="13"/>
      <c r="E161" s="13"/>
      <c r="F161" s="32" t="s">
        <v>82</v>
      </c>
      <c r="G161" s="13" t="s">
        <v>32</v>
      </c>
      <c r="H161" s="35">
        <v>2</v>
      </c>
      <c r="I161" s="14">
        <f>+ROUND(570718,0)</f>
        <v>570718</v>
      </c>
      <c r="J161" s="37">
        <f t="shared" si="3"/>
        <v>1141436</v>
      </c>
    </row>
    <row r="162" spans="2:12" ht="39" x14ac:dyDescent="0.2">
      <c r="B162" s="13">
        <v>8.0500000000000007</v>
      </c>
      <c r="C162" s="13"/>
      <c r="D162" s="13"/>
      <c r="E162" s="13"/>
      <c r="F162" s="32" t="s">
        <v>83</v>
      </c>
      <c r="G162" s="13" t="s">
        <v>84</v>
      </c>
      <c r="H162" s="35">
        <v>2</v>
      </c>
      <c r="I162" s="14">
        <f>+ROUND(349588,0)</f>
        <v>349588</v>
      </c>
      <c r="J162" s="37">
        <f t="shared" si="3"/>
        <v>699176</v>
      </c>
    </row>
    <row r="163" spans="2:12" ht="39" x14ac:dyDescent="0.2">
      <c r="B163" s="13">
        <v>8.06</v>
      </c>
      <c r="C163" s="13"/>
      <c r="D163" s="13"/>
      <c r="E163" s="13"/>
      <c r="F163" s="32" t="s">
        <v>85</v>
      </c>
      <c r="G163" s="13" t="s">
        <v>32</v>
      </c>
      <c r="H163" s="35">
        <v>2</v>
      </c>
      <c r="I163" s="14">
        <f>+ROUND(39668,0)</f>
        <v>39668</v>
      </c>
      <c r="J163" s="37">
        <f t="shared" si="3"/>
        <v>79336</v>
      </c>
    </row>
    <row r="164" spans="2:12" ht="39" x14ac:dyDescent="0.2">
      <c r="B164" s="13">
        <v>8.07</v>
      </c>
      <c r="C164" s="13"/>
      <c r="D164" s="13"/>
      <c r="E164" s="13"/>
      <c r="F164" s="32" t="s">
        <v>86</v>
      </c>
      <c r="G164" s="13" t="s">
        <v>32</v>
      </c>
      <c r="H164" s="35">
        <v>2</v>
      </c>
      <c r="I164" s="14">
        <f>+ROUND(610303,0)</f>
        <v>610303</v>
      </c>
      <c r="J164" s="37">
        <f t="shared" si="3"/>
        <v>1220606</v>
      </c>
    </row>
    <row r="165" spans="2:12" ht="26" x14ac:dyDescent="0.2">
      <c r="B165" s="13">
        <v>8.08</v>
      </c>
      <c r="C165" s="13"/>
      <c r="D165" s="13"/>
      <c r="E165" s="13"/>
      <c r="F165" s="32" t="s">
        <v>87</v>
      </c>
      <c r="G165" s="13" t="s">
        <v>25</v>
      </c>
      <c r="H165" s="35">
        <v>12</v>
      </c>
      <c r="I165" s="14">
        <f>+ROUND(17399,0)</f>
        <v>17399</v>
      </c>
      <c r="J165" s="37">
        <f t="shared" si="3"/>
        <v>208788</v>
      </c>
    </row>
    <row r="166" spans="2:12" ht="26" x14ac:dyDescent="0.2">
      <c r="B166" s="13">
        <v>8.09</v>
      </c>
      <c r="C166" s="13"/>
      <c r="D166" s="13"/>
      <c r="E166" s="13"/>
      <c r="F166" s="32" t="s">
        <v>88</v>
      </c>
      <c r="G166" s="13" t="s">
        <v>25</v>
      </c>
      <c r="H166" s="35">
        <v>12</v>
      </c>
      <c r="I166" s="14">
        <f>+ROUND(38175,0)</f>
        <v>38175</v>
      </c>
      <c r="J166" s="37">
        <f t="shared" si="3"/>
        <v>458100</v>
      </c>
    </row>
    <row r="167" spans="2:12" ht="26" x14ac:dyDescent="0.2">
      <c r="B167" s="13">
        <v>8.1</v>
      </c>
      <c r="C167" s="13"/>
      <c r="D167" s="13"/>
      <c r="E167" s="13"/>
      <c r="F167" s="32" t="s">
        <v>89</v>
      </c>
      <c r="G167" s="13" t="s">
        <v>25</v>
      </c>
      <c r="H167" s="35">
        <v>6</v>
      </c>
      <c r="I167" s="14">
        <f>+ROUND(51006,0)</f>
        <v>51006</v>
      </c>
      <c r="J167" s="37">
        <f t="shared" si="3"/>
        <v>306036</v>
      </c>
    </row>
    <row r="168" spans="2:12" ht="26" x14ac:dyDescent="0.2">
      <c r="B168" s="13">
        <v>8.11</v>
      </c>
      <c r="C168" s="13"/>
      <c r="D168" s="13"/>
      <c r="E168" s="13"/>
      <c r="F168" s="32" t="s">
        <v>90</v>
      </c>
      <c r="G168" s="13" t="s">
        <v>25</v>
      </c>
      <c r="H168" s="35">
        <v>6</v>
      </c>
      <c r="I168" s="14">
        <f>+ROUND(66294,0)</f>
        <v>66294</v>
      </c>
      <c r="J168" s="37">
        <f t="shared" si="3"/>
        <v>397764</v>
      </c>
    </row>
    <row r="169" spans="2:12" ht="26" x14ac:dyDescent="0.2">
      <c r="B169" s="13">
        <v>8.1199999999999992</v>
      </c>
      <c r="C169" s="13"/>
      <c r="D169" s="13"/>
      <c r="E169" s="13"/>
      <c r="F169" s="32" t="s">
        <v>91</v>
      </c>
      <c r="G169" s="13" t="s">
        <v>25</v>
      </c>
      <c r="H169" s="35">
        <v>2</v>
      </c>
      <c r="I169" s="14">
        <f>+ROUND(94686,0)</f>
        <v>94686</v>
      </c>
      <c r="J169" s="37">
        <f t="shared" si="3"/>
        <v>189372</v>
      </c>
    </row>
    <row r="170" spans="2:12" ht="26" x14ac:dyDescent="0.2">
      <c r="B170" s="13">
        <v>8.1300000000000008</v>
      </c>
      <c r="C170" s="13"/>
      <c r="D170" s="13"/>
      <c r="E170" s="13"/>
      <c r="F170" s="32" t="s">
        <v>92</v>
      </c>
      <c r="G170" s="13" t="s">
        <v>93</v>
      </c>
      <c r="H170" s="35">
        <v>2</v>
      </c>
      <c r="I170" s="14">
        <f>+ROUND(84440,0)</f>
        <v>84440</v>
      </c>
      <c r="J170" s="37">
        <f t="shared" si="3"/>
        <v>168880</v>
      </c>
    </row>
    <row r="171" spans="2:12" ht="26" x14ac:dyDescent="0.2">
      <c r="B171" s="13">
        <v>8.14</v>
      </c>
      <c r="C171" s="13"/>
      <c r="D171" s="13"/>
      <c r="E171" s="13"/>
      <c r="F171" s="32" t="s">
        <v>94</v>
      </c>
      <c r="G171" s="13" t="s">
        <v>93</v>
      </c>
      <c r="H171" s="35">
        <v>2</v>
      </c>
      <c r="I171" s="14">
        <f>+ROUND(106963,0)</f>
        <v>106963</v>
      </c>
      <c r="J171" s="37">
        <f t="shared" si="3"/>
        <v>213926</v>
      </c>
    </row>
    <row r="172" spans="2:12" x14ac:dyDescent="0.2">
      <c r="B172" s="69" t="s">
        <v>10</v>
      </c>
      <c r="C172" s="70"/>
      <c r="D172" s="27"/>
      <c r="E172" s="27"/>
      <c r="F172" s="28"/>
      <c r="G172" s="27"/>
      <c r="H172" s="27"/>
      <c r="I172" s="29"/>
      <c r="J172" s="30">
        <f>ROUND(SUM(J158:J171),0)</f>
        <v>6078852</v>
      </c>
      <c r="L172" s="55"/>
    </row>
    <row r="173" spans="2:12" x14ac:dyDescent="0.2">
      <c r="B173" s="26"/>
      <c r="C173" s="16"/>
      <c r="D173" s="16"/>
      <c r="E173" s="16"/>
      <c r="F173" s="25"/>
      <c r="G173" s="16"/>
      <c r="H173" s="16"/>
      <c r="I173" s="25"/>
      <c r="J173" s="17"/>
    </row>
    <row r="174" spans="2:12" x14ac:dyDescent="0.2">
      <c r="B174" s="10">
        <v>9</v>
      </c>
      <c r="C174" s="11"/>
      <c r="D174" s="11"/>
      <c r="E174" s="11"/>
      <c r="F174" s="18" t="s">
        <v>95</v>
      </c>
      <c r="G174" s="11"/>
      <c r="H174" s="11"/>
      <c r="I174" s="11"/>
      <c r="J174" s="12"/>
    </row>
    <row r="175" spans="2:12" ht="39" x14ac:dyDescent="0.2">
      <c r="B175" s="13">
        <v>9.01</v>
      </c>
      <c r="C175" s="13"/>
      <c r="D175" s="13"/>
      <c r="E175" s="13"/>
      <c r="F175" s="32" t="s">
        <v>96</v>
      </c>
      <c r="G175" s="13" t="s">
        <v>23</v>
      </c>
      <c r="H175" s="35">
        <v>88.4</v>
      </c>
      <c r="I175" s="14">
        <f>+ROUND(138263,0)</f>
        <v>138263</v>
      </c>
      <c r="J175" s="37">
        <f>+ROUND(H175*I175,0)</f>
        <v>12222449</v>
      </c>
    </row>
    <row r="176" spans="2:12" ht="26" x14ac:dyDescent="0.2">
      <c r="B176" s="13">
        <v>9.02</v>
      </c>
      <c r="C176" s="13"/>
      <c r="D176" s="13"/>
      <c r="E176" s="13"/>
      <c r="F176" s="32" t="s">
        <v>97</v>
      </c>
      <c r="G176" s="13" t="s">
        <v>25</v>
      </c>
      <c r="H176" s="35">
        <v>13</v>
      </c>
      <c r="I176" s="14">
        <f>+ROUND(109075,0)</f>
        <v>109075</v>
      </c>
      <c r="J176" s="37">
        <f>+ROUND(H176*I176,0)</f>
        <v>1417975</v>
      </c>
    </row>
    <row r="177" spans="2:12" x14ac:dyDescent="0.2">
      <c r="B177" s="69" t="s">
        <v>10</v>
      </c>
      <c r="C177" s="70"/>
      <c r="D177" s="27"/>
      <c r="E177" s="27"/>
      <c r="F177" s="28"/>
      <c r="G177" s="27"/>
      <c r="H177" s="27"/>
      <c r="I177" s="29"/>
      <c r="J177" s="30">
        <f>ROUND(SUM(J175:J176),0)</f>
        <v>13640424</v>
      </c>
      <c r="L177" s="55"/>
    </row>
    <row r="178" spans="2:12" x14ac:dyDescent="0.2">
      <c r="B178" s="26"/>
      <c r="C178" s="16"/>
      <c r="D178" s="16"/>
      <c r="E178" s="16"/>
      <c r="F178" s="25"/>
      <c r="G178" s="16"/>
      <c r="H178" s="16"/>
      <c r="I178" s="25"/>
      <c r="J178" s="17"/>
    </row>
    <row r="179" spans="2:12" x14ac:dyDescent="0.2">
      <c r="B179" s="10">
        <v>10</v>
      </c>
      <c r="C179" s="11"/>
      <c r="D179" s="11"/>
      <c r="E179" s="11"/>
      <c r="F179" s="18" t="s">
        <v>17</v>
      </c>
      <c r="G179" s="11"/>
      <c r="H179" s="11"/>
      <c r="I179" s="11"/>
      <c r="J179" s="12"/>
    </row>
    <row r="180" spans="2:12" ht="26" x14ac:dyDescent="0.2">
      <c r="B180" s="13">
        <v>10.01</v>
      </c>
      <c r="C180" s="13"/>
      <c r="D180" s="13"/>
      <c r="E180" s="13"/>
      <c r="F180" s="32" t="s">
        <v>18</v>
      </c>
      <c r="G180" s="13" t="s">
        <v>19</v>
      </c>
      <c r="H180" s="14">
        <v>71620</v>
      </c>
      <c r="I180" s="14">
        <v>84</v>
      </c>
      <c r="J180" s="37">
        <f>+ROUND(H180*I180,0)</f>
        <v>6016080</v>
      </c>
    </row>
    <row r="181" spans="2:12" x14ac:dyDescent="0.2">
      <c r="B181" s="71" t="s">
        <v>10</v>
      </c>
      <c r="C181" s="72"/>
      <c r="D181" s="16"/>
      <c r="E181" s="16"/>
      <c r="F181" s="25"/>
      <c r="G181" s="16"/>
      <c r="H181" s="16"/>
      <c r="I181" s="16"/>
      <c r="J181" s="30">
        <f>ROUND(SUM(J180),0)</f>
        <v>6016080</v>
      </c>
      <c r="L181" s="55"/>
    </row>
    <row r="182" spans="2:12" x14ac:dyDescent="0.2">
      <c r="B182" s="26"/>
      <c r="C182" s="16"/>
      <c r="D182" s="16"/>
      <c r="E182" s="16"/>
      <c r="F182" s="25"/>
      <c r="G182" s="16"/>
      <c r="H182" s="16"/>
      <c r="I182" s="16"/>
      <c r="J182" s="17"/>
    </row>
    <row r="183" spans="2:12" x14ac:dyDescent="0.2">
      <c r="B183" s="77" t="s">
        <v>116</v>
      </c>
      <c r="C183" s="78"/>
      <c r="D183" s="78"/>
      <c r="E183" s="78"/>
      <c r="F183" s="78"/>
      <c r="G183" s="78"/>
      <c r="H183" s="78"/>
      <c r="I183" s="78"/>
      <c r="J183" s="79"/>
    </row>
    <row r="184" spans="2:12" x14ac:dyDescent="0.2">
      <c r="B184" s="7"/>
      <c r="C184" s="8"/>
      <c r="D184" s="8"/>
      <c r="E184" s="8"/>
      <c r="F184" s="8"/>
      <c r="G184" s="8"/>
      <c r="H184" s="8"/>
      <c r="I184" s="8"/>
      <c r="J184" s="9"/>
    </row>
    <row r="185" spans="2:12" x14ac:dyDescent="0.2">
      <c r="B185" s="10">
        <v>1</v>
      </c>
      <c r="C185" s="11"/>
      <c r="D185" s="11"/>
      <c r="E185" s="11"/>
      <c r="F185" s="18" t="s">
        <v>9</v>
      </c>
      <c r="G185" s="11"/>
      <c r="H185" s="11"/>
      <c r="I185" s="11"/>
      <c r="J185" s="12"/>
    </row>
    <row r="186" spans="2:12" ht="26" x14ac:dyDescent="0.2">
      <c r="B186" s="13">
        <v>1.01</v>
      </c>
      <c r="C186" s="13"/>
      <c r="D186" s="13"/>
      <c r="E186" s="13"/>
      <c r="F186" s="32" t="s">
        <v>20</v>
      </c>
      <c r="G186" s="13" t="s">
        <v>21</v>
      </c>
      <c r="H186" s="35">
        <v>10</v>
      </c>
      <c r="I186" s="14">
        <f>+ROUND(14312,0)</f>
        <v>14312</v>
      </c>
      <c r="J186" s="37">
        <f>+ROUND(H186*I186,0)</f>
        <v>143120</v>
      </c>
    </row>
    <row r="187" spans="2:12" x14ac:dyDescent="0.2">
      <c r="B187" s="13">
        <v>1.02</v>
      </c>
      <c r="C187" s="13"/>
      <c r="D187" s="13"/>
      <c r="E187" s="13"/>
      <c r="F187" s="32" t="s">
        <v>98</v>
      </c>
      <c r="G187" s="13" t="s">
        <v>23</v>
      </c>
      <c r="H187" s="35">
        <v>32</v>
      </c>
      <c r="I187" s="14">
        <f>+ROUND(3766,0)</f>
        <v>3766</v>
      </c>
      <c r="J187" s="37">
        <f>+ROUND(H187*I187,0)</f>
        <v>120512</v>
      </c>
    </row>
    <row r="188" spans="2:12" x14ac:dyDescent="0.2">
      <c r="B188" s="13">
        <v>1.03</v>
      </c>
      <c r="C188" s="13"/>
      <c r="D188" s="13"/>
      <c r="E188" s="13"/>
      <c r="F188" s="32" t="s">
        <v>56</v>
      </c>
      <c r="G188" s="13" t="s">
        <v>57</v>
      </c>
      <c r="H188" s="35">
        <v>11.28</v>
      </c>
      <c r="I188" s="14">
        <f>+ROUND(24647,0)</f>
        <v>24647</v>
      </c>
      <c r="J188" s="37">
        <f>+ROUND(H188*I188,0)</f>
        <v>278018</v>
      </c>
    </row>
    <row r="189" spans="2:12" x14ac:dyDescent="0.2">
      <c r="B189" s="69" t="s">
        <v>10</v>
      </c>
      <c r="C189" s="70"/>
      <c r="D189" s="27"/>
      <c r="E189" s="27"/>
      <c r="F189" s="28"/>
      <c r="G189" s="27"/>
      <c r="H189" s="27"/>
      <c r="I189" s="29"/>
      <c r="J189" s="30">
        <f>ROUND(SUM(J186:J188),0)</f>
        <v>541650</v>
      </c>
      <c r="L189" s="55"/>
    </row>
    <row r="190" spans="2:12" x14ac:dyDescent="0.2">
      <c r="B190" s="26"/>
      <c r="C190" s="16"/>
      <c r="D190" s="16"/>
      <c r="E190" s="16"/>
      <c r="F190" s="25"/>
      <c r="G190" s="16"/>
      <c r="H190" s="16"/>
      <c r="I190" s="25"/>
      <c r="J190" s="17"/>
    </row>
    <row r="191" spans="2:12" x14ac:dyDescent="0.2">
      <c r="B191" s="10">
        <v>2</v>
      </c>
      <c r="C191" s="11"/>
      <c r="D191" s="11"/>
      <c r="E191" s="11"/>
      <c r="F191" s="18" t="s">
        <v>11</v>
      </c>
      <c r="G191" s="11"/>
      <c r="H191" s="11"/>
      <c r="I191" s="11"/>
      <c r="J191" s="12"/>
    </row>
    <row r="192" spans="2:12" ht="26" x14ac:dyDescent="0.2">
      <c r="B192" s="13">
        <v>2.0099999999999998</v>
      </c>
      <c r="C192" s="13"/>
      <c r="D192" s="13"/>
      <c r="E192" s="13"/>
      <c r="F192" s="32" t="s">
        <v>99</v>
      </c>
      <c r="G192" s="13" t="s">
        <v>23</v>
      </c>
      <c r="H192" s="35">
        <v>5.6</v>
      </c>
      <c r="I192" s="33">
        <f>+ROUND(425146,0)</f>
        <v>425146</v>
      </c>
      <c r="J192" s="37">
        <f>+ROUND(H192*I192,0)</f>
        <v>2380818</v>
      </c>
    </row>
    <row r="193" spans="2:12" ht="26" x14ac:dyDescent="0.2">
      <c r="B193" s="13">
        <v>2.02</v>
      </c>
      <c r="C193" s="13"/>
      <c r="D193" s="13"/>
      <c r="E193" s="13"/>
      <c r="F193" s="32" t="s">
        <v>100</v>
      </c>
      <c r="G193" s="13" t="s">
        <v>21</v>
      </c>
      <c r="H193" s="35">
        <v>28</v>
      </c>
      <c r="I193" s="33">
        <f>+ROUND(127978,0)</f>
        <v>127978</v>
      </c>
      <c r="J193" s="37">
        <f>+ROUND(H193*I193,0)</f>
        <v>3583384</v>
      </c>
    </row>
    <row r="194" spans="2:12" ht="39" x14ac:dyDescent="0.2">
      <c r="B194" s="13">
        <v>2.0499999999999998</v>
      </c>
      <c r="C194" s="13"/>
      <c r="D194" s="13"/>
      <c r="E194" s="13"/>
      <c r="F194" s="32" t="s">
        <v>101</v>
      </c>
      <c r="G194" s="13" t="s">
        <v>23</v>
      </c>
      <c r="H194" s="35">
        <v>41.6</v>
      </c>
      <c r="I194" s="33">
        <f>+ROUND(203380,0)</f>
        <v>203380</v>
      </c>
      <c r="J194" s="37">
        <f>+ROUND(H194*I194,0)</f>
        <v>8460608</v>
      </c>
    </row>
    <row r="195" spans="2:12" ht="26" x14ac:dyDescent="0.2">
      <c r="B195" s="13">
        <v>2.06</v>
      </c>
      <c r="C195" s="13"/>
      <c r="D195" s="13"/>
      <c r="E195" s="13"/>
      <c r="F195" s="32" t="s">
        <v>66</v>
      </c>
      <c r="G195" s="13" t="s">
        <v>32</v>
      </c>
      <c r="H195" s="35">
        <v>1</v>
      </c>
      <c r="I195" s="33">
        <f>+ROUND(629277,0)</f>
        <v>629277</v>
      </c>
      <c r="J195" s="37">
        <f>+ROUND(H195*I195,0)</f>
        <v>629277</v>
      </c>
    </row>
    <row r="196" spans="2:12" x14ac:dyDescent="0.2">
      <c r="B196" s="69" t="s">
        <v>10</v>
      </c>
      <c r="C196" s="70"/>
      <c r="D196" s="27"/>
      <c r="E196" s="27"/>
      <c r="F196" s="28"/>
      <c r="G196" s="27"/>
      <c r="H196" s="27"/>
      <c r="I196" s="29"/>
      <c r="J196" s="30">
        <f>ROUND(SUM(J192:J195),0)</f>
        <v>15054087</v>
      </c>
      <c r="L196" s="55"/>
    </row>
    <row r="197" spans="2:12" x14ac:dyDescent="0.2">
      <c r="B197" s="26"/>
      <c r="C197" s="16"/>
      <c r="D197" s="16"/>
      <c r="E197" s="16"/>
      <c r="F197" s="25"/>
      <c r="G197" s="16"/>
      <c r="H197" s="16"/>
      <c r="I197" s="25"/>
      <c r="J197" s="17"/>
    </row>
    <row r="198" spans="2:12" x14ac:dyDescent="0.2">
      <c r="B198" s="10">
        <v>3</v>
      </c>
      <c r="C198" s="11"/>
      <c r="D198" s="11"/>
      <c r="E198" s="11"/>
      <c r="F198" s="18" t="s">
        <v>67</v>
      </c>
      <c r="G198" s="11"/>
      <c r="H198" s="11"/>
      <c r="I198" s="11"/>
      <c r="J198" s="12"/>
    </row>
    <row r="199" spans="2:12" ht="26" x14ac:dyDescent="0.2">
      <c r="B199" s="13">
        <v>3.01</v>
      </c>
      <c r="C199" s="13"/>
      <c r="D199" s="13"/>
      <c r="E199" s="13"/>
      <c r="F199" s="32" t="s">
        <v>69</v>
      </c>
      <c r="G199" s="34" t="s">
        <v>70</v>
      </c>
      <c r="H199" s="35">
        <v>237.14</v>
      </c>
      <c r="I199" s="33">
        <f>+ROUND(12678,0)</f>
        <v>12678</v>
      </c>
      <c r="J199" s="37">
        <f>+ROUND(H199*I199,0)</f>
        <v>3006461</v>
      </c>
    </row>
    <row r="200" spans="2:12" ht="26" x14ac:dyDescent="0.2">
      <c r="B200" s="13">
        <v>3.02</v>
      </c>
      <c r="C200" s="13"/>
      <c r="D200" s="13"/>
      <c r="E200" s="13"/>
      <c r="F200" s="32" t="s">
        <v>68</v>
      </c>
      <c r="G200" s="34" t="s">
        <v>25</v>
      </c>
      <c r="H200" s="35">
        <v>27</v>
      </c>
      <c r="I200" s="33">
        <f>+ROUND(45947,0)</f>
        <v>45947</v>
      </c>
      <c r="J200" s="37">
        <f>+ROUND(H200*I200,0)</f>
        <v>1240569</v>
      </c>
    </row>
    <row r="201" spans="2:12" ht="26" x14ac:dyDescent="0.2">
      <c r="B201" s="13">
        <v>3.03</v>
      </c>
      <c r="C201" s="13"/>
      <c r="D201" s="13"/>
      <c r="E201" s="13"/>
      <c r="F201" s="32" t="s">
        <v>102</v>
      </c>
      <c r="G201" s="34" t="s">
        <v>70</v>
      </c>
      <c r="H201" s="35">
        <v>33.06</v>
      </c>
      <c r="I201" s="33">
        <f>+ROUND(38300,0)</f>
        <v>38300</v>
      </c>
      <c r="J201" s="37">
        <f>+ROUND(H201*I201,0)</f>
        <v>1266198</v>
      </c>
    </row>
    <row r="202" spans="2:12" ht="26" x14ac:dyDescent="0.2">
      <c r="B202" s="13">
        <v>3.04</v>
      </c>
      <c r="C202" s="13"/>
      <c r="D202" s="13"/>
      <c r="E202" s="13"/>
      <c r="F202" s="32" t="s">
        <v>103</v>
      </c>
      <c r="G202" s="34" t="s">
        <v>21</v>
      </c>
      <c r="H202" s="35">
        <v>68.7</v>
      </c>
      <c r="I202" s="33">
        <f>+ROUND(77812,0)</f>
        <v>77812</v>
      </c>
      <c r="J202" s="37">
        <f>+ROUND(H202*I202,0)</f>
        <v>5345684</v>
      </c>
    </row>
    <row r="203" spans="2:12" x14ac:dyDescent="0.2">
      <c r="B203" s="69" t="s">
        <v>10</v>
      </c>
      <c r="C203" s="70"/>
      <c r="D203" s="27"/>
      <c r="E203" s="27"/>
      <c r="F203" s="28"/>
      <c r="G203" s="27"/>
      <c r="H203" s="27"/>
      <c r="I203" s="29"/>
      <c r="J203" s="30">
        <f>ROUND(SUM(J199:J202),0)</f>
        <v>10858912</v>
      </c>
      <c r="L203" s="55"/>
    </row>
    <row r="204" spans="2:12" x14ac:dyDescent="0.2">
      <c r="B204" s="26"/>
      <c r="C204" s="16"/>
      <c r="D204" s="16"/>
      <c r="E204" s="16"/>
      <c r="F204" s="25"/>
      <c r="G204" s="16"/>
      <c r="H204" s="16"/>
      <c r="I204" s="25"/>
      <c r="J204" s="17"/>
    </row>
    <row r="205" spans="2:12" x14ac:dyDescent="0.2">
      <c r="B205" s="10">
        <v>4</v>
      </c>
      <c r="C205" s="11"/>
      <c r="D205" s="11"/>
      <c r="E205" s="11"/>
      <c r="F205" s="18" t="s">
        <v>71</v>
      </c>
      <c r="G205" s="11"/>
      <c r="H205" s="11"/>
      <c r="I205" s="11"/>
      <c r="J205" s="12"/>
    </row>
    <row r="206" spans="2:12" ht="39" x14ac:dyDescent="0.2">
      <c r="B206" s="13">
        <v>4.01</v>
      </c>
      <c r="C206" s="13"/>
      <c r="D206" s="13"/>
      <c r="E206" s="13"/>
      <c r="F206" s="32" t="s">
        <v>26</v>
      </c>
      <c r="G206" s="13" t="s">
        <v>23</v>
      </c>
      <c r="H206" s="35">
        <v>32</v>
      </c>
      <c r="I206" s="14">
        <f>+ROUND(148244,0)</f>
        <v>148244</v>
      </c>
      <c r="J206" s="37">
        <f>+ROUND(H206*I206,0)</f>
        <v>4743808</v>
      </c>
    </row>
    <row r="207" spans="2:12" ht="26" x14ac:dyDescent="0.2">
      <c r="B207" s="13">
        <v>4.0199999999999996</v>
      </c>
      <c r="C207" s="13"/>
      <c r="D207" s="13"/>
      <c r="E207" s="13"/>
      <c r="F207" s="32" t="s">
        <v>27</v>
      </c>
      <c r="G207" s="13" t="s">
        <v>25</v>
      </c>
      <c r="H207" s="35">
        <v>23.2</v>
      </c>
      <c r="I207" s="14">
        <f>+ROUND(29228,0)</f>
        <v>29228</v>
      </c>
      <c r="J207" s="37">
        <f>+ROUND(H207*I207,0)</f>
        <v>678090</v>
      </c>
    </row>
    <row r="208" spans="2:12" x14ac:dyDescent="0.2">
      <c r="B208" s="69" t="s">
        <v>10</v>
      </c>
      <c r="C208" s="70"/>
      <c r="D208" s="27"/>
      <c r="E208" s="27"/>
      <c r="F208" s="28"/>
      <c r="G208" s="27"/>
      <c r="H208" s="27"/>
      <c r="I208" s="29"/>
      <c r="J208" s="30">
        <f>ROUND(SUM(J206:J207),0)</f>
        <v>5421898</v>
      </c>
      <c r="L208" s="55"/>
    </row>
    <row r="209" spans="2:12" x14ac:dyDescent="0.2">
      <c r="B209" s="26"/>
      <c r="C209" s="16"/>
      <c r="D209" s="16"/>
      <c r="E209" s="16"/>
      <c r="F209" s="25"/>
      <c r="G209" s="16"/>
      <c r="H209" s="16"/>
      <c r="I209" s="25"/>
      <c r="J209" s="17"/>
    </row>
    <row r="210" spans="2:12" x14ac:dyDescent="0.2">
      <c r="B210" s="10">
        <v>5</v>
      </c>
      <c r="C210" s="11"/>
      <c r="D210" s="11"/>
      <c r="E210" s="11"/>
      <c r="F210" s="18" t="s">
        <v>73</v>
      </c>
      <c r="G210" s="11"/>
      <c r="H210" s="11"/>
      <c r="I210" s="11"/>
      <c r="J210" s="12"/>
    </row>
    <row r="211" spans="2:12" ht="26" x14ac:dyDescent="0.2">
      <c r="B211" s="13">
        <v>5.01</v>
      </c>
      <c r="C211" s="13"/>
      <c r="D211" s="13"/>
      <c r="E211" s="13"/>
      <c r="F211" s="32" t="s">
        <v>28</v>
      </c>
      <c r="G211" s="13" t="s">
        <v>23</v>
      </c>
      <c r="H211" s="13">
        <v>56.08</v>
      </c>
      <c r="I211" s="14">
        <f>+ROUND(28379,0)</f>
        <v>28379</v>
      </c>
      <c r="J211" s="37">
        <f>+ROUND(H211*I211,0)</f>
        <v>1591494</v>
      </c>
    </row>
    <row r="212" spans="2:12" ht="26" x14ac:dyDescent="0.2">
      <c r="B212" s="13">
        <v>5.0199999999999996</v>
      </c>
      <c r="C212" s="13"/>
      <c r="D212" s="13"/>
      <c r="E212" s="13"/>
      <c r="F212" s="32" t="s">
        <v>74</v>
      </c>
      <c r="G212" s="13" t="s">
        <v>25</v>
      </c>
      <c r="H212" s="13">
        <v>56.08</v>
      </c>
      <c r="I212" s="14">
        <f>+ROUND(34852,0)</f>
        <v>34852</v>
      </c>
      <c r="J212" s="37">
        <f>+ROUND(H212*I212,0)</f>
        <v>1954500</v>
      </c>
    </row>
    <row r="213" spans="2:12" ht="26" x14ac:dyDescent="0.2">
      <c r="B213" s="13">
        <v>5.03</v>
      </c>
      <c r="C213" s="13"/>
      <c r="D213" s="13"/>
      <c r="E213" s="13"/>
      <c r="F213" s="32" t="s">
        <v>29</v>
      </c>
      <c r="G213" s="13" t="s">
        <v>23</v>
      </c>
      <c r="H213" s="13">
        <v>112.16</v>
      </c>
      <c r="I213" s="14">
        <f>+ROUND(16545,0)</f>
        <v>16545</v>
      </c>
      <c r="J213" s="37">
        <f>+ROUND(H213*I213,0)</f>
        <v>1855687</v>
      </c>
    </row>
    <row r="214" spans="2:12" x14ac:dyDescent="0.2">
      <c r="B214" s="69" t="s">
        <v>10</v>
      </c>
      <c r="C214" s="70"/>
      <c r="D214" s="27"/>
      <c r="E214" s="27"/>
      <c r="F214" s="28"/>
      <c r="G214" s="27"/>
      <c r="H214" s="27"/>
      <c r="I214" s="29"/>
      <c r="J214" s="30">
        <f>ROUND(SUM(J211:J213),0)</f>
        <v>5401681</v>
      </c>
      <c r="L214" s="55"/>
    </row>
    <row r="215" spans="2:12" x14ac:dyDescent="0.2">
      <c r="B215" s="26"/>
      <c r="C215" s="16"/>
      <c r="D215" s="16"/>
      <c r="E215" s="16"/>
      <c r="F215" s="25"/>
      <c r="G215" s="16"/>
      <c r="H215" s="16"/>
      <c r="I215" s="25"/>
      <c r="J215" s="17"/>
    </row>
    <row r="216" spans="2:12" x14ac:dyDescent="0.2">
      <c r="B216" s="10">
        <v>6</v>
      </c>
      <c r="C216" s="11"/>
      <c r="D216" s="11"/>
      <c r="E216" s="11"/>
      <c r="F216" s="18" t="s">
        <v>14</v>
      </c>
      <c r="G216" s="11"/>
      <c r="H216" s="11"/>
      <c r="I216" s="11"/>
      <c r="J216" s="12"/>
    </row>
    <row r="217" spans="2:12" x14ac:dyDescent="0.2">
      <c r="B217" s="13">
        <v>6.01</v>
      </c>
      <c r="C217" s="13"/>
      <c r="D217" s="13"/>
      <c r="E217" s="13"/>
      <c r="F217" s="32" t="s">
        <v>30</v>
      </c>
      <c r="G217" s="13" t="s">
        <v>23</v>
      </c>
      <c r="H217" s="13">
        <v>56.08</v>
      </c>
      <c r="I217" s="14">
        <f>+ROUND(169594,0)</f>
        <v>169594</v>
      </c>
      <c r="J217" s="37">
        <f>+ROUND(H217*I217,0)</f>
        <v>9510832</v>
      </c>
    </row>
    <row r="218" spans="2:12" x14ac:dyDescent="0.2">
      <c r="B218" s="69" t="s">
        <v>10</v>
      </c>
      <c r="C218" s="70"/>
      <c r="D218" s="27"/>
      <c r="E218" s="27"/>
      <c r="F218" s="28"/>
      <c r="G218" s="27"/>
      <c r="H218" s="27"/>
      <c r="I218" s="29"/>
      <c r="J218" s="30">
        <f>ROUND(SUM(J217),0)</f>
        <v>9510832</v>
      </c>
      <c r="L218" s="55"/>
    </row>
    <row r="219" spans="2:12" x14ac:dyDescent="0.2">
      <c r="B219" s="26"/>
      <c r="C219" s="16"/>
      <c r="D219" s="16"/>
      <c r="E219" s="16"/>
      <c r="F219" s="25"/>
      <c r="G219" s="16"/>
      <c r="H219" s="16"/>
      <c r="I219" s="25"/>
      <c r="J219" s="17"/>
    </row>
    <row r="220" spans="2:12" x14ac:dyDescent="0.2">
      <c r="B220" s="10">
        <v>7</v>
      </c>
      <c r="C220" s="11"/>
      <c r="D220" s="11"/>
      <c r="E220" s="11"/>
      <c r="F220" s="18" t="s">
        <v>76</v>
      </c>
      <c r="G220" s="11"/>
      <c r="H220" s="11"/>
      <c r="I220" s="11"/>
      <c r="J220" s="12"/>
    </row>
    <row r="221" spans="2:12" ht="39" x14ac:dyDescent="0.2">
      <c r="B221" s="13">
        <v>7.01</v>
      </c>
      <c r="C221" s="13"/>
      <c r="D221" s="13"/>
      <c r="E221" s="13"/>
      <c r="F221" s="32" t="s">
        <v>42</v>
      </c>
      <c r="G221" s="13" t="s">
        <v>23</v>
      </c>
      <c r="H221" s="35">
        <v>1.6</v>
      </c>
      <c r="I221" s="14">
        <f>+ROUND(598386,0)</f>
        <v>598386</v>
      </c>
      <c r="J221" s="37">
        <f>+ROUND(H221*I221,0)</f>
        <v>957418</v>
      </c>
    </row>
    <row r="222" spans="2:12" ht="39" x14ac:dyDescent="0.2">
      <c r="B222" s="13">
        <v>7.02</v>
      </c>
      <c r="C222" s="13"/>
      <c r="D222" s="13"/>
      <c r="E222" s="13"/>
      <c r="F222" s="32" t="s">
        <v>104</v>
      </c>
      <c r="G222" s="13" t="s">
        <v>23</v>
      </c>
      <c r="H222" s="35">
        <v>8</v>
      </c>
      <c r="I222" s="14">
        <f>+ROUND(479795,0)</f>
        <v>479795</v>
      </c>
      <c r="J222" s="37">
        <f>+ROUND(H222*I222,0)</f>
        <v>3838360</v>
      </c>
    </row>
    <row r="223" spans="2:12" x14ac:dyDescent="0.2">
      <c r="B223" s="69" t="s">
        <v>10</v>
      </c>
      <c r="C223" s="70"/>
      <c r="D223" s="27"/>
      <c r="E223" s="27"/>
      <c r="F223" s="28"/>
      <c r="G223" s="27"/>
      <c r="H223" s="27"/>
      <c r="I223" s="29"/>
      <c r="J223" s="30">
        <f>ROUND(SUM(J221:J222),0)</f>
        <v>4795778</v>
      </c>
      <c r="L223" s="55"/>
    </row>
    <row r="224" spans="2:12" x14ac:dyDescent="0.2">
      <c r="B224" s="26"/>
      <c r="C224" s="16"/>
      <c r="D224" s="16"/>
      <c r="E224" s="16"/>
      <c r="F224" s="25"/>
      <c r="G224" s="16"/>
      <c r="H224" s="16"/>
      <c r="I224" s="25"/>
      <c r="J224" s="17"/>
    </row>
    <row r="225" spans="2:12" x14ac:dyDescent="0.2">
      <c r="B225" s="10"/>
      <c r="C225" s="11"/>
      <c r="D225" s="11"/>
      <c r="E225" s="11"/>
      <c r="F225" s="18"/>
      <c r="G225" s="11"/>
      <c r="H225" s="11"/>
      <c r="I225" s="11"/>
      <c r="J225" s="12"/>
    </row>
    <row r="226" spans="2:12" ht="26" x14ac:dyDescent="0.2">
      <c r="B226" s="10">
        <v>8</v>
      </c>
      <c r="C226" s="15"/>
      <c r="D226" s="16"/>
      <c r="E226" s="16"/>
      <c r="F226" s="18" t="s">
        <v>78</v>
      </c>
      <c r="G226" s="16"/>
      <c r="H226" s="16"/>
      <c r="I226" s="17"/>
      <c r="J226" s="14"/>
    </row>
    <row r="227" spans="2:12" x14ac:dyDescent="0.2">
      <c r="B227" s="13">
        <v>8.01</v>
      </c>
      <c r="C227" s="13"/>
      <c r="D227" s="13"/>
      <c r="E227" s="13"/>
      <c r="F227" s="32" t="s">
        <v>80</v>
      </c>
      <c r="G227" s="13" t="s">
        <v>32</v>
      </c>
      <c r="H227" s="35">
        <v>9</v>
      </c>
      <c r="I227" s="14">
        <f>+ROUND(50029,0)</f>
        <v>50029</v>
      </c>
      <c r="J227" s="37">
        <f>+ROUND(H227*I227,0)</f>
        <v>450261</v>
      </c>
    </row>
    <row r="228" spans="2:12" ht="26" x14ac:dyDescent="0.2">
      <c r="B228" s="13">
        <v>8.02</v>
      </c>
      <c r="C228" s="13"/>
      <c r="D228" s="13"/>
      <c r="E228" s="13"/>
      <c r="F228" s="32" t="s">
        <v>105</v>
      </c>
      <c r="G228" s="13" t="s">
        <v>25</v>
      </c>
      <c r="H228" s="35">
        <v>3</v>
      </c>
      <c r="I228" s="14">
        <f>+ROUND(93345,0)</f>
        <v>93345</v>
      </c>
      <c r="J228" s="37">
        <f>+ROUND(H228*I228,0)</f>
        <v>280035</v>
      </c>
    </row>
    <row r="229" spans="2:12" ht="26" x14ac:dyDescent="0.2">
      <c r="B229" s="13">
        <v>8.0299999999999994</v>
      </c>
      <c r="C229" s="13"/>
      <c r="D229" s="13"/>
      <c r="E229" s="13"/>
      <c r="F229" s="32" t="s">
        <v>89</v>
      </c>
      <c r="G229" s="13" t="s">
        <v>25</v>
      </c>
      <c r="H229" s="35">
        <v>4</v>
      </c>
      <c r="I229" s="14">
        <f>+ROUND(51006,0)</f>
        <v>51006</v>
      </c>
      <c r="J229" s="37">
        <f>+ROUND(H229*I229,0)</f>
        <v>204024</v>
      </c>
    </row>
    <row r="230" spans="2:12" x14ac:dyDescent="0.2">
      <c r="B230" s="69" t="s">
        <v>10</v>
      </c>
      <c r="C230" s="70"/>
      <c r="D230" s="27"/>
      <c r="E230" s="27"/>
      <c r="F230" s="28"/>
      <c r="G230" s="27"/>
      <c r="H230" s="27"/>
      <c r="I230" s="29"/>
      <c r="J230" s="30">
        <f>ROUND(SUM(J227:J229),0)</f>
        <v>934320</v>
      </c>
      <c r="L230" s="55"/>
    </row>
    <row r="231" spans="2:12" x14ac:dyDescent="0.2">
      <c r="B231" s="26"/>
      <c r="C231" s="16"/>
      <c r="D231" s="16"/>
      <c r="E231" s="16"/>
      <c r="F231" s="25"/>
      <c r="G231" s="16"/>
      <c r="H231" s="16"/>
      <c r="I231" s="25"/>
      <c r="J231" s="17"/>
    </row>
    <row r="232" spans="2:12" x14ac:dyDescent="0.2">
      <c r="B232" s="10">
        <v>9</v>
      </c>
      <c r="C232" s="11"/>
      <c r="D232" s="11"/>
      <c r="E232" s="11"/>
      <c r="F232" s="18" t="s">
        <v>15</v>
      </c>
      <c r="G232" s="11"/>
      <c r="H232" s="11"/>
      <c r="I232" s="11"/>
      <c r="J232" s="12"/>
    </row>
    <row r="233" spans="2:12" ht="26" x14ac:dyDescent="0.2">
      <c r="B233" s="13">
        <v>9.01</v>
      </c>
      <c r="C233" s="13"/>
      <c r="D233" s="13"/>
      <c r="E233" s="13"/>
      <c r="F233" s="32" t="s">
        <v>33</v>
      </c>
      <c r="G233" s="13" t="s">
        <v>32</v>
      </c>
      <c r="H233" s="35">
        <v>1</v>
      </c>
      <c r="I233" s="14">
        <f>+ROUND(79690,0)</f>
        <v>79690</v>
      </c>
      <c r="J233" s="37">
        <f>+ROUND(H233*I233,0)</f>
        <v>79690</v>
      </c>
    </row>
    <row r="234" spans="2:12" ht="26" x14ac:dyDescent="0.2">
      <c r="B234" s="13">
        <v>9.02</v>
      </c>
      <c r="C234" s="13"/>
      <c r="D234" s="13"/>
      <c r="E234" s="13"/>
      <c r="F234" s="32" t="s">
        <v>40</v>
      </c>
      <c r="G234" s="13" t="s">
        <v>32</v>
      </c>
      <c r="H234" s="35">
        <v>1</v>
      </c>
      <c r="I234" s="14">
        <f>+ROUND(90354,0)</f>
        <v>90354</v>
      </c>
      <c r="J234" s="37">
        <f>+ROUND(H234*I234,0)</f>
        <v>90354</v>
      </c>
    </row>
    <row r="235" spans="2:12" ht="26" x14ac:dyDescent="0.2">
      <c r="B235" s="13">
        <v>9.0299999999999994</v>
      </c>
      <c r="C235" s="13"/>
      <c r="D235" s="13"/>
      <c r="E235" s="13"/>
      <c r="F235" s="32" t="s">
        <v>41</v>
      </c>
      <c r="G235" s="13" t="s">
        <v>32</v>
      </c>
      <c r="H235" s="35">
        <v>1</v>
      </c>
      <c r="I235" s="14">
        <f>+ROUND(129842,0)</f>
        <v>129842</v>
      </c>
      <c r="J235" s="37">
        <f>+ROUND(H235*I235,0)</f>
        <v>129842</v>
      </c>
    </row>
    <row r="236" spans="2:12" x14ac:dyDescent="0.2">
      <c r="B236" s="69" t="s">
        <v>10</v>
      </c>
      <c r="C236" s="70"/>
      <c r="D236" s="27"/>
      <c r="E236" s="27"/>
      <c r="F236" s="28"/>
      <c r="G236" s="27"/>
      <c r="H236" s="27"/>
      <c r="I236" s="29"/>
      <c r="J236" s="30">
        <f>ROUND(SUM(J233:J235),0)</f>
        <v>299886</v>
      </c>
      <c r="L236" s="55"/>
    </row>
    <row r="237" spans="2:12" x14ac:dyDescent="0.2">
      <c r="B237" s="26"/>
      <c r="C237" s="16"/>
      <c r="D237" s="16"/>
      <c r="E237" s="16"/>
      <c r="F237" s="25"/>
      <c r="G237" s="16"/>
      <c r="H237" s="16"/>
      <c r="I237" s="25"/>
      <c r="J237" s="17"/>
    </row>
    <row r="238" spans="2:12" x14ac:dyDescent="0.2">
      <c r="B238" s="10">
        <v>10</v>
      </c>
      <c r="C238" s="11"/>
      <c r="D238" s="11"/>
      <c r="E238" s="11"/>
      <c r="F238" s="18" t="s">
        <v>95</v>
      </c>
      <c r="G238" s="11"/>
      <c r="H238" s="11"/>
      <c r="I238" s="11"/>
      <c r="J238" s="12"/>
    </row>
    <row r="239" spans="2:12" ht="39" x14ac:dyDescent="0.2">
      <c r="B239" s="13">
        <v>10.01</v>
      </c>
      <c r="C239" s="13"/>
      <c r="D239" s="13"/>
      <c r="E239" s="13"/>
      <c r="F239" s="32" t="s">
        <v>96</v>
      </c>
      <c r="G239" s="13" t="s">
        <v>23</v>
      </c>
      <c r="H239" s="35">
        <v>36</v>
      </c>
      <c r="I239" s="14">
        <f>+ROUND(138263,0)</f>
        <v>138263</v>
      </c>
      <c r="J239" s="37">
        <f>+ROUND(H239*I239,0)</f>
        <v>4977468</v>
      </c>
    </row>
    <row r="240" spans="2:12" x14ac:dyDescent="0.2">
      <c r="B240" s="69" t="s">
        <v>10</v>
      </c>
      <c r="C240" s="70"/>
      <c r="D240" s="27"/>
      <c r="E240" s="27"/>
      <c r="F240" s="28"/>
      <c r="G240" s="27"/>
      <c r="H240" s="27"/>
      <c r="I240" s="29"/>
      <c r="J240" s="30">
        <f>ROUND(SUM(J239),0)</f>
        <v>4977468</v>
      </c>
      <c r="L240" s="55"/>
    </row>
    <row r="241" spans="2:12" x14ac:dyDescent="0.2">
      <c r="B241" s="26"/>
      <c r="C241" s="16"/>
      <c r="D241" s="16"/>
      <c r="E241" s="16"/>
      <c r="F241" s="25"/>
      <c r="G241" s="16"/>
      <c r="H241" s="16"/>
      <c r="I241" s="25"/>
      <c r="J241" s="17"/>
    </row>
    <row r="242" spans="2:12" x14ac:dyDescent="0.2">
      <c r="B242" s="10">
        <v>11</v>
      </c>
      <c r="C242" s="11"/>
      <c r="D242" s="11"/>
      <c r="E242" s="11"/>
      <c r="F242" s="18" t="s">
        <v>17</v>
      </c>
      <c r="G242" s="11"/>
      <c r="H242" s="11"/>
      <c r="I242" s="11"/>
      <c r="J242" s="12"/>
    </row>
    <row r="243" spans="2:12" x14ac:dyDescent="0.2">
      <c r="B243" s="13">
        <v>11.01</v>
      </c>
      <c r="C243" s="13"/>
      <c r="D243" s="13"/>
      <c r="E243" s="13"/>
      <c r="F243" s="32" t="s">
        <v>106</v>
      </c>
      <c r="G243" s="13" t="s">
        <v>19</v>
      </c>
      <c r="H243" s="14">
        <v>2000</v>
      </c>
      <c r="I243" s="14">
        <v>84</v>
      </c>
      <c r="J243" s="37">
        <f>+ROUND(H243*I243,0)</f>
        <v>168000</v>
      </c>
    </row>
    <row r="244" spans="2:12" x14ac:dyDescent="0.2">
      <c r="B244" s="71" t="s">
        <v>10</v>
      </c>
      <c r="C244" s="72"/>
      <c r="D244" s="16"/>
      <c r="E244" s="16"/>
      <c r="F244" s="25"/>
      <c r="G244" s="16"/>
      <c r="H244" s="16"/>
      <c r="I244" s="17"/>
      <c r="J244" s="30">
        <f>ROUND(SUM(J243),0)</f>
        <v>168000</v>
      </c>
      <c r="L244" s="55"/>
    </row>
    <row r="245" spans="2:12" x14ac:dyDescent="0.2">
      <c r="B245" s="19"/>
    </row>
    <row r="246" spans="2:12" x14ac:dyDescent="0.2">
      <c r="B246" s="77" t="s">
        <v>117</v>
      </c>
      <c r="C246" s="78"/>
      <c r="D246" s="78"/>
      <c r="E246" s="78"/>
      <c r="F246" s="78"/>
      <c r="G246" s="78"/>
      <c r="H246" s="78"/>
      <c r="I246" s="78"/>
      <c r="J246" s="79"/>
    </row>
    <row r="247" spans="2:12" x14ac:dyDescent="0.2">
      <c r="B247" s="1"/>
      <c r="C247" s="1"/>
      <c r="D247" s="1"/>
      <c r="E247" s="1"/>
      <c r="F247" s="1"/>
      <c r="G247" s="1"/>
      <c r="H247" s="1"/>
      <c r="I247" s="1"/>
      <c r="J247" s="1"/>
    </row>
    <row r="248" spans="2:12" x14ac:dyDescent="0.2">
      <c r="B248" s="10">
        <v>1</v>
      </c>
      <c r="C248" s="11"/>
      <c r="D248" s="11"/>
      <c r="E248" s="11"/>
      <c r="F248" s="18" t="s">
        <v>9</v>
      </c>
      <c r="G248" s="11"/>
      <c r="H248" s="11"/>
      <c r="I248" s="11"/>
      <c r="J248" s="12"/>
    </row>
    <row r="249" spans="2:12" ht="26" x14ac:dyDescent="0.2">
      <c r="B249" s="13">
        <v>1.01</v>
      </c>
      <c r="C249" s="13"/>
      <c r="D249" s="13"/>
      <c r="E249" s="13"/>
      <c r="F249" s="32" t="s">
        <v>118</v>
      </c>
      <c r="G249" s="13" t="s">
        <v>23</v>
      </c>
      <c r="H249" s="35">
        <v>108.6</v>
      </c>
      <c r="I249" s="14">
        <f>+ROUND(21866,0)</f>
        <v>21866</v>
      </c>
      <c r="J249" s="37">
        <f>+ROUND(H249*I249,0)</f>
        <v>2374648</v>
      </c>
    </row>
    <row r="250" spans="2:12" ht="26" x14ac:dyDescent="0.2">
      <c r="B250" s="13">
        <v>1.02</v>
      </c>
      <c r="C250" s="13"/>
      <c r="D250" s="13"/>
      <c r="E250" s="13"/>
      <c r="F250" s="32" t="s">
        <v>60</v>
      </c>
      <c r="G250" s="13" t="s">
        <v>32</v>
      </c>
      <c r="H250" s="35">
        <v>2</v>
      </c>
      <c r="I250" s="14">
        <f>+ROUND(9858,0)</f>
        <v>9858</v>
      </c>
      <c r="J250" s="37">
        <f>+ROUND(H250*I250,0)</f>
        <v>19716</v>
      </c>
    </row>
    <row r="251" spans="2:12" ht="26" x14ac:dyDescent="0.2">
      <c r="B251" s="13">
        <v>1.03</v>
      </c>
      <c r="C251" s="13"/>
      <c r="D251" s="13"/>
      <c r="E251" s="13"/>
      <c r="F251" s="32" t="s">
        <v>58</v>
      </c>
      <c r="G251" s="13" t="s">
        <v>23</v>
      </c>
      <c r="H251" s="35">
        <v>81</v>
      </c>
      <c r="I251" s="14">
        <f>+ROUND(7394,0)</f>
        <v>7394</v>
      </c>
      <c r="J251" s="37">
        <f>+ROUND(H251*I251,0)</f>
        <v>598914</v>
      </c>
    </row>
    <row r="252" spans="2:12" x14ac:dyDescent="0.2">
      <c r="B252" s="69" t="s">
        <v>10</v>
      </c>
      <c r="C252" s="70"/>
      <c r="D252" s="27"/>
      <c r="E252" s="27"/>
      <c r="F252" s="28"/>
      <c r="G252" s="27"/>
      <c r="H252" s="27"/>
      <c r="I252" s="29"/>
      <c r="J252" s="30">
        <f>ROUND(SUM(J249:J251),0)</f>
        <v>2993278</v>
      </c>
      <c r="L252" s="55"/>
    </row>
    <row r="253" spans="2:12" x14ac:dyDescent="0.2">
      <c r="B253" s="26"/>
      <c r="C253" s="16"/>
      <c r="D253" s="16"/>
      <c r="E253" s="16"/>
      <c r="F253" s="25"/>
      <c r="G253" s="16"/>
      <c r="H253" s="16"/>
      <c r="I253" s="25"/>
      <c r="J253" s="17"/>
    </row>
    <row r="254" spans="2:12" x14ac:dyDescent="0.2">
      <c r="B254" s="10">
        <v>2</v>
      </c>
      <c r="C254" s="11"/>
      <c r="D254" s="11"/>
      <c r="E254" s="11"/>
      <c r="F254" s="18" t="s">
        <v>11</v>
      </c>
      <c r="G254" s="11"/>
      <c r="H254" s="11"/>
      <c r="I254" s="11"/>
      <c r="J254" s="12"/>
    </row>
    <row r="255" spans="2:12" ht="39" x14ac:dyDescent="0.2">
      <c r="B255" s="13">
        <v>2.0099999999999998</v>
      </c>
      <c r="C255" s="13"/>
      <c r="D255" s="13"/>
      <c r="E255" s="13"/>
      <c r="F255" s="32" t="s">
        <v>101</v>
      </c>
      <c r="G255" s="13" t="s">
        <v>23</v>
      </c>
      <c r="H255" s="35">
        <v>108.6</v>
      </c>
      <c r="I255" s="14">
        <f>+ROUND(203380,0)</f>
        <v>203380</v>
      </c>
      <c r="J255" s="37">
        <f>+ROUND(H255*I255,0)</f>
        <v>22087068</v>
      </c>
    </row>
    <row r="256" spans="2:12" ht="39" x14ac:dyDescent="0.2">
      <c r="B256" s="13">
        <v>2.02</v>
      </c>
      <c r="C256" s="13"/>
      <c r="D256" s="13"/>
      <c r="E256" s="13"/>
      <c r="F256" s="32" t="s">
        <v>119</v>
      </c>
      <c r="G256" s="13" t="s">
        <v>21</v>
      </c>
      <c r="H256" s="35">
        <v>17</v>
      </c>
      <c r="I256" s="14">
        <f>+ROUND(72580,0)</f>
        <v>72580</v>
      </c>
      <c r="J256" s="37">
        <f>+ROUND(H256*I256,0)</f>
        <v>1233860</v>
      </c>
    </row>
    <row r="257" spans="2:12" ht="26" x14ac:dyDescent="0.2">
      <c r="B257" s="13">
        <v>2.0299999999999998</v>
      </c>
      <c r="C257" s="13"/>
      <c r="D257" s="13"/>
      <c r="E257" s="13"/>
      <c r="F257" s="32" t="s">
        <v>22</v>
      </c>
      <c r="G257" s="13" t="s">
        <v>23</v>
      </c>
      <c r="H257" s="35">
        <v>2</v>
      </c>
      <c r="I257" s="14">
        <f>+ROUND(38717,0)</f>
        <v>38717</v>
      </c>
      <c r="J257" s="37">
        <f>+ROUND(H257*I257,0)</f>
        <v>77434</v>
      </c>
    </row>
    <row r="258" spans="2:12" x14ac:dyDescent="0.2">
      <c r="B258" s="69" t="s">
        <v>10</v>
      </c>
      <c r="C258" s="70"/>
      <c r="D258" s="27"/>
      <c r="E258" s="27"/>
      <c r="F258" s="28"/>
      <c r="G258" s="27"/>
      <c r="H258" s="27"/>
      <c r="I258" s="29"/>
      <c r="J258" s="30">
        <f>ROUND(SUM(J255:J257),0)</f>
        <v>23398362</v>
      </c>
      <c r="L258" s="55"/>
    </row>
    <row r="259" spans="2:12" x14ac:dyDescent="0.2">
      <c r="B259" s="26"/>
      <c r="C259" s="16"/>
      <c r="D259" s="16"/>
      <c r="E259" s="16"/>
      <c r="F259" s="25"/>
      <c r="G259" s="16"/>
      <c r="H259" s="16"/>
      <c r="I259" s="25"/>
      <c r="J259" s="17"/>
    </row>
    <row r="260" spans="2:12" x14ac:dyDescent="0.2">
      <c r="B260" s="10">
        <v>3</v>
      </c>
      <c r="C260" s="11"/>
      <c r="D260" s="11"/>
      <c r="E260" s="11"/>
      <c r="F260" s="18" t="s">
        <v>67</v>
      </c>
      <c r="G260" s="11"/>
      <c r="H260" s="11"/>
      <c r="I260" s="11"/>
      <c r="J260" s="12"/>
    </row>
    <row r="261" spans="2:12" ht="26" x14ac:dyDescent="0.2">
      <c r="B261" s="13">
        <v>3.01</v>
      </c>
      <c r="C261" s="13"/>
      <c r="D261" s="13"/>
      <c r="E261" s="13"/>
      <c r="F261" s="32" t="s">
        <v>69</v>
      </c>
      <c r="G261" s="13" t="s">
        <v>70</v>
      </c>
      <c r="H261" s="35">
        <v>107.58</v>
      </c>
      <c r="I261" s="14">
        <f>+ROUND(12678,0)</f>
        <v>12678</v>
      </c>
      <c r="J261" s="37">
        <f>+ROUND(H261*I261,0)</f>
        <v>1363899</v>
      </c>
    </row>
    <row r="262" spans="2:12" ht="26" x14ac:dyDescent="0.2">
      <c r="B262" s="13">
        <v>3.02</v>
      </c>
      <c r="C262" s="13"/>
      <c r="D262" s="13"/>
      <c r="E262" s="13"/>
      <c r="F262" s="32" t="s">
        <v>120</v>
      </c>
      <c r="G262" s="13" t="s">
        <v>23</v>
      </c>
      <c r="H262" s="35">
        <v>108.6</v>
      </c>
      <c r="I262" s="14">
        <f>+ROUND(16538,0)</f>
        <v>16538</v>
      </c>
      <c r="J262" s="37">
        <f>+ROUND(H262*I262,0)</f>
        <v>1796027</v>
      </c>
    </row>
    <row r="263" spans="2:12" x14ac:dyDescent="0.2">
      <c r="B263" s="69" t="s">
        <v>10</v>
      </c>
      <c r="C263" s="70"/>
      <c r="D263" s="27"/>
      <c r="E263" s="27"/>
      <c r="F263" s="28"/>
      <c r="G263" s="27"/>
      <c r="H263" s="27"/>
      <c r="I263" s="29"/>
      <c r="J263" s="30">
        <f>ROUND(SUM(J261:J262),0)</f>
        <v>3159926</v>
      </c>
      <c r="L263" s="55"/>
    </row>
    <row r="264" spans="2:12" x14ac:dyDescent="0.2">
      <c r="B264" s="26"/>
      <c r="C264" s="16"/>
      <c r="D264" s="16"/>
      <c r="E264" s="16"/>
      <c r="F264" s="25"/>
      <c r="G264" s="16"/>
      <c r="H264" s="16"/>
      <c r="I264" s="25"/>
      <c r="J264" s="17"/>
    </row>
    <row r="265" spans="2:12" x14ac:dyDescent="0.2">
      <c r="B265" s="10">
        <v>4</v>
      </c>
      <c r="C265" s="11"/>
      <c r="D265" s="11"/>
      <c r="E265" s="11"/>
      <c r="F265" s="18" t="s">
        <v>71</v>
      </c>
      <c r="G265" s="11"/>
      <c r="H265" s="11"/>
      <c r="I265" s="11"/>
      <c r="J265" s="12"/>
    </row>
    <row r="266" spans="2:12" ht="39" x14ac:dyDescent="0.2">
      <c r="B266" s="13">
        <v>4.01</v>
      </c>
      <c r="C266" s="13"/>
      <c r="D266" s="13"/>
      <c r="E266" s="13"/>
      <c r="F266" s="32" t="s">
        <v>26</v>
      </c>
      <c r="G266" s="13" t="s">
        <v>23</v>
      </c>
      <c r="H266" s="35">
        <v>9</v>
      </c>
      <c r="I266" s="14">
        <f>+ROUND(148244,0)</f>
        <v>148244</v>
      </c>
      <c r="J266" s="37">
        <f>+ROUND(H266*I266,0)</f>
        <v>1334196</v>
      </c>
    </row>
    <row r="267" spans="2:12" ht="26" x14ac:dyDescent="0.2">
      <c r="B267" s="13">
        <v>4.0199999999999996</v>
      </c>
      <c r="C267" s="13"/>
      <c r="D267" s="13"/>
      <c r="E267" s="13"/>
      <c r="F267" s="32" t="s">
        <v>27</v>
      </c>
      <c r="G267" s="13" t="s">
        <v>25</v>
      </c>
      <c r="H267" s="35">
        <v>9</v>
      </c>
      <c r="I267" s="14">
        <f>+ROUND(29228,0)</f>
        <v>29228</v>
      </c>
      <c r="J267" s="37">
        <f>+ROUND(H267*I267,0)</f>
        <v>263052</v>
      </c>
    </row>
    <row r="268" spans="2:12" x14ac:dyDescent="0.2">
      <c r="B268" s="69" t="s">
        <v>10</v>
      </c>
      <c r="C268" s="70"/>
      <c r="D268" s="27"/>
      <c r="E268" s="27"/>
      <c r="F268" s="28"/>
      <c r="G268" s="27"/>
      <c r="H268" s="27"/>
      <c r="I268" s="29"/>
      <c r="J268" s="30">
        <f>ROUND(SUM(J266:J267),0)</f>
        <v>1597248</v>
      </c>
      <c r="L268" s="55"/>
    </row>
    <row r="269" spans="2:12" x14ac:dyDescent="0.2">
      <c r="B269" s="26"/>
      <c r="C269" s="16"/>
      <c r="D269" s="16"/>
      <c r="E269" s="16"/>
      <c r="F269" s="25"/>
      <c r="G269" s="16"/>
      <c r="H269" s="16"/>
      <c r="I269" s="25"/>
      <c r="J269" s="17"/>
    </row>
    <row r="270" spans="2:12" x14ac:dyDescent="0.2">
      <c r="B270" s="10">
        <v>5</v>
      </c>
      <c r="C270" s="11"/>
      <c r="D270" s="11"/>
      <c r="E270" s="11"/>
      <c r="F270" s="18" t="s">
        <v>73</v>
      </c>
      <c r="G270" s="11"/>
      <c r="H270" s="11"/>
      <c r="I270" s="11"/>
      <c r="J270" s="12"/>
    </row>
    <row r="271" spans="2:12" ht="26" x14ac:dyDescent="0.2">
      <c r="B271" s="13">
        <v>5.01</v>
      </c>
      <c r="C271" s="13"/>
      <c r="D271" s="13"/>
      <c r="E271" s="13"/>
      <c r="F271" s="32" t="s">
        <v>121</v>
      </c>
      <c r="G271" s="13" t="s">
        <v>25</v>
      </c>
      <c r="H271" s="35">
        <v>54</v>
      </c>
      <c r="I271" s="14">
        <f>+ROUND(34852,0)</f>
        <v>34852</v>
      </c>
      <c r="J271" s="37">
        <f>+ROUND(H271*I271,0)</f>
        <v>1882008</v>
      </c>
    </row>
    <row r="272" spans="2:12" ht="26" x14ac:dyDescent="0.2">
      <c r="B272" s="13">
        <v>5.0199999999999996</v>
      </c>
      <c r="C272" s="13"/>
      <c r="D272" s="13"/>
      <c r="E272" s="13"/>
      <c r="F272" s="32" t="s">
        <v>29</v>
      </c>
      <c r="G272" s="13" t="s">
        <v>23</v>
      </c>
      <c r="H272" s="35">
        <v>54</v>
      </c>
      <c r="I272" s="14">
        <f>+ROUND(16545,0)</f>
        <v>16545</v>
      </c>
      <c r="J272" s="37">
        <f>+ROUND(H272*I272,0)</f>
        <v>893430</v>
      </c>
    </row>
    <row r="273" spans="2:12" x14ac:dyDescent="0.2">
      <c r="B273" s="69" t="s">
        <v>10</v>
      </c>
      <c r="C273" s="70"/>
      <c r="D273" s="27"/>
      <c r="E273" s="27"/>
      <c r="F273" s="28"/>
      <c r="G273" s="27"/>
      <c r="H273" s="27"/>
      <c r="I273" s="29"/>
      <c r="J273" s="30">
        <f>ROUND(SUM(J271:J272),0)</f>
        <v>2775438</v>
      </c>
      <c r="L273" s="55"/>
    </row>
    <row r="274" spans="2:12" x14ac:dyDescent="0.2">
      <c r="B274" s="26"/>
      <c r="C274" s="16"/>
      <c r="D274" s="16"/>
      <c r="E274" s="16"/>
      <c r="F274" s="25"/>
      <c r="G274" s="16"/>
      <c r="H274" s="16"/>
      <c r="I274" s="25"/>
      <c r="J274" s="17"/>
    </row>
    <row r="275" spans="2:12" x14ac:dyDescent="0.2">
      <c r="B275" s="10">
        <v>6</v>
      </c>
      <c r="C275" s="11"/>
      <c r="D275" s="11"/>
      <c r="E275" s="11"/>
      <c r="F275" s="18" t="s">
        <v>14</v>
      </c>
      <c r="G275" s="11"/>
      <c r="H275" s="11"/>
      <c r="I275" s="11"/>
      <c r="J275" s="12"/>
    </row>
    <row r="276" spans="2:12" ht="26" x14ac:dyDescent="0.2">
      <c r="B276" s="13">
        <v>6.01</v>
      </c>
      <c r="C276" s="13"/>
      <c r="D276" s="13"/>
      <c r="E276" s="13"/>
      <c r="F276" s="32" t="s">
        <v>122</v>
      </c>
      <c r="G276" s="13" t="s">
        <v>23</v>
      </c>
      <c r="H276" s="35">
        <v>2.4</v>
      </c>
      <c r="I276" s="14">
        <f>+ROUND(190599,0)</f>
        <v>190599</v>
      </c>
      <c r="J276" s="37">
        <f>+ROUND(H276*I276,0)</f>
        <v>457438</v>
      </c>
    </row>
    <row r="277" spans="2:12" x14ac:dyDescent="0.2">
      <c r="B277" s="69" t="s">
        <v>10</v>
      </c>
      <c r="C277" s="70"/>
      <c r="D277" s="27"/>
      <c r="E277" s="27"/>
      <c r="F277" s="28"/>
      <c r="G277" s="27"/>
      <c r="H277" s="27"/>
      <c r="I277" s="29"/>
      <c r="J277" s="30">
        <f>ROUND(SUM(J276),0)</f>
        <v>457438</v>
      </c>
      <c r="L277" s="55"/>
    </row>
    <row r="278" spans="2:12" x14ac:dyDescent="0.2">
      <c r="B278" s="26"/>
      <c r="C278" s="16"/>
      <c r="D278" s="16"/>
      <c r="E278" s="16"/>
      <c r="F278" s="25"/>
      <c r="G278" s="16"/>
      <c r="H278" s="16"/>
      <c r="I278" s="25"/>
      <c r="J278" s="17"/>
    </row>
    <row r="279" spans="2:12" ht="26" x14ac:dyDescent="0.2">
      <c r="B279" s="10">
        <v>7</v>
      </c>
      <c r="C279" s="11"/>
      <c r="D279" s="11"/>
      <c r="E279" s="11"/>
      <c r="F279" s="18" t="s">
        <v>78</v>
      </c>
      <c r="G279" s="11"/>
      <c r="H279" s="11"/>
      <c r="I279" s="11"/>
      <c r="J279" s="12"/>
    </row>
    <row r="280" spans="2:12" ht="26" x14ac:dyDescent="0.2">
      <c r="B280" s="13">
        <v>7.01</v>
      </c>
      <c r="C280" s="13"/>
      <c r="D280" s="13"/>
      <c r="E280" s="13"/>
      <c r="F280" s="32" t="s">
        <v>87</v>
      </c>
      <c r="G280" s="13" t="s">
        <v>25</v>
      </c>
      <c r="H280" s="35">
        <v>3</v>
      </c>
      <c r="I280" s="14">
        <f>+ROUND(17399,0)</f>
        <v>17399</v>
      </c>
      <c r="J280" s="37">
        <f>+ROUND(H280*I280,0)</f>
        <v>52197</v>
      </c>
    </row>
    <row r="281" spans="2:12" ht="26" x14ac:dyDescent="0.2">
      <c r="B281" s="13">
        <v>7.02</v>
      </c>
      <c r="C281" s="13"/>
      <c r="D281" s="13"/>
      <c r="E281" s="13"/>
      <c r="F281" s="32" t="s">
        <v>88</v>
      </c>
      <c r="G281" s="13" t="s">
        <v>25</v>
      </c>
      <c r="H281" s="35">
        <v>4</v>
      </c>
      <c r="I281" s="14">
        <f>+ROUND(38175,0)</f>
        <v>38175</v>
      </c>
      <c r="J281" s="37">
        <f>+ROUND(H281*I281,0)</f>
        <v>152700</v>
      </c>
    </row>
    <row r="282" spans="2:12" ht="26" x14ac:dyDescent="0.2">
      <c r="B282" s="13">
        <v>7.03</v>
      </c>
      <c r="C282" s="13"/>
      <c r="D282" s="13"/>
      <c r="E282" s="13"/>
      <c r="F282" s="32" t="s">
        <v>105</v>
      </c>
      <c r="G282" s="13" t="s">
        <v>25</v>
      </c>
      <c r="H282" s="35">
        <v>7</v>
      </c>
      <c r="I282" s="14">
        <f>+ROUND(93345,0)</f>
        <v>93345</v>
      </c>
      <c r="J282" s="37">
        <f>+ROUND(H282*I282,0)</f>
        <v>653415</v>
      </c>
    </row>
    <row r="283" spans="2:12" ht="39" x14ac:dyDescent="0.2">
      <c r="B283" s="13">
        <v>7.04</v>
      </c>
      <c r="C283" s="13"/>
      <c r="D283" s="13"/>
      <c r="E283" s="13"/>
      <c r="F283" s="32" t="s">
        <v>86</v>
      </c>
      <c r="G283" s="13" t="s">
        <v>32</v>
      </c>
      <c r="H283" s="35">
        <v>2</v>
      </c>
      <c r="I283" s="14">
        <f>+ROUND(610303,0)</f>
        <v>610303</v>
      </c>
      <c r="J283" s="37">
        <f>+ROUND(H283*I283,0)</f>
        <v>1220606</v>
      </c>
    </row>
    <row r="284" spans="2:12" x14ac:dyDescent="0.2">
      <c r="B284" s="69" t="s">
        <v>10</v>
      </c>
      <c r="C284" s="70"/>
      <c r="D284" s="27"/>
      <c r="E284" s="27"/>
      <c r="F284" s="28"/>
      <c r="G284" s="27"/>
      <c r="H284" s="27"/>
      <c r="I284" s="29"/>
      <c r="J284" s="30">
        <f>ROUND(SUM(J280:J283),0)</f>
        <v>2078918</v>
      </c>
      <c r="L284" s="55"/>
    </row>
    <row r="285" spans="2:12" x14ac:dyDescent="0.2">
      <c r="B285" s="26"/>
      <c r="C285" s="16"/>
      <c r="D285" s="16"/>
      <c r="E285" s="16"/>
      <c r="F285" s="25"/>
      <c r="G285" s="16"/>
      <c r="H285" s="16"/>
      <c r="I285" s="25"/>
      <c r="J285" s="17"/>
    </row>
    <row r="286" spans="2:12" x14ac:dyDescent="0.2">
      <c r="B286" s="10">
        <v>8</v>
      </c>
      <c r="C286" s="11"/>
      <c r="D286" s="11"/>
      <c r="E286" s="11"/>
      <c r="F286" s="18" t="s">
        <v>17</v>
      </c>
      <c r="G286" s="11"/>
      <c r="H286" s="11"/>
      <c r="I286" s="11"/>
      <c r="J286" s="12"/>
    </row>
    <row r="287" spans="2:12" x14ac:dyDescent="0.2">
      <c r="B287" s="13">
        <v>8.01</v>
      </c>
      <c r="C287" s="13"/>
      <c r="D287" s="13"/>
      <c r="E287" s="13"/>
      <c r="F287" s="32" t="s">
        <v>106</v>
      </c>
      <c r="G287" s="13" t="s">
        <v>19</v>
      </c>
      <c r="H287" s="14">
        <v>56000</v>
      </c>
      <c r="I287" s="14">
        <v>84</v>
      </c>
      <c r="J287" s="37">
        <f>+ROUND(H287*I287,0)</f>
        <v>4704000</v>
      </c>
    </row>
    <row r="288" spans="2:12" x14ac:dyDescent="0.2">
      <c r="B288" s="71" t="s">
        <v>10</v>
      </c>
      <c r="C288" s="72"/>
      <c r="D288" s="16"/>
      <c r="E288" s="16"/>
      <c r="F288" s="25"/>
      <c r="G288" s="16"/>
      <c r="H288" s="16"/>
      <c r="I288" s="16"/>
      <c r="J288" s="30">
        <f>ROUND(SUM(J287),0)</f>
        <v>4704000</v>
      </c>
      <c r="L288" s="55"/>
    </row>
    <row r="289" spans="2:12" x14ac:dyDescent="0.2">
      <c r="B289" s="19"/>
    </row>
    <row r="290" spans="2:12" x14ac:dyDescent="0.2">
      <c r="B290" s="80" t="s">
        <v>123</v>
      </c>
      <c r="C290" s="80"/>
      <c r="D290" s="80"/>
      <c r="E290" s="80"/>
      <c r="F290" s="80"/>
      <c r="G290" s="80"/>
      <c r="H290" s="80"/>
      <c r="I290" s="80"/>
      <c r="J290" s="80"/>
    </row>
    <row r="291" spans="2:12" x14ac:dyDescent="0.2">
      <c r="B291" s="1"/>
      <c r="C291" s="1"/>
      <c r="D291" s="1"/>
      <c r="E291" s="1"/>
      <c r="F291" s="1"/>
      <c r="G291" s="1"/>
      <c r="H291" s="1"/>
      <c r="I291" s="1"/>
      <c r="J291" s="1"/>
    </row>
    <row r="292" spans="2:12" x14ac:dyDescent="0.2">
      <c r="B292" s="10">
        <v>1</v>
      </c>
      <c r="C292" s="11"/>
      <c r="D292" s="11"/>
      <c r="E292" s="11"/>
      <c r="F292" s="18" t="s">
        <v>9</v>
      </c>
      <c r="G292" s="11"/>
      <c r="H292" s="11"/>
      <c r="I292" s="11"/>
      <c r="J292" s="12"/>
    </row>
    <row r="293" spans="2:12" ht="26" x14ac:dyDescent="0.2">
      <c r="B293" s="13">
        <v>1.01</v>
      </c>
      <c r="C293" s="13"/>
      <c r="D293" s="13"/>
      <c r="E293" s="13"/>
      <c r="F293" s="32" t="s">
        <v>20</v>
      </c>
      <c r="G293" s="13" t="s">
        <v>21</v>
      </c>
      <c r="H293" s="35">
        <v>20</v>
      </c>
      <c r="I293" s="14">
        <f>+ROUND(14312,0)</f>
        <v>14312</v>
      </c>
      <c r="J293" s="37">
        <f>+ROUND(H293*I293,0)</f>
        <v>286240</v>
      </c>
    </row>
    <row r="294" spans="2:12" x14ac:dyDescent="0.2">
      <c r="B294" s="13">
        <v>1.02</v>
      </c>
      <c r="C294" s="13"/>
      <c r="D294" s="13"/>
      <c r="E294" s="13"/>
      <c r="F294" s="32" t="s">
        <v>56</v>
      </c>
      <c r="G294" s="13" t="s">
        <v>57</v>
      </c>
      <c r="H294" s="35">
        <v>12.6</v>
      </c>
      <c r="I294" s="14">
        <f>+ROUND(24647,0)</f>
        <v>24647</v>
      </c>
      <c r="J294" s="37">
        <f>+ROUND(H294*I294,0)</f>
        <v>310552</v>
      </c>
    </row>
    <row r="295" spans="2:12" ht="26" x14ac:dyDescent="0.2">
      <c r="B295" s="13">
        <v>1.03</v>
      </c>
      <c r="C295" s="13"/>
      <c r="D295" s="13"/>
      <c r="E295" s="13"/>
      <c r="F295" s="32" t="s">
        <v>39</v>
      </c>
      <c r="G295" s="13" t="s">
        <v>21</v>
      </c>
      <c r="H295" s="35">
        <v>24</v>
      </c>
      <c r="I295" s="14">
        <f>+ROUND(18105,0)</f>
        <v>18105</v>
      </c>
      <c r="J295" s="37">
        <f>+ROUND(H295*I295,0)</f>
        <v>434520</v>
      </c>
    </row>
    <row r="296" spans="2:12" x14ac:dyDescent="0.2">
      <c r="B296" s="69" t="s">
        <v>10</v>
      </c>
      <c r="C296" s="70"/>
      <c r="D296" s="27"/>
      <c r="E296" s="27"/>
      <c r="F296" s="28"/>
      <c r="G296" s="27"/>
      <c r="H296" s="27"/>
      <c r="I296" s="29"/>
      <c r="J296" s="30">
        <f>ROUND(SUM(J293:J295),0)</f>
        <v>1031312</v>
      </c>
      <c r="L296" s="55"/>
    </row>
    <row r="297" spans="2:12" x14ac:dyDescent="0.2">
      <c r="B297" s="26"/>
      <c r="C297" s="16"/>
      <c r="D297" s="16"/>
      <c r="E297" s="16"/>
      <c r="F297" s="25"/>
      <c r="G297" s="16"/>
      <c r="H297" s="16"/>
      <c r="I297" s="25"/>
      <c r="J297" s="17"/>
    </row>
    <row r="298" spans="2:12" x14ac:dyDescent="0.2">
      <c r="B298" s="10">
        <v>2</v>
      </c>
      <c r="C298" s="11"/>
      <c r="D298" s="11"/>
      <c r="E298" s="11"/>
      <c r="F298" s="18" t="s">
        <v>11</v>
      </c>
      <c r="G298" s="11"/>
      <c r="H298" s="11"/>
      <c r="I298" s="11"/>
      <c r="J298" s="12"/>
    </row>
    <row r="299" spans="2:12" ht="39" x14ac:dyDescent="0.2">
      <c r="B299" s="13">
        <v>2.0299999999999998</v>
      </c>
      <c r="C299" s="13"/>
      <c r="D299" s="13"/>
      <c r="E299" s="13"/>
      <c r="F299" s="32" t="s">
        <v>101</v>
      </c>
      <c r="G299" s="13" t="s">
        <v>23</v>
      </c>
      <c r="H299" s="35">
        <v>105</v>
      </c>
      <c r="I299" s="33">
        <f>+ROUND(203380,0)</f>
        <v>203380</v>
      </c>
      <c r="J299" s="37">
        <f>+ROUND(H299*I299,0)</f>
        <v>21354900</v>
      </c>
    </row>
    <row r="300" spans="2:12" x14ac:dyDescent="0.2">
      <c r="B300" s="69" t="s">
        <v>10</v>
      </c>
      <c r="C300" s="70"/>
      <c r="D300" s="27"/>
      <c r="E300" s="27"/>
      <c r="F300" s="28"/>
      <c r="G300" s="27"/>
      <c r="H300" s="27"/>
      <c r="I300" s="29"/>
      <c r="J300" s="30">
        <f>ROUND(SUM(J299),0)</f>
        <v>21354900</v>
      </c>
      <c r="L300" s="55"/>
    </row>
    <row r="301" spans="2:12" x14ac:dyDescent="0.2">
      <c r="B301" s="26"/>
      <c r="C301" s="16"/>
      <c r="D301" s="16"/>
      <c r="E301" s="16"/>
      <c r="F301" s="25"/>
      <c r="G301" s="16"/>
      <c r="H301" s="16"/>
      <c r="I301" s="25"/>
      <c r="J301" s="17"/>
    </row>
    <row r="302" spans="2:12" x14ac:dyDescent="0.2">
      <c r="B302" s="10">
        <v>4</v>
      </c>
      <c r="C302" s="11"/>
      <c r="D302" s="11"/>
      <c r="E302" s="11"/>
      <c r="F302" s="18" t="s">
        <v>71</v>
      </c>
      <c r="G302" s="11"/>
      <c r="H302" s="11"/>
      <c r="I302" s="11"/>
      <c r="J302" s="12"/>
    </row>
    <row r="303" spans="2:12" ht="39" x14ac:dyDescent="0.2">
      <c r="B303" s="13">
        <v>4.01</v>
      </c>
      <c r="C303" s="13"/>
      <c r="D303" s="13"/>
      <c r="E303" s="13"/>
      <c r="F303" s="32" t="s">
        <v>26</v>
      </c>
      <c r="G303" s="13" t="s">
        <v>23</v>
      </c>
      <c r="H303" s="35">
        <v>84</v>
      </c>
      <c r="I303" s="14">
        <f>+ROUND(148244,0)</f>
        <v>148244</v>
      </c>
      <c r="J303" s="37">
        <f>+ROUND(H303*I303,0)</f>
        <v>12452496</v>
      </c>
    </row>
    <row r="304" spans="2:12" ht="26" x14ac:dyDescent="0.2">
      <c r="B304" s="13">
        <v>4.0199999999999996</v>
      </c>
      <c r="C304" s="13"/>
      <c r="D304" s="13"/>
      <c r="E304" s="13"/>
      <c r="F304" s="32" t="s">
        <v>27</v>
      </c>
      <c r="G304" s="13" t="s">
        <v>25</v>
      </c>
      <c r="H304" s="35">
        <v>50.4</v>
      </c>
      <c r="I304" s="14">
        <f>+ROUND(29228,0)</f>
        <v>29228</v>
      </c>
      <c r="J304" s="37">
        <f>+ROUND(H304*I304,0)</f>
        <v>1473091</v>
      </c>
    </row>
    <row r="305" spans="2:12" x14ac:dyDescent="0.2">
      <c r="B305" s="69" t="s">
        <v>10</v>
      </c>
      <c r="C305" s="70"/>
      <c r="D305" s="27"/>
      <c r="E305" s="27"/>
      <c r="F305" s="28"/>
      <c r="G305" s="27"/>
      <c r="H305" s="27"/>
      <c r="I305" s="29"/>
      <c r="J305" s="30">
        <f>ROUND(SUM(J303:J304),0)</f>
        <v>13925587</v>
      </c>
      <c r="L305" s="55"/>
    </row>
    <row r="306" spans="2:12" x14ac:dyDescent="0.2">
      <c r="B306" s="26"/>
      <c r="C306" s="16"/>
      <c r="D306" s="16"/>
      <c r="E306" s="16"/>
      <c r="F306" s="25"/>
      <c r="G306" s="16"/>
      <c r="H306" s="16"/>
      <c r="I306" s="25"/>
      <c r="J306" s="17"/>
    </row>
    <row r="307" spans="2:12" x14ac:dyDescent="0.2">
      <c r="B307" s="10">
        <v>5</v>
      </c>
      <c r="C307" s="11"/>
      <c r="D307" s="11"/>
      <c r="E307" s="11"/>
      <c r="F307" s="18" t="s">
        <v>76</v>
      </c>
      <c r="G307" s="11"/>
      <c r="H307" s="11"/>
      <c r="I307" s="11"/>
      <c r="J307" s="12"/>
    </row>
    <row r="308" spans="2:12" ht="26" x14ac:dyDescent="0.2">
      <c r="B308" s="13">
        <v>5.01</v>
      </c>
      <c r="C308" s="13"/>
      <c r="D308" s="13"/>
      <c r="E308" s="13"/>
      <c r="F308" s="32" t="s">
        <v>124</v>
      </c>
      <c r="G308" s="13" t="s">
        <v>23</v>
      </c>
      <c r="H308" s="35">
        <v>22.5</v>
      </c>
      <c r="I308" s="14">
        <f>+ROUND(187041,0)</f>
        <v>187041</v>
      </c>
      <c r="J308" s="37">
        <f>+ROUND(H308*I308,0)</f>
        <v>4208423</v>
      </c>
    </row>
    <row r="309" spans="2:12" x14ac:dyDescent="0.2">
      <c r="B309" s="69" t="s">
        <v>10</v>
      </c>
      <c r="C309" s="70"/>
      <c r="D309" s="27"/>
      <c r="E309" s="27"/>
      <c r="F309" s="28"/>
      <c r="G309" s="27"/>
      <c r="H309" s="27"/>
      <c r="I309" s="29"/>
      <c r="J309" s="30">
        <f>ROUND(SUM(J308),0)</f>
        <v>4208423</v>
      </c>
      <c r="L309" s="55"/>
    </row>
    <row r="310" spans="2:12" x14ac:dyDescent="0.2">
      <c r="B310" s="26"/>
      <c r="C310" s="16"/>
      <c r="D310" s="16"/>
      <c r="E310" s="16"/>
      <c r="F310" s="25"/>
      <c r="G310" s="16"/>
      <c r="H310" s="16"/>
      <c r="I310" s="25"/>
      <c r="J310" s="17"/>
    </row>
    <row r="311" spans="2:12" x14ac:dyDescent="0.2">
      <c r="B311" s="10">
        <v>6</v>
      </c>
      <c r="C311" s="11"/>
      <c r="D311" s="11"/>
      <c r="E311" s="11"/>
      <c r="F311" s="18" t="s">
        <v>15</v>
      </c>
      <c r="G311" s="11"/>
      <c r="H311" s="11"/>
      <c r="I311" s="11"/>
      <c r="J311" s="12"/>
    </row>
    <row r="312" spans="2:12" ht="26" x14ac:dyDescent="0.2">
      <c r="B312" s="13">
        <v>6.04</v>
      </c>
      <c r="C312" s="13"/>
      <c r="D312" s="13"/>
      <c r="E312" s="13"/>
      <c r="F312" s="32" t="s">
        <v>33</v>
      </c>
      <c r="G312" s="13" t="s">
        <v>32</v>
      </c>
      <c r="H312" s="35">
        <v>2</v>
      </c>
      <c r="I312" s="14">
        <f>+ROUND(79690,0)</f>
        <v>79690</v>
      </c>
      <c r="J312" s="37">
        <f>+ROUND(H312*I312,0)</f>
        <v>159380</v>
      </c>
    </row>
    <row r="313" spans="2:12" ht="26" x14ac:dyDescent="0.2">
      <c r="B313" s="13">
        <v>6.02</v>
      </c>
      <c r="C313" s="13"/>
      <c r="D313" s="13"/>
      <c r="E313" s="13"/>
      <c r="F313" s="32" t="s">
        <v>40</v>
      </c>
      <c r="G313" s="13" t="s">
        <v>32</v>
      </c>
      <c r="H313" s="35">
        <v>4</v>
      </c>
      <c r="I313" s="14">
        <f>+ROUND(90354,0)</f>
        <v>90354</v>
      </c>
      <c r="J313" s="37">
        <f>+ROUND(H313*I313,0)</f>
        <v>361416</v>
      </c>
    </row>
    <row r="314" spans="2:12" ht="26" x14ac:dyDescent="0.2">
      <c r="B314" s="13">
        <v>6.03</v>
      </c>
      <c r="C314" s="13"/>
      <c r="D314" s="13"/>
      <c r="E314" s="13"/>
      <c r="F314" s="32" t="s">
        <v>41</v>
      </c>
      <c r="G314" s="13" t="s">
        <v>32</v>
      </c>
      <c r="H314" s="35">
        <v>2</v>
      </c>
      <c r="I314" s="14">
        <f>+ROUND(129842,0)</f>
        <v>129842</v>
      </c>
      <c r="J314" s="37">
        <f>+ROUND(H314*I314,0)</f>
        <v>259684</v>
      </c>
    </row>
    <row r="315" spans="2:12" x14ac:dyDescent="0.2">
      <c r="B315" s="69" t="s">
        <v>10</v>
      </c>
      <c r="C315" s="70"/>
      <c r="D315" s="27"/>
      <c r="E315" s="27"/>
      <c r="F315" s="28"/>
      <c r="G315" s="27"/>
      <c r="H315" s="27"/>
      <c r="I315" s="29"/>
      <c r="J315" s="30">
        <f>ROUND(SUM(J312:J314),0)</f>
        <v>780480</v>
      </c>
      <c r="L315" s="55"/>
    </row>
    <row r="316" spans="2:12" x14ac:dyDescent="0.2">
      <c r="B316" s="26"/>
      <c r="C316" s="16"/>
      <c r="D316" s="16"/>
      <c r="E316" s="16"/>
      <c r="F316" s="25"/>
      <c r="G316" s="16"/>
      <c r="H316" s="16"/>
      <c r="I316" s="25"/>
      <c r="J316" s="17"/>
    </row>
    <row r="317" spans="2:12" x14ac:dyDescent="0.2">
      <c r="B317" s="10">
        <v>7</v>
      </c>
      <c r="C317" s="11"/>
      <c r="D317" s="11"/>
      <c r="E317" s="11"/>
      <c r="F317" s="18" t="s">
        <v>17</v>
      </c>
      <c r="G317" s="11"/>
      <c r="H317" s="11"/>
      <c r="I317" s="11"/>
      <c r="J317" s="12"/>
    </row>
    <row r="318" spans="2:12" x14ac:dyDescent="0.2">
      <c r="B318" s="13">
        <v>7.01</v>
      </c>
      <c r="C318" s="13"/>
      <c r="D318" s="13"/>
      <c r="E318" s="13"/>
      <c r="F318" s="32" t="s">
        <v>106</v>
      </c>
      <c r="G318" s="13" t="s">
        <v>19</v>
      </c>
      <c r="H318" s="14">
        <v>102000</v>
      </c>
      <c r="I318" s="14">
        <v>84</v>
      </c>
      <c r="J318" s="37">
        <f>+ROUND(H318*I318,0)</f>
        <v>8568000</v>
      </c>
    </row>
    <row r="319" spans="2:12" x14ac:dyDescent="0.2">
      <c r="B319" s="71" t="s">
        <v>10</v>
      </c>
      <c r="C319" s="72"/>
      <c r="D319" s="16"/>
      <c r="E319" s="16"/>
      <c r="F319" s="25"/>
      <c r="G319" s="16"/>
      <c r="H319" s="16"/>
      <c r="I319" s="17"/>
      <c r="J319" s="30">
        <f>ROUND(SUM(J318),0)</f>
        <v>8568000</v>
      </c>
      <c r="L319" s="55"/>
    </row>
    <row r="320" spans="2:12" x14ac:dyDescent="0.2">
      <c r="B320" s="19"/>
    </row>
    <row r="321" spans="2:12" ht="24" customHeight="1" x14ac:dyDescent="0.2">
      <c r="B321" s="77" t="s">
        <v>125</v>
      </c>
      <c r="C321" s="78"/>
      <c r="D321" s="78"/>
      <c r="E321" s="78"/>
      <c r="F321" s="78"/>
      <c r="G321" s="78"/>
      <c r="H321" s="78"/>
      <c r="I321" s="78"/>
      <c r="J321" s="79"/>
    </row>
    <row r="322" spans="2:12" x14ac:dyDescent="0.2">
      <c r="B322" s="7"/>
      <c r="C322" s="8"/>
      <c r="D322" s="8"/>
      <c r="E322" s="8"/>
      <c r="F322" s="8"/>
      <c r="G322" s="8"/>
      <c r="H322" s="8"/>
      <c r="I322" s="8"/>
      <c r="J322" s="9"/>
    </row>
    <row r="323" spans="2:12" x14ac:dyDescent="0.2">
      <c r="B323" s="10">
        <v>1</v>
      </c>
      <c r="C323" s="11"/>
      <c r="D323" s="11"/>
      <c r="E323" s="11"/>
      <c r="F323" s="18" t="s">
        <v>9</v>
      </c>
      <c r="G323" s="11"/>
      <c r="H323" s="11"/>
      <c r="I323" s="11"/>
      <c r="J323" s="12"/>
    </row>
    <row r="324" spans="2:12" ht="37.75" customHeight="1" x14ac:dyDescent="0.2">
      <c r="B324" s="13">
        <v>1.01</v>
      </c>
      <c r="C324" s="13"/>
      <c r="D324" s="13"/>
      <c r="E324" s="13"/>
      <c r="F324" s="32" t="s">
        <v>54</v>
      </c>
      <c r="G324" s="13" t="s">
        <v>23</v>
      </c>
      <c r="H324" s="35">
        <v>14.44</v>
      </c>
      <c r="I324" s="14">
        <f>+ROUND(21743,0)</f>
        <v>21743</v>
      </c>
      <c r="J324" s="37">
        <f t="shared" ref="J324:J330" si="4">+ROUND(H324*I324,0)</f>
        <v>313969</v>
      </c>
    </row>
    <row r="325" spans="2:12" x14ac:dyDescent="0.2">
      <c r="B325" s="13">
        <v>1.03</v>
      </c>
      <c r="C325" s="13"/>
      <c r="D325" s="13"/>
      <c r="E325" s="13"/>
      <c r="F325" s="32" t="s">
        <v>56</v>
      </c>
      <c r="G325" s="13" t="s">
        <v>57</v>
      </c>
      <c r="H325" s="35">
        <v>3.15</v>
      </c>
      <c r="I325" s="14">
        <f>+ROUND(24647,0)</f>
        <v>24647</v>
      </c>
      <c r="J325" s="37">
        <f t="shared" si="4"/>
        <v>77638</v>
      </c>
    </row>
    <row r="326" spans="2:12" ht="26" x14ac:dyDescent="0.2">
      <c r="B326" s="13">
        <v>1.04</v>
      </c>
      <c r="C326" s="13"/>
      <c r="D326" s="13"/>
      <c r="E326" s="13"/>
      <c r="F326" s="32" t="s">
        <v>58</v>
      </c>
      <c r="G326" s="13" t="s">
        <v>23</v>
      </c>
      <c r="H326" s="35">
        <v>53.1</v>
      </c>
      <c r="I326" s="14">
        <f>+ROUND(7394,0)</f>
        <v>7394</v>
      </c>
      <c r="J326" s="37">
        <f t="shared" si="4"/>
        <v>392621</v>
      </c>
    </row>
    <row r="327" spans="2:12" ht="26" x14ac:dyDescent="0.2">
      <c r="B327" s="13">
        <v>1.06</v>
      </c>
      <c r="C327" s="13"/>
      <c r="D327" s="13"/>
      <c r="E327" s="13"/>
      <c r="F327" s="32" t="s">
        <v>48</v>
      </c>
      <c r="G327" s="13" t="s">
        <v>23</v>
      </c>
      <c r="H327" s="35">
        <v>4.32</v>
      </c>
      <c r="I327" s="14">
        <f>+ROUND(14788,0)</f>
        <v>14788</v>
      </c>
      <c r="J327" s="37">
        <f t="shared" si="4"/>
        <v>63884</v>
      </c>
    </row>
    <row r="328" spans="2:12" ht="26" x14ac:dyDescent="0.2">
      <c r="B328" s="13">
        <v>1.08</v>
      </c>
      <c r="C328" s="13"/>
      <c r="D328" s="13"/>
      <c r="E328" s="13"/>
      <c r="F328" s="32" t="s">
        <v>60</v>
      </c>
      <c r="G328" s="13" t="s">
        <v>32</v>
      </c>
      <c r="H328" s="35">
        <v>6</v>
      </c>
      <c r="I328" s="14">
        <f>+ROUND(9858,0)</f>
        <v>9858</v>
      </c>
      <c r="J328" s="37">
        <f t="shared" si="4"/>
        <v>59148</v>
      </c>
    </row>
    <row r="329" spans="2:12" ht="26" x14ac:dyDescent="0.2">
      <c r="B329" s="13">
        <v>1.0900000000000001</v>
      </c>
      <c r="C329" s="13"/>
      <c r="D329" s="13"/>
      <c r="E329" s="13"/>
      <c r="F329" s="32" t="s">
        <v>61</v>
      </c>
      <c r="G329" s="13" t="s">
        <v>23</v>
      </c>
      <c r="H329" s="35">
        <v>1.5</v>
      </c>
      <c r="I329" s="14">
        <f>+ROUND(15129,0)</f>
        <v>15129</v>
      </c>
      <c r="J329" s="37">
        <f t="shared" si="4"/>
        <v>22694</v>
      </c>
    </row>
    <row r="330" spans="2:12" x14ac:dyDescent="0.2">
      <c r="B330" s="35">
        <v>1.1000000000000001</v>
      </c>
      <c r="C330" s="13"/>
      <c r="D330" s="13"/>
      <c r="E330" s="13"/>
      <c r="F330" s="32" t="s">
        <v>62</v>
      </c>
      <c r="G330" s="13" t="s">
        <v>21</v>
      </c>
      <c r="H330" s="35">
        <v>2.4</v>
      </c>
      <c r="I330" s="14">
        <f>+ROUND(21423,0)</f>
        <v>21423</v>
      </c>
      <c r="J330" s="37">
        <f t="shared" si="4"/>
        <v>51415</v>
      </c>
    </row>
    <row r="331" spans="2:12" x14ac:dyDescent="0.2">
      <c r="B331" s="69" t="s">
        <v>10</v>
      </c>
      <c r="C331" s="70"/>
      <c r="D331" s="27"/>
      <c r="E331" s="27"/>
      <c r="F331" s="28"/>
      <c r="G331" s="27"/>
      <c r="H331" s="27"/>
      <c r="I331" s="29"/>
      <c r="J331" s="30">
        <f>ROUND(SUM(J324:J330),0)</f>
        <v>981369</v>
      </c>
      <c r="L331" s="55"/>
    </row>
    <row r="332" spans="2:12" x14ac:dyDescent="0.2">
      <c r="B332" s="26"/>
      <c r="C332" s="16"/>
      <c r="D332" s="16"/>
      <c r="E332" s="16"/>
      <c r="F332" s="25"/>
      <c r="G332" s="16"/>
      <c r="H332" s="16"/>
      <c r="I332" s="25"/>
      <c r="J332" s="17"/>
    </row>
    <row r="333" spans="2:12" x14ac:dyDescent="0.2">
      <c r="B333" s="10">
        <v>2</v>
      </c>
      <c r="C333" s="11"/>
      <c r="D333" s="11"/>
      <c r="E333" s="11"/>
      <c r="F333" s="18" t="s">
        <v>11</v>
      </c>
      <c r="G333" s="11"/>
      <c r="H333" s="11"/>
      <c r="I333" s="11"/>
      <c r="J333" s="12"/>
    </row>
    <row r="334" spans="2:12" ht="26" x14ac:dyDescent="0.2">
      <c r="B334" s="13">
        <v>2.0099999999999998</v>
      </c>
      <c r="C334" s="13"/>
      <c r="D334" s="13"/>
      <c r="E334" s="13"/>
      <c r="F334" s="32" t="s">
        <v>22</v>
      </c>
      <c r="G334" s="13" t="s">
        <v>23</v>
      </c>
      <c r="H334" s="35">
        <v>53.1</v>
      </c>
      <c r="I334" s="33">
        <f>+ROUND(38717,0)</f>
        <v>38717</v>
      </c>
      <c r="J334" s="37">
        <f>+ROUND(H334*I334,0)</f>
        <v>2055873</v>
      </c>
    </row>
    <row r="335" spans="2:12" ht="39" x14ac:dyDescent="0.2">
      <c r="B335" s="13">
        <v>2.02</v>
      </c>
      <c r="C335" s="13"/>
      <c r="D335" s="13"/>
      <c r="E335" s="13"/>
      <c r="F335" s="32" t="s">
        <v>101</v>
      </c>
      <c r="G335" s="13" t="s">
        <v>23</v>
      </c>
      <c r="H335" s="35">
        <v>15.2</v>
      </c>
      <c r="I335" s="33">
        <f>+ROUND(203380,0)</f>
        <v>203380</v>
      </c>
      <c r="J335" s="37">
        <f>+ROUND(H335*I335,0)</f>
        <v>3091376</v>
      </c>
    </row>
    <row r="336" spans="2:12" ht="26" x14ac:dyDescent="0.2">
      <c r="B336" s="13">
        <v>2.0499999999999998</v>
      </c>
      <c r="C336" s="13"/>
      <c r="D336" s="13"/>
      <c r="E336" s="13"/>
      <c r="F336" s="32" t="s">
        <v>66</v>
      </c>
      <c r="G336" s="13" t="s">
        <v>32</v>
      </c>
      <c r="H336" s="35">
        <v>1</v>
      </c>
      <c r="I336" s="33">
        <f>+ROUND(629277,0)</f>
        <v>629277</v>
      </c>
      <c r="J336" s="37">
        <f>+ROUND(H336*I336,0)</f>
        <v>629277</v>
      </c>
    </row>
    <row r="337" spans="2:12" x14ac:dyDescent="0.2">
      <c r="B337" s="69" t="s">
        <v>10</v>
      </c>
      <c r="C337" s="70"/>
      <c r="D337" s="27"/>
      <c r="E337" s="27"/>
      <c r="F337" s="28"/>
      <c r="G337" s="27"/>
      <c r="H337" s="38"/>
      <c r="I337" s="29"/>
      <c r="J337" s="30">
        <f>ROUND(SUM(J334:J336),0)</f>
        <v>5776526</v>
      </c>
      <c r="L337" s="55"/>
    </row>
    <row r="338" spans="2:12" x14ac:dyDescent="0.2">
      <c r="B338" s="26"/>
      <c r="C338" s="16"/>
      <c r="D338" s="16"/>
      <c r="E338" s="16"/>
      <c r="F338" s="25"/>
      <c r="G338" s="16"/>
      <c r="H338" s="16"/>
      <c r="I338" s="25"/>
      <c r="J338" s="17"/>
    </row>
    <row r="339" spans="2:12" x14ac:dyDescent="0.2">
      <c r="B339" s="10">
        <v>4</v>
      </c>
      <c r="C339" s="11"/>
      <c r="D339" s="11"/>
      <c r="E339" s="11"/>
      <c r="F339" s="18" t="s">
        <v>71</v>
      </c>
      <c r="G339" s="11"/>
      <c r="H339" s="11"/>
      <c r="I339" s="11"/>
      <c r="J339" s="12"/>
    </row>
    <row r="340" spans="2:12" ht="39" x14ac:dyDescent="0.2">
      <c r="B340" s="13">
        <v>4.01</v>
      </c>
      <c r="C340" s="13"/>
      <c r="D340" s="13"/>
      <c r="E340" s="13"/>
      <c r="F340" s="32" t="s">
        <v>26</v>
      </c>
      <c r="G340" s="13" t="s">
        <v>23</v>
      </c>
      <c r="H340" s="35">
        <v>22</v>
      </c>
      <c r="I340" s="14">
        <f>+ROUND(148244,0)</f>
        <v>148244</v>
      </c>
      <c r="J340" s="37">
        <f>+ROUND(H340*I340,0)</f>
        <v>3261368</v>
      </c>
    </row>
    <row r="341" spans="2:12" ht="26" x14ac:dyDescent="0.2">
      <c r="B341" s="13">
        <v>4.0199999999999996</v>
      </c>
      <c r="C341" s="13"/>
      <c r="D341" s="13"/>
      <c r="E341" s="13"/>
      <c r="F341" s="32" t="s">
        <v>72</v>
      </c>
      <c r="G341" s="13" t="s">
        <v>23</v>
      </c>
      <c r="H341" s="35">
        <v>12.6</v>
      </c>
      <c r="I341" s="14">
        <f>+ROUND(165829,0)</f>
        <v>165829</v>
      </c>
      <c r="J341" s="37">
        <f>+ROUND(H341*I341,0)</f>
        <v>2089445</v>
      </c>
    </row>
    <row r="342" spans="2:12" x14ac:dyDescent="0.2">
      <c r="B342" s="69" t="s">
        <v>10</v>
      </c>
      <c r="C342" s="70"/>
      <c r="D342" s="27"/>
      <c r="E342" s="27"/>
      <c r="F342" s="28"/>
      <c r="G342" s="27"/>
      <c r="H342" s="27"/>
      <c r="I342" s="29"/>
      <c r="J342" s="30">
        <f>ROUND(SUM(J340:J341),0)</f>
        <v>5350813</v>
      </c>
      <c r="L342" s="55"/>
    </row>
    <row r="343" spans="2:12" x14ac:dyDescent="0.2">
      <c r="B343" s="26"/>
      <c r="C343" s="16"/>
      <c r="D343" s="16"/>
      <c r="E343" s="16"/>
      <c r="F343" s="25"/>
      <c r="G343" s="16"/>
      <c r="H343" s="16"/>
      <c r="I343" s="25"/>
      <c r="J343" s="17"/>
    </row>
    <row r="344" spans="2:12" x14ac:dyDescent="0.2">
      <c r="B344" s="10">
        <v>5</v>
      </c>
      <c r="C344" s="11"/>
      <c r="D344" s="11"/>
      <c r="E344" s="11"/>
      <c r="F344" s="18" t="s">
        <v>73</v>
      </c>
      <c r="G344" s="11"/>
      <c r="H344" s="11"/>
      <c r="I344" s="11"/>
      <c r="J344" s="12"/>
    </row>
    <row r="345" spans="2:12" ht="26" x14ac:dyDescent="0.2">
      <c r="B345" s="13">
        <v>5.0199999999999996</v>
      </c>
      <c r="C345" s="13"/>
      <c r="D345" s="13"/>
      <c r="E345" s="13"/>
      <c r="F345" s="32" t="s">
        <v>74</v>
      </c>
      <c r="G345" s="13" t="s">
        <v>25</v>
      </c>
      <c r="H345" s="35">
        <v>83.6</v>
      </c>
      <c r="I345" s="14">
        <v>34852</v>
      </c>
      <c r="J345" s="37">
        <f>+ROUND(H345*I345,0)</f>
        <v>2913627</v>
      </c>
    </row>
    <row r="346" spans="2:12" ht="26" x14ac:dyDescent="0.2">
      <c r="B346" s="13">
        <v>5.03</v>
      </c>
      <c r="C346" s="13"/>
      <c r="D346" s="13"/>
      <c r="E346" s="13"/>
      <c r="F346" s="32" t="s">
        <v>29</v>
      </c>
      <c r="G346" s="13" t="s">
        <v>23</v>
      </c>
      <c r="H346" s="35">
        <v>83.6</v>
      </c>
      <c r="I346" s="14">
        <v>16545</v>
      </c>
      <c r="J346" s="37">
        <f>+ROUND(H346*I346,0)</f>
        <v>1383162</v>
      </c>
    </row>
    <row r="347" spans="2:12" x14ac:dyDescent="0.2">
      <c r="B347" s="69" t="s">
        <v>10</v>
      </c>
      <c r="C347" s="70"/>
      <c r="D347" s="27"/>
      <c r="E347" s="27"/>
      <c r="F347" s="28"/>
      <c r="G347" s="27"/>
      <c r="H347" s="27"/>
      <c r="I347" s="29"/>
      <c r="J347" s="30">
        <f>ROUND(SUM(J345:J346),0)</f>
        <v>4296789</v>
      </c>
      <c r="L347" s="55"/>
    </row>
    <row r="348" spans="2:12" x14ac:dyDescent="0.2">
      <c r="B348" s="26"/>
      <c r="C348" s="16"/>
      <c r="D348" s="16"/>
      <c r="E348" s="16"/>
      <c r="F348" s="25"/>
      <c r="G348" s="16"/>
      <c r="H348" s="16"/>
      <c r="I348" s="25"/>
      <c r="J348" s="17"/>
    </row>
    <row r="349" spans="2:12" x14ac:dyDescent="0.2">
      <c r="B349" s="10">
        <v>6</v>
      </c>
      <c r="C349" s="11"/>
      <c r="D349" s="11"/>
      <c r="E349" s="11"/>
      <c r="F349" s="18" t="s">
        <v>14</v>
      </c>
      <c r="G349" s="11"/>
      <c r="H349" s="11"/>
      <c r="I349" s="11"/>
      <c r="J349" s="12"/>
    </row>
    <row r="350" spans="2:12" ht="26" x14ac:dyDescent="0.2">
      <c r="B350" s="13">
        <v>6.02</v>
      </c>
      <c r="C350" s="13"/>
      <c r="D350" s="13"/>
      <c r="E350" s="13"/>
      <c r="F350" s="32" t="s">
        <v>122</v>
      </c>
      <c r="G350" s="13" t="s">
        <v>23</v>
      </c>
      <c r="H350" s="35">
        <v>2.4</v>
      </c>
      <c r="I350" s="14">
        <f>+ROUND(190599,0)</f>
        <v>190599</v>
      </c>
      <c r="J350" s="37">
        <f>+ROUND(H350*I350,0)</f>
        <v>457438</v>
      </c>
    </row>
    <row r="351" spans="2:12" x14ac:dyDescent="0.2">
      <c r="B351" s="69" t="s">
        <v>10</v>
      </c>
      <c r="C351" s="70"/>
      <c r="D351" s="27"/>
      <c r="E351" s="27"/>
      <c r="F351" s="28"/>
      <c r="G351" s="27"/>
      <c r="H351" s="27"/>
      <c r="I351" s="29"/>
      <c r="J351" s="30">
        <f>ROUND(SUM(J350),0)</f>
        <v>457438</v>
      </c>
      <c r="L351" s="55"/>
    </row>
    <row r="352" spans="2:12" x14ac:dyDescent="0.2">
      <c r="B352" s="26"/>
      <c r="C352" s="16"/>
      <c r="D352" s="16"/>
      <c r="E352" s="16"/>
      <c r="F352" s="25"/>
      <c r="G352" s="16"/>
      <c r="H352" s="16"/>
      <c r="I352" s="25"/>
      <c r="J352" s="17"/>
    </row>
    <row r="353" spans="2:12" x14ac:dyDescent="0.2">
      <c r="B353" s="10">
        <v>7</v>
      </c>
      <c r="C353" s="11"/>
      <c r="D353" s="11"/>
      <c r="E353" s="11"/>
      <c r="F353" s="18" t="s">
        <v>76</v>
      </c>
      <c r="G353" s="11"/>
      <c r="H353" s="11"/>
      <c r="I353" s="11"/>
      <c r="J353" s="12"/>
    </row>
    <row r="354" spans="2:12" ht="26" x14ac:dyDescent="0.2">
      <c r="B354" s="13">
        <v>7.02</v>
      </c>
      <c r="C354" s="13"/>
      <c r="D354" s="13"/>
      <c r="E354" s="13"/>
      <c r="F354" s="32" t="s">
        <v>77</v>
      </c>
      <c r="G354" s="13" t="s">
        <v>23</v>
      </c>
      <c r="H354" s="35">
        <v>20.6</v>
      </c>
      <c r="I354" s="14">
        <f>+ROUND(290729,0)</f>
        <v>290729</v>
      </c>
      <c r="J354" s="37">
        <f>+ROUND(H354*I354,0)</f>
        <v>5989017</v>
      </c>
    </row>
    <row r="355" spans="2:12" x14ac:dyDescent="0.2">
      <c r="B355" s="69" t="s">
        <v>10</v>
      </c>
      <c r="C355" s="70"/>
      <c r="D355" s="27"/>
      <c r="E355" s="27"/>
      <c r="F355" s="28"/>
      <c r="G355" s="27"/>
      <c r="H355" s="27"/>
      <c r="I355" s="29"/>
      <c r="J355" s="30">
        <f>ROUND(SUM(J354),0)</f>
        <v>5989017</v>
      </c>
    </row>
    <row r="356" spans="2:12" x14ac:dyDescent="0.2">
      <c r="B356" s="26"/>
      <c r="C356" s="16"/>
      <c r="D356" s="16"/>
      <c r="E356" s="16"/>
      <c r="F356" s="25"/>
      <c r="G356" s="16"/>
      <c r="H356" s="16"/>
      <c r="I356" s="25"/>
      <c r="J356" s="17"/>
      <c r="L356" s="55"/>
    </row>
    <row r="357" spans="2:12" ht="26" x14ac:dyDescent="0.2">
      <c r="B357" s="10">
        <v>8</v>
      </c>
      <c r="C357" s="11"/>
      <c r="D357" s="11"/>
      <c r="E357" s="11"/>
      <c r="F357" s="18" t="s">
        <v>78</v>
      </c>
      <c r="G357" s="11"/>
      <c r="H357" s="11"/>
      <c r="I357" s="11"/>
      <c r="J357" s="12"/>
    </row>
    <row r="358" spans="2:12" ht="39" x14ac:dyDescent="0.2">
      <c r="B358" s="13">
        <v>8.02</v>
      </c>
      <c r="C358" s="13"/>
      <c r="D358" s="13"/>
      <c r="E358" s="13"/>
      <c r="F358" s="32" t="s">
        <v>81</v>
      </c>
      <c r="G358" s="13" t="s">
        <v>32</v>
      </c>
      <c r="H358" s="35">
        <v>2</v>
      </c>
      <c r="I358" s="14">
        <f>+ROUND(235552,0)</f>
        <v>235552</v>
      </c>
      <c r="J358" s="37">
        <f t="shared" ref="J358:J366" si="5">+ROUND(H358*I358,0)</f>
        <v>471104</v>
      </c>
    </row>
    <row r="359" spans="2:12" ht="39" x14ac:dyDescent="0.2">
      <c r="B359" s="13">
        <v>8.0299999999999994</v>
      </c>
      <c r="C359" s="13"/>
      <c r="D359" s="13"/>
      <c r="E359" s="13"/>
      <c r="F359" s="32" t="s">
        <v>82</v>
      </c>
      <c r="G359" s="13" t="s">
        <v>32</v>
      </c>
      <c r="H359" s="35">
        <v>2</v>
      </c>
      <c r="I359" s="14">
        <f>+ROUND(570718,0)</f>
        <v>570718</v>
      </c>
      <c r="J359" s="37">
        <f t="shared" si="5"/>
        <v>1141436</v>
      </c>
    </row>
    <row r="360" spans="2:12" ht="39" x14ac:dyDescent="0.2">
      <c r="B360" s="13">
        <v>8.0399999999999991</v>
      </c>
      <c r="C360" s="13"/>
      <c r="D360" s="13"/>
      <c r="E360" s="13"/>
      <c r="F360" s="32" t="s">
        <v>83</v>
      </c>
      <c r="G360" s="13" t="s">
        <v>84</v>
      </c>
      <c r="H360" s="35">
        <v>3</v>
      </c>
      <c r="I360" s="14">
        <f>+ROUND(349588,0)</f>
        <v>349588</v>
      </c>
      <c r="J360" s="37">
        <f t="shared" si="5"/>
        <v>1048764</v>
      </c>
    </row>
    <row r="361" spans="2:12" ht="39" x14ac:dyDescent="0.2">
      <c r="B361" s="13">
        <v>8.0500000000000007</v>
      </c>
      <c r="C361" s="13"/>
      <c r="D361" s="13"/>
      <c r="E361" s="13"/>
      <c r="F361" s="32" t="s">
        <v>85</v>
      </c>
      <c r="G361" s="13" t="s">
        <v>32</v>
      </c>
      <c r="H361" s="35">
        <v>2</v>
      </c>
      <c r="I361" s="14">
        <f>+ROUND(39668,0)</f>
        <v>39668</v>
      </c>
      <c r="J361" s="37">
        <f t="shared" si="5"/>
        <v>79336</v>
      </c>
    </row>
    <row r="362" spans="2:12" ht="26" x14ac:dyDescent="0.2">
      <c r="B362" s="13">
        <v>8.07</v>
      </c>
      <c r="C362" s="13"/>
      <c r="D362" s="13"/>
      <c r="E362" s="13"/>
      <c r="F362" s="32" t="s">
        <v>87</v>
      </c>
      <c r="G362" s="13" t="s">
        <v>25</v>
      </c>
      <c r="H362" s="35">
        <v>2</v>
      </c>
      <c r="I362" s="14">
        <f>+ROUND(17399,0)</f>
        <v>17399</v>
      </c>
      <c r="J362" s="37">
        <f t="shared" si="5"/>
        <v>34798</v>
      </c>
    </row>
    <row r="363" spans="2:12" ht="26" x14ac:dyDescent="0.2">
      <c r="B363" s="13">
        <v>8.08</v>
      </c>
      <c r="C363" s="13"/>
      <c r="D363" s="13"/>
      <c r="E363" s="13"/>
      <c r="F363" s="32" t="s">
        <v>88</v>
      </c>
      <c r="G363" s="13" t="s">
        <v>25</v>
      </c>
      <c r="H363" s="35">
        <v>3</v>
      </c>
      <c r="I363" s="14">
        <f>+ROUND(38175,0)</f>
        <v>38175</v>
      </c>
      <c r="J363" s="37">
        <f t="shared" si="5"/>
        <v>114525</v>
      </c>
    </row>
    <row r="364" spans="2:12" ht="26" x14ac:dyDescent="0.2">
      <c r="B364" s="13">
        <v>8.09</v>
      </c>
      <c r="C364" s="13"/>
      <c r="D364" s="13"/>
      <c r="E364" s="13"/>
      <c r="F364" s="32" t="s">
        <v>89</v>
      </c>
      <c r="G364" s="13" t="s">
        <v>25</v>
      </c>
      <c r="H364" s="35">
        <v>3</v>
      </c>
      <c r="I364" s="14">
        <f>+ROUND(51006,0)</f>
        <v>51006</v>
      </c>
      <c r="J364" s="37">
        <f t="shared" si="5"/>
        <v>153018</v>
      </c>
    </row>
    <row r="365" spans="2:12" ht="26" x14ac:dyDescent="0.2">
      <c r="B365" s="35">
        <v>8.1</v>
      </c>
      <c r="C365" s="13"/>
      <c r="D365" s="13"/>
      <c r="E365" s="13"/>
      <c r="F365" s="32" t="s">
        <v>90</v>
      </c>
      <c r="G365" s="13" t="s">
        <v>25</v>
      </c>
      <c r="H365" s="35">
        <v>3</v>
      </c>
      <c r="I365" s="14">
        <f>+ROUND(66294,0)</f>
        <v>66294</v>
      </c>
      <c r="J365" s="37">
        <f t="shared" si="5"/>
        <v>198882</v>
      </c>
    </row>
    <row r="366" spans="2:12" ht="26" x14ac:dyDescent="0.2">
      <c r="B366" s="13">
        <v>8.1199999999999992</v>
      </c>
      <c r="C366" s="13"/>
      <c r="D366" s="13"/>
      <c r="E366" s="13"/>
      <c r="F366" s="32" t="s">
        <v>94</v>
      </c>
      <c r="G366" s="13" t="s">
        <v>93</v>
      </c>
      <c r="H366" s="35">
        <v>2</v>
      </c>
      <c r="I366" s="14">
        <f>+ROUND(106963,0)</f>
        <v>106963</v>
      </c>
      <c r="J366" s="37">
        <f t="shared" si="5"/>
        <v>213926</v>
      </c>
    </row>
    <row r="367" spans="2:12" x14ac:dyDescent="0.2">
      <c r="B367" s="69" t="s">
        <v>10</v>
      </c>
      <c r="C367" s="70"/>
      <c r="D367" s="27"/>
      <c r="E367" s="27"/>
      <c r="F367" s="28"/>
      <c r="G367" s="27"/>
      <c r="H367" s="27"/>
      <c r="I367" s="29"/>
      <c r="J367" s="30">
        <f>ROUND(SUM(J358:J366),0)</f>
        <v>3455789</v>
      </c>
      <c r="L367" s="55"/>
    </row>
    <row r="368" spans="2:12" x14ac:dyDescent="0.2">
      <c r="B368" s="26"/>
      <c r="C368" s="16"/>
      <c r="D368" s="16"/>
      <c r="E368" s="16"/>
      <c r="F368" s="25"/>
      <c r="G368" s="16"/>
      <c r="H368" s="16"/>
      <c r="I368" s="25"/>
      <c r="J368" s="17"/>
    </row>
    <row r="369" spans="2:12" x14ac:dyDescent="0.2">
      <c r="B369" s="10">
        <v>9</v>
      </c>
      <c r="C369" s="11"/>
      <c r="D369" s="11"/>
      <c r="E369" s="11"/>
      <c r="F369" s="18" t="s">
        <v>95</v>
      </c>
      <c r="G369" s="11"/>
      <c r="H369" s="11"/>
      <c r="I369" s="11"/>
      <c r="J369" s="12"/>
    </row>
    <row r="370" spans="2:12" ht="39" x14ac:dyDescent="0.2">
      <c r="B370" s="13">
        <v>9.01</v>
      </c>
      <c r="C370" s="13"/>
      <c r="D370" s="13"/>
      <c r="E370" s="13"/>
      <c r="F370" s="32" t="s">
        <v>96</v>
      </c>
      <c r="G370" s="13" t="s">
        <v>23</v>
      </c>
      <c r="H370" s="35">
        <v>30</v>
      </c>
      <c r="I370" s="14">
        <f>+ROUND(138263,0)</f>
        <v>138263</v>
      </c>
      <c r="J370" s="37">
        <f>+ROUND(H370*I370,0)</f>
        <v>4147890</v>
      </c>
    </row>
    <row r="371" spans="2:12" x14ac:dyDescent="0.2">
      <c r="B371" s="69" t="s">
        <v>10</v>
      </c>
      <c r="C371" s="70"/>
      <c r="D371" s="27"/>
      <c r="E371" s="27"/>
      <c r="F371" s="28"/>
      <c r="G371" s="27"/>
      <c r="H371" s="27"/>
      <c r="I371" s="29"/>
      <c r="J371" s="30">
        <f>ROUND(SUM(J370),0)</f>
        <v>4147890</v>
      </c>
      <c r="L371" s="55"/>
    </row>
    <row r="372" spans="2:12" x14ac:dyDescent="0.2">
      <c r="B372" s="26"/>
      <c r="C372" s="16"/>
      <c r="D372" s="16"/>
      <c r="E372" s="16"/>
      <c r="F372" s="25"/>
      <c r="G372" s="16"/>
      <c r="H372" s="16"/>
      <c r="I372" s="25"/>
      <c r="J372" s="17"/>
    </row>
    <row r="373" spans="2:12" x14ac:dyDescent="0.2">
      <c r="B373" s="10">
        <v>10</v>
      </c>
      <c r="C373" s="11"/>
      <c r="D373" s="11"/>
      <c r="E373" s="11"/>
      <c r="F373" s="18" t="s">
        <v>17</v>
      </c>
      <c r="G373" s="11"/>
      <c r="H373" s="11"/>
      <c r="I373" s="11"/>
      <c r="J373" s="12"/>
    </row>
    <row r="374" spans="2:12" ht="26" x14ac:dyDescent="0.2">
      <c r="B374" s="13">
        <v>10.01</v>
      </c>
      <c r="C374" s="13"/>
      <c r="D374" s="13"/>
      <c r="E374" s="13"/>
      <c r="F374" s="32" t="s">
        <v>18</v>
      </c>
      <c r="G374" s="13" t="s">
        <v>19</v>
      </c>
      <c r="H374" s="14">
        <v>7480</v>
      </c>
      <c r="I374" s="14">
        <v>84</v>
      </c>
      <c r="J374" s="37">
        <f>+ROUND(H374*I374,0)</f>
        <v>628320</v>
      </c>
    </row>
    <row r="375" spans="2:12" x14ac:dyDescent="0.2">
      <c r="B375" s="71" t="s">
        <v>10</v>
      </c>
      <c r="C375" s="72"/>
      <c r="D375" s="16"/>
      <c r="E375" s="16"/>
      <c r="F375" s="25"/>
      <c r="G375" s="16"/>
      <c r="H375" s="16"/>
      <c r="I375" s="17"/>
      <c r="J375" s="30">
        <f>ROUND(SUM(J374),0)</f>
        <v>628320</v>
      </c>
      <c r="L375" s="55"/>
    </row>
    <row r="376" spans="2:12" x14ac:dyDescent="0.2">
      <c r="B376" s="19"/>
    </row>
    <row r="377" spans="2:12" x14ac:dyDescent="0.2">
      <c r="B377" s="74" t="s">
        <v>126</v>
      </c>
      <c r="C377" s="75"/>
      <c r="D377" s="75"/>
      <c r="E377" s="75"/>
      <c r="F377" s="75"/>
      <c r="G377" s="75"/>
      <c r="H377" s="75"/>
      <c r="I377" s="75"/>
      <c r="J377" s="76"/>
    </row>
    <row r="378" spans="2:12" x14ac:dyDescent="0.2">
      <c r="B378" s="1"/>
      <c r="C378" s="1"/>
      <c r="D378" s="1"/>
      <c r="E378" s="1"/>
      <c r="F378" s="1"/>
      <c r="G378" s="1"/>
      <c r="H378" s="1"/>
      <c r="I378" s="46"/>
      <c r="J378" s="1"/>
    </row>
    <row r="379" spans="2:12" x14ac:dyDescent="0.2">
      <c r="B379" s="10">
        <v>1</v>
      </c>
      <c r="C379" s="11"/>
      <c r="D379" s="11"/>
      <c r="E379" s="11"/>
      <c r="F379" s="18" t="s">
        <v>9</v>
      </c>
      <c r="G379" s="11"/>
      <c r="H379" s="11"/>
      <c r="I379" s="47"/>
      <c r="J379" s="12"/>
    </row>
    <row r="380" spans="2:12" ht="26" x14ac:dyDescent="0.2">
      <c r="B380" s="13">
        <v>1.01</v>
      </c>
      <c r="C380" s="13"/>
      <c r="D380" s="13"/>
      <c r="E380" s="13"/>
      <c r="F380" s="32" t="s">
        <v>20</v>
      </c>
      <c r="G380" s="13" t="s">
        <v>21</v>
      </c>
      <c r="H380" s="35">
        <v>38.6</v>
      </c>
      <c r="I380" s="48">
        <f>+ROUND(14312,0)</f>
        <v>14312</v>
      </c>
      <c r="J380" s="37">
        <f>+ROUND(H380*I380,0)</f>
        <v>552443</v>
      </c>
    </row>
    <row r="381" spans="2:12" x14ac:dyDescent="0.2">
      <c r="B381" s="13">
        <v>1.02</v>
      </c>
      <c r="C381" s="13"/>
      <c r="D381" s="13"/>
      <c r="E381" s="13"/>
      <c r="F381" s="32" t="s">
        <v>98</v>
      </c>
      <c r="G381" s="13" t="s">
        <v>23</v>
      </c>
      <c r="H381" s="35">
        <v>67.5</v>
      </c>
      <c r="I381" s="48">
        <f>+ROUND(3766,0)</f>
        <v>3766</v>
      </c>
      <c r="J381" s="37">
        <f>+ROUND(H381*I381,0)</f>
        <v>254205</v>
      </c>
    </row>
    <row r="382" spans="2:12" x14ac:dyDescent="0.2">
      <c r="B382" s="13">
        <v>1.03</v>
      </c>
      <c r="C382" s="13"/>
      <c r="D382" s="13"/>
      <c r="E382" s="13"/>
      <c r="F382" s="32" t="s">
        <v>56</v>
      </c>
      <c r="G382" s="13" t="s">
        <v>57</v>
      </c>
      <c r="H382" s="35">
        <v>15.48</v>
      </c>
      <c r="I382" s="48">
        <f>+ROUND(24647,0)</f>
        <v>24647</v>
      </c>
      <c r="J382" s="37">
        <f>+ROUND(H382*I382,0)</f>
        <v>381536</v>
      </c>
    </row>
    <row r="383" spans="2:12" x14ac:dyDescent="0.2">
      <c r="B383" s="69" t="s">
        <v>10</v>
      </c>
      <c r="C383" s="70"/>
      <c r="D383" s="27"/>
      <c r="E383" s="27"/>
      <c r="F383" s="28"/>
      <c r="G383" s="27"/>
      <c r="H383" s="27"/>
      <c r="I383" s="49"/>
      <c r="J383" s="30">
        <f>ROUND(SUM(J380:J382),0)</f>
        <v>1188184</v>
      </c>
      <c r="L383" s="55"/>
    </row>
    <row r="384" spans="2:12" x14ac:dyDescent="0.2">
      <c r="B384" s="26"/>
      <c r="C384" s="16"/>
      <c r="D384" s="16"/>
      <c r="E384" s="16"/>
      <c r="F384" s="25"/>
      <c r="G384" s="16"/>
      <c r="H384" s="16"/>
      <c r="I384" s="50"/>
      <c r="J384" s="17"/>
    </row>
    <row r="385" spans="2:12" x14ac:dyDescent="0.2">
      <c r="B385" s="10">
        <v>2</v>
      </c>
      <c r="C385" s="11"/>
      <c r="D385" s="11"/>
      <c r="E385" s="11"/>
      <c r="F385" s="18" t="s">
        <v>11</v>
      </c>
      <c r="G385" s="11"/>
      <c r="H385" s="11"/>
      <c r="I385" s="47"/>
      <c r="J385" s="12"/>
    </row>
    <row r="386" spans="2:12" x14ac:dyDescent="0.2">
      <c r="B386" s="13">
        <v>2.0099999999999998</v>
      </c>
      <c r="C386" s="13"/>
      <c r="D386" s="13"/>
      <c r="E386" s="13"/>
      <c r="F386" s="32" t="s">
        <v>127</v>
      </c>
      <c r="G386" s="13" t="s">
        <v>23</v>
      </c>
      <c r="H386" s="35">
        <v>11.92</v>
      </c>
      <c r="I386" s="51">
        <f>+ROUND(37003,0)</f>
        <v>37003</v>
      </c>
      <c r="J386" s="37">
        <f t="shared" ref="J386:J392" si="6">+ROUND(H386*I386,0)</f>
        <v>441076</v>
      </c>
    </row>
    <row r="387" spans="2:12" ht="26" x14ac:dyDescent="0.2">
      <c r="B387" s="13">
        <v>2.02</v>
      </c>
      <c r="C387" s="13"/>
      <c r="D387" s="13"/>
      <c r="E387" s="13"/>
      <c r="F387" s="32" t="s">
        <v>128</v>
      </c>
      <c r="G387" s="13" t="s">
        <v>32</v>
      </c>
      <c r="H387" s="35">
        <v>8</v>
      </c>
      <c r="I387" s="51">
        <f>+ROUND(358656,0)</f>
        <v>358656</v>
      </c>
      <c r="J387" s="37">
        <f t="shared" si="6"/>
        <v>2869248</v>
      </c>
    </row>
    <row r="388" spans="2:12" ht="26" x14ac:dyDescent="0.2">
      <c r="B388" s="13">
        <v>2.0299999999999998</v>
      </c>
      <c r="C388" s="13"/>
      <c r="D388" s="13"/>
      <c r="E388" s="13"/>
      <c r="F388" s="32" t="s">
        <v>100</v>
      </c>
      <c r="G388" s="13" t="s">
        <v>21</v>
      </c>
      <c r="H388" s="35">
        <v>34</v>
      </c>
      <c r="I388" s="51">
        <f>+ROUND(127978,0)</f>
        <v>127978</v>
      </c>
      <c r="J388" s="37">
        <f t="shared" si="6"/>
        <v>4351252</v>
      </c>
    </row>
    <row r="389" spans="2:12" ht="26" x14ac:dyDescent="0.2">
      <c r="B389" s="13">
        <v>2.04</v>
      </c>
      <c r="C389" s="13"/>
      <c r="D389" s="13"/>
      <c r="E389" s="13"/>
      <c r="F389" s="32" t="s">
        <v>129</v>
      </c>
      <c r="G389" s="13" t="s">
        <v>25</v>
      </c>
      <c r="H389" s="35">
        <v>19.600000000000001</v>
      </c>
      <c r="I389" s="51">
        <f>+ROUND(135449,0)</f>
        <v>135449</v>
      </c>
      <c r="J389" s="37">
        <f t="shared" si="6"/>
        <v>2654800</v>
      </c>
    </row>
    <row r="390" spans="2:12" ht="26" x14ac:dyDescent="0.2">
      <c r="B390" s="13">
        <v>2.0499999999999998</v>
      </c>
      <c r="C390" s="13"/>
      <c r="D390" s="13"/>
      <c r="E390" s="13"/>
      <c r="F390" s="32" t="s">
        <v>130</v>
      </c>
      <c r="G390" s="13" t="s">
        <v>21</v>
      </c>
      <c r="H390" s="35">
        <v>30.8</v>
      </c>
      <c r="I390" s="51">
        <f>+ROUND(128233,0)</f>
        <v>128233</v>
      </c>
      <c r="J390" s="37">
        <f t="shared" si="6"/>
        <v>3949576</v>
      </c>
    </row>
    <row r="391" spans="2:12" ht="26" x14ac:dyDescent="0.2">
      <c r="B391" s="13">
        <v>2.06</v>
      </c>
      <c r="C391" s="13"/>
      <c r="D391" s="13"/>
      <c r="E391" s="13"/>
      <c r="F391" s="32" t="s">
        <v>131</v>
      </c>
      <c r="G391" s="13" t="s">
        <v>21</v>
      </c>
      <c r="H391" s="35">
        <v>18</v>
      </c>
      <c r="I391" s="51">
        <f>+ROUND(87903,0)</f>
        <v>87903</v>
      </c>
      <c r="J391" s="37">
        <f t="shared" si="6"/>
        <v>1582254</v>
      </c>
    </row>
    <row r="392" spans="2:12" ht="26" x14ac:dyDescent="0.2">
      <c r="B392" s="13">
        <v>2.0699999999999998</v>
      </c>
      <c r="C392" s="13"/>
      <c r="D392" s="13"/>
      <c r="E392" s="13"/>
      <c r="F392" s="32" t="s">
        <v>132</v>
      </c>
      <c r="G392" s="13" t="s">
        <v>23</v>
      </c>
      <c r="H392" s="35">
        <v>73.150000000000006</v>
      </c>
      <c r="I392" s="51">
        <f>+ROUND(148447,0)</f>
        <v>148447</v>
      </c>
      <c r="J392" s="37">
        <f t="shared" si="6"/>
        <v>10858898</v>
      </c>
    </row>
    <row r="393" spans="2:12" x14ac:dyDescent="0.2">
      <c r="B393" s="69" t="s">
        <v>10</v>
      </c>
      <c r="C393" s="70"/>
      <c r="D393" s="27"/>
      <c r="E393" s="27"/>
      <c r="F393" s="28"/>
      <c r="G393" s="27"/>
      <c r="H393" s="27"/>
      <c r="I393" s="49"/>
      <c r="J393" s="30">
        <f>ROUND(SUM(J386:J392),0)</f>
        <v>26707104</v>
      </c>
      <c r="L393" s="55"/>
    </row>
    <row r="394" spans="2:12" x14ac:dyDescent="0.2">
      <c r="B394" s="26"/>
      <c r="C394" s="16"/>
      <c r="D394" s="16"/>
      <c r="E394" s="16"/>
      <c r="F394" s="25"/>
      <c r="G394" s="16"/>
      <c r="H394" s="16"/>
      <c r="I394" s="50"/>
      <c r="J394" s="17"/>
    </row>
    <row r="395" spans="2:12" x14ac:dyDescent="0.2">
      <c r="B395" s="10">
        <v>3</v>
      </c>
      <c r="C395" s="11"/>
      <c r="D395" s="11"/>
      <c r="E395" s="11"/>
      <c r="F395" s="18" t="s">
        <v>67</v>
      </c>
      <c r="G395" s="11"/>
      <c r="H395" s="11"/>
      <c r="I395" s="47"/>
      <c r="J395" s="12"/>
    </row>
    <row r="396" spans="2:12" ht="26" x14ac:dyDescent="0.2">
      <c r="B396" s="13">
        <v>3.01</v>
      </c>
      <c r="C396" s="13"/>
      <c r="D396" s="13"/>
      <c r="E396" s="13"/>
      <c r="F396" s="32" t="s">
        <v>69</v>
      </c>
      <c r="G396" s="34" t="s">
        <v>70</v>
      </c>
      <c r="H396" s="35">
        <v>965.32</v>
      </c>
      <c r="I396" s="51">
        <f>+ROUND(12678,0)</f>
        <v>12678</v>
      </c>
      <c r="J396" s="37">
        <f>+ROUND(H396*I396,0)</f>
        <v>12238327</v>
      </c>
    </row>
    <row r="397" spans="2:12" ht="26" x14ac:dyDescent="0.2">
      <c r="B397" s="13">
        <v>3.02</v>
      </c>
      <c r="C397" s="13"/>
      <c r="D397" s="13"/>
      <c r="E397" s="13"/>
      <c r="F397" s="32" t="s">
        <v>68</v>
      </c>
      <c r="G397" s="34" t="s">
        <v>25</v>
      </c>
      <c r="H397" s="35">
        <v>54</v>
      </c>
      <c r="I397" s="51">
        <f>+ROUND(45947,0)</f>
        <v>45947</v>
      </c>
      <c r="J397" s="37">
        <f>+ROUND(H397*I397,0)</f>
        <v>2481138</v>
      </c>
    </row>
    <row r="398" spans="2:12" ht="26" x14ac:dyDescent="0.2">
      <c r="B398" s="13">
        <v>3.03</v>
      </c>
      <c r="C398" s="13"/>
      <c r="D398" s="13"/>
      <c r="E398" s="13"/>
      <c r="F398" s="32" t="s">
        <v>133</v>
      </c>
      <c r="G398" s="34" t="s">
        <v>70</v>
      </c>
      <c r="H398" s="35">
        <v>29.32</v>
      </c>
      <c r="I398" s="51">
        <f>+ROUND(38300,0)</f>
        <v>38300</v>
      </c>
      <c r="J398" s="37">
        <f>+ROUND(H398*I398,0)</f>
        <v>1122956</v>
      </c>
    </row>
    <row r="399" spans="2:12" ht="26" x14ac:dyDescent="0.2">
      <c r="B399" s="13">
        <v>3.04</v>
      </c>
      <c r="C399" s="13"/>
      <c r="D399" s="13"/>
      <c r="E399" s="13"/>
      <c r="F399" s="32" t="s">
        <v>120</v>
      </c>
      <c r="G399" s="34" t="s">
        <v>23</v>
      </c>
      <c r="H399" s="35">
        <v>71.25</v>
      </c>
      <c r="I399" s="51">
        <f>+ROUND(16538,0)</f>
        <v>16538</v>
      </c>
      <c r="J399" s="37">
        <f>+ROUND(H399*I399,0)</f>
        <v>1178333</v>
      </c>
    </row>
    <row r="400" spans="2:12" x14ac:dyDescent="0.2">
      <c r="B400" s="69" t="s">
        <v>10</v>
      </c>
      <c r="C400" s="70"/>
      <c r="D400" s="27"/>
      <c r="E400" s="27"/>
      <c r="F400" s="28"/>
      <c r="G400" s="27"/>
      <c r="H400" s="27"/>
      <c r="I400" s="49"/>
      <c r="J400" s="30">
        <f>ROUND(SUM(J396:J399),0)</f>
        <v>17020754</v>
      </c>
      <c r="L400" s="55"/>
    </row>
    <row r="401" spans="2:12" x14ac:dyDescent="0.2">
      <c r="B401" s="26"/>
      <c r="C401" s="16"/>
      <c r="D401" s="16"/>
      <c r="E401" s="16"/>
      <c r="F401" s="25"/>
      <c r="G401" s="16"/>
      <c r="H401" s="16"/>
      <c r="I401" s="50"/>
      <c r="J401" s="17"/>
    </row>
    <row r="402" spans="2:12" x14ac:dyDescent="0.2">
      <c r="B402" s="10">
        <v>4</v>
      </c>
      <c r="C402" s="11"/>
      <c r="D402" s="11"/>
      <c r="E402" s="11"/>
      <c r="F402" s="18" t="s">
        <v>71</v>
      </c>
      <c r="G402" s="11"/>
      <c r="H402" s="11"/>
      <c r="I402" s="47"/>
      <c r="J402" s="12"/>
    </row>
    <row r="403" spans="2:12" ht="39" x14ac:dyDescent="0.2">
      <c r="B403" s="13">
        <v>4.01</v>
      </c>
      <c r="C403" s="13"/>
      <c r="D403" s="13"/>
      <c r="E403" s="13"/>
      <c r="F403" s="32" t="s">
        <v>26</v>
      </c>
      <c r="G403" s="13" t="s">
        <v>23</v>
      </c>
      <c r="H403" s="35">
        <v>48</v>
      </c>
      <c r="I403" s="48">
        <f>+ROUND(148244,0)</f>
        <v>148244</v>
      </c>
      <c r="J403" s="37">
        <f>+ROUND(H403*I403,0)</f>
        <v>7115712</v>
      </c>
    </row>
    <row r="404" spans="2:12" ht="26" x14ac:dyDescent="0.2">
      <c r="B404" s="13">
        <v>4.0199999999999996</v>
      </c>
      <c r="C404" s="13"/>
      <c r="D404" s="13"/>
      <c r="E404" s="13"/>
      <c r="F404" s="32" t="s">
        <v>27</v>
      </c>
      <c r="G404" s="13" t="s">
        <v>25</v>
      </c>
      <c r="H404" s="35">
        <v>27.2</v>
      </c>
      <c r="I404" s="48">
        <f>+ROUND(29228,0)</f>
        <v>29228</v>
      </c>
      <c r="J404" s="37">
        <f>+ROUND(H404*I404,0)</f>
        <v>795002</v>
      </c>
    </row>
    <row r="405" spans="2:12" x14ac:dyDescent="0.2">
      <c r="B405" s="69" t="s">
        <v>10</v>
      </c>
      <c r="C405" s="70"/>
      <c r="D405" s="27"/>
      <c r="E405" s="27"/>
      <c r="F405" s="28"/>
      <c r="G405" s="27"/>
      <c r="H405" s="27"/>
      <c r="I405" s="49"/>
      <c r="J405" s="30">
        <f>ROUND(SUM(J403:J404),0)</f>
        <v>7910714</v>
      </c>
      <c r="L405" s="55"/>
    </row>
    <row r="406" spans="2:12" x14ac:dyDescent="0.2">
      <c r="B406" s="26"/>
      <c r="C406" s="16"/>
      <c r="D406" s="16"/>
      <c r="E406" s="16"/>
      <c r="F406" s="25"/>
      <c r="G406" s="16"/>
      <c r="H406" s="16"/>
      <c r="I406" s="50"/>
      <c r="J406" s="17"/>
    </row>
    <row r="407" spans="2:12" x14ac:dyDescent="0.2">
      <c r="B407" s="10">
        <v>5</v>
      </c>
      <c r="C407" s="11"/>
      <c r="D407" s="11"/>
      <c r="E407" s="11"/>
      <c r="F407" s="18" t="s">
        <v>14</v>
      </c>
      <c r="G407" s="11"/>
      <c r="H407" s="11"/>
      <c r="I407" s="47"/>
      <c r="J407" s="12"/>
    </row>
    <row r="408" spans="2:12" ht="39" x14ac:dyDescent="0.2">
      <c r="B408" s="13">
        <v>5.01</v>
      </c>
      <c r="C408" s="13"/>
      <c r="D408" s="13"/>
      <c r="E408" s="13"/>
      <c r="F408" s="32" t="s">
        <v>75</v>
      </c>
      <c r="G408" s="13" t="s">
        <v>23</v>
      </c>
      <c r="H408" s="35">
        <v>46.7</v>
      </c>
      <c r="I408" s="48">
        <f>+ROUND(128467,0)</f>
        <v>128467</v>
      </c>
      <c r="J408" s="37">
        <f>+ROUND(H408*I408,0)</f>
        <v>5999409</v>
      </c>
    </row>
    <row r="409" spans="2:12" x14ac:dyDescent="0.2">
      <c r="B409" s="69" t="s">
        <v>10</v>
      </c>
      <c r="C409" s="70"/>
      <c r="D409" s="27"/>
      <c r="E409" s="27"/>
      <c r="F409" s="28"/>
      <c r="G409" s="27"/>
      <c r="H409" s="27"/>
      <c r="I409" s="49"/>
      <c r="J409" s="30">
        <f>ROUND(SUM(J408),0)</f>
        <v>5999409</v>
      </c>
      <c r="L409" s="55"/>
    </row>
    <row r="410" spans="2:12" x14ac:dyDescent="0.2">
      <c r="B410" s="26"/>
      <c r="C410" s="16"/>
      <c r="D410" s="16"/>
      <c r="E410" s="16"/>
      <c r="F410" s="25"/>
      <c r="G410" s="16"/>
      <c r="H410" s="16"/>
      <c r="I410" s="50"/>
      <c r="J410" s="17"/>
    </row>
    <row r="411" spans="2:12" x14ac:dyDescent="0.2">
      <c r="B411" s="10">
        <v>6</v>
      </c>
      <c r="C411" s="11"/>
      <c r="D411" s="11"/>
      <c r="E411" s="11"/>
      <c r="F411" s="18" t="s">
        <v>76</v>
      </c>
      <c r="G411" s="11"/>
      <c r="H411" s="11"/>
      <c r="I411" s="47"/>
      <c r="J411" s="12"/>
    </row>
    <row r="412" spans="2:12" ht="39" x14ac:dyDescent="0.2">
      <c r="B412" s="13">
        <v>6.01</v>
      </c>
      <c r="C412" s="13"/>
      <c r="D412" s="13"/>
      <c r="E412" s="13"/>
      <c r="F412" s="32" t="s">
        <v>42</v>
      </c>
      <c r="G412" s="13" t="s">
        <v>23</v>
      </c>
      <c r="H412" s="13">
        <v>1.76</v>
      </c>
      <c r="I412" s="48">
        <f>+ROUND(598386,0)</f>
        <v>598386</v>
      </c>
      <c r="J412" s="37">
        <f>+ROUND(H412*I412,0)</f>
        <v>1053159</v>
      </c>
    </row>
    <row r="413" spans="2:12" ht="39" x14ac:dyDescent="0.2">
      <c r="B413" s="13">
        <v>6.02</v>
      </c>
      <c r="C413" s="13"/>
      <c r="D413" s="13"/>
      <c r="E413" s="13"/>
      <c r="F413" s="32" t="s">
        <v>104</v>
      </c>
      <c r="G413" s="13" t="s">
        <v>23</v>
      </c>
      <c r="H413" s="13">
        <v>10.95</v>
      </c>
      <c r="I413" s="48">
        <f>+ROUND(479795,0)</f>
        <v>479795</v>
      </c>
      <c r="J413" s="37">
        <f>+ROUND(H413*I413,0)</f>
        <v>5253755</v>
      </c>
    </row>
    <row r="414" spans="2:12" x14ac:dyDescent="0.2">
      <c r="B414" s="69" t="s">
        <v>10</v>
      </c>
      <c r="C414" s="70"/>
      <c r="D414" s="27"/>
      <c r="E414" s="27"/>
      <c r="F414" s="28"/>
      <c r="G414" s="27"/>
      <c r="H414" s="27"/>
      <c r="I414" s="49"/>
      <c r="J414" s="30">
        <f>ROUND(SUM(J412:J413),0)</f>
        <v>6306914</v>
      </c>
      <c r="L414" s="55"/>
    </row>
    <row r="415" spans="2:12" x14ac:dyDescent="0.2">
      <c r="B415" s="26"/>
      <c r="C415" s="16"/>
      <c r="D415" s="16"/>
      <c r="E415" s="16"/>
      <c r="F415" s="25"/>
      <c r="G415" s="16"/>
      <c r="H415" s="16"/>
      <c r="I415" s="50"/>
      <c r="J415" s="17"/>
    </row>
    <row r="416" spans="2:12" x14ac:dyDescent="0.2">
      <c r="B416" s="10">
        <v>8</v>
      </c>
      <c r="C416" s="11"/>
      <c r="D416" s="11"/>
      <c r="E416" s="11"/>
      <c r="F416" s="18" t="s">
        <v>15</v>
      </c>
      <c r="G416" s="11"/>
      <c r="H416" s="11"/>
      <c r="I416" s="47"/>
      <c r="J416" s="12"/>
    </row>
    <row r="417" spans="2:12" ht="26" x14ac:dyDescent="0.2">
      <c r="B417" s="13">
        <v>8.01</v>
      </c>
      <c r="C417" s="13"/>
      <c r="D417" s="13"/>
      <c r="E417" s="13"/>
      <c r="F417" s="32" t="s">
        <v>33</v>
      </c>
      <c r="G417" s="13" t="s">
        <v>32</v>
      </c>
      <c r="H417" s="35">
        <v>1</v>
      </c>
      <c r="I417" s="48">
        <f>+ROUND(79690,0)</f>
        <v>79690</v>
      </c>
      <c r="J417" s="37">
        <f>+ROUND(H417*I417,0)</f>
        <v>79690</v>
      </c>
    </row>
    <row r="418" spans="2:12" ht="26" x14ac:dyDescent="0.2">
      <c r="B418" s="13">
        <v>8.02</v>
      </c>
      <c r="C418" s="13"/>
      <c r="D418" s="13"/>
      <c r="E418" s="13"/>
      <c r="F418" s="32" t="s">
        <v>40</v>
      </c>
      <c r="G418" s="13" t="s">
        <v>32</v>
      </c>
      <c r="H418" s="35">
        <v>2</v>
      </c>
      <c r="I418" s="48">
        <f>+ROUND(90354,0)</f>
        <v>90354</v>
      </c>
      <c r="J418" s="37">
        <f>+ROUND(H418*I418,0)</f>
        <v>180708</v>
      </c>
    </row>
    <row r="419" spans="2:12" ht="26" x14ac:dyDescent="0.2">
      <c r="B419" s="13">
        <v>8.0299999999999994</v>
      </c>
      <c r="C419" s="13"/>
      <c r="D419" s="13"/>
      <c r="E419" s="13"/>
      <c r="F419" s="32" t="s">
        <v>41</v>
      </c>
      <c r="G419" s="13" t="s">
        <v>32</v>
      </c>
      <c r="H419" s="35">
        <v>1</v>
      </c>
      <c r="I419" s="48">
        <f>+ROUND(129842,0)</f>
        <v>129842</v>
      </c>
      <c r="J419" s="37">
        <f>+ROUND(H419*I419,0)</f>
        <v>129842</v>
      </c>
    </row>
    <row r="420" spans="2:12" x14ac:dyDescent="0.2">
      <c r="B420" s="69" t="s">
        <v>10</v>
      </c>
      <c r="C420" s="70"/>
      <c r="D420" s="27"/>
      <c r="E420" s="27"/>
      <c r="F420" s="28"/>
      <c r="G420" s="27"/>
      <c r="H420" s="27"/>
      <c r="I420" s="49"/>
      <c r="J420" s="30">
        <f>ROUND(SUM(J417:J419),0)</f>
        <v>390240</v>
      </c>
      <c r="L420" s="55"/>
    </row>
    <row r="421" spans="2:12" x14ac:dyDescent="0.2">
      <c r="B421" s="26"/>
      <c r="C421" s="16"/>
      <c r="D421" s="16"/>
      <c r="E421" s="16"/>
      <c r="F421" s="25"/>
      <c r="G421" s="16"/>
      <c r="H421" s="16"/>
      <c r="I421" s="50"/>
      <c r="J421" s="17"/>
    </row>
    <row r="422" spans="2:12" x14ac:dyDescent="0.2">
      <c r="B422" s="10">
        <v>9</v>
      </c>
      <c r="C422" s="11"/>
      <c r="D422" s="11"/>
      <c r="E422" s="11"/>
      <c r="F422" s="18" t="s">
        <v>95</v>
      </c>
      <c r="G422" s="11"/>
      <c r="H422" s="11"/>
      <c r="I422" s="47"/>
      <c r="J422" s="12"/>
    </row>
    <row r="423" spans="2:12" ht="39" x14ac:dyDescent="0.2">
      <c r="B423" s="13">
        <v>9.01</v>
      </c>
      <c r="C423" s="13"/>
      <c r="D423" s="13"/>
      <c r="E423" s="13"/>
      <c r="F423" s="32" t="s">
        <v>96</v>
      </c>
      <c r="G423" s="13" t="s">
        <v>23</v>
      </c>
      <c r="H423" s="35">
        <v>69.56</v>
      </c>
      <c r="I423" s="48">
        <f>+ROUND(138263,0)</f>
        <v>138263</v>
      </c>
      <c r="J423" s="37">
        <f>+ROUND(H423*I423,0)</f>
        <v>9617574</v>
      </c>
    </row>
    <row r="424" spans="2:12" ht="26" x14ac:dyDescent="0.2">
      <c r="B424" s="13">
        <v>9.02</v>
      </c>
      <c r="C424" s="13"/>
      <c r="D424" s="13"/>
      <c r="E424" s="13"/>
      <c r="F424" s="32" t="s">
        <v>97</v>
      </c>
      <c r="G424" s="13" t="s">
        <v>25</v>
      </c>
      <c r="H424" s="35">
        <v>9.4</v>
      </c>
      <c r="I424" s="48">
        <f>+ROUND(109075,0)</f>
        <v>109075</v>
      </c>
      <c r="J424" s="37">
        <f>+ROUND(H424*I424,0)</f>
        <v>1025305</v>
      </c>
    </row>
    <row r="425" spans="2:12" x14ac:dyDescent="0.2">
      <c r="B425" s="71" t="s">
        <v>10</v>
      </c>
      <c r="C425" s="72"/>
      <c r="D425" s="16"/>
      <c r="E425" s="16"/>
      <c r="F425" s="25"/>
      <c r="G425" s="16"/>
      <c r="H425" s="16"/>
      <c r="I425" s="52"/>
      <c r="J425" s="30">
        <f>ROUND(SUM(J423:J424),0)</f>
        <v>10642879</v>
      </c>
      <c r="L425" s="55"/>
    </row>
    <row r="426" spans="2:12" x14ac:dyDescent="0.2">
      <c r="B426" s="26"/>
      <c r="C426" s="16"/>
      <c r="D426" s="16"/>
      <c r="E426" s="16"/>
      <c r="F426" s="25"/>
      <c r="G426" s="16"/>
      <c r="H426" s="16"/>
      <c r="I426" s="50"/>
    </row>
    <row r="427" spans="2:12" x14ac:dyDescent="0.2">
      <c r="B427" s="10">
        <v>10</v>
      </c>
      <c r="C427" s="11"/>
      <c r="D427" s="11"/>
      <c r="E427" s="11"/>
      <c r="F427" s="18" t="s">
        <v>17</v>
      </c>
      <c r="G427" s="11"/>
      <c r="H427" s="11"/>
      <c r="I427" s="47"/>
      <c r="J427" s="17"/>
    </row>
    <row r="428" spans="2:12" x14ac:dyDescent="0.2">
      <c r="B428" s="35">
        <v>10.01</v>
      </c>
      <c r="C428" s="13"/>
      <c r="D428" s="13"/>
      <c r="E428" s="13"/>
      <c r="F428" s="32" t="s">
        <v>106</v>
      </c>
      <c r="G428" s="13" t="s">
        <v>19</v>
      </c>
      <c r="H428" s="14">
        <v>122040</v>
      </c>
      <c r="I428" s="48">
        <v>84</v>
      </c>
      <c r="J428" s="37">
        <f>+ROUND(H428*I428,0)</f>
        <v>10251360</v>
      </c>
    </row>
    <row r="429" spans="2:12" x14ac:dyDescent="0.2">
      <c r="B429" s="69" t="s">
        <v>10</v>
      </c>
      <c r="C429" s="70"/>
      <c r="D429" s="27"/>
      <c r="E429" s="27"/>
      <c r="F429" s="28"/>
      <c r="G429" s="27"/>
      <c r="H429" s="27"/>
      <c r="I429" s="29"/>
      <c r="J429" s="30">
        <f>ROUND(SUM(J428),0)</f>
        <v>10251360</v>
      </c>
      <c r="L429" s="55"/>
    </row>
    <row r="430" spans="2:12" x14ac:dyDescent="0.2">
      <c r="B430" s="26"/>
      <c r="C430" s="16"/>
      <c r="D430" s="16"/>
      <c r="E430" s="16"/>
      <c r="F430" s="25"/>
      <c r="G430" s="16"/>
      <c r="H430" s="16"/>
      <c r="I430" s="16"/>
      <c r="J430" s="17"/>
    </row>
    <row r="431" spans="2:12" x14ac:dyDescent="0.2">
      <c r="B431" s="21"/>
      <c r="C431" s="22"/>
      <c r="D431" s="22"/>
      <c r="E431" s="22"/>
      <c r="F431" s="22"/>
      <c r="G431" s="22"/>
      <c r="H431" s="22"/>
      <c r="I431" s="23" t="s">
        <v>107</v>
      </c>
      <c r="J431" s="24">
        <f>ROUND(J17+J22+J27+J32+J36+J45+J50+J54+J64+J69+J74+J79+J83+J87+J96+J101+J105+J120+J128+J133+J139+J145+J150+J155+J172+J177+J181+J189+J196+J203+J208+J214+J218+J223+J230+J236+J244+J240+J252+J258+J263+J268+J273+J277+J284+J288+J296+J305+J300+J309+J315+J319+J331+J337+J342+J351+J355+J367+J371+J375+J347+J383+J393+J400+J405+J409+J414+J420+J425+J429,0)</f>
        <v>464369682</v>
      </c>
    </row>
    <row r="432" spans="2:12" x14ac:dyDescent="0.2">
      <c r="B432" s="1"/>
      <c r="C432" s="1"/>
      <c r="D432" s="1"/>
      <c r="E432" s="1"/>
      <c r="F432" s="1"/>
      <c r="G432" s="1"/>
      <c r="H432" s="1"/>
      <c r="I432" s="1"/>
      <c r="J432" s="1"/>
    </row>
    <row r="433" spans="2:13" x14ac:dyDescent="0.2">
      <c r="B433" s="1"/>
      <c r="C433" s="1"/>
      <c r="D433" s="1"/>
      <c r="E433" s="1"/>
      <c r="F433" s="1"/>
      <c r="G433" s="63" t="s">
        <v>108</v>
      </c>
      <c r="H433" s="64"/>
      <c r="I433" s="73"/>
      <c r="J433" s="14">
        <f>+J431</f>
        <v>464369682</v>
      </c>
      <c r="M433" s="54"/>
    </row>
    <row r="434" spans="2:13" x14ac:dyDescent="0.2">
      <c r="B434" s="1"/>
      <c r="C434" s="1"/>
      <c r="D434" s="1"/>
      <c r="E434" s="1"/>
      <c r="F434" s="1"/>
      <c r="G434" s="63" t="s">
        <v>6</v>
      </c>
      <c r="H434" s="64"/>
      <c r="I434" s="17"/>
      <c r="J434" s="14">
        <f>+J433</f>
        <v>464369682</v>
      </c>
    </row>
    <row r="435" spans="2:13" x14ac:dyDescent="0.2">
      <c r="B435" s="1"/>
      <c r="C435" s="1"/>
      <c r="D435" s="1"/>
      <c r="E435" s="1"/>
      <c r="F435" s="1"/>
      <c r="G435" s="1"/>
      <c r="H435" s="1"/>
      <c r="I435" s="1"/>
      <c r="J435" s="1"/>
    </row>
    <row r="436" spans="2:13" ht="28.75" customHeight="1" x14ac:dyDescent="0.2">
      <c r="B436" s="65" t="s">
        <v>115</v>
      </c>
      <c r="C436" s="65"/>
      <c r="D436" s="65"/>
      <c r="E436" s="65"/>
      <c r="F436" s="65"/>
      <c r="G436" s="66" t="s">
        <v>3</v>
      </c>
      <c r="H436" s="66"/>
      <c r="I436" s="66"/>
      <c r="J436" s="66"/>
    </row>
    <row r="437" spans="2:13" ht="15.5" customHeight="1" x14ac:dyDescent="0.2">
      <c r="B437" s="65" t="s">
        <v>109</v>
      </c>
      <c r="C437" s="65"/>
      <c r="D437" s="65"/>
      <c r="E437" s="65"/>
      <c r="F437" s="65"/>
      <c r="G437" s="67" t="s">
        <v>110</v>
      </c>
      <c r="H437" s="67"/>
      <c r="I437" s="68">
        <v>0.24</v>
      </c>
      <c r="J437" s="68"/>
    </row>
    <row r="438" spans="2:13" ht="15.5" customHeight="1" x14ac:dyDescent="0.2">
      <c r="B438" s="65"/>
      <c r="C438" s="65"/>
      <c r="D438" s="65"/>
      <c r="E438" s="65"/>
      <c r="F438" s="65"/>
      <c r="G438" s="67" t="s">
        <v>111</v>
      </c>
      <c r="H438" s="67"/>
      <c r="I438" s="68">
        <v>0.01</v>
      </c>
      <c r="J438" s="68"/>
    </row>
    <row r="439" spans="2:13" ht="15.5" customHeight="1" x14ac:dyDescent="0.2">
      <c r="B439" s="65"/>
      <c r="C439" s="65"/>
      <c r="D439" s="65"/>
      <c r="E439" s="65"/>
      <c r="F439" s="65"/>
      <c r="G439" s="67" t="s">
        <v>112</v>
      </c>
      <c r="H439" s="67"/>
      <c r="I439" s="68">
        <v>0.05</v>
      </c>
      <c r="J439" s="68"/>
    </row>
    <row r="440" spans="2:13" ht="18" customHeight="1" x14ac:dyDescent="0.2">
      <c r="B440" s="60" t="s">
        <v>113</v>
      </c>
      <c r="C440" s="60"/>
      <c r="D440" s="60"/>
      <c r="E440" s="60"/>
      <c r="F440" s="60"/>
      <c r="G440" s="61" t="s">
        <v>138</v>
      </c>
      <c r="H440" s="61"/>
      <c r="I440" s="62">
        <v>0.3</v>
      </c>
      <c r="J440" s="62"/>
    </row>
    <row r="441" spans="2:13" x14ac:dyDescent="0.2">
      <c r="B441" s="1"/>
      <c r="C441" s="1"/>
      <c r="D441" s="1"/>
      <c r="E441" s="1"/>
      <c r="F441" s="1"/>
      <c r="G441" s="1"/>
      <c r="H441" s="1"/>
      <c r="I441" s="1"/>
      <c r="J441" s="1"/>
    </row>
    <row r="442" spans="2:13" x14ac:dyDescent="0.2">
      <c r="B442" s="21"/>
      <c r="C442" s="22"/>
      <c r="D442" s="22"/>
      <c r="E442" s="22"/>
      <c r="F442" s="22"/>
      <c r="G442" s="22"/>
      <c r="H442" s="22"/>
      <c r="I442" s="23" t="s">
        <v>114</v>
      </c>
      <c r="J442" s="24">
        <f>+J434</f>
        <v>464369682</v>
      </c>
    </row>
    <row r="443" spans="2:13" x14ac:dyDescent="0.2">
      <c r="B443" s="19"/>
    </row>
    <row r="444" spans="2:13" x14ac:dyDescent="0.2">
      <c r="B444" s="19"/>
    </row>
  </sheetData>
  <mergeCells count="104">
    <mergeCell ref="B8:J8"/>
    <mergeCell ref="B10:B11"/>
    <mergeCell ref="C10:C11"/>
    <mergeCell ref="D10:E10"/>
    <mergeCell ref="F10:F11"/>
    <mergeCell ref="G10:G11"/>
    <mergeCell ref="H10:H11"/>
    <mergeCell ref="I10:I11"/>
    <mergeCell ref="J10:J11"/>
    <mergeCell ref="B56:J56"/>
    <mergeCell ref="B50:C50"/>
    <mergeCell ref="B54:C54"/>
    <mergeCell ref="B17:C17"/>
    <mergeCell ref="B22:C22"/>
    <mergeCell ref="B27:C27"/>
    <mergeCell ref="B32:C32"/>
    <mergeCell ref="B36:C36"/>
    <mergeCell ref="B45:C45"/>
    <mergeCell ref="B107:J107"/>
    <mergeCell ref="B79:C79"/>
    <mergeCell ref="B83:C83"/>
    <mergeCell ref="B87:C87"/>
    <mergeCell ref="B96:C96"/>
    <mergeCell ref="B101:C101"/>
    <mergeCell ref="B105:C105"/>
    <mergeCell ref="B64:C64"/>
    <mergeCell ref="B69:C69"/>
    <mergeCell ref="B74:C74"/>
    <mergeCell ref="B183:J183"/>
    <mergeCell ref="B145:C145"/>
    <mergeCell ref="B150:C150"/>
    <mergeCell ref="B155:C155"/>
    <mergeCell ref="B172:C172"/>
    <mergeCell ref="B177:C177"/>
    <mergeCell ref="B181:C181"/>
    <mergeCell ref="B120:C120"/>
    <mergeCell ref="B128:C128"/>
    <mergeCell ref="B133:C133"/>
    <mergeCell ref="B139:C139"/>
    <mergeCell ref="B246:J246"/>
    <mergeCell ref="B244:C244"/>
    <mergeCell ref="B214:C214"/>
    <mergeCell ref="B218:C218"/>
    <mergeCell ref="B223:C223"/>
    <mergeCell ref="B230:C230"/>
    <mergeCell ref="B236:C236"/>
    <mergeCell ref="B240:C240"/>
    <mergeCell ref="B189:C189"/>
    <mergeCell ref="B196:C196"/>
    <mergeCell ref="B203:C203"/>
    <mergeCell ref="B208:C208"/>
    <mergeCell ref="B290:J290"/>
    <mergeCell ref="B284:C284"/>
    <mergeCell ref="B288:C288"/>
    <mergeCell ref="B252:C252"/>
    <mergeCell ref="B258:C258"/>
    <mergeCell ref="B263:C263"/>
    <mergeCell ref="B268:C268"/>
    <mergeCell ref="B273:C273"/>
    <mergeCell ref="B277:C277"/>
    <mergeCell ref="B331:C331"/>
    <mergeCell ref="B337:C337"/>
    <mergeCell ref="B342:C342"/>
    <mergeCell ref="B321:J321"/>
    <mergeCell ref="B309:C309"/>
    <mergeCell ref="B315:C315"/>
    <mergeCell ref="B319:C319"/>
    <mergeCell ref="B296:C296"/>
    <mergeCell ref="B300:C300"/>
    <mergeCell ref="B305:C305"/>
    <mergeCell ref="B393:C393"/>
    <mergeCell ref="B400:C400"/>
    <mergeCell ref="B405:C405"/>
    <mergeCell ref="B377:J377"/>
    <mergeCell ref="B347:C347"/>
    <mergeCell ref="B351:C351"/>
    <mergeCell ref="B355:C355"/>
    <mergeCell ref="B367:C367"/>
    <mergeCell ref="B371:C371"/>
    <mergeCell ref="B375:C375"/>
    <mergeCell ref="B2:J2"/>
    <mergeCell ref="B3:J3"/>
    <mergeCell ref="B5:J5"/>
    <mergeCell ref="B6:J6"/>
    <mergeCell ref="B440:F440"/>
    <mergeCell ref="G440:H440"/>
    <mergeCell ref="I440:J440"/>
    <mergeCell ref="G434:H434"/>
    <mergeCell ref="B436:F436"/>
    <mergeCell ref="G436:J436"/>
    <mergeCell ref="B437:F439"/>
    <mergeCell ref="G437:H437"/>
    <mergeCell ref="I437:J437"/>
    <mergeCell ref="G438:H438"/>
    <mergeCell ref="I438:J438"/>
    <mergeCell ref="G439:H439"/>
    <mergeCell ref="I439:J439"/>
    <mergeCell ref="B409:C409"/>
    <mergeCell ref="B414:C414"/>
    <mergeCell ref="B420:C420"/>
    <mergeCell ref="B425:C425"/>
    <mergeCell ref="B429:C429"/>
    <mergeCell ref="G433:I433"/>
    <mergeCell ref="B383:C383"/>
  </mergeCells>
  <printOptions horizontalCentered="1"/>
  <pageMargins left="0.23622047244094491" right="0.23622047244094491" top="0.74803149606299213" bottom="0.74803149606299213" header="0.31496062992125984" footer="0.31496062992125984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3C05F-CC12-460D-831B-F7F874B7BAC2}">
  <dimension ref="B2:J452"/>
  <sheetViews>
    <sheetView tabSelected="1" workbookViewId="0">
      <selection activeCell="K117" sqref="K117"/>
    </sheetView>
  </sheetViews>
  <sheetFormatPr baseColWidth="10" defaultRowHeight="15" x14ac:dyDescent="0.2"/>
  <cols>
    <col min="1" max="1" width="0.6640625" customWidth="1"/>
    <col min="2" max="2" width="4.1640625" customWidth="1"/>
    <col min="3" max="3" width="5.33203125" customWidth="1"/>
    <col min="4" max="4" width="5.83203125" customWidth="1"/>
    <col min="5" max="5" width="6.5" customWidth="1"/>
    <col min="6" max="6" width="37.83203125" customWidth="1"/>
    <col min="7" max="8" width="8" customWidth="1"/>
    <col min="9" max="9" width="7.1640625" customWidth="1"/>
    <col min="10" max="10" width="7" customWidth="1"/>
  </cols>
  <sheetData>
    <row r="2" spans="2:10" x14ac:dyDescent="0.2">
      <c r="B2" s="91" t="s">
        <v>134</v>
      </c>
      <c r="C2" s="91"/>
      <c r="D2" s="91"/>
      <c r="E2" s="91"/>
      <c r="F2" s="91"/>
      <c r="G2" s="91"/>
      <c r="H2" s="91"/>
      <c r="I2" s="91"/>
      <c r="J2" s="91"/>
    </row>
    <row r="3" spans="2:10" x14ac:dyDescent="0.2">
      <c r="B3" s="91" t="s">
        <v>135</v>
      </c>
      <c r="C3" s="91"/>
      <c r="D3" s="91"/>
      <c r="E3" s="91"/>
      <c r="F3" s="91"/>
      <c r="G3" s="91"/>
      <c r="H3" s="91"/>
      <c r="I3" s="91"/>
      <c r="J3" s="91"/>
    </row>
    <row r="4" spans="2:10" x14ac:dyDescent="0.2">
      <c r="B4" s="2"/>
      <c r="C4" s="2"/>
      <c r="D4" s="2"/>
      <c r="E4" s="2"/>
      <c r="F4" s="2"/>
      <c r="G4" s="2"/>
      <c r="H4" s="2"/>
      <c r="I4" s="2"/>
      <c r="J4" s="2"/>
    </row>
    <row r="5" spans="2:10" ht="59.5" customHeight="1" x14ac:dyDescent="0.2">
      <c r="B5" s="92" t="s">
        <v>136</v>
      </c>
      <c r="C5" s="92"/>
      <c r="D5" s="92"/>
      <c r="E5" s="92"/>
      <c r="F5" s="92"/>
      <c r="G5" s="92"/>
      <c r="H5" s="92"/>
      <c r="I5" s="92"/>
      <c r="J5" s="92"/>
    </row>
    <row r="6" spans="2:10" ht="51" customHeight="1" x14ac:dyDescent="0.2">
      <c r="B6" s="92" t="s">
        <v>137</v>
      </c>
      <c r="C6" s="92"/>
      <c r="D6" s="92"/>
      <c r="E6" s="92"/>
      <c r="F6" s="92"/>
      <c r="G6" s="92"/>
      <c r="H6" s="92"/>
      <c r="I6" s="92"/>
      <c r="J6" s="92"/>
    </row>
    <row r="7" spans="2:10" x14ac:dyDescent="0.2">
      <c r="B7" s="19"/>
    </row>
    <row r="8" spans="2:10" x14ac:dyDescent="0.2">
      <c r="B8" s="77" t="s">
        <v>36</v>
      </c>
      <c r="C8" s="78"/>
      <c r="D8" s="78"/>
      <c r="E8" s="78"/>
      <c r="F8" s="78"/>
      <c r="G8" s="78"/>
      <c r="H8" s="78"/>
      <c r="I8" s="78"/>
      <c r="J8" s="79"/>
    </row>
    <row r="9" spans="2:10" x14ac:dyDescent="0.2">
      <c r="B9" s="1"/>
      <c r="C9" s="1"/>
      <c r="D9" s="1"/>
      <c r="E9" s="1"/>
      <c r="F9" s="1"/>
      <c r="G9" s="1"/>
      <c r="H9" s="1"/>
      <c r="I9" s="1"/>
      <c r="J9" s="1"/>
    </row>
    <row r="10" spans="2:10" s="57" customFormat="1" ht="11" x14ac:dyDescent="0.15">
      <c r="B10" s="88" t="s">
        <v>0</v>
      </c>
      <c r="C10" s="88" t="s">
        <v>1</v>
      </c>
      <c r="D10" s="93" t="s">
        <v>2</v>
      </c>
      <c r="E10" s="94"/>
      <c r="F10" s="88" t="s">
        <v>3</v>
      </c>
      <c r="G10" s="88" t="s">
        <v>4</v>
      </c>
      <c r="H10" s="88" t="s">
        <v>5</v>
      </c>
      <c r="I10" s="88" t="s">
        <v>37</v>
      </c>
      <c r="J10" s="88" t="s">
        <v>38</v>
      </c>
    </row>
    <row r="11" spans="2:10" s="57" customFormat="1" ht="12" x14ac:dyDescent="0.15">
      <c r="B11" s="89"/>
      <c r="C11" s="89"/>
      <c r="D11" s="56" t="s">
        <v>7</v>
      </c>
      <c r="E11" s="56" t="s">
        <v>8</v>
      </c>
      <c r="F11" s="89"/>
      <c r="G11" s="89"/>
      <c r="H11" s="89"/>
      <c r="I11" s="89"/>
      <c r="J11" s="90"/>
    </row>
    <row r="12" spans="2:10" x14ac:dyDescent="0.2">
      <c r="B12" s="7"/>
      <c r="C12" s="8"/>
      <c r="D12" s="8"/>
      <c r="E12" s="8"/>
      <c r="F12" s="8"/>
      <c r="G12" s="8"/>
      <c r="H12" s="8"/>
      <c r="I12" s="8"/>
      <c r="J12" s="9"/>
    </row>
    <row r="13" spans="2:10" x14ac:dyDescent="0.2">
      <c r="B13" s="1"/>
      <c r="C13" s="1"/>
      <c r="D13" s="1"/>
      <c r="E13" s="1"/>
      <c r="F13" s="1"/>
      <c r="G13" s="1"/>
      <c r="H13" s="1"/>
      <c r="I13" s="1"/>
      <c r="J13" s="1"/>
    </row>
    <row r="14" spans="2:10" x14ac:dyDescent="0.2">
      <c r="B14" s="10">
        <v>1</v>
      </c>
      <c r="C14" s="11"/>
      <c r="D14" s="11"/>
      <c r="E14" s="11"/>
      <c r="F14" s="18" t="s">
        <v>9</v>
      </c>
      <c r="G14" s="11"/>
      <c r="H14" s="11"/>
      <c r="I14" s="11"/>
      <c r="J14" s="12"/>
    </row>
    <row r="15" spans="2:10" x14ac:dyDescent="0.2">
      <c r="B15" s="13">
        <v>1.01</v>
      </c>
      <c r="C15" s="13"/>
      <c r="D15" s="13"/>
      <c r="E15" s="13"/>
      <c r="F15" s="31" t="s">
        <v>20</v>
      </c>
      <c r="G15" s="13" t="s">
        <v>21</v>
      </c>
      <c r="H15" s="13"/>
      <c r="I15" s="14"/>
      <c r="J15" s="14"/>
    </row>
    <row r="16" spans="2:10" ht="26" x14ac:dyDescent="0.2">
      <c r="B16" s="13">
        <v>1.02</v>
      </c>
      <c r="C16" s="13"/>
      <c r="D16" s="13"/>
      <c r="E16" s="13"/>
      <c r="F16" s="32" t="s">
        <v>39</v>
      </c>
      <c r="G16" s="13" t="s">
        <v>21</v>
      </c>
      <c r="H16" s="13"/>
      <c r="I16" s="14"/>
      <c r="J16" s="14"/>
    </row>
    <row r="17" spans="2:10" x14ac:dyDescent="0.2">
      <c r="B17" s="69" t="s">
        <v>10</v>
      </c>
      <c r="C17" s="70"/>
      <c r="D17" s="27"/>
      <c r="E17" s="27"/>
      <c r="F17" s="28"/>
      <c r="G17" s="27"/>
      <c r="H17" s="27"/>
      <c r="I17" s="29"/>
      <c r="J17" s="30"/>
    </row>
    <row r="18" spans="2:10" x14ac:dyDescent="0.2">
      <c r="B18" s="26"/>
      <c r="C18" s="16"/>
      <c r="D18" s="16"/>
      <c r="E18" s="16"/>
      <c r="F18" s="25"/>
      <c r="G18" s="16"/>
      <c r="H18" s="16"/>
      <c r="I18" s="25"/>
      <c r="J18" s="17"/>
    </row>
    <row r="19" spans="2:10" x14ac:dyDescent="0.2">
      <c r="B19" s="10">
        <v>2</v>
      </c>
      <c r="C19" s="11"/>
      <c r="D19" s="11"/>
      <c r="E19" s="11"/>
      <c r="F19" s="18" t="s">
        <v>11</v>
      </c>
      <c r="G19" s="11"/>
      <c r="H19" s="11"/>
      <c r="I19" s="11"/>
      <c r="J19" s="12"/>
    </row>
    <row r="20" spans="2:10" ht="26" x14ac:dyDescent="0.2">
      <c r="B20" s="13">
        <v>2.0099999999999998</v>
      </c>
      <c r="C20" s="13"/>
      <c r="D20" s="13"/>
      <c r="E20" s="13"/>
      <c r="F20" s="32" t="s">
        <v>22</v>
      </c>
      <c r="G20" s="13" t="s">
        <v>23</v>
      </c>
      <c r="H20" s="13"/>
      <c r="I20" s="33"/>
      <c r="J20" s="14"/>
    </row>
    <row r="21" spans="2:10" ht="26" x14ac:dyDescent="0.2">
      <c r="B21" s="13">
        <v>2.02</v>
      </c>
      <c r="C21" s="13"/>
      <c r="D21" s="13"/>
      <c r="E21" s="13"/>
      <c r="F21" s="32" t="s">
        <v>24</v>
      </c>
      <c r="G21" s="13" t="s">
        <v>25</v>
      </c>
      <c r="H21" s="13"/>
      <c r="I21" s="33"/>
      <c r="J21" s="14"/>
    </row>
    <row r="22" spans="2:10" x14ac:dyDescent="0.2">
      <c r="B22" s="69" t="s">
        <v>10</v>
      </c>
      <c r="C22" s="70"/>
      <c r="D22" s="27"/>
      <c r="E22" s="27"/>
      <c r="F22" s="28"/>
      <c r="G22" s="27"/>
      <c r="H22" s="27"/>
      <c r="I22" s="29"/>
      <c r="J22" s="30"/>
    </row>
    <row r="23" spans="2:10" x14ac:dyDescent="0.2">
      <c r="B23" s="26"/>
      <c r="C23" s="16"/>
      <c r="D23" s="16"/>
      <c r="E23" s="16"/>
      <c r="F23" s="25"/>
      <c r="G23" s="16"/>
      <c r="H23" s="16"/>
      <c r="I23" s="25"/>
      <c r="J23" s="17"/>
    </row>
    <row r="24" spans="2:10" x14ac:dyDescent="0.2">
      <c r="B24" s="10">
        <v>3</v>
      </c>
      <c r="C24" s="11"/>
      <c r="D24" s="11"/>
      <c r="E24" s="11"/>
      <c r="F24" s="18" t="s">
        <v>12</v>
      </c>
      <c r="G24" s="11"/>
      <c r="H24" s="11"/>
      <c r="I24" s="11"/>
      <c r="J24" s="12"/>
    </row>
    <row r="25" spans="2:10" ht="39" x14ac:dyDescent="0.2">
      <c r="B25" s="13">
        <v>3.01</v>
      </c>
      <c r="C25" s="13"/>
      <c r="D25" s="13"/>
      <c r="E25" s="13"/>
      <c r="F25" s="32" t="s">
        <v>26</v>
      </c>
      <c r="G25" s="34" t="s">
        <v>23</v>
      </c>
      <c r="H25" s="13"/>
      <c r="I25" s="33"/>
      <c r="J25" s="14"/>
    </row>
    <row r="26" spans="2:10" ht="26" x14ac:dyDescent="0.2">
      <c r="B26" s="13">
        <v>3.02</v>
      </c>
      <c r="C26" s="13"/>
      <c r="D26" s="13"/>
      <c r="E26" s="13"/>
      <c r="F26" s="32" t="s">
        <v>27</v>
      </c>
      <c r="G26" s="34" t="s">
        <v>25</v>
      </c>
      <c r="H26" s="13"/>
      <c r="I26" s="33"/>
      <c r="J26" s="14"/>
    </row>
    <row r="27" spans="2:10" x14ac:dyDescent="0.2">
      <c r="B27" s="69" t="s">
        <v>10</v>
      </c>
      <c r="C27" s="70"/>
      <c r="D27" s="27"/>
      <c r="E27" s="27"/>
      <c r="F27" s="28"/>
      <c r="G27" s="27"/>
      <c r="H27" s="27"/>
      <c r="I27" s="29"/>
      <c r="J27" s="30"/>
    </row>
    <row r="28" spans="2:10" x14ac:dyDescent="0.2">
      <c r="B28" s="26"/>
      <c r="C28" s="16"/>
      <c r="D28" s="16"/>
      <c r="E28" s="16"/>
      <c r="F28" s="25"/>
      <c r="G28" s="16"/>
      <c r="H28" s="16"/>
      <c r="I28" s="25"/>
      <c r="J28" s="17"/>
    </row>
    <row r="29" spans="2:10" x14ac:dyDescent="0.2">
      <c r="B29" s="10">
        <v>4</v>
      </c>
      <c r="C29" s="11"/>
      <c r="D29" s="11"/>
      <c r="E29" s="11"/>
      <c r="F29" s="18" t="s">
        <v>13</v>
      </c>
      <c r="G29" s="11"/>
      <c r="H29" s="11"/>
      <c r="I29" s="11"/>
      <c r="J29" s="12"/>
    </row>
    <row r="30" spans="2:10" x14ac:dyDescent="0.2">
      <c r="B30" s="13">
        <v>4.01</v>
      </c>
      <c r="C30" s="13"/>
      <c r="D30" s="13"/>
      <c r="E30" s="13"/>
      <c r="F30" s="32" t="s">
        <v>28</v>
      </c>
      <c r="G30" s="13" t="s">
        <v>23</v>
      </c>
      <c r="H30" s="13"/>
      <c r="I30" s="14"/>
      <c r="J30" s="14"/>
    </row>
    <row r="31" spans="2:10" x14ac:dyDescent="0.2">
      <c r="B31" s="13">
        <v>4.0199999999999996</v>
      </c>
      <c r="C31" s="13"/>
      <c r="D31" s="13"/>
      <c r="E31" s="13"/>
      <c r="F31" s="32" t="s">
        <v>29</v>
      </c>
      <c r="G31" s="13" t="s">
        <v>23</v>
      </c>
      <c r="H31" s="13"/>
      <c r="I31" s="14"/>
      <c r="J31" s="14"/>
    </row>
    <row r="32" spans="2:10" x14ac:dyDescent="0.2">
      <c r="B32" s="69" t="s">
        <v>10</v>
      </c>
      <c r="C32" s="70"/>
      <c r="D32" s="27"/>
      <c r="E32" s="27"/>
      <c r="F32" s="28"/>
      <c r="G32" s="27"/>
      <c r="H32" s="27"/>
      <c r="I32" s="29"/>
      <c r="J32" s="30"/>
    </row>
    <row r="33" spans="2:10" ht="35.5" customHeight="1" x14ac:dyDescent="0.2">
      <c r="B33" s="26"/>
      <c r="C33" s="16"/>
      <c r="D33" s="16"/>
      <c r="E33" s="16"/>
      <c r="F33" s="25"/>
      <c r="G33" s="16"/>
      <c r="H33" s="16"/>
      <c r="I33" s="25"/>
      <c r="J33" s="17"/>
    </row>
    <row r="34" spans="2:10" x14ac:dyDescent="0.2">
      <c r="B34" s="10">
        <v>5</v>
      </c>
      <c r="C34" s="11"/>
      <c r="D34" s="11"/>
      <c r="E34" s="11"/>
      <c r="F34" s="18" t="s">
        <v>14</v>
      </c>
      <c r="G34" s="11"/>
      <c r="H34" s="11"/>
      <c r="I34" s="11"/>
      <c r="J34" s="12"/>
    </row>
    <row r="35" spans="2:10" x14ac:dyDescent="0.2">
      <c r="B35" s="13">
        <v>5.01</v>
      </c>
      <c r="C35" s="13"/>
      <c r="D35" s="13"/>
      <c r="E35" s="13"/>
      <c r="F35" s="32" t="s">
        <v>30</v>
      </c>
      <c r="G35" s="13" t="s">
        <v>23</v>
      </c>
      <c r="H35" s="13"/>
      <c r="I35" s="14"/>
      <c r="J35" s="14"/>
    </row>
    <row r="36" spans="2:10" x14ac:dyDescent="0.2">
      <c r="B36" s="69" t="s">
        <v>10</v>
      </c>
      <c r="C36" s="70"/>
      <c r="D36" s="27"/>
      <c r="E36" s="27"/>
      <c r="F36" s="28"/>
      <c r="G36" s="27"/>
      <c r="H36" s="27"/>
      <c r="I36" s="29"/>
      <c r="J36" s="30"/>
    </row>
    <row r="37" spans="2:10" x14ac:dyDescent="0.2">
      <c r="B37" s="26"/>
      <c r="C37" s="16"/>
      <c r="D37" s="16"/>
      <c r="E37" s="16"/>
      <c r="F37" s="25"/>
      <c r="G37" s="16"/>
      <c r="H37" s="16"/>
      <c r="I37" s="25"/>
      <c r="J37" s="17"/>
    </row>
    <row r="38" spans="2:10" x14ac:dyDescent="0.2">
      <c r="B38" s="10">
        <v>6</v>
      </c>
      <c r="C38" s="11"/>
      <c r="D38" s="11"/>
      <c r="E38" s="11"/>
      <c r="F38" s="18" t="s">
        <v>15</v>
      </c>
      <c r="G38" s="11"/>
      <c r="H38" s="11"/>
      <c r="I38" s="11"/>
      <c r="J38" s="12"/>
    </row>
    <row r="39" spans="2:10" x14ac:dyDescent="0.2">
      <c r="B39" s="13">
        <v>6.01</v>
      </c>
      <c r="C39" s="13"/>
      <c r="D39" s="13"/>
      <c r="E39" s="13"/>
      <c r="F39" s="32" t="s">
        <v>31</v>
      </c>
      <c r="G39" s="13" t="s">
        <v>32</v>
      </c>
      <c r="H39" s="13"/>
      <c r="I39" s="14"/>
      <c r="J39" s="14"/>
    </row>
    <row r="40" spans="2:10" ht="26" x14ac:dyDescent="0.2">
      <c r="B40" s="13">
        <v>6.02</v>
      </c>
      <c r="C40" s="13"/>
      <c r="D40" s="13"/>
      <c r="E40" s="13"/>
      <c r="F40" s="32" t="s">
        <v>33</v>
      </c>
      <c r="G40" s="13" t="s">
        <v>32</v>
      </c>
      <c r="H40" s="13"/>
      <c r="I40" s="14"/>
      <c r="J40" s="14"/>
    </row>
    <row r="41" spans="2:10" ht="26" x14ac:dyDescent="0.2">
      <c r="B41" s="13">
        <v>6.03</v>
      </c>
      <c r="C41" s="13"/>
      <c r="D41" s="13"/>
      <c r="E41" s="13"/>
      <c r="F41" s="32" t="s">
        <v>40</v>
      </c>
      <c r="G41" s="13" t="s">
        <v>32</v>
      </c>
      <c r="H41" s="13"/>
      <c r="I41" s="14"/>
      <c r="J41" s="14"/>
    </row>
    <row r="42" spans="2:10" x14ac:dyDescent="0.2">
      <c r="B42" s="13">
        <v>6.04</v>
      </c>
      <c r="C42" s="13"/>
      <c r="D42" s="13"/>
      <c r="E42" s="13"/>
      <c r="F42" s="32" t="s">
        <v>41</v>
      </c>
      <c r="G42" s="13" t="s">
        <v>32</v>
      </c>
      <c r="H42" s="13"/>
      <c r="I42" s="14"/>
      <c r="J42" s="14"/>
    </row>
    <row r="43" spans="2:10" x14ac:dyDescent="0.2">
      <c r="B43" s="13">
        <v>6.05</v>
      </c>
      <c r="C43" s="13"/>
      <c r="D43" s="13"/>
      <c r="E43" s="13"/>
      <c r="F43" s="32" t="s">
        <v>34</v>
      </c>
      <c r="G43" s="13" t="s">
        <v>32</v>
      </c>
      <c r="H43" s="13"/>
      <c r="I43" s="14"/>
      <c r="J43" s="14"/>
    </row>
    <row r="44" spans="2:10" x14ac:dyDescent="0.2">
      <c r="B44" s="13">
        <v>6.06</v>
      </c>
      <c r="C44" s="13"/>
      <c r="D44" s="13"/>
      <c r="E44" s="13"/>
      <c r="F44" s="32" t="s">
        <v>35</v>
      </c>
      <c r="G44" s="13" t="s">
        <v>32</v>
      </c>
      <c r="H44" s="13"/>
      <c r="I44" s="14"/>
      <c r="J44" s="14"/>
    </row>
    <row r="45" spans="2:10" x14ac:dyDescent="0.2">
      <c r="B45" s="69" t="s">
        <v>10</v>
      </c>
      <c r="C45" s="70"/>
      <c r="D45" s="27"/>
      <c r="E45" s="27"/>
      <c r="F45" s="28"/>
      <c r="G45" s="27"/>
      <c r="H45" s="27"/>
      <c r="I45" s="29"/>
      <c r="J45" s="30"/>
    </row>
    <row r="46" spans="2:10" x14ac:dyDescent="0.2">
      <c r="B46" s="26"/>
      <c r="C46" s="16"/>
      <c r="D46" s="16"/>
      <c r="E46" s="16"/>
      <c r="F46" s="25"/>
      <c r="G46" s="16"/>
      <c r="H46" s="16"/>
      <c r="I46" s="25"/>
      <c r="J46" s="17"/>
    </row>
    <row r="47" spans="2:10" x14ac:dyDescent="0.2">
      <c r="B47" s="10">
        <v>7</v>
      </c>
      <c r="C47" s="11"/>
      <c r="D47" s="11"/>
      <c r="E47" s="11"/>
      <c r="F47" s="18" t="s">
        <v>16</v>
      </c>
      <c r="G47" s="11"/>
      <c r="H47" s="11"/>
      <c r="I47" s="11"/>
      <c r="J47" s="12"/>
    </row>
    <row r="48" spans="2:10" ht="26" x14ac:dyDescent="0.2">
      <c r="B48" s="13">
        <v>7.01</v>
      </c>
      <c r="C48" s="13"/>
      <c r="D48" s="13"/>
      <c r="E48" s="13"/>
      <c r="F48" s="32" t="s">
        <v>42</v>
      </c>
      <c r="G48" s="13" t="s">
        <v>23</v>
      </c>
      <c r="H48" s="13"/>
      <c r="I48" s="14"/>
      <c r="J48" s="14"/>
    </row>
    <row r="49" spans="2:10" ht="39" x14ac:dyDescent="0.2">
      <c r="B49" s="13">
        <v>7.02</v>
      </c>
      <c r="C49" s="13"/>
      <c r="D49" s="13"/>
      <c r="E49" s="13"/>
      <c r="F49" s="32" t="s">
        <v>43</v>
      </c>
      <c r="G49" s="13" t="s">
        <v>23</v>
      </c>
      <c r="H49" s="13"/>
      <c r="I49" s="14"/>
      <c r="J49" s="14"/>
    </row>
    <row r="50" spans="2:10" x14ac:dyDescent="0.2">
      <c r="B50" s="71" t="s">
        <v>10</v>
      </c>
      <c r="C50" s="72"/>
      <c r="D50" s="16"/>
      <c r="E50" s="16"/>
      <c r="F50" s="25"/>
      <c r="G50" s="16"/>
      <c r="H50" s="16"/>
      <c r="I50" s="17"/>
      <c r="J50" s="14"/>
    </row>
    <row r="51" spans="2:10" x14ac:dyDescent="0.2">
      <c r="B51" s="26"/>
      <c r="C51" s="16"/>
      <c r="D51" s="16"/>
      <c r="E51" s="16"/>
      <c r="F51" s="25"/>
      <c r="G51" s="16"/>
      <c r="H51" s="16"/>
      <c r="I51" s="25"/>
      <c r="J51" s="17"/>
    </row>
    <row r="52" spans="2:10" x14ac:dyDescent="0.2">
      <c r="B52" s="10">
        <v>8</v>
      </c>
      <c r="C52" s="11"/>
      <c r="D52" s="11"/>
      <c r="E52" s="11"/>
      <c r="F52" s="18" t="s">
        <v>17</v>
      </c>
      <c r="G52" s="11"/>
      <c r="H52" s="11"/>
      <c r="I52" s="11"/>
      <c r="J52" s="12"/>
    </row>
    <row r="53" spans="2:10" x14ac:dyDescent="0.2">
      <c r="B53" s="13">
        <v>8.01</v>
      </c>
      <c r="C53" s="13"/>
      <c r="D53" s="13"/>
      <c r="E53" s="13"/>
      <c r="F53" s="32" t="s">
        <v>18</v>
      </c>
      <c r="G53" s="13" t="s">
        <v>19</v>
      </c>
      <c r="H53" s="14"/>
      <c r="I53" s="14"/>
      <c r="J53" s="14"/>
    </row>
    <row r="54" spans="2:10" x14ac:dyDescent="0.2">
      <c r="B54" s="71" t="s">
        <v>10</v>
      </c>
      <c r="C54" s="72"/>
      <c r="D54" s="16"/>
      <c r="E54" s="16"/>
      <c r="F54" s="25"/>
      <c r="G54" s="16"/>
      <c r="H54" s="16"/>
      <c r="I54" s="17"/>
      <c r="J54" s="14"/>
    </row>
    <row r="55" spans="2:10" x14ac:dyDescent="0.2">
      <c r="B55" s="19"/>
    </row>
    <row r="56" spans="2:10" x14ac:dyDescent="0.2">
      <c r="B56" s="77" t="s">
        <v>44</v>
      </c>
      <c r="C56" s="78"/>
      <c r="D56" s="78"/>
      <c r="E56" s="78"/>
      <c r="F56" s="78"/>
      <c r="G56" s="78"/>
      <c r="H56" s="78"/>
      <c r="I56" s="78"/>
      <c r="J56" s="79"/>
    </row>
    <row r="57" spans="2:10" x14ac:dyDescent="0.2">
      <c r="B57" s="1"/>
      <c r="C57" s="1"/>
      <c r="D57" s="1"/>
      <c r="E57" s="1"/>
      <c r="F57" s="1"/>
      <c r="G57" s="1"/>
      <c r="H57" s="1"/>
      <c r="I57" s="1"/>
      <c r="J57" s="1"/>
    </row>
    <row r="58" spans="2:10" x14ac:dyDescent="0.2">
      <c r="B58" s="10">
        <v>1</v>
      </c>
      <c r="C58" s="11"/>
      <c r="D58" s="11"/>
      <c r="E58" s="11"/>
      <c r="F58" s="18" t="s">
        <v>9</v>
      </c>
      <c r="G58" s="11"/>
      <c r="H58" s="11"/>
      <c r="I58" s="11"/>
      <c r="J58" s="12"/>
    </row>
    <row r="59" spans="2:10" x14ac:dyDescent="0.2">
      <c r="B59" s="13">
        <v>1.01</v>
      </c>
      <c r="C59" s="13"/>
      <c r="D59" s="13"/>
      <c r="E59" s="13"/>
      <c r="F59" s="32" t="s">
        <v>45</v>
      </c>
      <c r="G59" s="13" t="s">
        <v>21</v>
      </c>
      <c r="H59" s="13"/>
      <c r="I59" s="14"/>
      <c r="J59" s="14"/>
    </row>
    <row r="60" spans="2:10" x14ac:dyDescent="0.2">
      <c r="B60" s="13">
        <v>1.02</v>
      </c>
      <c r="C60" s="13"/>
      <c r="D60" s="13"/>
      <c r="E60" s="13"/>
      <c r="F60" s="32" t="s">
        <v>46</v>
      </c>
      <c r="G60" s="13" t="s">
        <v>23</v>
      </c>
      <c r="H60" s="13"/>
      <c r="I60" s="14"/>
      <c r="J60" s="14"/>
    </row>
    <row r="61" spans="2:10" x14ac:dyDescent="0.2">
      <c r="B61" s="13">
        <v>1.03</v>
      </c>
      <c r="C61" s="13"/>
      <c r="D61" s="13"/>
      <c r="E61" s="13"/>
      <c r="F61" s="32" t="s">
        <v>47</v>
      </c>
      <c r="G61" s="13" t="s">
        <v>21</v>
      </c>
      <c r="H61" s="13"/>
      <c r="I61" s="14"/>
      <c r="J61" s="14"/>
    </row>
    <row r="62" spans="2:10" x14ac:dyDescent="0.2">
      <c r="B62" s="13">
        <v>1.04</v>
      </c>
      <c r="C62" s="13"/>
      <c r="D62" s="13"/>
      <c r="E62" s="13"/>
      <c r="F62" s="32" t="s">
        <v>48</v>
      </c>
      <c r="G62" s="13" t="s">
        <v>23</v>
      </c>
      <c r="H62" s="13"/>
      <c r="I62" s="14"/>
      <c r="J62" s="14"/>
    </row>
    <row r="63" spans="2:10" ht="26" x14ac:dyDescent="0.2">
      <c r="B63" s="13">
        <v>1.05</v>
      </c>
      <c r="C63" s="13"/>
      <c r="D63" s="13"/>
      <c r="E63" s="13"/>
      <c r="F63" s="32" t="s">
        <v>39</v>
      </c>
      <c r="G63" s="13" t="s">
        <v>21</v>
      </c>
      <c r="H63" s="13"/>
      <c r="I63" s="14"/>
      <c r="J63" s="14"/>
    </row>
    <row r="64" spans="2:10" x14ac:dyDescent="0.2">
      <c r="B64" s="69" t="s">
        <v>10</v>
      </c>
      <c r="C64" s="70"/>
      <c r="D64" s="27"/>
      <c r="E64" s="27"/>
      <c r="F64" s="28"/>
      <c r="G64" s="27"/>
      <c r="H64" s="27"/>
      <c r="I64" s="29"/>
      <c r="J64" s="30"/>
    </row>
    <row r="65" spans="2:10" x14ac:dyDescent="0.2">
      <c r="B65" s="26"/>
      <c r="C65" s="16"/>
      <c r="D65" s="16"/>
      <c r="E65" s="16"/>
      <c r="F65" s="25"/>
      <c r="G65" s="16"/>
      <c r="H65" s="16"/>
      <c r="I65" s="25"/>
      <c r="J65" s="17"/>
    </row>
    <row r="66" spans="2:10" x14ac:dyDescent="0.2">
      <c r="B66" s="10">
        <v>2</v>
      </c>
      <c r="C66" s="11"/>
      <c r="D66" s="11"/>
      <c r="E66" s="11"/>
      <c r="F66" s="18" t="s">
        <v>11</v>
      </c>
      <c r="G66" s="11"/>
      <c r="H66" s="11"/>
      <c r="I66" s="11"/>
      <c r="J66" s="12"/>
    </row>
    <row r="67" spans="2:10" ht="26" x14ac:dyDescent="0.2">
      <c r="B67" s="13">
        <v>2.0099999999999998</v>
      </c>
      <c r="C67" s="13"/>
      <c r="D67" s="13"/>
      <c r="E67" s="13"/>
      <c r="F67" s="32" t="s">
        <v>22</v>
      </c>
      <c r="G67" s="13" t="s">
        <v>23</v>
      </c>
      <c r="H67" s="13"/>
      <c r="I67" s="33"/>
      <c r="J67" s="14"/>
    </row>
    <row r="68" spans="2:10" ht="26" x14ac:dyDescent="0.2">
      <c r="B68" s="13">
        <v>2.02</v>
      </c>
      <c r="C68" s="13"/>
      <c r="D68" s="13"/>
      <c r="E68" s="13"/>
      <c r="F68" s="32" t="s">
        <v>24</v>
      </c>
      <c r="G68" s="13" t="s">
        <v>25</v>
      </c>
      <c r="H68" s="13"/>
      <c r="I68" s="33"/>
      <c r="J68" s="14"/>
    </row>
    <row r="69" spans="2:10" x14ac:dyDescent="0.2">
      <c r="B69" s="69" t="s">
        <v>10</v>
      </c>
      <c r="C69" s="70"/>
      <c r="D69" s="27"/>
      <c r="E69" s="27"/>
      <c r="F69" s="28"/>
      <c r="G69" s="27"/>
      <c r="H69" s="27"/>
      <c r="I69" s="29"/>
      <c r="J69" s="30"/>
    </row>
    <row r="70" spans="2:10" x14ac:dyDescent="0.2">
      <c r="B70" s="26"/>
      <c r="C70" s="16"/>
      <c r="D70" s="16"/>
      <c r="E70" s="16"/>
      <c r="F70" s="25"/>
      <c r="G70" s="16"/>
      <c r="H70" s="16"/>
      <c r="I70" s="25"/>
      <c r="J70" s="17"/>
    </row>
    <row r="71" spans="2:10" x14ac:dyDescent="0.2">
      <c r="B71" s="10">
        <v>3</v>
      </c>
      <c r="C71" s="11"/>
      <c r="D71" s="11"/>
      <c r="E71" s="11"/>
      <c r="F71" s="18" t="s">
        <v>12</v>
      </c>
      <c r="G71" s="11"/>
      <c r="H71" s="11"/>
      <c r="I71" s="11"/>
      <c r="J71" s="12"/>
    </row>
    <row r="72" spans="2:10" ht="39" x14ac:dyDescent="0.2">
      <c r="B72" s="13">
        <v>3.01</v>
      </c>
      <c r="C72" s="13"/>
      <c r="D72" s="13"/>
      <c r="E72" s="13"/>
      <c r="F72" s="32" t="s">
        <v>26</v>
      </c>
      <c r="G72" s="34" t="s">
        <v>23</v>
      </c>
      <c r="H72" s="13"/>
      <c r="I72" s="33"/>
      <c r="J72" s="14"/>
    </row>
    <row r="73" spans="2:10" ht="26" x14ac:dyDescent="0.2">
      <c r="B73" s="13">
        <v>3.02</v>
      </c>
      <c r="C73" s="13"/>
      <c r="D73" s="13"/>
      <c r="E73" s="13"/>
      <c r="F73" s="32" t="s">
        <v>27</v>
      </c>
      <c r="G73" s="34" t="s">
        <v>25</v>
      </c>
      <c r="H73" s="13"/>
      <c r="I73" s="33"/>
      <c r="J73" s="14"/>
    </row>
    <row r="74" spans="2:10" x14ac:dyDescent="0.2">
      <c r="B74" s="69" t="s">
        <v>10</v>
      </c>
      <c r="C74" s="70"/>
      <c r="D74" s="27"/>
      <c r="E74" s="27"/>
      <c r="F74" s="28"/>
      <c r="G74" s="27"/>
      <c r="H74" s="27"/>
      <c r="I74" s="29"/>
      <c r="J74" s="30"/>
    </row>
    <row r="75" spans="2:10" x14ac:dyDescent="0.2">
      <c r="B75" s="26"/>
      <c r="C75" s="16"/>
      <c r="D75" s="16"/>
      <c r="E75" s="16"/>
      <c r="F75" s="25"/>
      <c r="G75" s="16"/>
      <c r="H75" s="16"/>
      <c r="I75" s="25"/>
      <c r="J75" s="17"/>
    </row>
    <row r="76" spans="2:10" x14ac:dyDescent="0.2">
      <c r="B76" s="10">
        <v>4</v>
      </c>
      <c r="C76" s="11"/>
      <c r="D76" s="11"/>
      <c r="E76" s="11"/>
      <c r="F76" s="18" t="s">
        <v>13</v>
      </c>
      <c r="G76" s="11"/>
      <c r="H76" s="11"/>
      <c r="I76" s="11"/>
      <c r="J76" s="12"/>
    </row>
    <row r="77" spans="2:10" x14ac:dyDescent="0.2">
      <c r="B77" s="13">
        <v>4.01</v>
      </c>
      <c r="C77" s="13"/>
      <c r="D77" s="13"/>
      <c r="E77" s="13"/>
      <c r="F77" s="32" t="s">
        <v>28</v>
      </c>
      <c r="G77" s="13" t="s">
        <v>23</v>
      </c>
      <c r="H77" s="13"/>
      <c r="I77" s="14"/>
      <c r="J77" s="14"/>
    </row>
    <row r="78" spans="2:10" x14ac:dyDescent="0.2">
      <c r="B78" s="13">
        <v>4.0199999999999996</v>
      </c>
      <c r="C78" s="13"/>
      <c r="D78" s="13"/>
      <c r="E78" s="13"/>
      <c r="F78" s="32" t="s">
        <v>29</v>
      </c>
      <c r="G78" s="13" t="s">
        <v>23</v>
      </c>
      <c r="H78" s="13"/>
      <c r="I78" s="14"/>
      <c r="J78" s="14"/>
    </row>
    <row r="79" spans="2:10" x14ac:dyDescent="0.2">
      <c r="B79" s="69" t="s">
        <v>10</v>
      </c>
      <c r="C79" s="70"/>
      <c r="D79" s="27"/>
      <c r="E79" s="27"/>
      <c r="F79" s="28"/>
      <c r="G79" s="27"/>
      <c r="H79" s="27"/>
      <c r="I79" s="29"/>
      <c r="J79" s="30"/>
    </row>
    <row r="80" spans="2:10" x14ac:dyDescent="0.2">
      <c r="B80" s="26"/>
      <c r="C80" s="16"/>
      <c r="D80" s="16"/>
      <c r="E80" s="16"/>
      <c r="F80" s="25"/>
      <c r="G80" s="16"/>
      <c r="H80" s="16"/>
      <c r="I80" s="25"/>
      <c r="J80" s="17"/>
    </row>
    <row r="81" spans="2:10" x14ac:dyDescent="0.2">
      <c r="B81" s="10">
        <v>5</v>
      </c>
      <c r="C81" s="11"/>
      <c r="D81" s="11"/>
      <c r="E81" s="11"/>
      <c r="F81" s="18" t="s">
        <v>49</v>
      </c>
      <c r="G81" s="11"/>
      <c r="H81" s="11"/>
      <c r="I81" s="11"/>
      <c r="J81" s="12"/>
    </row>
    <row r="82" spans="2:10" x14ac:dyDescent="0.2">
      <c r="B82" s="13">
        <v>5.01</v>
      </c>
      <c r="C82" s="13"/>
      <c r="D82" s="13"/>
      <c r="E82" s="13"/>
      <c r="F82" s="32" t="s">
        <v>50</v>
      </c>
      <c r="G82" s="13" t="s">
        <v>23</v>
      </c>
      <c r="H82" s="13"/>
      <c r="I82" s="14"/>
      <c r="J82" s="14"/>
    </row>
    <row r="83" spans="2:10" x14ac:dyDescent="0.2">
      <c r="B83" s="69" t="s">
        <v>10</v>
      </c>
      <c r="C83" s="70"/>
      <c r="D83" s="27"/>
      <c r="E83" s="27"/>
      <c r="F83" s="28"/>
      <c r="G83" s="27"/>
      <c r="H83" s="27"/>
      <c r="I83" s="29"/>
      <c r="J83" s="30"/>
    </row>
    <row r="84" spans="2:10" x14ac:dyDescent="0.2">
      <c r="B84" s="26"/>
      <c r="C84" s="16"/>
      <c r="D84" s="16"/>
      <c r="E84" s="16"/>
      <c r="F84" s="25"/>
      <c r="G84" s="16"/>
      <c r="H84" s="16"/>
      <c r="I84" s="25"/>
      <c r="J84" s="17"/>
    </row>
    <row r="85" spans="2:10" x14ac:dyDescent="0.2">
      <c r="B85" s="10">
        <v>6</v>
      </c>
      <c r="C85" s="11"/>
      <c r="D85" s="11"/>
      <c r="E85" s="11"/>
      <c r="F85" s="18" t="s">
        <v>51</v>
      </c>
      <c r="G85" s="11"/>
      <c r="H85" s="11"/>
      <c r="I85" s="11"/>
      <c r="J85" s="12"/>
    </row>
    <row r="86" spans="2:10" ht="39" x14ac:dyDescent="0.2">
      <c r="B86" s="13">
        <v>6.01</v>
      </c>
      <c r="C86" s="13"/>
      <c r="D86" s="13"/>
      <c r="E86" s="13"/>
      <c r="F86" s="32" t="s">
        <v>52</v>
      </c>
      <c r="G86" s="13" t="s">
        <v>23</v>
      </c>
      <c r="H86" s="13"/>
      <c r="I86" s="14"/>
      <c r="J86" s="14"/>
    </row>
    <row r="87" spans="2:10" x14ac:dyDescent="0.2">
      <c r="B87" s="69" t="s">
        <v>10</v>
      </c>
      <c r="C87" s="70"/>
      <c r="D87" s="27"/>
      <c r="E87" s="27"/>
      <c r="F87" s="28"/>
      <c r="G87" s="27"/>
      <c r="H87" s="27"/>
      <c r="I87" s="29"/>
      <c r="J87" s="30"/>
    </row>
    <row r="88" spans="2:10" x14ac:dyDescent="0.2">
      <c r="B88" s="26"/>
      <c r="C88" s="16"/>
      <c r="D88" s="16"/>
      <c r="E88" s="16"/>
      <c r="F88" s="25"/>
      <c r="G88" s="16"/>
      <c r="H88" s="16"/>
      <c r="I88" s="25"/>
      <c r="J88" s="17"/>
    </row>
    <row r="89" spans="2:10" x14ac:dyDescent="0.2">
      <c r="B89" s="10">
        <v>7</v>
      </c>
      <c r="C89" s="11"/>
      <c r="D89" s="11"/>
      <c r="E89" s="11"/>
      <c r="F89" s="18" t="s">
        <v>15</v>
      </c>
      <c r="G89" s="11"/>
      <c r="H89" s="11"/>
      <c r="I89" s="11"/>
      <c r="J89" s="12"/>
    </row>
    <row r="90" spans="2:10" x14ac:dyDescent="0.2">
      <c r="B90" s="13">
        <v>7.01</v>
      </c>
      <c r="C90" s="13"/>
      <c r="D90" s="13"/>
      <c r="E90" s="13"/>
      <c r="F90" s="32" t="s">
        <v>31</v>
      </c>
      <c r="G90" s="13" t="s">
        <v>32</v>
      </c>
      <c r="H90" s="13"/>
      <c r="I90" s="14"/>
      <c r="J90" s="14"/>
    </row>
    <row r="91" spans="2:10" ht="26" x14ac:dyDescent="0.2">
      <c r="B91" s="13">
        <v>7.02</v>
      </c>
      <c r="C91" s="13"/>
      <c r="D91" s="13"/>
      <c r="E91" s="13"/>
      <c r="F91" s="32" t="s">
        <v>33</v>
      </c>
      <c r="G91" s="13" t="s">
        <v>32</v>
      </c>
      <c r="H91" s="13"/>
      <c r="I91" s="14"/>
      <c r="J91" s="14"/>
    </row>
    <row r="92" spans="2:10" ht="26" x14ac:dyDescent="0.2">
      <c r="B92" s="13">
        <v>7.03</v>
      </c>
      <c r="C92" s="13"/>
      <c r="D92" s="13"/>
      <c r="E92" s="13"/>
      <c r="F92" s="32" t="s">
        <v>40</v>
      </c>
      <c r="G92" s="13" t="s">
        <v>32</v>
      </c>
      <c r="H92" s="13"/>
      <c r="I92" s="14"/>
      <c r="J92" s="14"/>
    </row>
    <row r="93" spans="2:10" x14ac:dyDescent="0.2">
      <c r="B93" s="13">
        <v>7.04</v>
      </c>
      <c r="C93" s="13"/>
      <c r="D93" s="13"/>
      <c r="E93" s="13"/>
      <c r="F93" s="32" t="s">
        <v>41</v>
      </c>
      <c r="G93" s="13" t="s">
        <v>32</v>
      </c>
      <c r="H93" s="13"/>
      <c r="I93" s="14"/>
      <c r="J93" s="14"/>
    </row>
    <row r="94" spans="2:10" x14ac:dyDescent="0.2">
      <c r="B94" s="13">
        <v>7.05</v>
      </c>
      <c r="C94" s="13"/>
      <c r="D94" s="13"/>
      <c r="E94" s="13"/>
      <c r="F94" s="32" t="s">
        <v>34</v>
      </c>
      <c r="G94" s="13" t="s">
        <v>32</v>
      </c>
      <c r="H94" s="13"/>
      <c r="I94" s="14"/>
      <c r="J94" s="14"/>
    </row>
    <row r="95" spans="2:10" x14ac:dyDescent="0.2">
      <c r="B95" s="13">
        <v>7.06</v>
      </c>
      <c r="C95" s="13"/>
      <c r="D95" s="13"/>
      <c r="E95" s="13"/>
      <c r="F95" s="32" t="s">
        <v>35</v>
      </c>
      <c r="G95" s="13" t="s">
        <v>32</v>
      </c>
      <c r="H95" s="13"/>
      <c r="I95" s="14"/>
      <c r="J95" s="14"/>
    </row>
    <row r="96" spans="2:10" x14ac:dyDescent="0.2">
      <c r="B96" s="69" t="s">
        <v>10</v>
      </c>
      <c r="C96" s="70"/>
      <c r="D96" s="27"/>
      <c r="E96" s="27"/>
      <c r="F96" s="28"/>
      <c r="G96" s="27"/>
      <c r="H96" s="27"/>
      <c r="I96" s="29"/>
      <c r="J96" s="30"/>
    </row>
    <row r="97" spans="2:10" x14ac:dyDescent="0.2">
      <c r="B97" s="26"/>
      <c r="C97" s="16"/>
      <c r="D97" s="16"/>
      <c r="E97" s="16"/>
      <c r="F97" s="25"/>
      <c r="G97" s="16"/>
      <c r="H97" s="16"/>
      <c r="I97" s="25"/>
      <c r="J97" s="17"/>
    </row>
    <row r="98" spans="2:10" x14ac:dyDescent="0.2">
      <c r="B98" s="10">
        <v>8</v>
      </c>
      <c r="C98" s="11"/>
      <c r="D98" s="11"/>
      <c r="E98" s="11"/>
      <c r="F98" s="18" t="s">
        <v>16</v>
      </c>
      <c r="G98" s="11"/>
      <c r="H98" s="11"/>
      <c r="I98" s="11"/>
      <c r="J98" s="12"/>
    </row>
    <row r="99" spans="2:10" ht="26" x14ac:dyDescent="0.2">
      <c r="B99" s="13">
        <v>8.01</v>
      </c>
      <c r="C99" s="13"/>
      <c r="D99" s="13"/>
      <c r="E99" s="13"/>
      <c r="F99" s="32" t="s">
        <v>42</v>
      </c>
      <c r="G99" s="13" t="s">
        <v>23</v>
      </c>
      <c r="H99" s="13"/>
      <c r="I99" s="14"/>
      <c r="J99" s="14"/>
    </row>
    <row r="100" spans="2:10" ht="39" x14ac:dyDescent="0.2">
      <c r="B100" s="13">
        <v>8.02</v>
      </c>
      <c r="C100" s="13"/>
      <c r="D100" s="13"/>
      <c r="E100" s="13"/>
      <c r="F100" s="32" t="s">
        <v>43</v>
      </c>
      <c r="G100" s="13" t="s">
        <v>23</v>
      </c>
      <c r="H100" s="13"/>
      <c r="I100" s="14"/>
      <c r="J100" s="14"/>
    </row>
    <row r="101" spans="2:10" x14ac:dyDescent="0.2">
      <c r="B101" s="71" t="s">
        <v>10</v>
      </c>
      <c r="C101" s="72"/>
      <c r="D101" s="16"/>
      <c r="E101" s="16"/>
      <c r="F101" s="25"/>
      <c r="G101" s="16"/>
      <c r="H101" s="16"/>
      <c r="I101" s="17"/>
      <c r="J101" s="14"/>
    </row>
    <row r="102" spans="2:10" x14ac:dyDescent="0.2">
      <c r="B102" s="26"/>
      <c r="C102" s="16"/>
      <c r="D102" s="16"/>
      <c r="E102" s="16"/>
      <c r="F102" s="25"/>
      <c r="G102" s="16"/>
      <c r="H102" s="16"/>
      <c r="I102" s="25"/>
      <c r="J102" s="17"/>
    </row>
    <row r="103" spans="2:10" x14ac:dyDescent="0.2">
      <c r="B103" s="10">
        <v>9</v>
      </c>
      <c r="C103" s="11"/>
      <c r="D103" s="11"/>
      <c r="E103" s="11"/>
      <c r="F103" s="18" t="s">
        <v>17</v>
      </c>
      <c r="G103" s="11"/>
      <c r="H103" s="11"/>
      <c r="I103" s="11"/>
      <c r="J103" s="12"/>
    </row>
    <row r="104" spans="2:10" x14ac:dyDescent="0.2">
      <c r="B104" s="13">
        <v>9.01</v>
      </c>
      <c r="C104" s="13"/>
      <c r="D104" s="13"/>
      <c r="E104" s="13"/>
      <c r="F104" s="32" t="s">
        <v>18</v>
      </c>
      <c r="G104" s="13" t="s">
        <v>19</v>
      </c>
      <c r="H104" s="14"/>
      <c r="I104" s="14"/>
      <c r="J104" s="14"/>
    </row>
    <row r="105" spans="2:10" x14ac:dyDescent="0.2">
      <c r="B105" s="71" t="s">
        <v>10</v>
      </c>
      <c r="C105" s="72"/>
      <c r="D105" s="16"/>
      <c r="E105" s="16"/>
      <c r="F105" s="25"/>
      <c r="G105" s="16"/>
      <c r="H105" s="16"/>
      <c r="I105" s="16"/>
      <c r="J105" s="14"/>
    </row>
    <row r="106" spans="2:10" x14ac:dyDescent="0.2">
      <c r="B106" s="19"/>
    </row>
    <row r="107" spans="2:10" x14ac:dyDescent="0.2">
      <c r="B107" s="19"/>
    </row>
    <row r="108" spans="2:10" x14ac:dyDescent="0.2">
      <c r="B108" s="19"/>
    </row>
    <row r="109" spans="2:10" x14ac:dyDescent="0.2">
      <c r="B109" s="77" t="s">
        <v>53</v>
      </c>
      <c r="C109" s="78"/>
      <c r="D109" s="78"/>
      <c r="E109" s="78"/>
      <c r="F109" s="78"/>
      <c r="G109" s="78"/>
      <c r="H109" s="78"/>
      <c r="I109" s="78"/>
      <c r="J109" s="79"/>
    </row>
    <row r="110" spans="2:10" x14ac:dyDescent="0.2">
      <c r="B110" s="1"/>
      <c r="C110" s="1"/>
      <c r="D110" s="1"/>
      <c r="E110" s="1"/>
      <c r="F110" s="1"/>
      <c r="G110" s="1"/>
      <c r="H110" s="1"/>
      <c r="I110" s="1"/>
      <c r="J110" s="1"/>
    </row>
    <row r="111" spans="2:10" x14ac:dyDescent="0.2">
      <c r="B111" s="10">
        <v>1</v>
      </c>
      <c r="C111" s="11"/>
      <c r="D111" s="11"/>
      <c r="E111" s="11"/>
      <c r="F111" s="18" t="s">
        <v>9</v>
      </c>
      <c r="G111" s="11"/>
      <c r="H111" s="11"/>
      <c r="I111" s="11"/>
      <c r="J111" s="12"/>
    </row>
    <row r="112" spans="2:10" ht="26" x14ac:dyDescent="0.2">
      <c r="B112" s="13">
        <v>1.01</v>
      </c>
      <c r="C112" s="13"/>
      <c r="D112" s="13"/>
      <c r="E112" s="13"/>
      <c r="F112" s="32" t="s">
        <v>54</v>
      </c>
      <c r="G112" s="13" t="s">
        <v>23</v>
      </c>
      <c r="H112" s="13"/>
      <c r="I112" s="14"/>
      <c r="J112" s="14"/>
    </row>
    <row r="113" spans="2:10" x14ac:dyDescent="0.2">
      <c r="B113" s="13">
        <v>1.02</v>
      </c>
      <c r="C113" s="13"/>
      <c r="D113" s="13"/>
      <c r="E113" s="13"/>
      <c r="F113" s="32" t="s">
        <v>55</v>
      </c>
      <c r="G113" s="13" t="s">
        <v>25</v>
      </c>
      <c r="H113" s="13"/>
      <c r="I113" s="14"/>
      <c r="J113" s="14"/>
    </row>
    <row r="114" spans="2:10" x14ac:dyDescent="0.2">
      <c r="B114" s="13">
        <v>1.03</v>
      </c>
      <c r="C114" s="13"/>
      <c r="D114" s="13"/>
      <c r="E114" s="13"/>
      <c r="F114" s="32" t="s">
        <v>56</v>
      </c>
      <c r="G114" s="13" t="s">
        <v>57</v>
      </c>
      <c r="H114" s="13"/>
      <c r="I114" s="14"/>
      <c r="J114" s="14"/>
    </row>
    <row r="115" spans="2:10" x14ac:dyDescent="0.2">
      <c r="B115" s="13">
        <v>1.04</v>
      </c>
      <c r="C115" s="13"/>
      <c r="D115" s="13"/>
      <c r="E115" s="13"/>
      <c r="F115" s="32" t="s">
        <v>58</v>
      </c>
      <c r="G115" s="13" t="s">
        <v>23</v>
      </c>
      <c r="H115" s="13"/>
      <c r="I115" s="14"/>
      <c r="J115" s="14"/>
    </row>
    <row r="116" spans="2:10" x14ac:dyDescent="0.2">
      <c r="B116" s="13">
        <v>1.05</v>
      </c>
      <c r="C116" s="13"/>
      <c r="D116" s="13"/>
      <c r="E116" s="13"/>
      <c r="F116" s="32" t="s">
        <v>46</v>
      </c>
      <c r="G116" s="13" t="s">
        <v>23</v>
      </c>
      <c r="H116" s="13"/>
      <c r="I116" s="14"/>
      <c r="J116" s="14"/>
    </row>
    <row r="117" spans="2:10" x14ac:dyDescent="0.2">
      <c r="B117" s="13">
        <v>1.06</v>
      </c>
      <c r="C117" s="13"/>
      <c r="D117" s="13"/>
      <c r="E117" s="13"/>
      <c r="F117" s="32" t="s">
        <v>48</v>
      </c>
      <c r="G117" s="13" t="s">
        <v>23</v>
      </c>
      <c r="H117" s="13"/>
      <c r="I117" s="14"/>
      <c r="J117" s="14"/>
    </row>
    <row r="118" spans="2:10" x14ac:dyDescent="0.2">
      <c r="B118" s="13">
        <v>1.07</v>
      </c>
      <c r="C118" s="13"/>
      <c r="D118" s="13"/>
      <c r="E118" s="13"/>
      <c r="F118" s="32" t="s">
        <v>59</v>
      </c>
      <c r="G118" s="13" t="s">
        <v>21</v>
      </c>
      <c r="H118" s="13"/>
      <c r="I118" s="14"/>
      <c r="J118" s="14"/>
    </row>
    <row r="119" spans="2:10" ht="26" x14ac:dyDescent="0.2">
      <c r="B119" s="13">
        <v>1.08</v>
      </c>
      <c r="C119" s="13"/>
      <c r="D119" s="13"/>
      <c r="E119" s="13"/>
      <c r="F119" s="32" t="s">
        <v>60</v>
      </c>
      <c r="G119" s="13" t="s">
        <v>32</v>
      </c>
      <c r="H119" s="13"/>
      <c r="I119" s="14"/>
      <c r="J119" s="14"/>
    </row>
    <row r="120" spans="2:10" ht="26" x14ac:dyDescent="0.2">
      <c r="B120" s="13">
        <v>1.0900000000000001</v>
      </c>
      <c r="C120" s="13"/>
      <c r="D120" s="13"/>
      <c r="E120" s="13"/>
      <c r="F120" s="32" t="s">
        <v>61</v>
      </c>
      <c r="G120" s="13" t="s">
        <v>23</v>
      </c>
      <c r="H120" s="13"/>
      <c r="I120" s="14"/>
      <c r="J120" s="14"/>
    </row>
    <row r="121" spans="2:10" x14ac:dyDescent="0.2">
      <c r="B121" s="35">
        <v>1.1000000000000001</v>
      </c>
      <c r="C121" s="13"/>
      <c r="D121" s="13"/>
      <c r="E121" s="13"/>
      <c r="F121" s="32" t="s">
        <v>62</v>
      </c>
      <c r="G121" s="13" t="s">
        <v>21</v>
      </c>
      <c r="H121" s="13"/>
      <c r="I121" s="14"/>
      <c r="J121" s="14"/>
    </row>
    <row r="122" spans="2:10" x14ac:dyDescent="0.2">
      <c r="B122" s="69" t="s">
        <v>10</v>
      </c>
      <c r="C122" s="70"/>
      <c r="D122" s="27"/>
      <c r="E122" s="27"/>
      <c r="F122" s="28"/>
      <c r="G122" s="27"/>
      <c r="H122" s="27"/>
      <c r="I122" s="29"/>
      <c r="J122" s="30"/>
    </row>
    <row r="123" spans="2:10" x14ac:dyDescent="0.2">
      <c r="B123" s="26"/>
      <c r="C123" s="16"/>
      <c r="D123" s="16"/>
      <c r="E123" s="16"/>
      <c r="F123" s="25"/>
      <c r="G123" s="16"/>
      <c r="H123" s="16"/>
      <c r="I123" s="25"/>
      <c r="J123" s="17"/>
    </row>
    <row r="124" spans="2:10" x14ac:dyDescent="0.2">
      <c r="B124" s="10">
        <v>2</v>
      </c>
      <c r="C124" s="11"/>
      <c r="D124" s="11"/>
      <c r="E124" s="11"/>
      <c r="F124" s="18" t="s">
        <v>11</v>
      </c>
      <c r="G124" s="11"/>
      <c r="H124" s="11"/>
      <c r="I124" s="11"/>
      <c r="J124" s="12"/>
    </row>
    <row r="125" spans="2:10" ht="26" x14ac:dyDescent="0.2">
      <c r="B125" s="13">
        <v>2.0099999999999998</v>
      </c>
      <c r="C125" s="13"/>
      <c r="D125" s="13"/>
      <c r="E125" s="13"/>
      <c r="F125" s="32" t="s">
        <v>22</v>
      </c>
      <c r="G125" s="13" t="s">
        <v>23</v>
      </c>
      <c r="H125" s="13"/>
      <c r="I125" s="33"/>
      <c r="J125" s="14"/>
    </row>
    <row r="126" spans="2:10" x14ac:dyDescent="0.2">
      <c r="B126" s="13">
        <v>2.02</v>
      </c>
      <c r="C126" s="13"/>
      <c r="D126" s="13"/>
      <c r="E126" s="13"/>
      <c r="F126" s="32" t="s">
        <v>63</v>
      </c>
      <c r="G126" s="13" t="s">
        <v>57</v>
      </c>
      <c r="H126" s="13"/>
      <c r="I126" s="33"/>
      <c r="J126" s="14"/>
    </row>
    <row r="127" spans="2:10" ht="26" x14ac:dyDescent="0.2">
      <c r="B127" s="13">
        <v>2.0299999999999998</v>
      </c>
      <c r="C127" s="13"/>
      <c r="D127" s="13"/>
      <c r="E127" s="13"/>
      <c r="F127" s="32" t="s">
        <v>64</v>
      </c>
      <c r="G127" s="13" t="s">
        <v>23</v>
      </c>
      <c r="H127" s="13"/>
      <c r="I127" s="33"/>
      <c r="J127" s="14"/>
    </row>
    <row r="128" spans="2:10" x14ac:dyDescent="0.2">
      <c r="B128" s="13">
        <v>2.04</v>
      </c>
      <c r="C128" s="13"/>
      <c r="D128" s="13"/>
      <c r="E128" s="13"/>
      <c r="F128" s="32" t="s">
        <v>65</v>
      </c>
      <c r="G128" s="13" t="s">
        <v>23</v>
      </c>
      <c r="H128" s="13"/>
      <c r="I128" s="33"/>
      <c r="J128" s="14"/>
    </row>
    <row r="129" spans="2:10" ht="26" x14ac:dyDescent="0.2">
      <c r="B129" s="13">
        <v>2.0499999999999998</v>
      </c>
      <c r="C129" s="13"/>
      <c r="D129" s="13"/>
      <c r="E129" s="13"/>
      <c r="F129" s="32" t="s">
        <v>66</v>
      </c>
      <c r="G129" s="13" t="s">
        <v>32</v>
      </c>
      <c r="H129" s="13"/>
      <c r="I129" s="33"/>
      <c r="J129" s="14"/>
    </row>
    <row r="130" spans="2:10" x14ac:dyDescent="0.2">
      <c r="B130" s="69" t="s">
        <v>10</v>
      </c>
      <c r="C130" s="70"/>
      <c r="D130" s="27"/>
      <c r="E130" s="27"/>
      <c r="F130" s="28"/>
      <c r="G130" s="27"/>
      <c r="H130" s="27"/>
      <c r="I130" s="29"/>
      <c r="J130" s="30"/>
    </row>
    <row r="131" spans="2:10" x14ac:dyDescent="0.2">
      <c r="B131" s="26"/>
      <c r="C131" s="16"/>
      <c r="D131" s="16"/>
      <c r="E131" s="16"/>
      <c r="F131" s="25"/>
      <c r="G131" s="16"/>
      <c r="H131" s="16"/>
      <c r="I131" s="25"/>
      <c r="J131" s="17"/>
    </row>
    <row r="132" spans="2:10" x14ac:dyDescent="0.2">
      <c r="B132" s="10">
        <v>3</v>
      </c>
      <c r="C132" s="11"/>
      <c r="D132" s="11"/>
      <c r="E132" s="11"/>
      <c r="F132" s="18" t="s">
        <v>67</v>
      </c>
      <c r="G132" s="11"/>
      <c r="H132" s="11"/>
      <c r="I132" s="11"/>
      <c r="J132" s="12"/>
    </row>
    <row r="133" spans="2:10" ht="26" x14ac:dyDescent="0.2">
      <c r="B133" s="13">
        <v>3.01</v>
      </c>
      <c r="C133" s="13"/>
      <c r="D133" s="13"/>
      <c r="E133" s="13"/>
      <c r="F133" s="32" t="s">
        <v>68</v>
      </c>
      <c r="G133" s="34" t="s">
        <v>25</v>
      </c>
      <c r="H133" s="13"/>
      <c r="I133" s="33"/>
      <c r="J133" s="14"/>
    </row>
    <row r="134" spans="2:10" x14ac:dyDescent="0.2">
      <c r="B134" s="13">
        <v>3.02</v>
      </c>
      <c r="C134" s="13"/>
      <c r="D134" s="13"/>
      <c r="E134" s="13"/>
      <c r="F134" s="32" t="s">
        <v>69</v>
      </c>
      <c r="G134" s="34" t="s">
        <v>70</v>
      </c>
      <c r="H134" s="13"/>
      <c r="I134" s="33"/>
      <c r="J134" s="14"/>
    </row>
    <row r="135" spans="2:10" x14ac:dyDescent="0.2">
      <c r="B135" s="69" t="s">
        <v>10</v>
      </c>
      <c r="C135" s="70"/>
      <c r="D135" s="27"/>
      <c r="E135" s="27"/>
      <c r="F135" s="28"/>
      <c r="G135" s="27"/>
      <c r="H135" s="27"/>
      <c r="I135" s="29"/>
      <c r="J135" s="30"/>
    </row>
    <row r="136" spans="2:10" x14ac:dyDescent="0.2">
      <c r="B136" s="26"/>
      <c r="C136" s="16"/>
      <c r="D136" s="16"/>
      <c r="E136" s="16"/>
      <c r="F136" s="25"/>
      <c r="G136" s="16"/>
      <c r="H136" s="16"/>
      <c r="I136" s="25"/>
      <c r="J136" s="17"/>
    </row>
    <row r="137" spans="2:10" x14ac:dyDescent="0.2">
      <c r="B137" s="10">
        <v>4</v>
      </c>
      <c r="C137" s="11"/>
      <c r="D137" s="11"/>
      <c r="E137" s="11"/>
      <c r="F137" s="18" t="s">
        <v>71</v>
      </c>
      <c r="G137" s="11"/>
      <c r="H137" s="11"/>
      <c r="I137" s="11"/>
      <c r="J137" s="12"/>
    </row>
    <row r="138" spans="2:10" ht="39" x14ac:dyDescent="0.2">
      <c r="B138" s="13">
        <v>4.01</v>
      </c>
      <c r="C138" s="13"/>
      <c r="D138" s="13"/>
      <c r="E138" s="13"/>
      <c r="F138" s="32" t="s">
        <v>26</v>
      </c>
      <c r="G138" s="13" t="s">
        <v>23</v>
      </c>
      <c r="H138" s="13"/>
      <c r="I138" s="14"/>
      <c r="J138" s="14"/>
    </row>
    <row r="139" spans="2:10" ht="26" x14ac:dyDescent="0.2">
      <c r="B139" s="13">
        <v>4.0199999999999996</v>
      </c>
      <c r="C139" s="13"/>
      <c r="D139" s="13"/>
      <c r="E139" s="13"/>
      <c r="F139" s="32" t="s">
        <v>27</v>
      </c>
      <c r="G139" s="13" t="s">
        <v>25</v>
      </c>
      <c r="H139" s="13"/>
      <c r="I139" s="14"/>
      <c r="J139" s="14"/>
    </row>
    <row r="140" spans="2:10" x14ac:dyDescent="0.2">
      <c r="B140" s="13">
        <v>4.03</v>
      </c>
      <c r="C140" s="13"/>
      <c r="D140" s="13"/>
      <c r="E140" s="13"/>
      <c r="F140" s="32" t="s">
        <v>72</v>
      </c>
      <c r="G140" s="13" t="s">
        <v>23</v>
      </c>
      <c r="H140" s="13"/>
      <c r="I140" s="14"/>
      <c r="J140" s="14"/>
    </row>
    <row r="141" spans="2:10" x14ac:dyDescent="0.2">
      <c r="B141" s="69" t="s">
        <v>10</v>
      </c>
      <c r="C141" s="70"/>
      <c r="D141" s="27"/>
      <c r="E141" s="27"/>
      <c r="F141" s="28"/>
      <c r="G141" s="27"/>
      <c r="H141" s="27"/>
      <c r="I141" s="29"/>
      <c r="J141" s="30"/>
    </row>
    <row r="142" spans="2:10" x14ac:dyDescent="0.2">
      <c r="B142" s="26"/>
      <c r="C142" s="16"/>
      <c r="D142" s="16"/>
      <c r="E142" s="16"/>
      <c r="F142" s="25"/>
      <c r="G142" s="16"/>
      <c r="H142" s="16"/>
      <c r="I142" s="25"/>
      <c r="J142" s="17"/>
    </row>
    <row r="143" spans="2:10" x14ac:dyDescent="0.2">
      <c r="B143" s="10">
        <v>5</v>
      </c>
      <c r="C143" s="11"/>
      <c r="D143" s="11"/>
      <c r="E143" s="11"/>
      <c r="F143" s="18" t="s">
        <v>73</v>
      </c>
      <c r="G143" s="11"/>
      <c r="H143" s="11"/>
      <c r="I143" s="11"/>
      <c r="J143" s="12"/>
    </row>
    <row r="144" spans="2:10" x14ac:dyDescent="0.2">
      <c r="B144" s="13">
        <v>5.01</v>
      </c>
      <c r="C144" s="13"/>
      <c r="D144" s="13"/>
      <c r="E144" s="13"/>
      <c r="F144" s="32" t="s">
        <v>28</v>
      </c>
      <c r="G144" s="13" t="s">
        <v>23</v>
      </c>
      <c r="H144" s="13"/>
      <c r="I144" s="14"/>
      <c r="J144" s="14"/>
    </row>
    <row r="145" spans="2:10" x14ac:dyDescent="0.2">
      <c r="B145" s="13">
        <v>5.0199999999999996</v>
      </c>
      <c r="C145" s="13"/>
      <c r="D145" s="13"/>
      <c r="E145" s="13"/>
      <c r="F145" s="32" t="s">
        <v>74</v>
      </c>
      <c r="G145" s="13" t="s">
        <v>25</v>
      </c>
      <c r="H145" s="13"/>
      <c r="I145" s="14"/>
      <c r="J145" s="14"/>
    </row>
    <row r="146" spans="2:10" x14ac:dyDescent="0.2">
      <c r="B146" s="13">
        <v>5.03</v>
      </c>
      <c r="C146" s="13"/>
      <c r="D146" s="13"/>
      <c r="E146" s="13"/>
      <c r="F146" s="32" t="s">
        <v>29</v>
      </c>
      <c r="G146" s="13" t="s">
        <v>23</v>
      </c>
      <c r="H146" s="13"/>
      <c r="I146" s="14"/>
      <c r="J146" s="14"/>
    </row>
    <row r="147" spans="2:10" x14ac:dyDescent="0.2">
      <c r="B147" s="69" t="s">
        <v>10</v>
      </c>
      <c r="C147" s="70"/>
      <c r="D147" s="27"/>
      <c r="E147" s="27"/>
      <c r="F147" s="28"/>
      <c r="G147" s="27"/>
      <c r="H147" s="27"/>
      <c r="I147" s="29"/>
      <c r="J147" s="30"/>
    </row>
    <row r="148" spans="2:10" x14ac:dyDescent="0.2">
      <c r="B148" s="26"/>
      <c r="C148" s="16"/>
      <c r="D148" s="16"/>
      <c r="E148" s="16"/>
      <c r="F148" s="25"/>
      <c r="G148" s="16"/>
      <c r="H148" s="16"/>
      <c r="I148" s="25"/>
      <c r="J148" s="17"/>
    </row>
    <row r="149" spans="2:10" x14ac:dyDescent="0.2">
      <c r="B149" s="10">
        <v>6</v>
      </c>
      <c r="C149" s="11"/>
      <c r="D149" s="11"/>
      <c r="E149" s="11"/>
      <c r="F149" s="18" t="s">
        <v>14</v>
      </c>
      <c r="G149" s="11"/>
      <c r="H149" s="11"/>
      <c r="I149" s="11"/>
      <c r="J149" s="12"/>
    </row>
    <row r="150" spans="2:10" ht="26" x14ac:dyDescent="0.2">
      <c r="B150" s="13">
        <v>6.01</v>
      </c>
      <c r="C150" s="13"/>
      <c r="D150" s="13"/>
      <c r="E150" s="13"/>
      <c r="F150" s="32" t="s">
        <v>75</v>
      </c>
      <c r="G150" s="13" t="s">
        <v>23</v>
      </c>
      <c r="H150" s="13"/>
      <c r="I150" s="14"/>
      <c r="J150" s="14"/>
    </row>
    <row r="151" spans="2:10" x14ac:dyDescent="0.2">
      <c r="B151" s="13">
        <v>6.02</v>
      </c>
      <c r="C151" s="13"/>
      <c r="D151" s="13"/>
      <c r="E151" s="13"/>
      <c r="F151" s="32" t="s">
        <v>50</v>
      </c>
      <c r="G151" s="13" t="s">
        <v>23</v>
      </c>
      <c r="H151" s="13"/>
      <c r="I151" s="14"/>
      <c r="J151" s="14"/>
    </row>
    <row r="152" spans="2:10" x14ac:dyDescent="0.2">
      <c r="B152" s="69" t="s">
        <v>10</v>
      </c>
      <c r="C152" s="70"/>
      <c r="D152" s="27"/>
      <c r="E152" s="27"/>
      <c r="F152" s="28"/>
      <c r="G152" s="27"/>
      <c r="H152" s="27"/>
      <c r="I152" s="29"/>
      <c r="J152" s="30"/>
    </row>
    <row r="153" spans="2:10" x14ac:dyDescent="0.2">
      <c r="B153" s="26"/>
      <c r="C153" s="16"/>
      <c r="D153" s="16"/>
      <c r="E153" s="16"/>
      <c r="F153" s="25"/>
      <c r="G153" s="16"/>
      <c r="H153" s="16"/>
      <c r="I153" s="25"/>
      <c r="J153" s="17"/>
    </row>
    <row r="154" spans="2:10" x14ac:dyDescent="0.2">
      <c r="B154" s="10">
        <v>7</v>
      </c>
      <c r="C154" s="11"/>
      <c r="D154" s="11"/>
      <c r="E154" s="11"/>
      <c r="F154" s="18" t="s">
        <v>76</v>
      </c>
      <c r="G154" s="11"/>
      <c r="H154" s="11"/>
      <c r="I154" s="11"/>
      <c r="J154" s="12"/>
    </row>
    <row r="155" spans="2:10" ht="26" x14ac:dyDescent="0.2">
      <c r="B155" s="13">
        <v>7.01</v>
      </c>
      <c r="C155" s="13"/>
      <c r="D155" s="13"/>
      <c r="E155" s="13"/>
      <c r="F155" s="32" t="s">
        <v>42</v>
      </c>
      <c r="G155" s="13" t="s">
        <v>23</v>
      </c>
      <c r="H155" s="13"/>
      <c r="I155" s="14"/>
      <c r="J155" s="14"/>
    </row>
    <row r="156" spans="2:10" x14ac:dyDescent="0.2">
      <c r="B156" s="13">
        <v>7.02</v>
      </c>
      <c r="C156" s="13"/>
      <c r="D156" s="13"/>
      <c r="E156" s="13"/>
      <c r="F156" s="36" t="s">
        <v>77</v>
      </c>
      <c r="G156" s="13" t="s">
        <v>23</v>
      </c>
      <c r="H156" s="13"/>
      <c r="I156" s="14"/>
      <c r="J156" s="14"/>
    </row>
    <row r="157" spans="2:10" x14ac:dyDescent="0.2">
      <c r="B157" s="69" t="s">
        <v>10</v>
      </c>
      <c r="C157" s="70"/>
      <c r="D157" s="27"/>
      <c r="E157" s="27"/>
      <c r="F157" s="28"/>
      <c r="G157" s="27"/>
      <c r="H157" s="27"/>
      <c r="I157" s="29"/>
      <c r="J157" s="30"/>
    </row>
    <row r="158" spans="2:10" x14ac:dyDescent="0.2">
      <c r="B158" s="26"/>
      <c r="C158" s="16"/>
      <c r="D158" s="16"/>
      <c r="E158" s="16"/>
      <c r="F158" s="25"/>
      <c r="G158" s="16"/>
      <c r="H158" s="16"/>
      <c r="I158" s="25"/>
      <c r="J158" s="17"/>
    </row>
    <row r="159" spans="2:10" x14ac:dyDescent="0.2">
      <c r="B159" s="10">
        <v>8</v>
      </c>
      <c r="C159" s="11"/>
      <c r="D159" s="11"/>
      <c r="E159" s="11"/>
      <c r="F159" s="18" t="s">
        <v>78</v>
      </c>
      <c r="G159" s="11"/>
      <c r="H159" s="11"/>
      <c r="I159" s="11"/>
      <c r="J159" s="12"/>
    </row>
    <row r="160" spans="2:10" x14ac:dyDescent="0.2">
      <c r="B160" s="13">
        <v>8.01</v>
      </c>
      <c r="C160" s="13"/>
      <c r="D160" s="13"/>
      <c r="E160" s="13"/>
      <c r="F160" s="32" t="s">
        <v>79</v>
      </c>
      <c r="G160" s="13" t="s">
        <v>25</v>
      </c>
      <c r="H160" s="13"/>
      <c r="I160" s="14"/>
      <c r="J160" s="14"/>
    </row>
    <row r="161" spans="2:10" x14ac:dyDescent="0.2">
      <c r="B161" s="13">
        <v>8.02</v>
      </c>
      <c r="C161" s="13"/>
      <c r="D161" s="13"/>
      <c r="E161" s="13"/>
      <c r="F161" s="32" t="s">
        <v>80</v>
      </c>
      <c r="G161" s="13" t="s">
        <v>32</v>
      </c>
      <c r="H161" s="13"/>
      <c r="I161" s="14"/>
      <c r="J161" s="14"/>
    </row>
    <row r="162" spans="2:10" ht="26" x14ac:dyDescent="0.2">
      <c r="B162" s="13">
        <v>8.0299999999999994</v>
      </c>
      <c r="C162" s="13"/>
      <c r="D162" s="13"/>
      <c r="E162" s="13"/>
      <c r="F162" s="32" t="s">
        <v>81</v>
      </c>
      <c r="G162" s="13" t="s">
        <v>32</v>
      </c>
      <c r="H162" s="13"/>
      <c r="I162" s="14"/>
      <c r="J162" s="14"/>
    </row>
    <row r="163" spans="2:10" ht="26" x14ac:dyDescent="0.2">
      <c r="B163" s="13">
        <v>8.0399999999999991</v>
      </c>
      <c r="C163" s="13"/>
      <c r="D163" s="13"/>
      <c r="E163" s="13"/>
      <c r="F163" s="32" t="s">
        <v>82</v>
      </c>
      <c r="G163" s="13" t="s">
        <v>32</v>
      </c>
      <c r="H163" s="13"/>
      <c r="I163" s="14"/>
      <c r="J163" s="14"/>
    </row>
    <row r="164" spans="2:10" ht="26" x14ac:dyDescent="0.2">
      <c r="B164" s="13">
        <v>8.0500000000000007</v>
      </c>
      <c r="C164" s="13"/>
      <c r="D164" s="13"/>
      <c r="E164" s="13"/>
      <c r="F164" s="32" t="s">
        <v>83</v>
      </c>
      <c r="G164" s="13" t="s">
        <v>84</v>
      </c>
      <c r="H164" s="13"/>
      <c r="I164" s="14"/>
      <c r="J164" s="14"/>
    </row>
    <row r="165" spans="2:10" ht="26" x14ac:dyDescent="0.2">
      <c r="B165" s="13">
        <v>8.06</v>
      </c>
      <c r="C165" s="13"/>
      <c r="D165" s="13"/>
      <c r="E165" s="13"/>
      <c r="F165" s="32" t="s">
        <v>85</v>
      </c>
      <c r="G165" s="13" t="s">
        <v>32</v>
      </c>
      <c r="H165" s="13"/>
      <c r="I165" s="14"/>
      <c r="J165" s="14"/>
    </row>
    <row r="166" spans="2:10" ht="26" x14ac:dyDescent="0.2">
      <c r="B166" s="13">
        <v>8.07</v>
      </c>
      <c r="C166" s="13"/>
      <c r="D166" s="13"/>
      <c r="E166" s="13"/>
      <c r="F166" s="32" t="s">
        <v>86</v>
      </c>
      <c r="G166" s="13" t="s">
        <v>32</v>
      </c>
      <c r="H166" s="13"/>
      <c r="I166" s="14"/>
      <c r="J166" s="14"/>
    </row>
    <row r="167" spans="2:10" x14ac:dyDescent="0.2">
      <c r="B167" s="13">
        <v>8.08</v>
      </c>
      <c r="C167" s="13"/>
      <c r="D167" s="13"/>
      <c r="E167" s="13"/>
      <c r="F167" s="32" t="s">
        <v>87</v>
      </c>
      <c r="G167" s="13" t="s">
        <v>25</v>
      </c>
      <c r="H167" s="13"/>
      <c r="I167" s="14"/>
      <c r="J167" s="14"/>
    </row>
    <row r="168" spans="2:10" x14ac:dyDescent="0.2">
      <c r="B168" s="13">
        <v>8.09</v>
      </c>
      <c r="C168" s="13"/>
      <c r="D168" s="13"/>
      <c r="E168" s="13"/>
      <c r="F168" s="32" t="s">
        <v>88</v>
      </c>
      <c r="G168" s="13" t="s">
        <v>25</v>
      </c>
      <c r="H168" s="13"/>
      <c r="I168" s="14"/>
      <c r="J168" s="14"/>
    </row>
    <row r="169" spans="2:10" x14ac:dyDescent="0.2">
      <c r="B169" s="13">
        <v>8.1</v>
      </c>
      <c r="C169" s="13"/>
      <c r="D169" s="13"/>
      <c r="E169" s="13"/>
      <c r="F169" s="32" t="s">
        <v>89</v>
      </c>
      <c r="G169" s="13" t="s">
        <v>25</v>
      </c>
      <c r="H169" s="13"/>
      <c r="I169" s="14"/>
      <c r="J169" s="14"/>
    </row>
    <row r="170" spans="2:10" x14ac:dyDescent="0.2">
      <c r="B170" s="13">
        <v>8.11</v>
      </c>
      <c r="C170" s="13"/>
      <c r="D170" s="13"/>
      <c r="E170" s="13"/>
      <c r="F170" s="32" t="s">
        <v>90</v>
      </c>
      <c r="G170" s="13" t="s">
        <v>25</v>
      </c>
      <c r="H170" s="13"/>
      <c r="I170" s="14"/>
      <c r="J170" s="14"/>
    </row>
    <row r="171" spans="2:10" x14ac:dyDescent="0.2">
      <c r="B171" s="13">
        <v>8.1199999999999992</v>
      </c>
      <c r="C171" s="13"/>
      <c r="D171" s="13"/>
      <c r="E171" s="13"/>
      <c r="F171" s="32" t="s">
        <v>91</v>
      </c>
      <c r="G171" s="13" t="s">
        <v>25</v>
      </c>
      <c r="H171" s="13"/>
      <c r="I171" s="14"/>
      <c r="J171" s="14"/>
    </row>
    <row r="172" spans="2:10" x14ac:dyDescent="0.2">
      <c r="B172" s="13">
        <v>8.1300000000000008</v>
      </c>
      <c r="C172" s="13"/>
      <c r="D172" s="13"/>
      <c r="E172" s="13"/>
      <c r="F172" s="32" t="s">
        <v>92</v>
      </c>
      <c r="G172" s="13" t="s">
        <v>93</v>
      </c>
      <c r="H172" s="13"/>
      <c r="I172" s="14"/>
      <c r="J172" s="14"/>
    </row>
    <row r="173" spans="2:10" x14ac:dyDescent="0.2">
      <c r="B173" s="13">
        <v>8.14</v>
      </c>
      <c r="C173" s="13"/>
      <c r="D173" s="13"/>
      <c r="E173" s="13"/>
      <c r="F173" s="32" t="s">
        <v>94</v>
      </c>
      <c r="G173" s="13" t="s">
        <v>93</v>
      </c>
      <c r="H173" s="13"/>
      <c r="I173" s="14"/>
      <c r="J173" s="14"/>
    </row>
    <row r="174" spans="2:10" x14ac:dyDescent="0.2">
      <c r="B174" s="69" t="s">
        <v>10</v>
      </c>
      <c r="C174" s="70"/>
      <c r="D174" s="27"/>
      <c r="E174" s="27"/>
      <c r="F174" s="28"/>
      <c r="G174" s="27"/>
      <c r="H174" s="27"/>
      <c r="I174" s="29"/>
      <c r="J174" s="30"/>
    </row>
    <row r="175" spans="2:10" x14ac:dyDescent="0.2">
      <c r="B175" s="26"/>
      <c r="C175" s="16"/>
      <c r="D175" s="16"/>
      <c r="E175" s="16"/>
      <c r="F175" s="25"/>
      <c r="G175" s="16"/>
      <c r="H175" s="16"/>
      <c r="I175" s="25"/>
      <c r="J175" s="17"/>
    </row>
    <row r="176" spans="2:10" x14ac:dyDescent="0.2">
      <c r="B176" s="10">
        <v>9</v>
      </c>
      <c r="C176" s="11"/>
      <c r="D176" s="11"/>
      <c r="E176" s="11"/>
      <c r="F176" s="18" t="s">
        <v>95</v>
      </c>
      <c r="G176" s="11"/>
      <c r="H176" s="11"/>
      <c r="I176" s="11"/>
      <c r="J176" s="12"/>
    </row>
    <row r="177" spans="2:10" ht="39" x14ac:dyDescent="0.2">
      <c r="B177" s="13">
        <v>9.01</v>
      </c>
      <c r="C177" s="13"/>
      <c r="D177" s="13"/>
      <c r="E177" s="13"/>
      <c r="F177" s="32" t="s">
        <v>96</v>
      </c>
      <c r="G177" s="13" t="s">
        <v>23</v>
      </c>
      <c r="H177" s="13"/>
      <c r="I177" s="14"/>
      <c r="J177" s="14"/>
    </row>
    <row r="178" spans="2:10" ht="26" x14ac:dyDescent="0.2">
      <c r="B178" s="13">
        <v>9.02</v>
      </c>
      <c r="C178" s="13"/>
      <c r="D178" s="13"/>
      <c r="E178" s="13"/>
      <c r="F178" s="32" t="s">
        <v>97</v>
      </c>
      <c r="G178" s="13" t="s">
        <v>25</v>
      </c>
      <c r="H178" s="13"/>
      <c r="I178" s="14"/>
      <c r="J178" s="14"/>
    </row>
    <row r="179" spans="2:10" x14ac:dyDescent="0.2">
      <c r="B179" s="69" t="s">
        <v>10</v>
      </c>
      <c r="C179" s="70"/>
      <c r="D179" s="27"/>
      <c r="E179" s="27"/>
      <c r="F179" s="28"/>
      <c r="G179" s="27"/>
      <c r="H179" s="27"/>
      <c r="I179" s="29"/>
      <c r="J179" s="30"/>
    </row>
    <row r="180" spans="2:10" x14ac:dyDescent="0.2">
      <c r="B180" s="26"/>
      <c r="C180" s="16"/>
      <c r="D180" s="16"/>
      <c r="E180" s="16"/>
      <c r="F180" s="25"/>
      <c r="G180" s="16"/>
      <c r="H180" s="16"/>
      <c r="I180" s="25"/>
      <c r="J180" s="17"/>
    </row>
    <row r="181" spans="2:10" x14ac:dyDescent="0.2">
      <c r="B181" s="10">
        <v>10</v>
      </c>
      <c r="C181" s="11"/>
      <c r="D181" s="11"/>
      <c r="E181" s="11"/>
      <c r="F181" s="18" t="s">
        <v>17</v>
      </c>
      <c r="G181" s="11"/>
      <c r="H181" s="11"/>
      <c r="I181" s="11"/>
      <c r="J181" s="12"/>
    </row>
    <row r="182" spans="2:10" x14ac:dyDescent="0.2">
      <c r="B182" s="13">
        <v>10.01</v>
      </c>
      <c r="C182" s="13"/>
      <c r="D182" s="13"/>
      <c r="E182" s="13"/>
      <c r="F182" s="32" t="s">
        <v>18</v>
      </c>
      <c r="G182" s="13" t="s">
        <v>19</v>
      </c>
      <c r="H182" s="14"/>
      <c r="I182" s="14"/>
      <c r="J182" s="14"/>
    </row>
    <row r="183" spans="2:10" x14ac:dyDescent="0.2">
      <c r="B183" s="71" t="s">
        <v>10</v>
      </c>
      <c r="C183" s="72"/>
      <c r="D183" s="16"/>
      <c r="E183" s="16"/>
      <c r="F183" s="25"/>
      <c r="G183" s="16"/>
      <c r="H183" s="16"/>
      <c r="I183" s="16"/>
      <c r="J183" s="14"/>
    </row>
    <row r="184" spans="2:10" x14ac:dyDescent="0.2">
      <c r="B184" s="26"/>
      <c r="C184" s="16"/>
      <c r="D184" s="16"/>
      <c r="E184" s="16"/>
      <c r="F184" s="25"/>
      <c r="G184" s="16"/>
      <c r="H184" s="16"/>
      <c r="I184" s="16"/>
      <c r="J184" s="17"/>
    </row>
    <row r="185" spans="2:10" x14ac:dyDescent="0.2">
      <c r="B185" s="77" t="s">
        <v>116</v>
      </c>
      <c r="C185" s="78"/>
      <c r="D185" s="78"/>
      <c r="E185" s="78"/>
      <c r="F185" s="78"/>
      <c r="G185" s="78"/>
      <c r="H185" s="78"/>
      <c r="I185" s="78"/>
      <c r="J185" s="79"/>
    </row>
    <row r="186" spans="2:10" x14ac:dyDescent="0.2">
      <c r="B186" s="7"/>
      <c r="C186" s="8"/>
      <c r="D186" s="8"/>
      <c r="E186" s="8"/>
      <c r="F186" s="8"/>
      <c r="G186" s="8"/>
      <c r="H186" s="8"/>
      <c r="I186" s="8"/>
      <c r="J186" s="9"/>
    </row>
    <row r="187" spans="2:10" x14ac:dyDescent="0.2">
      <c r="B187" s="10">
        <v>1</v>
      </c>
      <c r="C187" s="11"/>
      <c r="D187" s="11"/>
      <c r="E187" s="11"/>
      <c r="F187" s="18" t="s">
        <v>9</v>
      </c>
      <c r="G187" s="11"/>
      <c r="H187" s="11"/>
      <c r="I187" s="11"/>
      <c r="J187" s="12"/>
    </row>
    <row r="188" spans="2:10" x14ac:dyDescent="0.2">
      <c r="B188" s="13">
        <v>1.01</v>
      </c>
      <c r="C188" s="13"/>
      <c r="D188" s="13"/>
      <c r="E188" s="13"/>
      <c r="F188" s="32" t="s">
        <v>20</v>
      </c>
      <c r="G188" s="13" t="s">
        <v>21</v>
      </c>
      <c r="H188" s="13"/>
      <c r="I188" s="14"/>
      <c r="J188" s="14"/>
    </row>
    <row r="189" spans="2:10" x14ac:dyDescent="0.2">
      <c r="B189" s="13">
        <v>1.02</v>
      </c>
      <c r="C189" s="13"/>
      <c r="D189" s="13"/>
      <c r="E189" s="13"/>
      <c r="F189" s="32" t="s">
        <v>98</v>
      </c>
      <c r="G189" s="13" t="s">
        <v>23</v>
      </c>
      <c r="H189" s="13"/>
      <c r="I189" s="14"/>
      <c r="J189" s="14"/>
    </row>
    <row r="190" spans="2:10" x14ac:dyDescent="0.2">
      <c r="B190" s="13">
        <v>1.03</v>
      </c>
      <c r="C190" s="13"/>
      <c r="D190" s="13"/>
      <c r="E190" s="13"/>
      <c r="F190" s="32" t="s">
        <v>56</v>
      </c>
      <c r="G190" s="13" t="s">
        <v>57</v>
      </c>
      <c r="H190" s="13"/>
      <c r="I190" s="14"/>
      <c r="J190" s="14"/>
    </row>
    <row r="191" spans="2:10" x14ac:dyDescent="0.2">
      <c r="B191" s="69" t="s">
        <v>10</v>
      </c>
      <c r="C191" s="70"/>
      <c r="D191" s="27"/>
      <c r="E191" s="27"/>
      <c r="F191" s="28"/>
      <c r="G191" s="27"/>
      <c r="H191" s="27"/>
      <c r="I191" s="29"/>
      <c r="J191" s="30"/>
    </row>
    <row r="192" spans="2:10" x14ac:dyDescent="0.2">
      <c r="B192" s="26"/>
      <c r="C192" s="16"/>
      <c r="D192" s="16"/>
      <c r="E192" s="16"/>
      <c r="F192" s="25"/>
      <c r="G192" s="16"/>
      <c r="H192" s="16"/>
      <c r="I192" s="25"/>
      <c r="J192" s="17"/>
    </row>
    <row r="193" spans="2:10" x14ac:dyDescent="0.2">
      <c r="B193" s="10">
        <v>2</v>
      </c>
      <c r="C193" s="11"/>
      <c r="D193" s="11"/>
      <c r="E193" s="11"/>
      <c r="F193" s="18" t="s">
        <v>11</v>
      </c>
      <c r="G193" s="11"/>
      <c r="H193" s="11"/>
      <c r="I193" s="11"/>
      <c r="J193" s="12"/>
    </row>
    <row r="194" spans="2:10" ht="26" x14ac:dyDescent="0.2">
      <c r="B194" s="13">
        <v>2.0099999999999998</v>
      </c>
      <c r="C194" s="13"/>
      <c r="D194" s="13"/>
      <c r="E194" s="13"/>
      <c r="F194" s="32" t="s">
        <v>99</v>
      </c>
      <c r="G194" s="13" t="s">
        <v>23</v>
      </c>
      <c r="H194" s="13"/>
      <c r="I194" s="33"/>
      <c r="J194" s="14"/>
    </row>
    <row r="195" spans="2:10" ht="26" x14ac:dyDescent="0.2">
      <c r="B195" s="13">
        <v>2.02</v>
      </c>
      <c r="C195" s="13"/>
      <c r="D195" s="13"/>
      <c r="E195" s="13"/>
      <c r="F195" s="32" t="s">
        <v>100</v>
      </c>
      <c r="G195" s="13" t="s">
        <v>21</v>
      </c>
      <c r="H195" s="13"/>
      <c r="I195" s="33"/>
      <c r="J195" s="14"/>
    </row>
    <row r="196" spans="2:10" ht="26" x14ac:dyDescent="0.2">
      <c r="B196" s="13">
        <v>2.0499999999999998</v>
      </c>
      <c r="C196" s="13"/>
      <c r="D196" s="13"/>
      <c r="E196" s="13"/>
      <c r="F196" s="32" t="s">
        <v>101</v>
      </c>
      <c r="G196" s="13" t="s">
        <v>23</v>
      </c>
      <c r="H196" s="13"/>
      <c r="I196" s="33"/>
      <c r="J196" s="14"/>
    </row>
    <row r="197" spans="2:10" ht="26" x14ac:dyDescent="0.2">
      <c r="B197" s="13">
        <v>2.06</v>
      </c>
      <c r="C197" s="13"/>
      <c r="D197" s="13"/>
      <c r="E197" s="13"/>
      <c r="F197" s="32" t="s">
        <v>66</v>
      </c>
      <c r="G197" s="13" t="s">
        <v>32</v>
      </c>
      <c r="H197" s="13"/>
      <c r="I197" s="33"/>
      <c r="J197" s="14"/>
    </row>
    <row r="198" spans="2:10" x14ac:dyDescent="0.2">
      <c r="B198" s="69" t="s">
        <v>10</v>
      </c>
      <c r="C198" s="70"/>
      <c r="D198" s="27"/>
      <c r="E198" s="27"/>
      <c r="F198" s="28"/>
      <c r="G198" s="27"/>
      <c r="H198" s="27"/>
      <c r="I198" s="29"/>
      <c r="J198" s="30"/>
    </row>
    <row r="199" spans="2:10" x14ac:dyDescent="0.2">
      <c r="B199" s="26"/>
      <c r="C199" s="16"/>
      <c r="D199" s="16"/>
      <c r="E199" s="16"/>
      <c r="F199" s="25"/>
      <c r="G199" s="16"/>
      <c r="H199" s="16"/>
      <c r="I199" s="25"/>
      <c r="J199" s="17"/>
    </row>
    <row r="200" spans="2:10" x14ac:dyDescent="0.2">
      <c r="B200" s="10">
        <v>3</v>
      </c>
      <c r="C200" s="11"/>
      <c r="D200" s="11"/>
      <c r="E200" s="11"/>
      <c r="F200" s="18" t="s">
        <v>67</v>
      </c>
      <c r="G200" s="11"/>
      <c r="H200" s="11"/>
      <c r="I200" s="11"/>
      <c r="J200" s="12"/>
    </row>
    <row r="201" spans="2:10" x14ac:dyDescent="0.2">
      <c r="B201" s="13">
        <v>3.01</v>
      </c>
      <c r="C201" s="13"/>
      <c r="D201" s="13"/>
      <c r="E201" s="13"/>
      <c r="F201" s="32" t="s">
        <v>69</v>
      </c>
      <c r="G201" s="34" t="s">
        <v>70</v>
      </c>
      <c r="H201" s="13"/>
      <c r="I201" s="33"/>
      <c r="J201" s="14"/>
    </row>
    <row r="202" spans="2:10" ht="26" x14ac:dyDescent="0.2">
      <c r="B202" s="13">
        <v>3.02</v>
      </c>
      <c r="C202" s="13"/>
      <c r="D202" s="13"/>
      <c r="E202" s="13"/>
      <c r="F202" s="32" t="s">
        <v>68</v>
      </c>
      <c r="G202" s="34" t="s">
        <v>25</v>
      </c>
      <c r="H202" s="13"/>
      <c r="I202" s="33"/>
      <c r="J202" s="14"/>
    </row>
    <row r="203" spans="2:10" x14ac:dyDescent="0.2">
      <c r="B203" s="13">
        <v>3.03</v>
      </c>
      <c r="C203" s="13"/>
      <c r="D203" s="13"/>
      <c r="E203" s="13"/>
      <c r="F203" s="32" t="s">
        <v>102</v>
      </c>
      <c r="G203" s="34" t="s">
        <v>70</v>
      </c>
      <c r="H203" s="13"/>
      <c r="I203" s="33"/>
      <c r="J203" s="14"/>
    </row>
    <row r="204" spans="2:10" ht="26" x14ac:dyDescent="0.2">
      <c r="B204" s="13">
        <v>3.04</v>
      </c>
      <c r="C204" s="13"/>
      <c r="D204" s="13"/>
      <c r="E204" s="13"/>
      <c r="F204" s="32" t="s">
        <v>103</v>
      </c>
      <c r="G204" s="34" t="s">
        <v>21</v>
      </c>
      <c r="H204" s="13"/>
      <c r="I204" s="33"/>
      <c r="J204" s="14"/>
    </row>
    <row r="205" spans="2:10" x14ac:dyDescent="0.2">
      <c r="B205" s="69" t="s">
        <v>10</v>
      </c>
      <c r="C205" s="70"/>
      <c r="D205" s="27"/>
      <c r="E205" s="27"/>
      <c r="F205" s="28"/>
      <c r="G205" s="27"/>
      <c r="H205" s="27"/>
      <c r="I205" s="29"/>
      <c r="J205" s="30"/>
    </row>
    <row r="206" spans="2:10" x14ac:dyDescent="0.2">
      <c r="B206" s="26"/>
      <c r="C206" s="16"/>
      <c r="D206" s="16"/>
      <c r="E206" s="16"/>
      <c r="F206" s="25"/>
      <c r="G206" s="16"/>
      <c r="H206" s="16"/>
      <c r="I206" s="25"/>
      <c r="J206" s="17"/>
    </row>
    <row r="207" spans="2:10" x14ac:dyDescent="0.2">
      <c r="B207" s="10">
        <v>4</v>
      </c>
      <c r="C207" s="11"/>
      <c r="D207" s="11"/>
      <c r="E207" s="11"/>
      <c r="F207" s="18" t="s">
        <v>71</v>
      </c>
      <c r="G207" s="11"/>
      <c r="H207" s="11"/>
      <c r="I207" s="11"/>
      <c r="J207" s="12"/>
    </row>
    <row r="208" spans="2:10" ht="39" x14ac:dyDescent="0.2">
      <c r="B208" s="13">
        <v>4.01</v>
      </c>
      <c r="C208" s="13"/>
      <c r="D208" s="13"/>
      <c r="E208" s="13"/>
      <c r="F208" s="32" t="s">
        <v>26</v>
      </c>
      <c r="G208" s="13" t="s">
        <v>23</v>
      </c>
      <c r="H208" s="13"/>
      <c r="I208" s="14"/>
      <c r="J208" s="14"/>
    </row>
    <row r="209" spans="2:10" ht="26" x14ac:dyDescent="0.2">
      <c r="B209" s="13">
        <v>4.0199999999999996</v>
      </c>
      <c r="C209" s="13"/>
      <c r="D209" s="13"/>
      <c r="E209" s="13"/>
      <c r="F209" s="32" t="s">
        <v>27</v>
      </c>
      <c r="G209" s="13" t="s">
        <v>25</v>
      </c>
      <c r="H209" s="13"/>
      <c r="I209" s="14"/>
      <c r="J209" s="14"/>
    </row>
    <row r="210" spans="2:10" x14ac:dyDescent="0.2">
      <c r="B210" s="69" t="s">
        <v>10</v>
      </c>
      <c r="C210" s="70"/>
      <c r="D210" s="27"/>
      <c r="E210" s="27"/>
      <c r="F210" s="28"/>
      <c r="G210" s="27"/>
      <c r="H210" s="27"/>
      <c r="I210" s="29"/>
      <c r="J210" s="30"/>
    </row>
    <row r="211" spans="2:10" x14ac:dyDescent="0.2">
      <c r="B211" s="26"/>
      <c r="C211" s="16"/>
      <c r="D211" s="16"/>
      <c r="E211" s="16"/>
      <c r="F211" s="25"/>
      <c r="G211" s="16"/>
      <c r="H211" s="16"/>
      <c r="I211" s="25"/>
      <c r="J211" s="17"/>
    </row>
    <row r="212" spans="2:10" x14ac:dyDescent="0.2">
      <c r="B212" s="10">
        <v>5</v>
      </c>
      <c r="C212" s="11"/>
      <c r="D212" s="11"/>
      <c r="E212" s="11"/>
      <c r="F212" s="18" t="s">
        <v>73</v>
      </c>
      <c r="G212" s="11"/>
      <c r="H212" s="11"/>
      <c r="I212" s="11"/>
      <c r="J212" s="12"/>
    </row>
    <row r="213" spans="2:10" x14ac:dyDescent="0.2">
      <c r="B213" s="13">
        <v>5.01</v>
      </c>
      <c r="C213" s="13"/>
      <c r="D213" s="13"/>
      <c r="E213" s="13"/>
      <c r="F213" s="32" t="s">
        <v>28</v>
      </c>
      <c r="G213" s="13" t="s">
        <v>23</v>
      </c>
      <c r="H213" s="13"/>
      <c r="I213" s="14"/>
      <c r="J213" s="14"/>
    </row>
    <row r="214" spans="2:10" x14ac:dyDescent="0.2">
      <c r="B214" s="13">
        <v>5.0199999999999996</v>
      </c>
      <c r="C214" s="13"/>
      <c r="D214" s="13"/>
      <c r="E214" s="13"/>
      <c r="F214" s="32" t="s">
        <v>74</v>
      </c>
      <c r="G214" s="13" t="s">
        <v>25</v>
      </c>
      <c r="H214" s="13"/>
      <c r="I214" s="14"/>
      <c r="J214" s="14"/>
    </row>
    <row r="215" spans="2:10" x14ac:dyDescent="0.2">
      <c r="B215" s="13">
        <v>5.03</v>
      </c>
      <c r="C215" s="13"/>
      <c r="D215" s="13"/>
      <c r="E215" s="13"/>
      <c r="F215" s="32" t="s">
        <v>29</v>
      </c>
      <c r="G215" s="13" t="s">
        <v>23</v>
      </c>
      <c r="H215" s="13"/>
      <c r="I215" s="14"/>
      <c r="J215" s="14"/>
    </row>
    <row r="216" spans="2:10" x14ac:dyDescent="0.2">
      <c r="B216" s="69" t="s">
        <v>10</v>
      </c>
      <c r="C216" s="70"/>
      <c r="D216" s="27"/>
      <c r="E216" s="27"/>
      <c r="F216" s="28"/>
      <c r="G216" s="27"/>
      <c r="H216" s="27"/>
      <c r="I216" s="29"/>
      <c r="J216" s="30"/>
    </row>
    <row r="217" spans="2:10" x14ac:dyDescent="0.2">
      <c r="B217" s="26"/>
      <c r="C217" s="16"/>
      <c r="D217" s="16"/>
      <c r="E217" s="16"/>
      <c r="F217" s="25"/>
      <c r="G217" s="16"/>
      <c r="H217" s="16"/>
      <c r="I217" s="25"/>
      <c r="J217" s="17"/>
    </row>
    <row r="218" spans="2:10" x14ac:dyDescent="0.2">
      <c r="B218" s="10">
        <v>6</v>
      </c>
      <c r="C218" s="11"/>
      <c r="D218" s="11"/>
      <c r="E218" s="11"/>
      <c r="F218" s="18" t="s">
        <v>14</v>
      </c>
      <c r="G218" s="11"/>
      <c r="H218" s="11"/>
      <c r="I218" s="11"/>
      <c r="J218" s="12"/>
    </row>
    <row r="219" spans="2:10" x14ac:dyDescent="0.2">
      <c r="B219" s="13">
        <v>6.01</v>
      </c>
      <c r="C219" s="13"/>
      <c r="D219" s="13"/>
      <c r="E219" s="13"/>
      <c r="F219" s="32" t="s">
        <v>30</v>
      </c>
      <c r="G219" s="13" t="s">
        <v>23</v>
      </c>
      <c r="H219" s="13"/>
      <c r="I219" s="14"/>
      <c r="J219" s="14"/>
    </row>
    <row r="220" spans="2:10" x14ac:dyDescent="0.2">
      <c r="B220" s="69" t="s">
        <v>10</v>
      </c>
      <c r="C220" s="70"/>
      <c r="D220" s="27"/>
      <c r="E220" s="27"/>
      <c r="F220" s="28"/>
      <c r="G220" s="27"/>
      <c r="H220" s="27"/>
      <c r="I220" s="29"/>
      <c r="J220" s="30"/>
    </row>
    <row r="221" spans="2:10" x14ac:dyDescent="0.2">
      <c r="B221" s="26"/>
      <c r="C221" s="16"/>
      <c r="D221" s="16"/>
      <c r="E221" s="16"/>
      <c r="F221" s="25"/>
      <c r="G221" s="16"/>
      <c r="H221" s="16"/>
      <c r="I221" s="25"/>
      <c r="J221" s="17"/>
    </row>
    <row r="222" spans="2:10" x14ac:dyDescent="0.2">
      <c r="B222" s="10">
        <v>7</v>
      </c>
      <c r="C222" s="11"/>
      <c r="D222" s="11"/>
      <c r="E222" s="11"/>
      <c r="F222" s="18" t="s">
        <v>76</v>
      </c>
      <c r="G222" s="11"/>
      <c r="H222" s="11"/>
      <c r="I222" s="11"/>
      <c r="J222" s="12"/>
    </row>
    <row r="223" spans="2:10" ht="26" x14ac:dyDescent="0.2">
      <c r="B223" s="13">
        <v>7.01</v>
      </c>
      <c r="C223" s="13"/>
      <c r="D223" s="13"/>
      <c r="E223" s="13"/>
      <c r="F223" s="32" t="s">
        <v>42</v>
      </c>
      <c r="G223" s="13" t="s">
        <v>23</v>
      </c>
      <c r="H223" s="13"/>
      <c r="I223" s="14"/>
      <c r="J223" s="14"/>
    </row>
    <row r="224" spans="2:10" ht="39" x14ac:dyDescent="0.2">
      <c r="B224" s="13">
        <v>7.02</v>
      </c>
      <c r="C224" s="13"/>
      <c r="D224" s="13"/>
      <c r="E224" s="13"/>
      <c r="F224" s="32" t="s">
        <v>104</v>
      </c>
      <c r="G224" s="13" t="s">
        <v>23</v>
      </c>
      <c r="H224" s="13"/>
      <c r="I224" s="14"/>
      <c r="J224" s="14"/>
    </row>
    <row r="225" spans="2:10" x14ac:dyDescent="0.2">
      <c r="B225" s="69" t="s">
        <v>10</v>
      </c>
      <c r="C225" s="70"/>
      <c r="D225" s="27"/>
      <c r="E225" s="27"/>
      <c r="F225" s="28"/>
      <c r="G225" s="27"/>
      <c r="H225" s="27"/>
      <c r="I225" s="29"/>
      <c r="J225" s="30"/>
    </row>
    <row r="226" spans="2:10" x14ac:dyDescent="0.2">
      <c r="B226" s="26"/>
      <c r="C226" s="16"/>
      <c r="D226" s="16"/>
      <c r="E226" s="16"/>
      <c r="F226" s="25"/>
      <c r="G226" s="16"/>
      <c r="H226" s="16"/>
      <c r="I226" s="25"/>
      <c r="J226" s="17"/>
    </row>
    <row r="227" spans="2:10" x14ac:dyDescent="0.2">
      <c r="B227" s="10"/>
      <c r="C227" s="11"/>
      <c r="D227" s="11"/>
      <c r="E227" s="11"/>
      <c r="F227" s="18"/>
      <c r="G227" s="11"/>
      <c r="H227" s="11"/>
      <c r="I227" s="11"/>
      <c r="J227" s="12"/>
    </row>
    <row r="228" spans="2:10" x14ac:dyDescent="0.2">
      <c r="B228" s="10">
        <v>8</v>
      </c>
      <c r="C228" s="15"/>
      <c r="D228" s="16"/>
      <c r="E228" s="16"/>
      <c r="F228" s="25" t="s">
        <v>78</v>
      </c>
      <c r="G228" s="16"/>
      <c r="H228" s="16"/>
      <c r="I228" s="17"/>
      <c r="J228" s="14"/>
    </row>
    <row r="229" spans="2:10" x14ac:dyDescent="0.2">
      <c r="B229" s="13">
        <v>8.01</v>
      </c>
      <c r="C229" s="13"/>
      <c r="D229" s="13"/>
      <c r="E229" s="13"/>
      <c r="F229" s="32" t="s">
        <v>80</v>
      </c>
      <c r="G229" s="13" t="s">
        <v>32</v>
      </c>
      <c r="H229" s="13"/>
      <c r="I229" s="14"/>
      <c r="J229" s="14"/>
    </row>
    <row r="230" spans="2:10" x14ac:dyDescent="0.2">
      <c r="B230" s="13">
        <v>8.02</v>
      </c>
      <c r="C230" s="13"/>
      <c r="D230" s="13"/>
      <c r="E230" s="13"/>
      <c r="F230" s="32" t="s">
        <v>105</v>
      </c>
      <c r="G230" s="13" t="s">
        <v>25</v>
      </c>
      <c r="H230" s="13"/>
      <c r="I230" s="14"/>
      <c r="J230" s="14"/>
    </row>
    <row r="231" spans="2:10" x14ac:dyDescent="0.2">
      <c r="B231" s="13">
        <v>8.0299999999999994</v>
      </c>
      <c r="C231" s="13"/>
      <c r="D231" s="13"/>
      <c r="E231" s="13"/>
      <c r="F231" s="32" t="s">
        <v>89</v>
      </c>
      <c r="G231" s="13" t="s">
        <v>25</v>
      </c>
      <c r="H231" s="13"/>
      <c r="I231" s="14"/>
      <c r="J231" s="14"/>
    </row>
    <row r="232" spans="2:10" x14ac:dyDescent="0.2">
      <c r="B232" s="69" t="s">
        <v>10</v>
      </c>
      <c r="C232" s="70"/>
      <c r="D232" s="27"/>
      <c r="E232" s="27"/>
      <c r="F232" s="28"/>
      <c r="G232" s="27"/>
      <c r="H232" s="27"/>
      <c r="I232" s="29"/>
      <c r="J232" s="30"/>
    </row>
    <row r="233" spans="2:10" x14ac:dyDescent="0.2">
      <c r="B233" s="26"/>
      <c r="C233" s="16"/>
      <c r="D233" s="16"/>
      <c r="E233" s="16"/>
      <c r="F233" s="25"/>
      <c r="G233" s="16"/>
      <c r="H233" s="16"/>
      <c r="I233" s="25"/>
      <c r="J233" s="17"/>
    </row>
    <row r="234" spans="2:10" x14ac:dyDescent="0.2">
      <c r="B234" s="10">
        <v>9</v>
      </c>
      <c r="C234" s="11"/>
      <c r="D234" s="11"/>
      <c r="E234" s="11"/>
      <c r="F234" s="18" t="s">
        <v>15</v>
      </c>
      <c r="G234" s="11"/>
      <c r="H234" s="11"/>
      <c r="I234" s="11"/>
      <c r="J234" s="12"/>
    </row>
    <row r="235" spans="2:10" ht="26" x14ac:dyDescent="0.2">
      <c r="B235" s="13">
        <v>9.01</v>
      </c>
      <c r="C235" s="13"/>
      <c r="D235" s="13"/>
      <c r="E235" s="13"/>
      <c r="F235" s="32" t="s">
        <v>33</v>
      </c>
      <c r="G235" s="13" t="s">
        <v>32</v>
      </c>
      <c r="H235" s="13"/>
      <c r="I235" s="14"/>
      <c r="J235" s="14"/>
    </row>
    <row r="236" spans="2:10" ht="26" x14ac:dyDescent="0.2">
      <c r="B236" s="13">
        <v>9.02</v>
      </c>
      <c r="C236" s="13"/>
      <c r="D236" s="13"/>
      <c r="E236" s="13"/>
      <c r="F236" s="32" t="s">
        <v>40</v>
      </c>
      <c r="G236" s="13" t="s">
        <v>32</v>
      </c>
      <c r="H236" s="13"/>
      <c r="I236" s="14"/>
      <c r="J236" s="14"/>
    </row>
    <row r="237" spans="2:10" x14ac:dyDescent="0.2">
      <c r="B237" s="13">
        <v>9.0299999999999994</v>
      </c>
      <c r="C237" s="13"/>
      <c r="D237" s="13"/>
      <c r="E237" s="13"/>
      <c r="F237" s="32" t="s">
        <v>41</v>
      </c>
      <c r="G237" s="13" t="s">
        <v>32</v>
      </c>
      <c r="H237" s="13"/>
      <c r="I237" s="14"/>
      <c r="J237" s="14"/>
    </row>
    <row r="238" spans="2:10" x14ac:dyDescent="0.2">
      <c r="B238" s="69" t="s">
        <v>10</v>
      </c>
      <c r="C238" s="70"/>
      <c r="D238" s="27"/>
      <c r="E238" s="27"/>
      <c r="F238" s="28"/>
      <c r="G238" s="27"/>
      <c r="H238" s="27"/>
      <c r="I238" s="29"/>
      <c r="J238" s="30"/>
    </row>
    <row r="239" spans="2:10" x14ac:dyDescent="0.2">
      <c r="B239" s="26"/>
      <c r="C239" s="16"/>
      <c r="D239" s="16"/>
      <c r="E239" s="16"/>
      <c r="F239" s="25"/>
      <c r="G239" s="16"/>
      <c r="H239" s="16"/>
      <c r="I239" s="25"/>
      <c r="J239" s="17"/>
    </row>
    <row r="240" spans="2:10" x14ac:dyDescent="0.2">
      <c r="B240" s="10">
        <v>10</v>
      </c>
      <c r="C240" s="11"/>
      <c r="D240" s="11"/>
      <c r="E240" s="11"/>
      <c r="F240" s="18" t="s">
        <v>95</v>
      </c>
      <c r="G240" s="11"/>
      <c r="H240" s="11"/>
      <c r="I240" s="11"/>
      <c r="J240" s="12"/>
    </row>
    <row r="241" spans="2:10" ht="39" x14ac:dyDescent="0.2">
      <c r="B241" s="13">
        <v>10.01</v>
      </c>
      <c r="C241" s="13"/>
      <c r="D241" s="13"/>
      <c r="E241" s="13"/>
      <c r="F241" s="32" t="s">
        <v>96</v>
      </c>
      <c r="G241" s="13" t="s">
        <v>23</v>
      </c>
      <c r="H241" s="13"/>
      <c r="I241" s="14"/>
      <c r="J241" s="14"/>
    </row>
    <row r="242" spans="2:10" x14ac:dyDescent="0.2">
      <c r="B242" s="69" t="s">
        <v>10</v>
      </c>
      <c r="C242" s="70"/>
      <c r="D242" s="27"/>
      <c r="E242" s="27"/>
      <c r="F242" s="28"/>
      <c r="G242" s="27"/>
      <c r="H242" s="27"/>
      <c r="I242" s="29"/>
      <c r="J242" s="30"/>
    </row>
    <row r="243" spans="2:10" x14ac:dyDescent="0.2">
      <c r="B243" s="26"/>
      <c r="C243" s="16"/>
      <c r="D243" s="16"/>
      <c r="E243" s="16"/>
      <c r="F243" s="25"/>
      <c r="G243" s="16"/>
      <c r="H243" s="16"/>
      <c r="I243" s="25"/>
      <c r="J243" s="17"/>
    </row>
    <row r="244" spans="2:10" x14ac:dyDescent="0.2">
      <c r="B244" s="10">
        <v>11</v>
      </c>
      <c r="C244" s="11"/>
      <c r="D244" s="11"/>
      <c r="E244" s="11"/>
      <c r="F244" s="18" t="s">
        <v>17</v>
      </c>
      <c r="G244" s="11"/>
      <c r="H244" s="11"/>
      <c r="I244" s="11"/>
      <c r="J244" s="12"/>
    </row>
    <row r="245" spans="2:10" x14ac:dyDescent="0.2">
      <c r="B245" s="13">
        <v>11.01</v>
      </c>
      <c r="C245" s="13"/>
      <c r="D245" s="13"/>
      <c r="E245" s="13"/>
      <c r="F245" s="32" t="s">
        <v>106</v>
      </c>
      <c r="G245" s="13" t="s">
        <v>19</v>
      </c>
      <c r="H245" s="14"/>
      <c r="I245" s="14"/>
      <c r="J245" s="14"/>
    </row>
    <row r="246" spans="2:10" x14ac:dyDescent="0.2">
      <c r="B246" s="71" t="s">
        <v>10</v>
      </c>
      <c r="C246" s="72"/>
      <c r="D246" s="16"/>
      <c r="E246" s="16"/>
      <c r="F246" s="25"/>
      <c r="G246" s="16"/>
      <c r="H246" s="16"/>
      <c r="I246" s="17"/>
      <c r="J246" s="14"/>
    </row>
    <row r="247" spans="2:10" x14ac:dyDescent="0.2">
      <c r="B247" s="19"/>
    </row>
    <row r="248" spans="2:10" x14ac:dyDescent="0.2">
      <c r="B248" s="77" t="s">
        <v>117</v>
      </c>
      <c r="C248" s="78"/>
      <c r="D248" s="78"/>
      <c r="E248" s="78"/>
      <c r="F248" s="78"/>
      <c r="G248" s="78"/>
      <c r="H248" s="78"/>
      <c r="I248" s="78"/>
      <c r="J248" s="79"/>
    </row>
    <row r="249" spans="2:10" x14ac:dyDescent="0.2">
      <c r="B249" s="1"/>
      <c r="C249" s="1"/>
      <c r="D249" s="1"/>
      <c r="E249" s="1"/>
      <c r="F249" s="1"/>
      <c r="G249" s="1"/>
      <c r="H249" s="1"/>
      <c r="I249" s="1"/>
      <c r="J249" s="1"/>
    </row>
    <row r="250" spans="2:10" x14ac:dyDescent="0.2">
      <c r="B250" s="10">
        <v>1</v>
      </c>
      <c r="C250" s="11"/>
      <c r="D250" s="11"/>
      <c r="E250" s="11"/>
      <c r="F250" s="18" t="s">
        <v>9</v>
      </c>
      <c r="G250" s="11"/>
      <c r="H250" s="11"/>
      <c r="I250" s="11"/>
      <c r="J250" s="12"/>
    </row>
    <row r="251" spans="2:10" x14ac:dyDescent="0.2">
      <c r="B251" s="13">
        <v>1.01</v>
      </c>
      <c r="C251" s="13"/>
      <c r="D251" s="13"/>
      <c r="E251" s="13"/>
      <c r="F251" s="32" t="s">
        <v>118</v>
      </c>
      <c r="G251" s="13" t="s">
        <v>23</v>
      </c>
      <c r="H251" s="13"/>
      <c r="I251" s="14"/>
      <c r="J251" s="14"/>
    </row>
    <row r="252" spans="2:10" ht="26" x14ac:dyDescent="0.2">
      <c r="B252" s="13">
        <v>1.02</v>
      </c>
      <c r="C252" s="13"/>
      <c r="D252" s="13"/>
      <c r="E252" s="13"/>
      <c r="F252" s="32" t="s">
        <v>60</v>
      </c>
      <c r="G252" s="13" t="s">
        <v>32</v>
      </c>
      <c r="H252" s="13"/>
      <c r="I252" s="14"/>
      <c r="J252" s="14"/>
    </row>
    <row r="253" spans="2:10" x14ac:dyDescent="0.2">
      <c r="B253" s="13">
        <v>1.03</v>
      </c>
      <c r="C253" s="13"/>
      <c r="D253" s="13"/>
      <c r="E253" s="13"/>
      <c r="F253" s="32" t="s">
        <v>58</v>
      </c>
      <c r="G253" s="13" t="s">
        <v>23</v>
      </c>
      <c r="H253" s="13"/>
      <c r="I253" s="14"/>
      <c r="J253" s="14"/>
    </row>
    <row r="254" spans="2:10" x14ac:dyDescent="0.2">
      <c r="B254" s="69" t="s">
        <v>10</v>
      </c>
      <c r="C254" s="70"/>
      <c r="D254" s="27"/>
      <c r="E254" s="27"/>
      <c r="F254" s="28"/>
      <c r="G254" s="27"/>
      <c r="H254" s="27"/>
      <c r="I254" s="29"/>
      <c r="J254" s="30"/>
    </row>
    <row r="255" spans="2:10" x14ac:dyDescent="0.2">
      <c r="B255" s="26"/>
      <c r="C255" s="16"/>
      <c r="D255" s="16"/>
      <c r="E255" s="16"/>
      <c r="F255" s="25"/>
      <c r="G255" s="16"/>
      <c r="H255" s="16"/>
      <c r="I255" s="25"/>
      <c r="J255" s="17"/>
    </row>
    <row r="256" spans="2:10" x14ac:dyDescent="0.2">
      <c r="B256" s="10">
        <v>2</v>
      </c>
      <c r="C256" s="11"/>
      <c r="D256" s="11"/>
      <c r="E256" s="11"/>
      <c r="F256" s="18" t="s">
        <v>11</v>
      </c>
      <c r="G256" s="11"/>
      <c r="H256" s="11"/>
      <c r="I256" s="11"/>
      <c r="J256" s="12"/>
    </row>
    <row r="257" spans="2:10" ht="26" x14ac:dyDescent="0.2">
      <c r="B257" s="13">
        <v>2.0099999999999998</v>
      </c>
      <c r="C257" s="13"/>
      <c r="D257" s="13"/>
      <c r="E257" s="13"/>
      <c r="F257" s="32" t="s">
        <v>101</v>
      </c>
      <c r="G257" s="13" t="s">
        <v>23</v>
      </c>
      <c r="H257" s="13"/>
      <c r="I257" s="14"/>
      <c r="J257" s="14"/>
    </row>
    <row r="258" spans="2:10" ht="26" x14ac:dyDescent="0.2">
      <c r="B258" s="13">
        <v>2.02</v>
      </c>
      <c r="C258" s="13"/>
      <c r="D258" s="13"/>
      <c r="E258" s="13"/>
      <c r="F258" s="32" t="s">
        <v>119</v>
      </c>
      <c r="G258" s="13" t="s">
        <v>21</v>
      </c>
      <c r="H258" s="13"/>
      <c r="I258" s="14"/>
      <c r="J258" s="14"/>
    </row>
    <row r="259" spans="2:10" ht="26" x14ac:dyDescent="0.2">
      <c r="B259" s="13">
        <v>2.0299999999999998</v>
      </c>
      <c r="C259" s="13"/>
      <c r="D259" s="13"/>
      <c r="E259" s="13"/>
      <c r="F259" s="32" t="s">
        <v>22</v>
      </c>
      <c r="G259" s="13" t="s">
        <v>23</v>
      </c>
      <c r="H259" s="13"/>
      <c r="I259" s="14"/>
      <c r="J259" s="14"/>
    </row>
    <row r="260" spans="2:10" x14ac:dyDescent="0.2">
      <c r="B260" s="69" t="s">
        <v>10</v>
      </c>
      <c r="C260" s="70"/>
      <c r="D260" s="27"/>
      <c r="E260" s="27"/>
      <c r="F260" s="28"/>
      <c r="G260" s="27"/>
      <c r="H260" s="27"/>
      <c r="I260" s="29"/>
      <c r="J260" s="30"/>
    </row>
    <row r="261" spans="2:10" x14ac:dyDescent="0.2">
      <c r="B261" s="26"/>
      <c r="C261" s="16"/>
      <c r="D261" s="16"/>
      <c r="E261" s="16"/>
      <c r="F261" s="25"/>
      <c r="G261" s="16"/>
      <c r="H261" s="16"/>
      <c r="I261" s="25"/>
      <c r="J261" s="17"/>
    </row>
    <row r="262" spans="2:10" x14ac:dyDescent="0.2">
      <c r="B262" s="10">
        <v>3</v>
      </c>
      <c r="C262" s="11"/>
      <c r="D262" s="11"/>
      <c r="E262" s="11"/>
      <c r="F262" s="18" t="s">
        <v>67</v>
      </c>
      <c r="G262" s="11"/>
      <c r="H262" s="11"/>
      <c r="I262" s="11"/>
      <c r="J262" s="12"/>
    </row>
    <row r="263" spans="2:10" x14ac:dyDescent="0.2">
      <c r="B263" s="13">
        <v>3.01</v>
      </c>
      <c r="C263" s="13"/>
      <c r="D263" s="13"/>
      <c r="E263" s="13"/>
      <c r="F263" s="32" t="s">
        <v>69</v>
      </c>
      <c r="G263" s="13" t="s">
        <v>70</v>
      </c>
      <c r="H263" s="13"/>
      <c r="I263" s="14"/>
      <c r="J263" s="14"/>
    </row>
    <row r="264" spans="2:10" ht="26" x14ac:dyDescent="0.2">
      <c r="B264" s="13">
        <v>3.02</v>
      </c>
      <c r="C264" s="13"/>
      <c r="D264" s="13"/>
      <c r="E264" s="13"/>
      <c r="F264" s="32" t="s">
        <v>120</v>
      </c>
      <c r="G264" s="13" t="s">
        <v>23</v>
      </c>
      <c r="H264" s="13"/>
      <c r="I264" s="14"/>
      <c r="J264" s="14"/>
    </row>
    <row r="265" spans="2:10" x14ac:dyDescent="0.2">
      <c r="B265" s="69" t="s">
        <v>10</v>
      </c>
      <c r="C265" s="70"/>
      <c r="D265" s="27"/>
      <c r="E265" s="27"/>
      <c r="F265" s="28"/>
      <c r="G265" s="27"/>
      <c r="H265" s="27"/>
      <c r="I265" s="29"/>
      <c r="J265" s="30"/>
    </row>
    <row r="266" spans="2:10" x14ac:dyDescent="0.2">
      <c r="B266" s="26"/>
      <c r="C266" s="16"/>
      <c r="D266" s="16"/>
      <c r="E266" s="16"/>
      <c r="F266" s="25"/>
      <c r="G266" s="16"/>
      <c r="H266" s="16"/>
      <c r="I266" s="25"/>
      <c r="J266" s="17"/>
    </row>
    <row r="267" spans="2:10" x14ac:dyDescent="0.2">
      <c r="B267" s="10">
        <v>4</v>
      </c>
      <c r="C267" s="11"/>
      <c r="D267" s="11"/>
      <c r="E267" s="11"/>
      <c r="F267" s="18" t="s">
        <v>71</v>
      </c>
      <c r="G267" s="11"/>
      <c r="H267" s="11"/>
      <c r="I267" s="11"/>
      <c r="J267" s="12"/>
    </row>
    <row r="268" spans="2:10" ht="39" x14ac:dyDescent="0.2">
      <c r="B268" s="13">
        <v>4.01</v>
      </c>
      <c r="C268" s="13"/>
      <c r="D268" s="13"/>
      <c r="E268" s="13"/>
      <c r="F268" s="32" t="s">
        <v>26</v>
      </c>
      <c r="G268" s="13" t="s">
        <v>23</v>
      </c>
      <c r="H268" s="13"/>
      <c r="I268" s="14"/>
      <c r="J268" s="14"/>
    </row>
    <row r="269" spans="2:10" ht="26" x14ac:dyDescent="0.2">
      <c r="B269" s="13">
        <v>4.0199999999999996</v>
      </c>
      <c r="C269" s="13"/>
      <c r="D269" s="13"/>
      <c r="E269" s="13"/>
      <c r="F269" s="32" t="s">
        <v>27</v>
      </c>
      <c r="G269" s="13" t="s">
        <v>25</v>
      </c>
      <c r="H269" s="13"/>
      <c r="I269" s="14"/>
      <c r="J269" s="14"/>
    </row>
    <row r="270" spans="2:10" x14ac:dyDescent="0.2">
      <c r="B270" s="69" t="s">
        <v>10</v>
      </c>
      <c r="C270" s="70"/>
      <c r="D270" s="27"/>
      <c r="E270" s="27"/>
      <c r="F270" s="28"/>
      <c r="G270" s="27"/>
      <c r="H270" s="27"/>
      <c r="I270" s="29"/>
      <c r="J270" s="30"/>
    </row>
    <row r="271" spans="2:10" x14ac:dyDescent="0.2">
      <c r="B271" s="26"/>
      <c r="C271" s="16"/>
      <c r="D271" s="16"/>
      <c r="E271" s="16"/>
      <c r="F271" s="25"/>
      <c r="G271" s="16"/>
      <c r="H271" s="16"/>
      <c r="I271" s="25"/>
      <c r="J271" s="17"/>
    </row>
    <row r="272" spans="2:10" x14ac:dyDescent="0.2">
      <c r="B272" s="10">
        <v>5</v>
      </c>
      <c r="C272" s="11"/>
      <c r="D272" s="11"/>
      <c r="E272" s="11"/>
      <c r="F272" s="18" t="s">
        <v>73</v>
      </c>
      <c r="G272" s="11"/>
      <c r="H272" s="11"/>
      <c r="I272" s="11"/>
      <c r="J272" s="12"/>
    </row>
    <row r="273" spans="2:10" x14ac:dyDescent="0.2">
      <c r="B273" s="13">
        <v>5.01</v>
      </c>
      <c r="C273" s="13"/>
      <c r="D273" s="13"/>
      <c r="E273" s="13"/>
      <c r="F273" s="32" t="s">
        <v>121</v>
      </c>
      <c r="G273" s="13" t="s">
        <v>25</v>
      </c>
      <c r="H273" s="13"/>
      <c r="I273" s="14"/>
      <c r="J273" s="14"/>
    </row>
    <row r="274" spans="2:10" x14ac:dyDescent="0.2">
      <c r="B274" s="13">
        <v>5.0199999999999996</v>
      </c>
      <c r="C274" s="13"/>
      <c r="D274" s="13"/>
      <c r="E274" s="13"/>
      <c r="F274" s="32" t="s">
        <v>29</v>
      </c>
      <c r="G274" s="13" t="s">
        <v>23</v>
      </c>
      <c r="H274" s="13"/>
      <c r="I274" s="14"/>
      <c r="J274" s="14"/>
    </row>
    <row r="275" spans="2:10" x14ac:dyDescent="0.2">
      <c r="B275" s="69" t="s">
        <v>10</v>
      </c>
      <c r="C275" s="70"/>
      <c r="D275" s="27"/>
      <c r="E275" s="27"/>
      <c r="F275" s="28"/>
      <c r="G275" s="27"/>
      <c r="H275" s="27"/>
      <c r="I275" s="29"/>
      <c r="J275" s="30"/>
    </row>
    <row r="276" spans="2:10" x14ac:dyDescent="0.2">
      <c r="B276" s="26"/>
      <c r="C276" s="16"/>
      <c r="D276" s="16"/>
      <c r="E276" s="16"/>
      <c r="F276" s="25"/>
      <c r="G276" s="16"/>
      <c r="H276" s="16"/>
      <c r="I276" s="25"/>
      <c r="J276" s="17"/>
    </row>
    <row r="277" spans="2:10" x14ac:dyDescent="0.2">
      <c r="B277" s="10">
        <v>6</v>
      </c>
      <c r="C277" s="11"/>
      <c r="D277" s="11"/>
      <c r="E277" s="11"/>
      <c r="F277" s="18" t="s">
        <v>14</v>
      </c>
      <c r="G277" s="11"/>
      <c r="H277" s="11"/>
      <c r="I277" s="11"/>
      <c r="J277" s="12"/>
    </row>
    <row r="278" spans="2:10" x14ac:dyDescent="0.2">
      <c r="B278" s="13">
        <v>6.01</v>
      </c>
      <c r="C278" s="13"/>
      <c r="D278" s="13"/>
      <c r="E278" s="13"/>
      <c r="F278" s="32" t="s">
        <v>122</v>
      </c>
      <c r="G278" s="13" t="s">
        <v>23</v>
      </c>
      <c r="H278" s="13"/>
      <c r="I278" s="14"/>
      <c r="J278" s="14"/>
    </row>
    <row r="279" spans="2:10" x14ac:dyDescent="0.2">
      <c r="B279" s="69" t="s">
        <v>10</v>
      </c>
      <c r="C279" s="70"/>
      <c r="D279" s="27"/>
      <c r="E279" s="27"/>
      <c r="F279" s="28"/>
      <c r="G279" s="27"/>
      <c r="H279" s="27"/>
      <c r="I279" s="29"/>
      <c r="J279" s="30"/>
    </row>
    <row r="280" spans="2:10" x14ac:dyDescent="0.2">
      <c r="B280" s="26"/>
      <c r="C280" s="16"/>
      <c r="D280" s="16"/>
      <c r="E280" s="16"/>
      <c r="F280" s="25"/>
      <c r="G280" s="16"/>
      <c r="H280" s="16"/>
      <c r="I280" s="25"/>
      <c r="J280" s="17"/>
    </row>
    <row r="281" spans="2:10" x14ac:dyDescent="0.2">
      <c r="B281" s="10">
        <v>7</v>
      </c>
      <c r="C281" s="11"/>
      <c r="D281" s="11"/>
      <c r="E281" s="11"/>
      <c r="F281" s="18" t="s">
        <v>78</v>
      </c>
      <c r="G281" s="11"/>
      <c r="H281" s="11"/>
      <c r="I281" s="11"/>
      <c r="J281" s="12"/>
    </row>
    <row r="282" spans="2:10" x14ac:dyDescent="0.2">
      <c r="B282" s="13">
        <v>7.01</v>
      </c>
      <c r="C282" s="13"/>
      <c r="D282" s="13"/>
      <c r="E282" s="13"/>
      <c r="F282" s="32" t="s">
        <v>87</v>
      </c>
      <c r="G282" s="13" t="s">
        <v>25</v>
      </c>
      <c r="H282" s="13"/>
      <c r="I282" s="14"/>
      <c r="J282" s="14"/>
    </row>
    <row r="283" spans="2:10" x14ac:dyDescent="0.2">
      <c r="B283" s="13">
        <v>7.02</v>
      </c>
      <c r="C283" s="13"/>
      <c r="D283" s="13"/>
      <c r="E283" s="13"/>
      <c r="F283" s="32" t="s">
        <v>88</v>
      </c>
      <c r="G283" s="13" t="s">
        <v>25</v>
      </c>
      <c r="H283" s="13"/>
      <c r="I283" s="14"/>
      <c r="J283" s="14"/>
    </row>
    <row r="284" spans="2:10" x14ac:dyDescent="0.2">
      <c r="B284" s="13">
        <v>7.03</v>
      </c>
      <c r="C284" s="13"/>
      <c r="D284" s="13"/>
      <c r="E284" s="13"/>
      <c r="F284" s="32" t="s">
        <v>105</v>
      </c>
      <c r="G284" s="13" t="s">
        <v>25</v>
      </c>
      <c r="H284" s="13"/>
      <c r="I284" s="14"/>
      <c r="J284" s="14"/>
    </row>
    <row r="285" spans="2:10" ht="26" x14ac:dyDescent="0.2">
      <c r="B285" s="13">
        <v>7.04</v>
      </c>
      <c r="C285" s="13"/>
      <c r="D285" s="13"/>
      <c r="E285" s="13"/>
      <c r="F285" s="32" t="s">
        <v>86</v>
      </c>
      <c r="G285" s="13" t="s">
        <v>32</v>
      </c>
      <c r="H285" s="13"/>
      <c r="I285" s="14"/>
      <c r="J285" s="14"/>
    </row>
    <row r="286" spans="2:10" x14ac:dyDescent="0.2">
      <c r="B286" s="69" t="s">
        <v>10</v>
      </c>
      <c r="C286" s="70"/>
      <c r="D286" s="27"/>
      <c r="E286" s="27"/>
      <c r="F286" s="28"/>
      <c r="G286" s="27"/>
      <c r="H286" s="27"/>
      <c r="I286" s="29"/>
      <c r="J286" s="30"/>
    </row>
    <row r="287" spans="2:10" x14ac:dyDescent="0.2">
      <c r="B287" s="26"/>
      <c r="C287" s="16"/>
      <c r="D287" s="16"/>
      <c r="E287" s="16"/>
      <c r="F287" s="25"/>
      <c r="G287" s="16"/>
      <c r="H287" s="16"/>
      <c r="I287" s="25"/>
      <c r="J287" s="17"/>
    </row>
    <row r="288" spans="2:10" x14ac:dyDescent="0.2">
      <c r="B288" s="10">
        <v>8</v>
      </c>
      <c r="C288" s="11"/>
      <c r="D288" s="11"/>
      <c r="E288" s="11"/>
      <c r="F288" s="18" t="s">
        <v>17</v>
      </c>
      <c r="G288" s="11"/>
      <c r="H288" s="11"/>
      <c r="I288" s="11"/>
      <c r="J288" s="12"/>
    </row>
    <row r="289" spans="2:10" x14ac:dyDescent="0.2">
      <c r="B289" s="13">
        <v>8.01</v>
      </c>
      <c r="C289" s="13"/>
      <c r="D289" s="13"/>
      <c r="E289" s="13"/>
      <c r="F289" s="32" t="s">
        <v>106</v>
      </c>
      <c r="G289" s="13" t="s">
        <v>19</v>
      </c>
      <c r="H289" s="14"/>
      <c r="I289" s="14"/>
      <c r="J289" s="14"/>
    </row>
    <row r="290" spans="2:10" x14ac:dyDescent="0.2">
      <c r="B290" s="71" t="s">
        <v>10</v>
      </c>
      <c r="C290" s="72"/>
      <c r="D290" s="16"/>
      <c r="E290" s="16"/>
      <c r="F290" s="25"/>
      <c r="G290" s="16"/>
      <c r="H290" s="16"/>
      <c r="I290" s="16"/>
      <c r="J290" s="14"/>
    </row>
    <row r="291" spans="2:10" x14ac:dyDescent="0.2">
      <c r="B291" s="19"/>
    </row>
    <row r="292" spans="2:10" x14ac:dyDescent="0.2">
      <c r="B292" s="80" t="s">
        <v>123</v>
      </c>
      <c r="C292" s="80"/>
      <c r="D292" s="80"/>
      <c r="E292" s="80"/>
      <c r="F292" s="80"/>
      <c r="G292" s="80"/>
      <c r="H292" s="80"/>
      <c r="I292" s="80"/>
      <c r="J292" s="80"/>
    </row>
    <row r="293" spans="2:10" x14ac:dyDescent="0.2">
      <c r="B293" s="1"/>
      <c r="C293" s="1"/>
      <c r="D293" s="1"/>
      <c r="E293" s="1"/>
      <c r="F293" s="1"/>
      <c r="G293" s="1"/>
      <c r="H293" s="1"/>
      <c r="I293" s="1"/>
      <c r="J293" s="1"/>
    </row>
    <row r="294" spans="2:10" x14ac:dyDescent="0.2">
      <c r="B294" s="10">
        <v>1</v>
      </c>
      <c r="C294" s="11"/>
      <c r="D294" s="11"/>
      <c r="E294" s="11"/>
      <c r="F294" s="18" t="s">
        <v>9</v>
      </c>
      <c r="G294" s="11"/>
      <c r="H294" s="11"/>
      <c r="I294" s="11"/>
      <c r="J294" s="12"/>
    </row>
    <row r="295" spans="2:10" x14ac:dyDescent="0.2">
      <c r="B295" s="13">
        <v>1.01</v>
      </c>
      <c r="C295" s="13"/>
      <c r="D295" s="13"/>
      <c r="E295" s="13"/>
      <c r="F295" s="32" t="s">
        <v>20</v>
      </c>
      <c r="G295" s="13" t="s">
        <v>21</v>
      </c>
      <c r="H295" s="13"/>
      <c r="I295" s="14"/>
      <c r="J295" s="14"/>
    </row>
    <row r="296" spans="2:10" x14ac:dyDescent="0.2">
      <c r="B296" s="13">
        <v>1.02</v>
      </c>
      <c r="C296" s="13"/>
      <c r="D296" s="13"/>
      <c r="E296" s="13"/>
      <c r="F296" s="32" t="s">
        <v>56</v>
      </c>
      <c r="G296" s="13" t="s">
        <v>57</v>
      </c>
      <c r="H296" s="13"/>
      <c r="I296" s="14"/>
      <c r="J296" s="14"/>
    </row>
    <row r="297" spans="2:10" ht="26" x14ac:dyDescent="0.2">
      <c r="B297" s="13">
        <v>1.03</v>
      </c>
      <c r="C297" s="13"/>
      <c r="D297" s="13"/>
      <c r="E297" s="13"/>
      <c r="F297" s="32" t="s">
        <v>39</v>
      </c>
      <c r="G297" s="13" t="s">
        <v>21</v>
      </c>
      <c r="H297" s="13"/>
      <c r="I297" s="14"/>
      <c r="J297" s="14"/>
    </row>
    <row r="298" spans="2:10" x14ac:dyDescent="0.2">
      <c r="B298" s="69" t="s">
        <v>10</v>
      </c>
      <c r="C298" s="70"/>
      <c r="D298" s="27"/>
      <c r="E298" s="27"/>
      <c r="F298" s="28"/>
      <c r="G298" s="27"/>
      <c r="H298" s="27"/>
      <c r="I298" s="29"/>
      <c r="J298" s="30"/>
    </row>
    <row r="299" spans="2:10" x14ac:dyDescent="0.2">
      <c r="B299" s="26"/>
      <c r="C299" s="16"/>
      <c r="D299" s="16"/>
      <c r="E299" s="16"/>
      <c r="F299" s="25"/>
      <c r="G299" s="16"/>
      <c r="H299" s="16"/>
      <c r="I299" s="25"/>
      <c r="J299" s="17"/>
    </row>
    <row r="300" spans="2:10" x14ac:dyDescent="0.2">
      <c r="B300" s="10">
        <v>2</v>
      </c>
      <c r="C300" s="11"/>
      <c r="D300" s="11"/>
      <c r="E300" s="11"/>
      <c r="F300" s="18" t="s">
        <v>11</v>
      </c>
      <c r="G300" s="11"/>
      <c r="H300" s="11"/>
      <c r="I300" s="11"/>
      <c r="J300" s="12"/>
    </row>
    <row r="301" spans="2:10" ht="26" x14ac:dyDescent="0.2">
      <c r="B301" s="13">
        <v>2.0299999999999998</v>
      </c>
      <c r="C301" s="13"/>
      <c r="D301" s="13"/>
      <c r="E301" s="13"/>
      <c r="F301" s="32" t="s">
        <v>101</v>
      </c>
      <c r="G301" s="13" t="s">
        <v>23</v>
      </c>
      <c r="H301" s="13"/>
      <c r="I301" s="33"/>
      <c r="J301" s="14"/>
    </row>
    <row r="302" spans="2:10" x14ac:dyDescent="0.2">
      <c r="B302" s="69" t="s">
        <v>10</v>
      </c>
      <c r="C302" s="70"/>
      <c r="D302" s="27"/>
      <c r="E302" s="27"/>
      <c r="F302" s="28"/>
      <c r="G302" s="27"/>
      <c r="H302" s="27"/>
      <c r="I302" s="29"/>
      <c r="J302" s="30"/>
    </row>
    <row r="303" spans="2:10" x14ac:dyDescent="0.2">
      <c r="B303" s="26"/>
      <c r="C303" s="16"/>
      <c r="D303" s="16"/>
      <c r="E303" s="16"/>
      <c r="F303" s="25"/>
      <c r="G303" s="16"/>
      <c r="H303" s="16"/>
      <c r="I303" s="25"/>
      <c r="J303" s="17"/>
    </row>
    <row r="304" spans="2:10" x14ac:dyDescent="0.2">
      <c r="B304" s="10">
        <v>4</v>
      </c>
      <c r="C304" s="11"/>
      <c r="D304" s="11"/>
      <c r="E304" s="11"/>
      <c r="F304" s="18" t="s">
        <v>71</v>
      </c>
      <c r="G304" s="11"/>
      <c r="H304" s="11"/>
      <c r="I304" s="11"/>
      <c r="J304" s="12"/>
    </row>
    <row r="305" spans="2:10" ht="39" x14ac:dyDescent="0.2">
      <c r="B305" s="13">
        <v>4.01</v>
      </c>
      <c r="C305" s="13"/>
      <c r="D305" s="13"/>
      <c r="E305" s="13"/>
      <c r="F305" s="32" t="s">
        <v>26</v>
      </c>
      <c r="G305" s="13" t="s">
        <v>23</v>
      </c>
      <c r="H305" s="13"/>
      <c r="I305" s="14"/>
      <c r="J305" s="14"/>
    </row>
    <row r="306" spans="2:10" ht="26" x14ac:dyDescent="0.2">
      <c r="B306" s="13">
        <v>4.0199999999999996</v>
      </c>
      <c r="C306" s="13"/>
      <c r="D306" s="13"/>
      <c r="E306" s="13"/>
      <c r="F306" s="32" t="s">
        <v>27</v>
      </c>
      <c r="G306" s="13" t="s">
        <v>25</v>
      </c>
      <c r="H306" s="13"/>
      <c r="I306" s="14"/>
      <c r="J306" s="14"/>
    </row>
    <row r="307" spans="2:10" x14ac:dyDescent="0.2">
      <c r="B307" s="69" t="s">
        <v>10</v>
      </c>
      <c r="C307" s="70"/>
      <c r="D307" s="27"/>
      <c r="E307" s="27"/>
      <c r="F307" s="28"/>
      <c r="G307" s="27"/>
      <c r="H307" s="27"/>
      <c r="I307" s="29"/>
      <c r="J307" s="30"/>
    </row>
    <row r="308" spans="2:10" x14ac:dyDescent="0.2">
      <c r="B308" s="26"/>
      <c r="C308" s="16"/>
      <c r="D308" s="16"/>
      <c r="E308" s="16"/>
      <c r="F308" s="25"/>
      <c r="G308" s="16"/>
      <c r="H308" s="16"/>
      <c r="I308" s="25"/>
      <c r="J308" s="17"/>
    </row>
    <row r="309" spans="2:10" x14ac:dyDescent="0.2">
      <c r="B309" s="10">
        <v>5</v>
      </c>
      <c r="C309" s="11"/>
      <c r="D309" s="11"/>
      <c r="E309" s="11"/>
      <c r="F309" s="18" t="s">
        <v>76</v>
      </c>
      <c r="G309" s="11"/>
      <c r="H309" s="11"/>
      <c r="I309" s="11"/>
      <c r="J309" s="12"/>
    </row>
    <row r="310" spans="2:10" x14ac:dyDescent="0.2">
      <c r="B310" s="13">
        <v>5.01</v>
      </c>
      <c r="C310" s="13"/>
      <c r="D310" s="13"/>
      <c r="E310" s="13"/>
      <c r="F310" s="32" t="s">
        <v>124</v>
      </c>
      <c r="G310" s="13" t="s">
        <v>23</v>
      </c>
      <c r="H310" s="13"/>
      <c r="I310" s="14"/>
      <c r="J310" s="14"/>
    </row>
    <row r="311" spans="2:10" x14ac:dyDescent="0.2">
      <c r="B311" s="69" t="s">
        <v>10</v>
      </c>
      <c r="C311" s="70"/>
      <c r="D311" s="27"/>
      <c r="E311" s="27"/>
      <c r="F311" s="28"/>
      <c r="G311" s="27"/>
      <c r="H311" s="27"/>
      <c r="I311" s="29"/>
      <c r="J311" s="30"/>
    </row>
    <row r="312" spans="2:10" x14ac:dyDescent="0.2">
      <c r="B312" s="26"/>
      <c r="C312" s="16"/>
      <c r="D312" s="16"/>
      <c r="E312" s="16"/>
      <c r="F312" s="25"/>
      <c r="G312" s="16"/>
      <c r="H312" s="16"/>
      <c r="I312" s="25"/>
      <c r="J312" s="17"/>
    </row>
    <row r="313" spans="2:10" x14ac:dyDescent="0.2">
      <c r="B313" s="10">
        <v>6</v>
      </c>
      <c r="C313" s="11"/>
      <c r="D313" s="11"/>
      <c r="E313" s="11"/>
      <c r="F313" s="18" t="s">
        <v>15</v>
      </c>
      <c r="G313" s="11"/>
      <c r="H313" s="11"/>
      <c r="I313" s="11"/>
      <c r="J313" s="12"/>
    </row>
    <row r="314" spans="2:10" ht="26" x14ac:dyDescent="0.2">
      <c r="B314" s="13">
        <v>6.04</v>
      </c>
      <c r="C314" s="13"/>
      <c r="D314" s="13"/>
      <c r="E314" s="13"/>
      <c r="F314" s="32" t="s">
        <v>33</v>
      </c>
      <c r="G314" s="13" t="s">
        <v>32</v>
      </c>
      <c r="H314" s="13"/>
      <c r="I314" s="14"/>
      <c r="J314" s="14"/>
    </row>
    <row r="315" spans="2:10" ht="26" x14ac:dyDescent="0.2">
      <c r="B315" s="13">
        <v>6.02</v>
      </c>
      <c r="C315" s="13"/>
      <c r="D315" s="13"/>
      <c r="E315" s="13"/>
      <c r="F315" s="32" t="s">
        <v>40</v>
      </c>
      <c r="G315" s="13" t="s">
        <v>32</v>
      </c>
      <c r="H315" s="13"/>
      <c r="I315" s="14"/>
      <c r="J315" s="14"/>
    </row>
    <row r="316" spans="2:10" x14ac:dyDescent="0.2">
      <c r="B316" s="13">
        <v>6.03</v>
      </c>
      <c r="C316" s="13"/>
      <c r="D316" s="13"/>
      <c r="E316" s="13"/>
      <c r="F316" s="32" t="s">
        <v>41</v>
      </c>
      <c r="G316" s="13" t="s">
        <v>32</v>
      </c>
      <c r="H316" s="13"/>
      <c r="I316" s="14"/>
      <c r="J316" s="14"/>
    </row>
    <row r="317" spans="2:10" x14ac:dyDescent="0.2">
      <c r="B317" s="69" t="s">
        <v>10</v>
      </c>
      <c r="C317" s="70"/>
      <c r="D317" s="27"/>
      <c r="E317" s="27"/>
      <c r="F317" s="28"/>
      <c r="G317" s="27"/>
      <c r="H317" s="27"/>
      <c r="I317" s="29"/>
      <c r="J317" s="30"/>
    </row>
    <row r="318" spans="2:10" x14ac:dyDescent="0.2">
      <c r="B318" s="26"/>
      <c r="C318" s="16"/>
      <c r="D318" s="16"/>
      <c r="E318" s="16"/>
      <c r="F318" s="25"/>
      <c r="G318" s="16"/>
      <c r="H318" s="16"/>
      <c r="I318" s="25"/>
      <c r="J318" s="17"/>
    </row>
    <row r="319" spans="2:10" x14ac:dyDescent="0.2">
      <c r="B319" s="10">
        <v>7</v>
      </c>
      <c r="C319" s="11"/>
      <c r="D319" s="11"/>
      <c r="E319" s="11"/>
      <c r="F319" s="18" t="s">
        <v>17</v>
      </c>
      <c r="G319" s="11"/>
      <c r="H319" s="11"/>
      <c r="I319" s="11"/>
      <c r="J319" s="12"/>
    </row>
    <row r="320" spans="2:10" x14ac:dyDescent="0.2">
      <c r="B320" s="13">
        <v>7.01</v>
      </c>
      <c r="C320" s="13"/>
      <c r="D320" s="13"/>
      <c r="E320" s="13"/>
      <c r="F320" s="32" t="s">
        <v>106</v>
      </c>
      <c r="G320" s="13" t="s">
        <v>19</v>
      </c>
      <c r="H320" s="14"/>
      <c r="I320" s="14"/>
      <c r="J320" s="14"/>
    </row>
    <row r="321" spans="2:10" x14ac:dyDescent="0.2">
      <c r="B321" s="71" t="s">
        <v>10</v>
      </c>
      <c r="C321" s="72"/>
      <c r="D321" s="16"/>
      <c r="E321" s="16"/>
      <c r="F321" s="25"/>
      <c r="G321" s="16"/>
      <c r="H321" s="16"/>
      <c r="I321" s="17"/>
      <c r="J321" s="14"/>
    </row>
    <row r="322" spans="2:10" x14ac:dyDescent="0.2">
      <c r="B322" s="19"/>
    </row>
    <row r="323" spans="2:10" ht="29.5" customHeight="1" x14ac:dyDescent="0.2">
      <c r="B323" s="77" t="s">
        <v>125</v>
      </c>
      <c r="C323" s="78"/>
      <c r="D323" s="78"/>
      <c r="E323" s="78"/>
      <c r="F323" s="78"/>
      <c r="G323" s="78"/>
      <c r="H323" s="78"/>
      <c r="I323" s="78"/>
      <c r="J323" s="79"/>
    </row>
    <row r="324" spans="2:10" x14ac:dyDescent="0.2">
      <c r="B324" s="7"/>
      <c r="C324" s="8"/>
      <c r="D324" s="8"/>
      <c r="E324" s="8"/>
      <c r="F324" s="8"/>
      <c r="G324" s="8"/>
      <c r="H324" s="8"/>
      <c r="I324" s="8"/>
      <c r="J324" s="9"/>
    </row>
    <row r="325" spans="2:10" x14ac:dyDescent="0.2">
      <c r="B325" s="10">
        <v>1</v>
      </c>
      <c r="C325" s="11"/>
      <c r="D325" s="11"/>
      <c r="E325" s="11"/>
      <c r="F325" s="18" t="s">
        <v>9</v>
      </c>
      <c r="G325" s="11"/>
      <c r="H325" s="11"/>
      <c r="I325" s="11"/>
      <c r="J325" s="12"/>
    </row>
    <row r="326" spans="2:10" ht="26" x14ac:dyDescent="0.2">
      <c r="B326" s="13">
        <v>1.01</v>
      </c>
      <c r="C326" s="13"/>
      <c r="D326" s="13"/>
      <c r="E326" s="13"/>
      <c r="F326" s="32" t="s">
        <v>54</v>
      </c>
      <c r="G326" s="13" t="s">
        <v>23</v>
      </c>
      <c r="H326" s="13"/>
      <c r="I326" s="14"/>
      <c r="J326" s="14"/>
    </row>
    <row r="327" spans="2:10" x14ac:dyDescent="0.2">
      <c r="B327" s="13">
        <v>1.03</v>
      </c>
      <c r="C327" s="13"/>
      <c r="D327" s="13"/>
      <c r="E327" s="13"/>
      <c r="F327" s="32" t="s">
        <v>56</v>
      </c>
      <c r="G327" s="13" t="s">
        <v>57</v>
      </c>
      <c r="H327" s="13"/>
      <c r="I327" s="14"/>
      <c r="J327" s="14"/>
    </row>
    <row r="328" spans="2:10" x14ac:dyDescent="0.2">
      <c r="B328" s="13">
        <v>1.04</v>
      </c>
      <c r="C328" s="13"/>
      <c r="D328" s="13"/>
      <c r="E328" s="13"/>
      <c r="F328" s="32" t="s">
        <v>58</v>
      </c>
      <c r="G328" s="13" t="s">
        <v>23</v>
      </c>
      <c r="H328" s="13"/>
      <c r="I328" s="14"/>
      <c r="J328" s="14"/>
    </row>
    <row r="329" spans="2:10" x14ac:dyDescent="0.2">
      <c r="B329" s="13">
        <v>1.06</v>
      </c>
      <c r="C329" s="13"/>
      <c r="D329" s="13"/>
      <c r="E329" s="13"/>
      <c r="F329" s="32" t="s">
        <v>48</v>
      </c>
      <c r="G329" s="13" t="s">
        <v>23</v>
      </c>
      <c r="H329" s="13"/>
      <c r="I329" s="14"/>
      <c r="J329" s="14"/>
    </row>
    <row r="330" spans="2:10" ht="26" x14ac:dyDescent="0.2">
      <c r="B330" s="13">
        <v>1.08</v>
      </c>
      <c r="C330" s="13"/>
      <c r="D330" s="13"/>
      <c r="E330" s="13"/>
      <c r="F330" s="32" t="s">
        <v>60</v>
      </c>
      <c r="G330" s="13" t="s">
        <v>32</v>
      </c>
      <c r="H330" s="13"/>
      <c r="I330" s="14"/>
      <c r="J330" s="14"/>
    </row>
    <row r="331" spans="2:10" ht="26" x14ac:dyDescent="0.2">
      <c r="B331" s="13">
        <v>1.0900000000000001</v>
      </c>
      <c r="C331" s="13"/>
      <c r="D331" s="13"/>
      <c r="E331" s="13"/>
      <c r="F331" s="32" t="s">
        <v>61</v>
      </c>
      <c r="G331" s="13" t="s">
        <v>23</v>
      </c>
      <c r="H331" s="13"/>
      <c r="I331" s="14"/>
      <c r="J331" s="14"/>
    </row>
    <row r="332" spans="2:10" x14ac:dyDescent="0.2">
      <c r="B332" s="35">
        <v>1.1000000000000001</v>
      </c>
      <c r="C332" s="13"/>
      <c r="D332" s="13"/>
      <c r="E332" s="13"/>
      <c r="F332" s="32" t="s">
        <v>62</v>
      </c>
      <c r="G332" s="13" t="s">
        <v>21</v>
      </c>
      <c r="H332" s="13"/>
      <c r="I332" s="14"/>
      <c r="J332" s="14"/>
    </row>
    <row r="333" spans="2:10" x14ac:dyDescent="0.2">
      <c r="B333" s="69" t="s">
        <v>10</v>
      </c>
      <c r="C333" s="70"/>
      <c r="D333" s="27"/>
      <c r="E333" s="27"/>
      <c r="F333" s="28"/>
      <c r="G333" s="27"/>
      <c r="H333" s="27"/>
      <c r="I333" s="29"/>
      <c r="J333" s="30"/>
    </row>
    <row r="334" spans="2:10" x14ac:dyDescent="0.2">
      <c r="B334" s="26"/>
      <c r="C334" s="16"/>
      <c r="D334" s="16"/>
      <c r="E334" s="16"/>
      <c r="F334" s="25"/>
      <c r="G334" s="16"/>
      <c r="H334" s="16"/>
      <c r="I334" s="25"/>
      <c r="J334" s="17"/>
    </row>
    <row r="335" spans="2:10" x14ac:dyDescent="0.2">
      <c r="B335" s="10">
        <v>2</v>
      </c>
      <c r="C335" s="11"/>
      <c r="D335" s="11"/>
      <c r="E335" s="11"/>
      <c r="F335" s="18" t="s">
        <v>11</v>
      </c>
      <c r="G335" s="11"/>
      <c r="H335" s="11"/>
      <c r="I335" s="11"/>
      <c r="J335" s="12"/>
    </row>
    <row r="336" spans="2:10" ht="26" x14ac:dyDescent="0.2">
      <c r="B336" s="13">
        <v>2.0099999999999998</v>
      </c>
      <c r="C336" s="13"/>
      <c r="D336" s="13"/>
      <c r="E336" s="13"/>
      <c r="F336" s="32" t="s">
        <v>22</v>
      </c>
      <c r="G336" s="13" t="s">
        <v>23</v>
      </c>
      <c r="H336" s="13"/>
      <c r="I336" s="33"/>
      <c r="J336" s="14"/>
    </row>
    <row r="337" spans="2:10" ht="26" x14ac:dyDescent="0.2">
      <c r="B337" s="13">
        <v>2.02</v>
      </c>
      <c r="C337" s="13"/>
      <c r="D337" s="13"/>
      <c r="E337" s="13"/>
      <c r="F337" s="32" t="s">
        <v>101</v>
      </c>
      <c r="G337" s="13" t="s">
        <v>23</v>
      </c>
      <c r="H337" s="13"/>
      <c r="I337" s="33"/>
      <c r="J337" s="14"/>
    </row>
    <row r="338" spans="2:10" ht="26" x14ac:dyDescent="0.2">
      <c r="B338" s="13">
        <v>2.0499999999999998</v>
      </c>
      <c r="C338" s="13"/>
      <c r="D338" s="13"/>
      <c r="E338" s="13"/>
      <c r="F338" s="32" t="s">
        <v>66</v>
      </c>
      <c r="G338" s="13" t="s">
        <v>32</v>
      </c>
      <c r="H338" s="13"/>
      <c r="I338" s="33"/>
      <c r="J338" s="14"/>
    </row>
    <row r="339" spans="2:10" x14ac:dyDescent="0.2">
      <c r="B339" s="69" t="s">
        <v>10</v>
      </c>
      <c r="C339" s="70"/>
      <c r="D339" s="27"/>
      <c r="E339" s="27"/>
      <c r="F339" s="28"/>
      <c r="G339" s="27"/>
      <c r="H339" s="27"/>
      <c r="I339" s="29"/>
      <c r="J339" s="30"/>
    </row>
    <row r="340" spans="2:10" x14ac:dyDescent="0.2">
      <c r="B340" s="26"/>
      <c r="C340" s="16"/>
      <c r="D340" s="16"/>
      <c r="E340" s="16"/>
      <c r="F340" s="25"/>
      <c r="G340" s="16"/>
      <c r="H340" s="16"/>
      <c r="I340" s="25"/>
      <c r="J340" s="17"/>
    </row>
    <row r="341" spans="2:10" x14ac:dyDescent="0.2">
      <c r="B341" s="10">
        <v>4</v>
      </c>
      <c r="C341" s="11"/>
      <c r="D341" s="11"/>
      <c r="E341" s="11"/>
      <c r="F341" s="18" t="s">
        <v>71</v>
      </c>
      <c r="G341" s="11"/>
      <c r="H341" s="11"/>
      <c r="I341" s="11"/>
      <c r="J341" s="12"/>
    </row>
    <row r="342" spans="2:10" ht="39" x14ac:dyDescent="0.2">
      <c r="B342" s="13">
        <v>4.01</v>
      </c>
      <c r="C342" s="13"/>
      <c r="D342" s="13"/>
      <c r="E342" s="13"/>
      <c r="F342" s="32" t="s">
        <v>26</v>
      </c>
      <c r="G342" s="13" t="s">
        <v>23</v>
      </c>
      <c r="H342" s="13"/>
      <c r="I342" s="14"/>
      <c r="J342" s="14"/>
    </row>
    <row r="343" spans="2:10" x14ac:dyDescent="0.2">
      <c r="B343" s="13">
        <v>4.0199999999999996</v>
      </c>
      <c r="C343" s="13"/>
      <c r="D343" s="13"/>
      <c r="E343" s="13"/>
      <c r="F343" s="32" t="s">
        <v>72</v>
      </c>
      <c r="G343" s="13" t="s">
        <v>23</v>
      </c>
      <c r="H343" s="13"/>
      <c r="I343" s="14"/>
      <c r="J343" s="14"/>
    </row>
    <row r="344" spans="2:10" x14ac:dyDescent="0.2">
      <c r="B344" s="69" t="s">
        <v>10</v>
      </c>
      <c r="C344" s="70"/>
      <c r="D344" s="27"/>
      <c r="E344" s="27"/>
      <c r="F344" s="28"/>
      <c r="G344" s="27"/>
      <c r="H344" s="27"/>
      <c r="I344" s="29"/>
      <c r="J344" s="30"/>
    </row>
    <row r="345" spans="2:10" x14ac:dyDescent="0.2">
      <c r="B345" s="26"/>
      <c r="C345" s="16"/>
      <c r="D345" s="16"/>
      <c r="E345" s="16"/>
      <c r="F345" s="25"/>
      <c r="G345" s="16"/>
      <c r="H345" s="16"/>
      <c r="I345" s="25"/>
      <c r="J345" s="17"/>
    </row>
    <row r="346" spans="2:10" x14ac:dyDescent="0.2">
      <c r="B346" s="10">
        <v>5</v>
      </c>
      <c r="C346" s="11"/>
      <c r="D346" s="11"/>
      <c r="E346" s="11"/>
      <c r="F346" s="18" t="s">
        <v>73</v>
      </c>
      <c r="G346" s="11"/>
      <c r="H346" s="11"/>
      <c r="I346" s="11"/>
      <c r="J346" s="12"/>
    </row>
    <row r="347" spans="2:10" x14ac:dyDescent="0.2">
      <c r="B347" s="13">
        <v>5.0199999999999996</v>
      </c>
      <c r="C347" s="13"/>
      <c r="D347" s="13"/>
      <c r="E347" s="13"/>
      <c r="F347" s="32" t="s">
        <v>74</v>
      </c>
      <c r="G347" s="13" t="s">
        <v>25</v>
      </c>
      <c r="H347" s="13"/>
      <c r="I347" s="14"/>
      <c r="J347" s="14"/>
    </row>
    <row r="348" spans="2:10" x14ac:dyDescent="0.2">
      <c r="B348" s="13">
        <v>5.03</v>
      </c>
      <c r="C348" s="13"/>
      <c r="D348" s="13"/>
      <c r="E348" s="13"/>
      <c r="F348" s="32" t="s">
        <v>29</v>
      </c>
      <c r="G348" s="13" t="s">
        <v>23</v>
      </c>
      <c r="H348" s="13"/>
      <c r="I348" s="14"/>
      <c r="J348" s="14"/>
    </row>
    <row r="349" spans="2:10" x14ac:dyDescent="0.2">
      <c r="B349" s="69" t="s">
        <v>10</v>
      </c>
      <c r="C349" s="70"/>
      <c r="D349" s="27"/>
      <c r="E349" s="27"/>
      <c r="F349" s="28"/>
      <c r="G349" s="27"/>
      <c r="H349" s="27"/>
      <c r="I349" s="29"/>
      <c r="J349" s="30"/>
    </row>
    <row r="350" spans="2:10" x14ac:dyDescent="0.2">
      <c r="B350" s="26"/>
      <c r="C350" s="16"/>
      <c r="D350" s="16"/>
      <c r="E350" s="16"/>
      <c r="F350" s="25"/>
      <c r="G350" s="16"/>
      <c r="H350" s="16"/>
      <c r="I350" s="25"/>
      <c r="J350" s="17"/>
    </row>
    <row r="351" spans="2:10" x14ac:dyDescent="0.2">
      <c r="B351" s="10">
        <v>6</v>
      </c>
      <c r="C351" s="11"/>
      <c r="D351" s="11"/>
      <c r="E351" s="11"/>
      <c r="F351" s="18" t="s">
        <v>14</v>
      </c>
      <c r="G351" s="11"/>
      <c r="H351" s="11"/>
      <c r="I351" s="11"/>
      <c r="J351" s="12"/>
    </row>
    <row r="352" spans="2:10" x14ac:dyDescent="0.2">
      <c r="B352" s="13">
        <v>6.02</v>
      </c>
      <c r="C352" s="13"/>
      <c r="D352" s="13"/>
      <c r="E352" s="13"/>
      <c r="F352" s="32" t="s">
        <v>122</v>
      </c>
      <c r="G352" s="13" t="s">
        <v>23</v>
      </c>
      <c r="H352" s="13"/>
      <c r="I352" s="14"/>
      <c r="J352" s="14"/>
    </row>
    <row r="353" spans="2:10" x14ac:dyDescent="0.2">
      <c r="B353" s="69" t="s">
        <v>10</v>
      </c>
      <c r="C353" s="70"/>
      <c r="D353" s="27"/>
      <c r="E353" s="27"/>
      <c r="F353" s="28"/>
      <c r="G353" s="27"/>
      <c r="H353" s="27"/>
      <c r="I353" s="29"/>
      <c r="J353" s="30"/>
    </row>
    <row r="354" spans="2:10" x14ac:dyDescent="0.2">
      <c r="B354" s="26"/>
      <c r="C354" s="16"/>
      <c r="D354" s="16"/>
      <c r="E354" s="16"/>
      <c r="F354" s="25"/>
      <c r="G354" s="16"/>
      <c r="H354" s="16"/>
      <c r="I354" s="25"/>
      <c r="J354" s="17"/>
    </row>
    <row r="355" spans="2:10" x14ac:dyDescent="0.2">
      <c r="B355" s="10">
        <v>7</v>
      </c>
      <c r="C355" s="11"/>
      <c r="D355" s="11"/>
      <c r="E355" s="11"/>
      <c r="F355" s="18" t="s">
        <v>76</v>
      </c>
      <c r="G355" s="11"/>
      <c r="H355" s="11"/>
      <c r="I355" s="11"/>
      <c r="J355" s="12"/>
    </row>
    <row r="356" spans="2:10" x14ac:dyDescent="0.2">
      <c r="B356" s="13">
        <v>7.02</v>
      </c>
      <c r="C356" s="13"/>
      <c r="D356" s="13"/>
      <c r="E356" s="13"/>
      <c r="F356" s="36" t="s">
        <v>77</v>
      </c>
      <c r="G356" s="13" t="s">
        <v>23</v>
      </c>
      <c r="H356" s="13"/>
      <c r="I356" s="14"/>
      <c r="J356" s="14"/>
    </row>
    <row r="357" spans="2:10" x14ac:dyDescent="0.2">
      <c r="B357" s="69" t="s">
        <v>10</v>
      </c>
      <c r="C357" s="70"/>
      <c r="D357" s="27"/>
      <c r="E357" s="27"/>
      <c r="F357" s="28"/>
      <c r="G357" s="27"/>
      <c r="H357" s="27"/>
      <c r="I357" s="29"/>
      <c r="J357" s="30"/>
    </row>
    <row r="358" spans="2:10" x14ac:dyDescent="0.2">
      <c r="B358" s="26"/>
      <c r="C358" s="16"/>
      <c r="D358" s="16"/>
      <c r="E358" s="16"/>
      <c r="F358" s="25"/>
      <c r="G358" s="16"/>
      <c r="H358" s="16"/>
      <c r="I358" s="25"/>
      <c r="J358" s="17"/>
    </row>
    <row r="359" spans="2:10" x14ac:dyDescent="0.2">
      <c r="B359" s="10">
        <v>8</v>
      </c>
      <c r="C359" s="11"/>
      <c r="D359" s="11"/>
      <c r="E359" s="11"/>
      <c r="F359" s="18" t="s">
        <v>78</v>
      </c>
      <c r="G359" s="11"/>
      <c r="H359" s="11"/>
      <c r="I359" s="11"/>
      <c r="J359" s="12"/>
    </row>
    <row r="360" spans="2:10" ht="26" x14ac:dyDescent="0.2">
      <c r="B360" s="13">
        <v>8.02</v>
      </c>
      <c r="C360" s="13"/>
      <c r="D360" s="13"/>
      <c r="E360" s="13"/>
      <c r="F360" s="32" t="s">
        <v>81</v>
      </c>
      <c r="G360" s="13" t="s">
        <v>32</v>
      </c>
      <c r="H360" s="13"/>
      <c r="I360" s="14"/>
      <c r="J360" s="14"/>
    </row>
    <row r="361" spans="2:10" ht="26" x14ac:dyDescent="0.2">
      <c r="B361" s="13">
        <v>8.0299999999999994</v>
      </c>
      <c r="C361" s="13"/>
      <c r="D361" s="13"/>
      <c r="E361" s="13"/>
      <c r="F361" s="32" t="s">
        <v>82</v>
      </c>
      <c r="G361" s="13" t="s">
        <v>32</v>
      </c>
      <c r="H361" s="13"/>
      <c r="I361" s="14"/>
      <c r="J361" s="14"/>
    </row>
    <row r="362" spans="2:10" ht="26" x14ac:dyDescent="0.2">
      <c r="B362" s="13">
        <v>8.0399999999999991</v>
      </c>
      <c r="C362" s="13"/>
      <c r="D362" s="13"/>
      <c r="E362" s="13"/>
      <c r="F362" s="32" t="s">
        <v>83</v>
      </c>
      <c r="G362" s="13" t="s">
        <v>84</v>
      </c>
      <c r="H362" s="13"/>
      <c r="I362" s="14"/>
      <c r="J362" s="14"/>
    </row>
    <row r="363" spans="2:10" ht="26" x14ac:dyDescent="0.2">
      <c r="B363" s="13">
        <v>8.0500000000000007</v>
      </c>
      <c r="C363" s="13"/>
      <c r="D363" s="13"/>
      <c r="E363" s="13"/>
      <c r="F363" s="32" t="s">
        <v>85</v>
      </c>
      <c r="G363" s="13" t="s">
        <v>32</v>
      </c>
      <c r="H363" s="13"/>
      <c r="I363" s="14"/>
      <c r="J363" s="14"/>
    </row>
    <row r="364" spans="2:10" x14ac:dyDescent="0.2">
      <c r="B364" s="13">
        <v>8.07</v>
      </c>
      <c r="C364" s="13"/>
      <c r="D364" s="13"/>
      <c r="E364" s="13"/>
      <c r="F364" s="32" t="s">
        <v>87</v>
      </c>
      <c r="G364" s="13" t="s">
        <v>25</v>
      </c>
      <c r="H364" s="13"/>
      <c r="I364" s="14"/>
      <c r="J364" s="14"/>
    </row>
    <row r="365" spans="2:10" x14ac:dyDescent="0.2">
      <c r="B365" s="13">
        <v>8.08</v>
      </c>
      <c r="C365" s="13"/>
      <c r="D365" s="13"/>
      <c r="E365" s="13"/>
      <c r="F365" s="32" t="s">
        <v>88</v>
      </c>
      <c r="G365" s="13" t="s">
        <v>25</v>
      </c>
      <c r="H365" s="13"/>
      <c r="I365" s="14"/>
      <c r="J365" s="14"/>
    </row>
    <row r="366" spans="2:10" x14ac:dyDescent="0.2">
      <c r="B366" s="13">
        <v>8.09</v>
      </c>
      <c r="C366" s="13"/>
      <c r="D366" s="13"/>
      <c r="E366" s="13"/>
      <c r="F366" s="32" t="s">
        <v>89</v>
      </c>
      <c r="G366" s="13" t="s">
        <v>25</v>
      </c>
      <c r="H366" s="13"/>
      <c r="I366" s="14"/>
      <c r="J366" s="14"/>
    </row>
    <row r="367" spans="2:10" x14ac:dyDescent="0.2">
      <c r="B367" s="35">
        <v>8.1</v>
      </c>
      <c r="C367" s="13"/>
      <c r="D367" s="13"/>
      <c r="E367" s="13"/>
      <c r="F367" s="32" t="s">
        <v>90</v>
      </c>
      <c r="G367" s="13" t="s">
        <v>25</v>
      </c>
      <c r="H367" s="13"/>
      <c r="I367" s="14"/>
      <c r="J367" s="14"/>
    </row>
    <row r="368" spans="2:10" x14ac:dyDescent="0.2">
      <c r="B368" s="13">
        <v>8.1199999999999992</v>
      </c>
      <c r="C368" s="13"/>
      <c r="D368" s="13"/>
      <c r="E368" s="13"/>
      <c r="F368" s="32" t="s">
        <v>94</v>
      </c>
      <c r="G368" s="13" t="s">
        <v>93</v>
      </c>
      <c r="H368" s="13"/>
      <c r="I368" s="14"/>
      <c r="J368" s="14"/>
    </row>
    <row r="369" spans="2:10" x14ac:dyDescent="0.2">
      <c r="B369" s="69" t="s">
        <v>10</v>
      </c>
      <c r="C369" s="70"/>
      <c r="D369" s="27"/>
      <c r="E369" s="27"/>
      <c r="F369" s="28"/>
      <c r="G369" s="27"/>
      <c r="H369" s="27"/>
      <c r="I369" s="29"/>
      <c r="J369" s="30"/>
    </row>
    <row r="370" spans="2:10" x14ac:dyDescent="0.2">
      <c r="B370" s="26"/>
      <c r="C370" s="16"/>
      <c r="D370" s="16"/>
      <c r="E370" s="16"/>
      <c r="F370" s="25"/>
      <c r="G370" s="16"/>
      <c r="H370" s="16"/>
      <c r="I370" s="25"/>
      <c r="J370" s="17"/>
    </row>
    <row r="371" spans="2:10" x14ac:dyDescent="0.2">
      <c r="B371" s="10">
        <v>9</v>
      </c>
      <c r="C371" s="11"/>
      <c r="D371" s="11"/>
      <c r="E371" s="11"/>
      <c r="F371" s="18" t="s">
        <v>95</v>
      </c>
      <c r="G371" s="11"/>
      <c r="H371" s="11"/>
      <c r="I371" s="11"/>
      <c r="J371" s="12"/>
    </row>
    <row r="372" spans="2:10" ht="39" x14ac:dyDescent="0.2">
      <c r="B372" s="13">
        <v>9.01</v>
      </c>
      <c r="C372" s="13"/>
      <c r="D372" s="13"/>
      <c r="E372" s="13"/>
      <c r="F372" s="32" t="s">
        <v>96</v>
      </c>
      <c r="G372" s="13" t="s">
        <v>23</v>
      </c>
      <c r="H372" s="13"/>
      <c r="I372" s="14"/>
      <c r="J372" s="14"/>
    </row>
    <row r="373" spans="2:10" x14ac:dyDescent="0.2">
      <c r="B373" s="69" t="s">
        <v>10</v>
      </c>
      <c r="C373" s="70"/>
      <c r="D373" s="27"/>
      <c r="E373" s="27"/>
      <c r="F373" s="28"/>
      <c r="G373" s="27"/>
      <c r="H373" s="27"/>
      <c r="I373" s="29"/>
      <c r="J373" s="30"/>
    </row>
    <row r="374" spans="2:10" x14ac:dyDescent="0.2">
      <c r="B374" s="26"/>
      <c r="C374" s="16"/>
      <c r="D374" s="16"/>
      <c r="E374" s="16"/>
      <c r="F374" s="25"/>
      <c r="G374" s="16"/>
      <c r="H374" s="16"/>
      <c r="I374" s="25"/>
      <c r="J374" s="17"/>
    </row>
    <row r="375" spans="2:10" x14ac:dyDescent="0.2">
      <c r="B375" s="10">
        <v>10</v>
      </c>
      <c r="C375" s="11"/>
      <c r="D375" s="11"/>
      <c r="E375" s="11"/>
      <c r="F375" s="18" t="s">
        <v>17</v>
      </c>
      <c r="G375" s="11"/>
      <c r="H375" s="11"/>
      <c r="I375" s="11"/>
      <c r="J375" s="12"/>
    </row>
    <row r="376" spans="2:10" x14ac:dyDescent="0.2">
      <c r="B376" s="13">
        <v>10.01</v>
      </c>
      <c r="C376" s="13"/>
      <c r="D376" s="13"/>
      <c r="E376" s="13"/>
      <c r="F376" s="32" t="s">
        <v>18</v>
      </c>
      <c r="G376" s="13" t="s">
        <v>19</v>
      </c>
      <c r="H376" s="14"/>
      <c r="I376" s="14"/>
      <c r="J376" s="14"/>
    </row>
    <row r="377" spans="2:10" x14ac:dyDescent="0.2">
      <c r="B377" s="71" t="s">
        <v>10</v>
      </c>
      <c r="C377" s="72"/>
      <c r="D377" s="16"/>
      <c r="E377" s="16"/>
      <c r="F377" s="25"/>
      <c r="G377" s="16"/>
      <c r="H377" s="16"/>
      <c r="I377" s="17"/>
      <c r="J377" s="14"/>
    </row>
    <row r="378" spans="2:10" x14ac:dyDescent="0.2">
      <c r="B378" s="19"/>
    </row>
    <row r="379" spans="2:10" x14ac:dyDescent="0.2">
      <c r="B379" s="74" t="s">
        <v>126</v>
      </c>
      <c r="C379" s="75"/>
      <c r="D379" s="75"/>
      <c r="E379" s="75"/>
      <c r="F379" s="75"/>
      <c r="G379" s="75"/>
      <c r="H379" s="75"/>
      <c r="I379" s="75"/>
      <c r="J379" s="76"/>
    </row>
    <row r="380" spans="2:10" x14ac:dyDescent="0.2">
      <c r="B380" s="1"/>
      <c r="C380" s="1"/>
      <c r="D380" s="1"/>
      <c r="E380" s="1"/>
      <c r="F380" s="1"/>
      <c r="G380" s="1"/>
      <c r="H380" s="1"/>
      <c r="I380" s="1"/>
      <c r="J380" s="1"/>
    </row>
    <row r="381" spans="2:10" x14ac:dyDescent="0.2">
      <c r="B381" s="10">
        <v>1</v>
      </c>
      <c r="C381" s="11"/>
      <c r="D381" s="11"/>
      <c r="E381" s="11"/>
      <c r="F381" s="18" t="s">
        <v>9</v>
      </c>
      <c r="G381" s="11"/>
      <c r="H381" s="11"/>
      <c r="I381" s="11"/>
      <c r="J381" s="12"/>
    </row>
    <row r="382" spans="2:10" x14ac:dyDescent="0.2">
      <c r="B382" s="13">
        <v>1.01</v>
      </c>
      <c r="C382" s="13"/>
      <c r="D382" s="13"/>
      <c r="E382" s="13"/>
      <c r="F382" s="32" t="s">
        <v>20</v>
      </c>
      <c r="G382" s="13" t="s">
        <v>21</v>
      </c>
      <c r="H382" s="13"/>
      <c r="I382" s="14"/>
      <c r="J382" s="14"/>
    </row>
    <row r="383" spans="2:10" x14ac:dyDescent="0.2">
      <c r="B383" s="13">
        <v>1.02</v>
      </c>
      <c r="C383" s="13"/>
      <c r="D383" s="13"/>
      <c r="E383" s="13"/>
      <c r="F383" s="32" t="s">
        <v>98</v>
      </c>
      <c r="G383" s="13" t="s">
        <v>23</v>
      </c>
      <c r="H383" s="13"/>
      <c r="I383" s="14"/>
      <c r="J383" s="14"/>
    </row>
    <row r="384" spans="2:10" x14ac:dyDescent="0.2">
      <c r="B384" s="13">
        <v>1.03</v>
      </c>
      <c r="C384" s="13"/>
      <c r="D384" s="13"/>
      <c r="E384" s="13"/>
      <c r="F384" s="32" t="s">
        <v>56</v>
      </c>
      <c r="G384" s="13" t="s">
        <v>57</v>
      </c>
      <c r="H384" s="13"/>
      <c r="I384" s="14"/>
      <c r="J384" s="14"/>
    </row>
    <row r="385" spans="2:10" x14ac:dyDescent="0.2">
      <c r="B385" s="69" t="s">
        <v>10</v>
      </c>
      <c r="C385" s="70"/>
      <c r="D385" s="27"/>
      <c r="E385" s="27"/>
      <c r="F385" s="28"/>
      <c r="G385" s="27"/>
      <c r="H385" s="27"/>
      <c r="I385" s="29"/>
      <c r="J385" s="30"/>
    </row>
    <row r="386" spans="2:10" x14ac:dyDescent="0.2">
      <c r="B386" s="26"/>
      <c r="C386" s="16"/>
      <c r="D386" s="16"/>
      <c r="E386" s="16"/>
      <c r="F386" s="25"/>
      <c r="G386" s="16"/>
      <c r="H386" s="16"/>
      <c r="I386" s="25"/>
      <c r="J386" s="17"/>
    </row>
    <row r="387" spans="2:10" x14ac:dyDescent="0.2">
      <c r="B387" s="10">
        <v>2</v>
      </c>
      <c r="C387" s="11"/>
      <c r="D387" s="11"/>
      <c r="E387" s="11"/>
      <c r="F387" s="18" t="s">
        <v>11</v>
      </c>
      <c r="G387" s="11"/>
      <c r="H387" s="11"/>
      <c r="I387" s="11"/>
      <c r="J387" s="12"/>
    </row>
    <row r="388" spans="2:10" x14ac:dyDescent="0.2">
      <c r="B388" s="13">
        <v>2.0099999999999998</v>
      </c>
      <c r="C388" s="13"/>
      <c r="D388" s="13"/>
      <c r="E388" s="13"/>
      <c r="F388" s="32" t="s">
        <v>127</v>
      </c>
      <c r="G388" s="13" t="s">
        <v>23</v>
      </c>
      <c r="H388" s="13"/>
      <c r="I388" s="33"/>
      <c r="J388" s="14"/>
    </row>
    <row r="389" spans="2:10" ht="26" x14ac:dyDescent="0.2">
      <c r="B389" s="13">
        <v>2.02</v>
      </c>
      <c r="C389" s="13"/>
      <c r="D389" s="13"/>
      <c r="E389" s="13"/>
      <c r="F389" s="32" t="s">
        <v>128</v>
      </c>
      <c r="G389" s="13" t="s">
        <v>32</v>
      </c>
      <c r="H389" s="13"/>
      <c r="I389" s="33"/>
      <c r="J389" s="14"/>
    </row>
    <row r="390" spans="2:10" ht="26" x14ac:dyDescent="0.2">
      <c r="B390" s="13">
        <v>2.0299999999999998</v>
      </c>
      <c r="C390" s="13"/>
      <c r="D390" s="13"/>
      <c r="E390" s="13"/>
      <c r="F390" s="32" t="s">
        <v>100</v>
      </c>
      <c r="G390" s="13" t="s">
        <v>21</v>
      </c>
      <c r="H390" s="13"/>
      <c r="I390" s="33"/>
      <c r="J390" s="14"/>
    </row>
    <row r="391" spans="2:10" ht="26" x14ac:dyDescent="0.2">
      <c r="B391" s="13">
        <v>2.04</v>
      </c>
      <c r="C391" s="13"/>
      <c r="D391" s="13"/>
      <c r="E391" s="13"/>
      <c r="F391" s="32" t="s">
        <v>129</v>
      </c>
      <c r="G391" s="13" t="s">
        <v>25</v>
      </c>
      <c r="H391" s="13"/>
      <c r="I391" s="33"/>
      <c r="J391" s="14"/>
    </row>
    <row r="392" spans="2:10" x14ac:dyDescent="0.2">
      <c r="B392" s="13">
        <v>2.0499999999999998</v>
      </c>
      <c r="C392" s="13"/>
      <c r="D392" s="13"/>
      <c r="E392" s="13"/>
      <c r="F392" s="32" t="s">
        <v>130</v>
      </c>
      <c r="G392" s="13" t="s">
        <v>21</v>
      </c>
      <c r="H392" s="13"/>
      <c r="I392" s="33"/>
      <c r="J392" s="14"/>
    </row>
    <row r="393" spans="2:10" x14ac:dyDescent="0.2">
      <c r="B393" s="13">
        <v>2.06</v>
      </c>
      <c r="C393" s="13"/>
      <c r="D393" s="13"/>
      <c r="E393" s="13"/>
      <c r="F393" s="32" t="s">
        <v>131</v>
      </c>
      <c r="G393" s="13" t="s">
        <v>21</v>
      </c>
      <c r="H393" s="13"/>
      <c r="I393" s="33"/>
      <c r="J393" s="14"/>
    </row>
    <row r="394" spans="2:10" ht="26" x14ac:dyDescent="0.2">
      <c r="B394" s="13">
        <v>2.0699999999999998</v>
      </c>
      <c r="C394" s="13"/>
      <c r="D394" s="13"/>
      <c r="E394" s="13"/>
      <c r="F394" s="32" t="s">
        <v>132</v>
      </c>
      <c r="G394" s="13" t="s">
        <v>23</v>
      </c>
      <c r="H394" s="13"/>
      <c r="I394" s="33"/>
      <c r="J394" s="14"/>
    </row>
    <row r="395" spans="2:10" x14ac:dyDescent="0.2">
      <c r="B395" s="69" t="s">
        <v>10</v>
      </c>
      <c r="C395" s="70"/>
      <c r="D395" s="27"/>
      <c r="E395" s="27"/>
      <c r="F395" s="28"/>
      <c r="G395" s="27"/>
      <c r="H395" s="27"/>
      <c r="I395" s="29"/>
      <c r="J395" s="30"/>
    </row>
    <row r="396" spans="2:10" x14ac:dyDescent="0.2">
      <c r="B396" s="26"/>
      <c r="C396" s="16"/>
      <c r="D396" s="16"/>
      <c r="E396" s="16"/>
      <c r="F396" s="25"/>
      <c r="G396" s="16"/>
      <c r="H396" s="16"/>
      <c r="I396" s="25"/>
      <c r="J396" s="17"/>
    </row>
    <row r="397" spans="2:10" x14ac:dyDescent="0.2">
      <c r="B397" s="10">
        <v>3</v>
      </c>
      <c r="C397" s="11"/>
      <c r="D397" s="11"/>
      <c r="E397" s="11"/>
      <c r="F397" s="18" t="s">
        <v>67</v>
      </c>
      <c r="G397" s="11"/>
      <c r="H397" s="11"/>
      <c r="I397" s="11"/>
      <c r="J397" s="12"/>
    </row>
    <row r="398" spans="2:10" x14ac:dyDescent="0.2">
      <c r="B398" s="13">
        <v>3.01</v>
      </c>
      <c r="C398" s="13"/>
      <c r="D398" s="13"/>
      <c r="E398" s="13"/>
      <c r="F398" s="32" t="s">
        <v>69</v>
      </c>
      <c r="G398" s="34" t="s">
        <v>70</v>
      </c>
      <c r="H398" s="13"/>
      <c r="I398" s="33"/>
      <c r="J398" s="14"/>
    </row>
    <row r="399" spans="2:10" ht="26" x14ac:dyDescent="0.2">
      <c r="B399" s="13">
        <v>3.02</v>
      </c>
      <c r="C399" s="13"/>
      <c r="D399" s="13"/>
      <c r="E399" s="13"/>
      <c r="F399" s="32" t="s">
        <v>68</v>
      </c>
      <c r="G399" s="34" t="s">
        <v>25</v>
      </c>
      <c r="H399" s="13"/>
      <c r="I399" s="33"/>
      <c r="J399" s="14"/>
    </row>
    <row r="400" spans="2:10" x14ac:dyDescent="0.2">
      <c r="B400" s="13">
        <v>3.03</v>
      </c>
      <c r="C400" s="13"/>
      <c r="D400" s="13"/>
      <c r="E400" s="13"/>
      <c r="F400" s="32" t="s">
        <v>133</v>
      </c>
      <c r="G400" s="34" t="s">
        <v>70</v>
      </c>
      <c r="H400" s="13"/>
      <c r="I400" s="33"/>
      <c r="J400" s="14"/>
    </row>
    <row r="401" spans="2:10" ht="26" x14ac:dyDescent="0.2">
      <c r="B401" s="13">
        <v>3.04</v>
      </c>
      <c r="C401" s="13"/>
      <c r="D401" s="13"/>
      <c r="E401" s="13"/>
      <c r="F401" s="32" t="s">
        <v>120</v>
      </c>
      <c r="G401" s="34" t="s">
        <v>23</v>
      </c>
      <c r="H401" s="13"/>
      <c r="I401" s="33"/>
      <c r="J401" s="14"/>
    </row>
    <row r="402" spans="2:10" x14ac:dyDescent="0.2">
      <c r="B402" s="69" t="s">
        <v>10</v>
      </c>
      <c r="C402" s="70"/>
      <c r="D402" s="27"/>
      <c r="E402" s="27"/>
      <c r="F402" s="28"/>
      <c r="G402" s="27"/>
      <c r="H402" s="27"/>
      <c r="I402" s="29"/>
      <c r="J402" s="30"/>
    </row>
    <row r="403" spans="2:10" x14ac:dyDescent="0.2">
      <c r="B403" s="26"/>
      <c r="C403" s="16"/>
      <c r="D403" s="16"/>
      <c r="E403" s="16"/>
      <c r="F403" s="25"/>
      <c r="G403" s="16"/>
      <c r="H403" s="16"/>
      <c r="I403" s="25"/>
      <c r="J403" s="17"/>
    </row>
    <row r="404" spans="2:10" x14ac:dyDescent="0.2">
      <c r="B404" s="10">
        <v>4</v>
      </c>
      <c r="C404" s="11"/>
      <c r="D404" s="11"/>
      <c r="E404" s="11"/>
      <c r="F404" s="18" t="s">
        <v>71</v>
      </c>
      <c r="G404" s="11"/>
      <c r="H404" s="11"/>
      <c r="I404" s="11"/>
      <c r="J404" s="12"/>
    </row>
    <row r="405" spans="2:10" ht="39" x14ac:dyDescent="0.2">
      <c r="B405" s="13">
        <v>4.01</v>
      </c>
      <c r="C405" s="13"/>
      <c r="D405" s="13"/>
      <c r="E405" s="13"/>
      <c r="F405" s="32" t="s">
        <v>26</v>
      </c>
      <c r="G405" s="13" t="s">
        <v>23</v>
      </c>
      <c r="H405" s="13"/>
      <c r="I405" s="14"/>
      <c r="J405" s="14"/>
    </row>
    <row r="406" spans="2:10" ht="26" x14ac:dyDescent="0.2">
      <c r="B406" s="13">
        <v>4.0199999999999996</v>
      </c>
      <c r="C406" s="13"/>
      <c r="D406" s="13"/>
      <c r="E406" s="13"/>
      <c r="F406" s="32" t="s">
        <v>27</v>
      </c>
      <c r="G406" s="13" t="s">
        <v>25</v>
      </c>
      <c r="H406" s="13"/>
      <c r="I406" s="14"/>
      <c r="J406" s="14"/>
    </row>
    <row r="407" spans="2:10" x14ac:dyDescent="0.2">
      <c r="B407" s="69" t="s">
        <v>10</v>
      </c>
      <c r="C407" s="70"/>
      <c r="D407" s="27"/>
      <c r="E407" s="27"/>
      <c r="F407" s="28"/>
      <c r="G407" s="27"/>
      <c r="H407" s="27"/>
      <c r="I407" s="29"/>
      <c r="J407" s="30"/>
    </row>
    <row r="408" spans="2:10" x14ac:dyDescent="0.2">
      <c r="B408" s="26"/>
      <c r="C408" s="16"/>
      <c r="D408" s="16"/>
      <c r="E408" s="16"/>
      <c r="F408" s="25"/>
      <c r="G408" s="16"/>
      <c r="H408" s="16"/>
      <c r="I408" s="25"/>
      <c r="J408" s="17"/>
    </row>
    <row r="409" spans="2:10" x14ac:dyDescent="0.2">
      <c r="B409" s="10">
        <v>5</v>
      </c>
      <c r="C409" s="11"/>
      <c r="D409" s="11"/>
      <c r="E409" s="11"/>
      <c r="F409" s="18" t="s">
        <v>14</v>
      </c>
      <c r="G409" s="11"/>
      <c r="H409" s="11"/>
      <c r="I409" s="11"/>
      <c r="J409" s="12"/>
    </row>
    <row r="410" spans="2:10" ht="26" x14ac:dyDescent="0.2">
      <c r="B410" s="13">
        <v>5.01</v>
      </c>
      <c r="C410" s="13"/>
      <c r="D410" s="13"/>
      <c r="E410" s="13"/>
      <c r="F410" s="32" t="s">
        <v>75</v>
      </c>
      <c r="G410" s="13" t="s">
        <v>23</v>
      </c>
      <c r="H410" s="13"/>
      <c r="I410" s="14"/>
      <c r="J410" s="14"/>
    </row>
    <row r="411" spans="2:10" x14ac:dyDescent="0.2">
      <c r="B411" s="69" t="s">
        <v>10</v>
      </c>
      <c r="C411" s="70"/>
      <c r="D411" s="27"/>
      <c r="E411" s="27"/>
      <c r="F411" s="28"/>
      <c r="G411" s="27"/>
      <c r="H411" s="27"/>
      <c r="I411" s="29"/>
      <c r="J411" s="30"/>
    </row>
    <row r="412" spans="2:10" x14ac:dyDescent="0.2">
      <c r="B412" s="26"/>
      <c r="C412" s="16"/>
      <c r="D412" s="16"/>
      <c r="E412" s="16"/>
      <c r="F412" s="25"/>
      <c r="G412" s="16"/>
      <c r="H412" s="16"/>
      <c r="I412" s="25"/>
      <c r="J412" s="17"/>
    </row>
    <row r="413" spans="2:10" x14ac:dyDescent="0.2">
      <c r="B413" s="10">
        <v>6</v>
      </c>
      <c r="C413" s="11"/>
      <c r="D413" s="11"/>
      <c r="E413" s="11"/>
      <c r="F413" s="18" t="s">
        <v>76</v>
      </c>
      <c r="G413" s="11"/>
      <c r="H413" s="11"/>
      <c r="I413" s="11"/>
      <c r="J413" s="12"/>
    </row>
    <row r="414" spans="2:10" ht="26" x14ac:dyDescent="0.2">
      <c r="B414" s="13">
        <v>6.01</v>
      </c>
      <c r="C414" s="13"/>
      <c r="D414" s="13"/>
      <c r="E414" s="13"/>
      <c r="F414" s="32" t="s">
        <v>42</v>
      </c>
      <c r="G414" s="13" t="s">
        <v>23</v>
      </c>
      <c r="H414" s="13"/>
      <c r="I414" s="14"/>
      <c r="J414" s="14"/>
    </row>
    <row r="415" spans="2:10" ht="39" x14ac:dyDescent="0.2">
      <c r="B415" s="13">
        <v>6.02</v>
      </c>
      <c r="C415" s="13"/>
      <c r="D415" s="13"/>
      <c r="E415" s="13"/>
      <c r="F415" s="32" t="s">
        <v>104</v>
      </c>
      <c r="G415" s="13" t="s">
        <v>23</v>
      </c>
      <c r="H415" s="13"/>
      <c r="I415" s="14"/>
      <c r="J415" s="14"/>
    </row>
    <row r="416" spans="2:10" x14ac:dyDescent="0.2">
      <c r="B416" s="69" t="s">
        <v>10</v>
      </c>
      <c r="C416" s="70"/>
      <c r="D416" s="27"/>
      <c r="E416" s="27"/>
      <c r="F416" s="28"/>
      <c r="G416" s="27"/>
      <c r="H416" s="27"/>
      <c r="I416" s="29"/>
      <c r="J416" s="30"/>
    </row>
    <row r="417" spans="2:10" x14ac:dyDescent="0.2">
      <c r="B417" s="26"/>
      <c r="C417" s="16"/>
      <c r="D417" s="16"/>
      <c r="E417" s="16"/>
      <c r="F417" s="25"/>
      <c r="G417" s="16"/>
      <c r="H417" s="16"/>
      <c r="I417" s="25"/>
      <c r="J417" s="17"/>
    </row>
    <row r="418" spans="2:10" x14ac:dyDescent="0.2">
      <c r="B418" s="10">
        <v>8</v>
      </c>
      <c r="C418" s="11"/>
      <c r="D418" s="11"/>
      <c r="E418" s="11"/>
      <c r="F418" s="18" t="s">
        <v>15</v>
      </c>
      <c r="G418" s="11"/>
      <c r="H418" s="11"/>
      <c r="I418" s="11"/>
      <c r="J418" s="12"/>
    </row>
    <row r="419" spans="2:10" ht="26" x14ac:dyDescent="0.2">
      <c r="B419" s="13">
        <v>8.01</v>
      </c>
      <c r="C419" s="13"/>
      <c r="D419" s="13"/>
      <c r="E419" s="13"/>
      <c r="F419" s="32" t="s">
        <v>33</v>
      </c>
      <c r="G419" s="13" t="s">
        <v>32</v>
      </c>
      <c r="H419" s="13"/>
      <c r="I419" s="14"/>
      <c r="J419" s="14"/>
    </row>
    <row r="420" spans="2:10" ht="26" x14ac:dyDescent="0.2">
      <c r="B420" s="13">
        <v>8.02</v>
      </c>
      <c r="C420" s="13"/>
      <c r="D420" s="13"/>
      <c r="E420" s="13"/>
      <c r="F420" s="32" t="s">
        <v>40</v>
      </c>
      <c r="G420" s="13" t="s">
        <v>32</v>
      </c>
      <c r="H420" s="13"/>
      <c r="I420" s="14"/>
      <c r="J420" s="14"/>
    </row>
    <row r="421" spans="2:10" x14ac:dyDescent="0.2">
      <c r="B421" s="13">
        <v>8.0299999999999994</v>
      </c>
      <c r="C421" s="13"/>
      <c r="D421" s="13"/>
      <c r="E421" s="13"/>
      <c r="F421" s="32" t="s">
        <v>41</v>
      </c>
      <c r="G421" s="13" t="s">
        <v>32</v>
      </c>
      <c r="H421" s="13"/>
      <c r="I421" s="14"/>
      <c r="J421" s="14"/>
    </row>
    <row r="422" spans="2:10" x14ac:dyDescent="0.2">
      <c r="B422" s="69" t="s">
        <v>10</v>
      </c>
      <c r="C422" s="70"/>
      <c r="D422" s="27"/>
      <c r="E422" s="27"/>
      <c r="F422" s="28"/>
      <c r="G422" s="27"/>
      <c r="H422" s="27"/>
      <c r="I422" s="29"/>
      <c r="J422" s="30"/>
    </row>
    <row r="423" spans="2:10" x14ac:dyDescent="0.2">
      <c r="B423" s="26"/>
      <c r="C423" s="16"/>
      <c r="D423" s="16"/>
      <c r="E423" s="16"/>
      <c r="F423" s="25"/>
      <c r="G423" s="16"/>
      <c r="H423" s="16"/>
      <c r="I423" s="25"/>
      <c r="J423" s="17"/>
    </row>
    <row r="424" spans="2:10" x14ac:dyDescent="0.2">
      <c r="B424" s="10">
        <v>9</v>
      </c>
      <c r="C424" s="11"/>
      <c r="D424" s="11"/>
      <c r="E424" s="11"/>
      <c r="F424" s="18" t="s">
        <v>95</v>
      </c>
      <c r="G424" s="11"/>
      <c r="H424" s="11"/>
      <c r="I424" s="11"/>
      <c r="J424" s="12"/>
    </row>
    <row r="425" spans="2:10" ht="39" x14ac:dyDescent="0.2">
      <c r="B425" s="13">
        <v>9.01</v>
      </c>
      <c r="C425" s="13"/>
      <c r="D425" s="13"/>
      <c r="E425" s="13"/>
      <c r="F425" s="32" t="s">
        <v>96</v>
      </c>
      <c r="G425" s="13" t="s">
        <v>23</v>
      </c>
      <c r="H425" s="13"/>
      <c r="I425" s="14"/>
      <c r="J425" s="14"/>
    </row>
    <row r="426" spans="2:10" ht="26" x14ac:dyDescent="0.2">
      <c r="B426" s="13">
        <v>9.02</v>
      </c>
      <c r="C426" s="13"/>
      <c r="D426" s="13"/>
      <c r="E426" s="13"/>
      <c r="F426" s="32" t="s">
        <v>97</v>
      </c>
      <c r="G426" s="13" t="s">
        <v>25</v>
      </c>
      <c r="H426" s="13"/>
      <c r="I426" s="14"/>
      <c r="J426" s="14"/>
    </row>
    <row r="427" spans="2:10" x14ac:dyDescent="0.2">
      <c r="B427" s="71" t="s">
        <v>10</v>
      </c>
      <c r="C427" s="72"/>
      <c r="D427" s="16"/>
      <c r="E427" s="16"/>
      <c r="F427" s="25"/>
      <c r="G427" s="16"/>
      <c r="H427" s="16"/>
      <c r="I427" s="17"/>
      <c r="J427" s="14"/>
    </row>
    <row r="428" spans="2:10" x14ac:dyDescent="0.2">
      <c r="B428" s="26"/>
      <c r="C428" s="16"/>
      <c r="D428" s="16"/>
      <c r="E428" s="16"/>
      <c r="F428" s="25"/>
      <c r="G428" s="16"/>
      <c r="H428" s="16"/>
      <c r="I428" s="25"/>
      <c r="J428" s="17"/>
    </row>
    <row r="429" spans="2:10" x14ac:dyDescent="0.2">
      <c r="B429" s="10">
        <v>10</v>
      </c>
      <c r="C429" s="11"/>
      <c r="D429" s="11"/>
      <c r="E429" s="11"/>
      <c r="F429" s="18" t="s">
        <v>17</v>
      </c>
      <c r="G429" s="11"/>
      <c r="H429" s="11"/>
      <c r="I429" s="11"/>
      <c r="J429" s="12"/>
    </row>
    <row r="430" spans="2:10" x14ac:dyDescent="0.2">
      <c r="B430" s="35">
        <v>10.01</v>
      </c>
      <c r="C430" s="13"/>
      <c r="D430" s="13"/>
      <c r="E430" s="13"/>
      <c r="F430" s="32" t="s">
        <v>106</v>
      </c>
      <c r="G430" s="13" t="s">
        <v>19</v>
      </c>
      <c r="H430" s="14"/>
      <c r="I430" s="14"/>
      <c r="J430" s="14"/>
    </row>
    <row r="431" spans="2:10" x14ac:dyDescent="0.2">
      <c r="B431" s="69" t="s">
        <v>10</v>
      </c>
      <c r="C431" s="70"/>
      <c r="D431" s="27"/>
      <c r="E431" s="27"/>
      <c r="F431" s="28"/>
      <c r="G431" s="27"/>
      <c r="H431" s="27"/>
      <c r="I431" s="29"/>
      <c r="J431" s="30"/>
    </row>
    <row r="432" spans="2:10" x14ac:dyDescent="0.2">
      <c r="B432" s="4"/>
      <c r="C432" s="3"/>
      <c r="D432" s="3"/>
      <c r="E432" s="3"/>
      <c r="F432" s="5"/>
      <c r="G432" s="3"/>
      <c r="H432" s="3"/>
      <c r="I432" s="3"/>
      <c r="J432" s="20"/>
    </row>
    <row r="433" spans="2:10" x14ac:dyDescent="0.2">
      <c r="B433" s="21"/>
      <c r="C433" s="22"/>
      <c r="D433" s="22"/>
      <c r="E433" s="22"/>
      <c r="F433" s="22"/>
      <c r="G433" s="22"/>
      <c r="H433" s="22"/>
      <c r="I433" s="23" t="s">
        <v>107</v>
      </c>
      <c r="J433" s="24"/>
    </row>
    <row r="434" spans="2:10" x14ac:dyDescent="0.2">
      <c r="B434" s="1"/>
      <c r="C434" s="1"/>
      <c r="D434" s="1"/>
      <c r="E434" s="1"/>
      <c r="F434" s="1"/>
      <c r="G434" s="1"/>
      <c r="H434" s="1"/>
      <c r="I434" s="1"/>
      <c r="J434" s="1"/>
    </row>
    <row r="435" spans="2:10" x14ac:dyDescent="0.2">
      <c r="B435" s="1"/>
      <c r="C435" s="1"/>
      <c r="D435" s="1"/>
      <c r="E435" s="1"/>
      <c r="F435" s="1"/>
      <c r="G435" s="63" t="s">
        <v>108</v>
      </c>
      <c r="H435" s="64"/>
      <c r="I435" s="73"/>
      <c r="J435" s="14"/>
    </row>
    <row r="436" spans="2:10" x14ac:dyDescent="0.2">
      <c r="B436" s="1"/>
      <c r="C436" s="1"/>
      <c r="D436" s="1"/>
      <c r="E436" s="1"/>
      <c r="F436" s="1"/>
      <c r="G436" s="63" t="s">
        <v>6</v>
      </c>
      <c r="H436" s="64"/>
      <c r="I436" s="17"/>
      <c r="J436" s="14"/>
    </row>
    <row r="437" spans="2:10" x14ac:dyDescent="0.2">
      <c r="B437" s="1"/>
      <c r="C437" s="1"/>
      <c r="D437" s="1"/>
      <c r="E437" s="1"/>
      <c r="F437" s="1"/>
      <c r="G437" s="1"/>
      <c r="H437" s="1"/>
      <c r="I437" s="1"/>
      <c r="J437" s="1"/>
    </row>
    <row r="438" spans="2:10" x14ac:dyDescent="0.2">
      <c r="B438" s="65" t="s">
        <v>115</v>
      </c>
      <c r="C438" s="65"/>
      <c r="D438" s="65"/>
      <c r="E438" s="65"/>
      <c r="F438" s="65"/>
      <c r="G438" s="66" t="s">
        <v>3</v>
      </c>
      <c r="H438" s="66"/>
      <c r="I438" s="66"/>
      <c r="J438" s="66"/>
    </row>
    <row r="439" spans="2:10" ht="15.5" customHeight="1" x14ac:dyDescent="0.2">
      <c r="B439" s="65" t="s">
        <v>109</v>
      </c>
      <c r="C439" s="65"/>
      <c r="D439" s="65"/>
      <c r="E439" s="65"/>
      <c r="F439" s="65"/>
      <c r="G439" s="67" t="s">
        <v>110</v>
      </c>
      <c r="H439" s="67"/>
      <c r="I439" s="68"/>
      <c r="J439" s="68"/>
    </row>
    <row r="440" spans="2:10" ht="15.5" customHeight="1" x14ac:dyDescent="0.2">
      <c r="B440" s="65"/>
      <c r="C440" s="65"/>
      <c r="D440" s="65"/>
      <c r="E440" s="65"/>
      <c r="F440" s="65"/>
      <c r="G440" s="67" t="s">
        <v>111</v>
      </c>
      <c r="H440" s="67"/>
      <c r="I440" s="68"/>
      <c r="J440" s="68"/>
    </row>
    <row r="441" spans="2:10" ht="15.5" customHeight="1" x14ac:dyDescent="0.2">
      <c r="B441" s="65"/>
      <c r="C441" s="65"/>
      <c r="D441" s="65"/>
      <c r="E441" s="65"/>
      <c r="F441" s="65"/>
      <c r="G441" s="67" t="s">
        <v>112</v>
      </c>
      <c r="H441" s="67"/>
      <c r="I441" s="68"/>
      <c r="J441" s="68"/>
    </row>
    <row r="442" spans="2:10" ht="18" customHeight="1" x14ac:dyDescent="0.2">
      <c r="B442" s="60" t="s">
        <v>113</v>
      </c>
      <c r="C442" s="60"/>
      <c r="D442" s="60"/>
      <c r="E442" s="60"/>
      <c r="F442" s="60"/>
      <c r="G442" s="61" t="s">
        <v>138</v>
      </c>
      <c r="H442" s="61"/>
      <c r="I442" s="62"/>
      <c r="J442" s="62"/>
    </row>
    <row r="443" spans="2:10" x14ac:dyDescent="0.2">
      <c r="B443" s="1"/>
      <c r="C443" s="1"/>
      <c r="D443" s="1"/>
      <c r="E443" s="1"/>
      <c r="F443" s="1"/>
      <c r="G443" s="1"/>
      <c r="H443" s="1"/>
      <c r="I443" s="1"/>
      <c r="J443" s="1"/>
    </row>
    <row r="444" spans="2:10" x14ac:dyDescent="0.2">
      <c r="B444" s="21"/>
      <c r="C444" s="22"/>
      <c r="D444" s="22"/>
      <c r="E444" s="22"/>
      <c r="F444" s="22"/>
      <c r="G444" s="22"/>
      <c r="H444" s="22"/>
      <c r="I444" s="23" t="s">
        <v>114</v>
      </c>
      <c r="J444" s="24"/>
    </row>
    <row r="445" spans="2:10" x14ac:dyDescent="0.2">
      <c r="B445" s="19"/>
    </row>
    <row r="446" spans="2:10" x14ac:dyDescent="0.2">
      <c r="B446" s="19"/>
    </row>
    <row r="448" spans="2:10" x14ac:dyDescent="0.2">
      <c r="F448" s="87" t="s">
        <v>139</v>
      </c>
      <c r="G448" s="87"/>
      <c r="H448" s="87"/>
    </row>
    <row r="449" spans="6:8" x14ac:dyDescent="0.2">
      <c r="F449" s="86" t="s">
        <v>140</v>
      </c>
      <c r="G449" s="86"/>
      <c r="H449" s="86"/>
    </row>
    <row r="450" spans="6:8" x14ac:dyDescent="0.2">
      <c r="F450" s="86" t="s">
        <v>141</v>
      </c>
      <c r="G450" s="86"/>
      <c r="H450" s="86"/>
    </row>
    <row r="451" spans="6:8" x14ac:dyDescent="0.2">
      <c r="F451" s="86" t="s">
        <v>142</v>
      </c>
      <c r="G451" s="86"/>
      <c r="H451" s="86"/>
    </row>
    <row r="452" spans="6:8" x14ac:dyDescent="0.2">
      <c r="F452" s="86" t="s">
        <v>143</v>
      </c>
      <c r="G452" s="86"/>
      <c r="H452" s="86"/>
    </row>
  </sheetData>
  <mergeCells count="109">
    <mergeCell ref="B2:J2"/>
    <mergeCell ref="B3:J3"/>
    <mergeCell ref="B5:J5"/>
    <mergeCell ref="B6:J6"/>
    <mergeCell ref="B8:J8"/>
    <mergeCell ref="B10:B11"/>
    <mergeCell ref="C10:C11"/>
    <mergeCell ref="D10:E10"/>
    <mergeCell ref="F10:F11"/>
    <mergeCell ref="G10:G11"/>
    <mergeCell ref="B32:C32"/>
    <mergeCell ref="B36:C36"/>
    <mergeCell ref="B45:C45"/>
    <mergeCell ref="B50:C50"/>
    <mergeCell ref="B54:C54"/>
    <mergeCell ref="B56:J56"/>
    <mergeCell ref="H10:H11"/>
    <mergeCell ref="I10:I11"/>
    <mergeCell ref="J10:J11"/>
    <mergeCell ref="B17:C17"/>
    <mergeCell ref="B22:C22"/>
    <mergeCell ref="B27:C27"/>
    <mergeCell ref="B96:C96"/>
    <mergeCell ref="B101:C101"/>
    <mergeCell ref="B105:C105"/>
    <mergeCell ref="B109:J109"/>
    <mergeCell ref="B122:C122"/>
    <mergeCell ref="B130:C130"/>
    <mergeCell ref="B64:C64"/>
    <mergeCell ref="B69:C69"/>
    <mergeCell ref="B74:C74"/>
    <mergeCell ref="B79:C79"/>
    <mergeCell ref="B83:C83"/>
    <mergeCell ref="B87:C87"/>
    <mergeCell ref="B179:C179"/>
    <mergeCell ref="B183:C183"/>
    <mergeCell ref="B185:J185"/>
    <mergeCell ref="B191:C191"/>
    <mergeCell ref="B198:C198"/>
    <mergeCell ref="B205:C205"/>
    <mergeCell ref="B135:C135"/>
    <mergeCell ref="B141:C141"/>
    <mergeCell ref="B147:C147"/>
    <mergeCell ref="B152:C152"/>
    <mergeCell ref="B157:C157"/>
    <mergeCell ref="B174:C174"/>
    <mergeCell ref="B242:C242"/>
    <mergeCell ref="B246:C246"/>
    <mergeCell ref="B248:J248"/>
    <mergeCell ref="B254:C254"/>
    <mergeCell ref="B260:C260"/>
    <mergeCell ref="B265:C265"/>
    <mergeCell ref="B210:C210"/>
    <mergeCell ref="B216:C216"/>
    <mergeCell ref="B220:C220"/>
    <mergeCell ref="B225:C225"/>
    <mergeCell ref="B232:C232"/>
    <mergeCell ref="B238:C238"/>
    <mergeCell ref="B298:C298"/>
    <mergeCell ref="B302:C302"/>
    <mergeCell ref="B307:C307"/>
    <mergeCell ref="B311:C311"/>
    <mergeCell ref="B317:C317"/>
    <mergeCell ref="B321:C321"/>
    <mergeCell ref="B270:C270"/>
    <mergeCell ref="B275:C275"/>
    <mergeCell ref="B279:C279"/>
    <mergeCell ref="B286:C286"/>
    <mergeCell ref="B290:C290"/>
    <mergeCell ref="B292:J292"/>
    <mergeCell ref="B357:C357"/>
    <mergeCell ref="B369:C369"/>
    <mergeCell ref="B373:C373"/>
    <mergeCell ref="B377:C377"/>
    <mergeCell ref="B379:J379"/>
    <mergeCell ref="B385:C385"/>
    <mergeCell ref="B323:J323"/>
    <mergeCell ref="B333:C333"/>
    <mergeCell ref="B339:C339"/>
    <mergeCell ref="B344:C344"/>
    <mergeCell ref="B349:C349"/>
    <mergeCell ref="B353:C353"/>
    <mergeCell ref="B427:C427"/>
    <mergeCell ref="B431:C431"/>
    <mergeCell ref="G435:I435"/>
    <mergeCell ref="G436:H436"/>
    <mergeCell ref="B438:F438"/>
    <mergeCell ref="G438:J438"/>
    <mergeCell ref="B395:C395"/>
    <mergeCell ref="B402:C402"/>
    <mergeCell ref="B407:C407"/>
    <mergeCell ref="B411:C411"/>
    <mergeCell ref="B416:C416"/>
    <mergeCell ref="B422:C422"/>
    <mergeCell ref="F451:H451"/>
    <mergeCell ref="F452:H452"/>
    <mergeCell ref="B442:F442"/>
    <mergeCell ref="G442:H442"/>
    <mergeCell ref="I442:J442"/>
    <mergeCell ref="F448:H448"/>
    <mergeCell ref="F449:H449"/>
    <mergeCell ref="F450:H450"/>
    <mergeCell ref="B439:F441"/>
    <mergeCell ref="G439:H439"/>
    <mergeCell ref="I439:J439"/>
    <mergeCell ref="G440:H440"/>
    <mergeCell ref="I440:J440"/>
    <mergeCell ref="G441:H441"/>
    <mergeCell ref="I441:J44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 </vt:lpstr>
      <vt:lpstr>PROPUESTA ECONOMICA (Proponente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ing.alejandralq@gmail.com</dc:creator>
  <cp:lastModifiedBy>john eduar noguera urbano</cp:lastModifiedBy>
  <cp:lastPrinted>2026-07-28T17:28:08Z</cp:lastPrinted>
  <dcterms:created xsi:type="dcterms:W3CDTF">2026-06-06T16:28:32Z</dcterms:created>
  <dcterms:modified xsi:type="dcterms:W3CDTF">2026-08-04T20:00:16Z</dcterms:modified>
</cp:coreProperties>
</file>