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17"/>
  <workbookPr/>
  <mc:AlternateContent xmlns:mc="http://schemas.openxmlformats.org/markup-compatibility/2006">
    <mc:Choice Requires="x15">
      <x15ac:absPath xmlns:x15ac="http://schemas.microsoft.com/office/spreadsheetml/2010/11/ac" url="D:\Users\inframed\Desktop\RAMA JUDICIAL\PROCESOS DE SELECCION 2026\PROCESOS DE SELECCIÓN 2026\13. OBRA MANTENIMIENTO PALACIO RIONEGRO\Estudio del Mercado\"/>
    </mc:Choice>
  </mc:AlternateContent>
  <xr:revisionPtr revIDLastSave="66" documentId="13_ncr:1_{C352534E-8678-4119-B9A8-4AC7612AC60E}" xr6:coauthVersionLast="47" xr6:coauthVersionMax="47" xr10:uidLastSave="{BD23901E-B248-4E67-BCC7-9F6B7ACFE222}"/>
  <bookViews>
    <workbookView xWindow="28680" yWindow="-120" windowWidth="29040" windowHeight="15720" firstSheet="1" activeTab="1" xr2:uid="{0AA232DA-0039-4DE3-BF10-053B5B257F74}"/>
  </bookViews>
  <sheets>
    <sheet name="Hoja1" sheetId="1" r:id="rId1"/>
    <sheet name="Hoja1 (2)" sheetId="2" r:id="rId2"/>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E6" i="2" l="1"/>
  <c r="F6" i="2" s="1"/>
  <c r="E7" i="2"/>
  <c r="F7" i="2" s="1"/>
  <c r="E8" i="2"/>
  <c r="F8" i="2" s="1"/>
  <c r="E10" i="2"/>
  <c r="F10" i="2" s="1"/>
  <c r="E11" i="2"/>
  <c r="E12" i="2"/>
  <c r="F12" i="2" s="1"/>
  <c r="E14" i="2"/>
  <c r="E15" i="2"/>
  <c r="F15" i="2" s="1"/>
  <c r="E17" i="2"/>
  <c r="F17" i="2" s="1"/>
  <c r="E18" i="2"/>
  <c r="F18" i="2" s="1"/>
  <c r="E20" i="2"/>
  <c r="F20" i="2" s="1"/>
  <c r="E22" i="2"/>
  <c r="F22" i="2" s="1"/>
  <c r="E24" i="2"/>
  <c r="F24" i="2" s="1"/>
  <c r="E26" i="2"/>
  <c r="F26" i="2" s="1"/>
  <c r="E27" i="2"/>
  <c r="F27" i="2" s="1"/>
  <c r="E28" i="2"/>
  <c r="F28" i="2" s="1"/>
  <c r="E30" i="2"/>
  <c r="E32" i="2"/>
  <c r="F32" i="2" s="1"/>
  <c r="E33" i="2"/>
  <c r="F33" i="2" s="1"/>
  <c r="E35" i="2"/>
  <c r="F35" i="2" s="1"/>
  <c r="E36" i="2"/>
  <c r="F36" i="2" s="1"/>
  <c r="E38" i="2"/>
  <c r="F38" i="2" s="1"/>
  <c r="E40" i="2"/>
  <c r="F40" i="2" s="1"/>
  <c r="E42" i="2"/>
  <c r="F42" i="2" s="1"/>
  <c r="E44" i="2"/>
  <c r="F44" i="2" s="1"/>
  <c r="E46" i="2"/>
  <c r="F46" i="2" s="1"/>
  <c r="E47" i="2"/>
  <c r="F47" i="2" s="1"/>
  <c r="E49" i="2"/>
  <c r="F49" i="2" s="1"/>
  <c r="E50" i="2"/>
  <c r="F50" i="2" s="1"/>
  <c r="E51" i="2"/>
  <c r="E52" i="2"/>
  <c r="E53" i="2"/>
  <c r="E55" i="2"/>
  <c r="F55" i="2" s="1"/>
  <c r="E56" i="2"/>
  <c r="F56" i="2" s="1"/>
  <c r="E58" i="2"/>
  <c r="F58" i="2" s="1"/>
  <c r="E60" i="2"/>
  <c r="F60" i="2" s="1"/>
  <c r="E61" i="2"/>
  <c r="F61" i="2" s="1"/>
  <c r="E63" i="2"/>
  <c r="E65" i="2"/>
  <c r="F65" i="2" s="1"/>
  <c r="E66" i="2"/>
  <c r="E67" i="2"/>
  <c r="F67" i="2" s="1"/>
  <c r="E69" i="2"/>
  <c r="F69" i="2" s="1"/>
  <c r="E70" i="2"/>
  <c r="F70" i="2" s="1"/>
  <c r="E72" i="2"/>
  <c r="F72" i="2" s="1"/>
  <c r="E73" i="2"/>
  <c r="E74" i="2"/>
  <c r="E75" i="2"/>
  <c r="F75" i="2" s="1"/>
  <c r="E77" i="2"/>
  <c r="F77" i="2" s="1"/>
  <c r="E79" i="2"/>
  <c r="F79" i="2" s="1"/>
  <c r="E80" i="2"/>
  <c r="F80" i="2" s="1"/>
  <c r="E5" i="2"/>
  <c r="D73" i="2"/>
  <c r="D66" i="2"/>
  <c r="F66" i="2" s="1"/>
  <c r="D63" i="2"/>
  <c r="F63" i="2" s="1"/>
  <c r="D74" i="2" l="1"/>
  <c r="F74" i="2" s="1"/>
  <c r="F73" i="2"/>
  <c r="D53" i="2"/>
  <c r="F53" i="2" s="1"/>
  <c r="F52" i="2"/>
  <c r="D51" i="2"/>
  <c r="F51" i="2" s="1"/>
  <c r="D30" i="2"/>
  <c r="F30" i="2" s="1"/>
  <c r="D14" i="2"/>
  <c r="F14" i="2" s="1"/>
  <c r="D5" i="2"/>
  <c r="F5" i="2" s="1"/>
  <c r="D11" i="2"/>
  <c r="F11" i="2" s="1"/>
  <c r="D56" i="1"/>
  <c r="D55" i="1"/>
  <c r="F81" i="2" l="1"/>
  <c r="F83" i="2" l="1"/>
  <c r="F84" i="2" s="1"/>
  <c r="F82" i="2"/>
  <c r="F85" i="2" l="1"/>
  <c r="F90" i="2" s="1"/>
  <c r="D31" i="1"/>
  <c r="F24" i="1"/>
  <c r="D13" i="1"/>
  <c r="D8" i="1"/>
  <c r="D5" i="1"/>
  <c r="F95" i="1" l="1"/>
  <c r="D57" i="1"/>
  <c r="F97" i="1" l="1"/>
  <c r="F98" i="1" s="1"/>
  <c r="F96" i="1"/>
  <c r="F99" i="1" l="1"/>
</calcChain>
</file>

<file path=xl/sharedStrings.xml><?xml version="1.0" encoding="utf-8"?>
<sst xmlns="http://schemas.openxmlformats.org/spreadsheetml/2006/main" count="414" uniqueCount="243">
  <si>
    <t>2.1.0</t>
  </si>
  <si>
    <t>RETIROS</t>
  </si>
  <si>
    <t xml:space="preserve">UND. </t>
  </si>
  <si>
    <t>CANT.</t>
  </si>
  <si>
    <t>V. UNITARIO</t>
  </si>
  <si>
    <t>V. TOTAL</t>
  </si>
  <si>
    <t>2.1.1</t>
  </si>
  <si>
    <t>RETIRO DE APARATOS SANITARIOS, incluye el cargue, transporte, botada o recuperación de aparatos sanitarios, lavamanos, lavaderos, orinales. Incluye botada en botaderos oficiales y la recuperación de los materiales aprovechables y/o su transporte hasta la bodega o el sitio que indique la interventoría.</t>
  </si>
  <si>
    <t>un</t>
  </si>
  <si>
    <t>2.1.2</t>
  </si>
  <si>
    <t>RETIRO DE CANOAS, RUANAS. Incluye el cargue, transporte, botada escombros en botaderos oficiales, recuperación de los materiales aprovechables y su transporte hasta el sitio que lo indique la interventoría.</t>
  </si>
  <si>
    <t>m</t>
  </si>
  <si>
    <t>2.1.11</t>
  </si>
  <si>
    <t>RETIRO DE LAGRIMAL PREFABRICADO EN CONCRETO, incluye cargue, transporte, botada o recuperación del lagrimal y botada de escombros y materiales sobrantes en botaderos oficiales.</t>
  </si>
  <si>
    <t>2.2.0</t>
  </si>
  <si>
    <t>DEMOLICIONES</t>
  </si>
  <si>
    <t>2.2.4</t>
  </si>
  <si>
    <t>DEMOLICIÓN ESTRUCTURAS DE CONCRETO cargue, transporte y botada de escombros, manual o mecánicamente, de cualquier resistencia, reforzado o ciclópeo, y en cualquier clase de estructura. Incluye retiro de refuerzo y cualquier tipo de acabado (revoques y enchapes) o piso (en losas) e instalaciones embebidas, compresor neumático con martillo, además recuperación de los materiales aprovechables o su transporte hasta el sitio que lo indique la interventoría.</t>
  </si>
  <si>
    <t>m3</t>
  </si>
  <si>
    <t>2.2.15</t>
  </si>
  <si>
    <t>DEMOLICIÓN PISO EN BALDOSA sobre terreno. cargue, transporte y botada de escombros, Incluye demolición del mortero de nivelación espesor máximo 0.07m, refuerzo e instalaciones embebidas. Además recuperación de los materiales aprovechables o su transporte hasta el sitio que lo indique la interventoría.</t>
  </si>
  <si>
    <t>m2</t>
  </si>
  <si>
    <t>2.2.18</t>
  </si>
  <si>
    <t>DEMOLICIÓN CÁRCAMOS y CUNETAS en concreto, cargue, transporte y botada de escombros, manual o mecánicamente, desarrollo máximo de 0.70m. Incluye compresor neumático con martillo, retiro de refuerzo e instalaciones embebidas. Además recuperación de los materiales aprovechables o su transporte hasta el sitio que lo indique la interventoría.</t>
  </si>
  <si>
    <t>2.2.5</t>
  </si>
  <si>
    <t>DEMOLICIÓN MAMPOSTERÍA EN LADRILLO DE 10 a 15 cm DE ESPESOR, incluye cargue, transporte y botada de escombros en botaderos oficiales, demolición de revoques y enchapes aplicados en el muro a demoler e instalaciones embebidas, además recuperación de los materiales aprovechables o su transporte hasta el sitio que lo indique la interventoría.</t>
  </si>
  <si>
    <t>3.1.0</t>
  </si>
  <si>
    <t>EXCAVACIÓN Y RETIRO DE MATERIAL</t>
  </si>
  <si>
    <t>3.1.8</t>
  </si>
  <si>
    <t>EXCAVACIÓN MECÁNICA de material heterogéneo DE 0-2 m, bajo cualquier grado de humedad. Incluye: roca descompuesta, bolas de roca de volumen inferior a 0.35 m³., el cargue, transporte interno y externo y botada de material proveniente de las excavaciones en los sitios donde lo indique la interventoría y su medida será en el sitio. No incluye entibado.</t>
  </si>
  <si>
    <t>4.3.1</t>
  </si>
  <si>
    <t>CARCAMOS/CUNETAS</t>
  </si>
  <si>
    <t>4.3.1.1</t>
  </si>
  <si>
    <t>Construcción de CÁRCAMO en concreto de 21 Mpa. con un ESPESOR DE PAREDES Y LOSA DE 10 cm, con cajas de registro cada 3m. de 0.3 x 0.6 (medidas internas). Incluye suministro, transporte y colocación del concreto, las pendientes requeridas, preparada y nivelación del terreno, tapa en concreto de 21 Mpa, conexiones a red existente, tubería y accesorios de ser requeridos. Incluye formaleta y todos los elementos necesarios para su correcta construcción. No incluye entresuelo en piedra, ni acero de refuerzo. Según diseño.</t>
  </si>
  <si>
    <t>18.2.2</t>
  </si>
  <si>
    <t>Suministro, transporte e instalación de filtros para abatimiento de nivel freático con tubería perforada con un diámetro de 100mm., con una sección de 0.4 x 0.4 m. Incluye Geotextil NT1600 y triturado de 1" y todos los demás elementos para su correcta construcción y funcionamiento.</t>
  </si>
  <si>
    <t>4.3.2</t>
  </si>
  <si>
    <t>SILLARES</t>
  </si>
  <si>
    <t>4.3.2.3</t>
  </si>
  <si>
    <t>Construcción de SILLAR DE 0,10/0,15 x 0,06 m. en concreto de 21 Mpa., vaciado en el sitio. Incluye suministro, transporte y colocación del concreto, formaleta en súper T de 19 mm. para acabado a la vista, protección, curado, molduras, biseles, cortagoteras y todos los elementos necesarios para su correcta construcción. No incluye refuerzo.</t>
  </si>
  <si>
    <t>5.1.0</t>
  </si>
  <si>
    <t>ACERO DE REFUERZO</t>
  </si>
  <si>
    <t>5.1.1</t>
  </si>
  <si>
    <t>Suministro, transporte e instalación de ACERO DE REFUERZO FIGURADO FY= 420 Mpa-60000 PSI, corrugado. Incluye transporte con descarga, transporte interno, alambre de amarre, certificados y todos los elementos necesarios para su correcta instalación, según diseño y recomendaciones estructurales.</t>
  </si>
  <si>
    <t>kg</t>
  </si>
  <si>
    <t>5.2.0</t>
  </si>
  <si>
    <t>ESTRUCTURA METÁLICA</t>
  </si>
  <si>
    <t>5.2.1</t>
  </si>
  <si>
    <t>Construcción y montaje de ESTRUCTURA METÁLICA, en PERFILERIA TIPO IPE, HEA, PHR-C, PTE para elementos de cubierta, rampas o áreas de circulación metálicas, según diseño. Incluye: suministro y transporte de láminas, platinas, uniones, soldaduras de acabado o presentación, anclajes y pernos a estructura de concreto y madera. Todos los elementos deben llevar dos manos de pintura anticorrosiva, (2) dos manos de esmalte base aceite mate, color por definir, ensayos a soldaduras, anticorrosivos y pinturas, obra falsa y todo el equipo y la herramienta necesaria para el montaje.</t>
  </si>
  <si>
    <t>7.3.0</t>
  </si>
  <si>
    <t>PINTURA INTERIOR</t>
  </si>
  <si>
    <t>7.3.3</t>
  </si>
  <si>
    <t>Resane y repinte con PINTURA A BASE DE AGUA EN CIELOS, CON VINILO TIPO 1 de primera calidad sobre cielos revocados y/o estucados, tres manos o las necesarias hasta obtener una superficie pareja y homogénea, incluye resanes, tapa poros en estuco plástico tipo plastestuco o similar diluido en agua proporción 1:2, adecuación de la superficie a intervenir hasta obtener una superficie pareja y homogénea, color a definir según aprobación de la interventoría.</t>
  </si>
  <si>
    <t>7.3.4</t>
  </si>
  <si>
    <t>Resane y repinte con PINTURA A BASE DE AGUA EN MUROS, CON VINILO TIPO 1 de primera calidad sobre muros revocados y/o estucados, tres manos o las necesarias hasta obtener una superficie pareja y homogénea. Incluye suministro y transporte de los materiales, resanes, tapa poros en estuco plástico tipo plastestuco o equivalente diluido en agua proporción 1:2, adecuación de la superficie a intervenir hasta obtener una superficie pareja y homogénea, color a definir según aprobación de la interventoría.</t>
  </si>
  <si>
    <t>7.3.10</t>
  </si>
  <si>
    <t>Aplicación de ESMALTE A BASE DE ACEITE, sobre elementos metálicos, dos manos o las necesarias hasta obtener una superficie pareja y homogénea. Incluye suministro y transporte de los materiales, disolvente para pinturas a base de aceite, adecuación de la superficie a intervenir hasta obtener una superficie pareja y homogénea, color a definir según aprobación de la interventoría.</t>
  </si>
  <si>
    <t>7.4.0</t>
  </si>
  <si>
    <t>PINTURA EXTERIOR</t>
  </si>
  <si>
    <t>7.4.3</t>
  </si>
  <si>
    <t>Sistema de RECUBRIMIENTO PARA ESTRUCTURA METÁLICA desarrollo del elemento DESDE 25 cm HASTA 100 cm. Incluye preparación de superficie mediante limpieza manual - mecánica según norma SSPC-SP2 y SP3 de acuerdo con las normas internacionales, la superficie debe quedar limpia, eliminada toda la pintura existente, libre de óxido, libre de cascarilla de laminación. Aplicación de una capa de imprimante tipo Epóxico rojo Ref: 13-70-08 de Sika o equivalente, con su respectivo catalizador tipo 13-80-01 de Sika o equivalente a un espesor de película seca de 4.0 mils. Recubrimiento de acabado mediante la aplicación de una capa de esmalte tipo Alquídico negro Ref: 316091 de Sika o equivalente a un espesor de película seca de 2.5 mils, en caso de requerirse diluir los materiales mencionados debe hacerse con el producto tipo colmasolvente alquidico Ref: 958012 de Sika o equivalente. Incluye andamios, canes y todos los demás elementos y materiales requeridos para la correcta limpieza y recubrimiento de la superficie.</t>
  </si>
  <si>
    <t>8.3.0</t>
  </si>
  <si>
    <t>PISOS EN GRES</t>
  </si>
  <si>
    <t>8.3.2</t>
  </si>
  <si>
    <r>
      <t xml:space="preserve">Construcción de GUARDA ESCOBAS EN MEDIA CAÑA en Gres </t>
    </r>
    <r>
      <rPr>
        <sz val="12"/>
        <color rgb="FFFF0000"/>
        <rFont val="Arial"/>
        <family val="2"/>
      </rPr>
      <t>impermeabilizado con Sika 1 o equivalente. Con un DESARROLLO DE 0,20 m.</t>
    </r>
    <r>
      <rPr>
        <sz val="12"/>
        <color rgb="FF000000"/>
        <rFont val="Arial"/>
        <family val="2"/>
      </rPr>
      <t xml:space="preserve"> Incluye suministro y transporte de los materiales, varilla de dilatación en aluminio, curvas de aluminio cada 1,50 m., picada de piso y pared y todos los demás elementos necesarios para su correcto vaciado.</t>
    </r>
  </si>
  <si>
    <t>8.3.8</t>
  </si>
  <si>
    <t>Colocación de PISO EN GRES DE 30 x 30 cm. COLOR TRADICIÓN MORO Y TRADICIÓN SAHARA, ESPESOR DE 12 mm tráfico 5 tipo Alfa o equivalente, mortero 1:4. Incluye suministro y transporte de los materiales, juntas de dilatación cada 1,80 m. En ambos sentidos con sellante elastomérico tipo Sikaflex o equivalente calidad, y todos los elementos necesarios para su correcta construcción (espesor del mortero=0,05 m.).</t>
  </si>
  <si>
    <t>8.5.0</t>
  </si>
  <si>
    <t>PISOS VARIOS</t>
  </si>
  <si>
    <t>8.5.6</t>
  </si>
  <si>
    <t>Instalación de cinta antideslizante.</t>
  </si>
  <si>
    <t>8.5.20</t>
  </si>
  <si>
    <t>EMBOQUILLADO DE JUNTA DE PISO TIPO CERÁMICO, (0.33m x 0.33m), con mortero de pega gris proporción 1:2, ancho apróximado 1 cmm., incluye el retiro de la junta de piso existente deteriorada o materia deficiente,  cargue, transporte y botada de los materiales provenientes del retiro, aplicación de mortero nuevo con arena de media pega, y cemento gris en proporción 1:2, cambio de piezas reventadas o faltantes, aseo y limpieza de la superficie intervenida, y todos los elementos necesarios para su correcto funcionamiento.</t>
  </si>
  <si>
    <t>9.2.0</t>
  </si>
  <si>
    <t>INSTALACIONES SANITARIAS/LLUVIAS INTERNAS</t>
  </si>
  <si>
    <t>9.2.4</t>
  </si>
  <si>
    <t>Suministro, transporte e instalación de TUBERÍA PVC-SANITARIA, con un DIÁMETRO DE 4", para aguas residuales o lluvia ENTERRADA y/o EMPOTRADA por losas.  Incluye suministro y transporte de los materiales, accesorios, pegante, limpiador y todos los elementos necesarios para su correcta instalación y funcionamiento. La excavación y los llenos se pagaran en su ítem respectivo.</t>
  </si>
  <si>
    <t>9.5.0</t>
  </si>
  <si>
    <t>POZOS/CAJAS/SUMIDEROS</t>
  </si>
  <si>
    <t>9.5.15</t>
  </si>
  <si>
    <t>Construcción de SUMIDERO de aguas lluvias TIPO B (1.10m x 0.80m medidas externas y prof=0.90m e=0.20m), en concreto de 17.5 Mpa. Incluye suministro, transporte y colocación del concreto, reja metálica, formaleta, vibrado y todo lo necesario para su correcta construcción y funcionamiento, según diseño y especificaciones de E.P.M. La excavación, llenos y entresuelo se pagarán en su ítem respectivo.</t>
  </si>
  <si>
    <t>9.8.0</t>
  </si>
  <si>
    <t>BOMBAS / TANQUES</t>
  </si>
  <si>
    <t>9.8.26</t>
  </si>
  <si>
    <t>Suministro, transporte e instalación de TANQUE DE AGUA EN FIBRA DE VIDRIO 2 mil LITROS. Incluyte todos los elementos necesarios para su correcta instalación y puesta en servicio.</t>
  </si>
  <si>
    <t>9.10.0</t>
  </si>
  <si>
    <t>ALCANTARILLADO EXTERNO RESIDUALES Y LLUVIA</t>
  </si>
  <si>
    <t>9.10.4</t>
  </si>
  <si>
    <t>Suministro, transporte e instalación de TUBERÍA PVC-NOVAFORT, con un DIÁMETRO DE 150 mm. Incluye suministro y transporte de los materiales, bocas, accesorios, acondicionador de superficie y adhesivo Novafort  y todos los elementos necesarios para su correcta instalación y funcionamiento. La excavación, encamado, atraques y los llenos se pagaran en su ítem respectivo.</t>
  </si>
  <si>
    <t>10.1.0</t>
  </si>
  <si>
    <t>APARATOS SANITARIOS</t>
  </si>
  <si>
    <t>10.1.2</t>
  </si>
  <si>
    <t>Instalación de SANITARIO INTEGRAL (línea Acuacer o equivalente) color BLANCO, bajo consumo 6lt, diseño de dos piezas, taza redonda, incluye el suministro y transporte del sanitario, sifón esmaltado, grifería antisifón, anillo abierto, abasto metálico, válvula de regulación metálica con manguera flexible, brida de fijación, tapón roscado y todos los demás elementos necesarios para su correcta instalación y funcionamiento.</t>
  </si>
  <si>
    <t>FACHADA</t>
  </si>
  <si>
    <t xml:space="preserve"> </t>
  </si>
  <si>
    <t>10.5.1</t>
  </si>
  <si>
    <t>Suministro, transporte y colocación de película AFT tipo espejo de 2 micras con porcentaje de luz del 70% y protección de los rayos ultravioleta del 99% en ventanería y todos los demás elementos necesarios para su correcta instalación y funcionamiento.</t>
  </si>
  <si>
    <t>Mantenimiento de listones de madera en fachada mediante suministro y aplicación de barniz para exteriores con propiedades fungicidas e hidrorrepelentes, en color similar al acabado existente. Incluye limpieza, lijado, preparación y acondicionamiento de la superficie, igualación de color, aplicación de las manos necesarias para obtener una protección y acabado uniforme, suministro de materiales, equipos, herramientas y mano de obra especializada. Incluye además todos los medios de acceso, equipos de alpinismo industrial, sistemas de protección contra caídas, elementos de seguridad para trabajo en alturas y demás actividades requeridas para la correcta y segura ejecución del mantenimiento.</t>
  </si>
  <si>
    <t>10.5.4</t>
  </si>
  <si>
    <t>Suministro , transporte e instalacion de pelicula SANDBLASTER + pelicula de seguridad  para ventanas y todos los demás elementos necesarios para su correcta instalación y funcionamiento.</t>
  </si>
  <si>
    <t>11.5.12</t>
  </si>
  <si>
    <t>Mantenimiento de ventana, se incluye empaques-pisavidrio de caucho en "U", cerraduras seguro chapa, rodachines, sellado del marco con SikaFlex 1A o equivalente (interior y exterior) fondo de junta con espuma de poliolefina tipo sikarod o equivalente de Ø= 6 mm. y acabado de junta con masilla elástica de poliuretano tipo sikaflex-1a o equivalente y todos los elementos necesarios para su correcta fabricación, instalación y funcionamiento.</t>
  </si>
  <si>
    <t>11.7.11</t>
  </si>
  <si>
    <t>Suministro, transporte y colocación de sello para ventanería con SikaFlex 1A o equivalente. Incluye fondo de junta más sello flexible de 6mm x 6mm, cinta de enmascarar y todos los elementos necesarios para su correcto funcionamiento.</t>
  </si>
  <si>
    <t>11.0.0</t>
  </si>
  <si>
    <t>CARPINTERÍA METÁLICA/MADERA/SISTEMAS LIVIANOS</t>
  </si>
  <si>
    <t>11.1.1</t>
  </si>
  <si>
    <t>Suministro, transporte y colocación de puerta reja metálica de 0,95 x 2,95 m. ala pivotante conformada por un bastidor en tubería metálica PTS de 80 x 40 mm. x 2 mm, platinas de 1 1/2" x 3/8" colocadas verticalmente cada 0,115 m. y con dos perforaciones circulares de 5/8" c/u, dos varillas lisas de 5/8" colocadas horizontalmente atravesando las platinas. Incluye cerradura de seguridad de primera calidad tipo Yale o equivalente, picaportes, manija en acero inoxidable de 13 cm.  pintura anticorrosiva y adherente, base catalizador, acabado en pintura esmalte tipo poliuretano para exteriores y todos los demás elementos necesarios para su correcta instalación y funcionamiento. Según diseño.</t>
  </si>
  <si>
    <t>11.1.14</t>
  </si>
  <si>
    <t>Suministro e instalación de Puerta (marco y ala) de 0,60x2,10m en lamina calibre 18 troquelada según diseño, entamborada, batiente+ pintura anticorrosiva, acabado en pintura poliuretano color gris oscuro + lineas troqueladas segun diseño + manija de seguridad de primera calidad tipo safe sienna o similar + falleba satin niquelada de primera calidad + tope imantado anclado a la pared para mantener la puerta abierta satin niquelado.</t>
  </si>
  <si>
    <t>11.1.3</t>
  </si>
  <si>
    <r>
      <t>Suministro, transporte y colocación de puerta en lámina galvanizada de 2,10 x 2.50 m.,</t>
    </r>
    <r>
      <rPr>
        <sz val="12"/>
        <color rgb="FFFF0000"/>
        <rFont val="Arial"/>
        <family val="2"/>
      </rPr>
      <t xml:space="preserve"> dos alas, calibre 18, lisa, entamborada las dos caras, aligerada con poliuretano expandido con un espesor de 0,03 m. las dos alas y el montante,  dos alas pivotantes un cuerpo con visor de 0.50 x 1.10 m., en cristal templado de 6 mm., montante fijo de 1.50 x 0.60 m.,</t>
    </r>
    <r>
      <rPr>
        <sz val="12"/>
        <color rgb="FF000000"/>
        <rFont val="Arial"/>
        <family val="2"/>
      </rPr>
      <t xml:space="preserve"> en lámina calibre 20. Incluye bastidores para las alas y el montante en tubería PTS de 30 x 30 x 3mm., el cristal del visor se instalará además con pisavidrios, empaque y silicona antihongos en todo su perímetro; manijas en acero inoxidable de 13 cm, cerradura de seguridad de primera calidad de doble cerrojo tipo Yale o su equivalente, wash primer, pintura anticorrosiva y adherente, acabado con esmalte semibrillante color negro tipo Pintuco o su equivalente y todos los elementos necesarios para su correcta instalación y funcionamiento.</t>
    </r>
  </si>
  <si>
    <t>11.9.0</t>
  </si>
  <si>
    <t xml:space="preserve">DIVISIONES EN ACERO INOXIDABLES  </t>
  </si>
  <si>
    <t>11.9.6</t>
  </si>
  <si>
    <t>Suministro, transporte e instalación de división en paral, orinal de 0.46 x 0.96 m. En acero inoxidable AISI 304, calibre 20 acabado satinado, para divisiones de baños, paneles entamborados con un espesor de 30 mm., calidad Socoda o equivalente. Incluye zócalo en acero inoxidable, estructura interna de los paneles en tubería cuadrada galvanizada de 25 mm., e=0.9 mm., bisagras pivotantes con apertura de 110º, elementos de anclaje a 90º y pasadores en acero inoxidable, tornillo de ensamble antivandálico tipo One Way y todos los elementos necesarios para su correcta instalación y funcionamiento. Según diseño. Ver detalle de baños.</t>
  </si>
  <si>
    <t>13.7.0</t>
  </si>
  <si>
    <t>LUMINARIAS</t>
  </si>
  <si>
    <t>13.7.14</t>
  </si>
  <si>
    <t>Sti. de luminaria PANEL LED DE SOBREPONER O INCRUSTAR, 30X120X1.05Cm, 45W, 100-227V,Grado de protección ip 20.Certificada RETILAP. Diseño moderno con fuente de iluminación lateral basada en LED SMD y difusor opalizado. Ultra delgado y liviano con disipador de calor integrado. Opción de instalación colgante.</t>
  </si>
  <si>
    <t>13.7.22</t>
  </si>
  <si>
    <t>Sti. de luminaria Panel Led redonda de incrustar o sobreponer, 18W, IP20, 6500°K, 110-220V, 1170LM,  ángulo de apertura 120°, 25,000 horas de vida útil, marco con difusor opalizado. Incluye cable sj multiconductor 3x14(1m promedio), clavija con polo a tierra,  y demás elementos de fijación. Debe cumplir RETILAP y RETIE y se debe entregar curva fotométrica  certificada del fabricante.</t>
  </si>
  <si>
    <t>13.15.0</t>
  </si>
  <si>
    <t>OBRAS CIVILES</t>
  </si>
  <si>
    <t>13.15.1</t>
  </si>
  <si>
    <t>EXCAVACIÓN MANUAL de material heterogéneo DE 0-2 m., bajo cualquier grado de humedad. Incluye: roca descompuesta, bolas de roca de volumen inferior a 0.35 m³., el cargue, transporte interno y externo, botada de material proveniente de las excavaciones en los sitios donde lo indique la interventoría y su medida será en el sitio. No incluye entibado.</t>
  </si>
  <si>
    <t>13.15.7</t>
  </si>
  <si>
    <t>Suministro, transporte e instalación     de subbase granular de máximo Ø 2½", reacomodado con medios MANUALES y compactado al 100% mínimo del ensayo del proctor modificado según normas para la construcción de pavimentos del INVIAS. Incluye todo lo necesario para su correcta construcción y funcionamiento. Su medida será tomada en sitio ya compactado.</t>
  </si>
  <si>
    <t>14.2.0</t>
  </si>
  <si>
    <t>TIPO TERMO ACUSTICA</t>
  </si>
  <si>
    <t>14.2.14</t>
  </si>
  <si>
    <t>Suministro, transporte e instalación de cubierta termoacústica trapezoidal tipo ajover o equivalente (lámina metálica con recubrimiento de asfalto, foil de aluminio y recubrimiento en color). Incluye remates internos y externos de cubierta, tornillos autoroscantes y todo lo necesario para su correcta instalación. Según diseño.</t>
  </si>
  <si>
    <t>14.3.0</t>
  </si>
  <si>
    <t>CANOAS/RUANAS</t>
  </si>
  <si>
    <t>14.3.2</t>
  </si>
  <si>
    <t>Suministro, transporte y colocación de canoa en "U" en lamina galvanizada calibre 20, desarrollo 1.0m. con soldadura autógena. Incluye embudos en el mismo material de la canoa, soportes, tornillos autoperforantes, anticorrosivo epóxico por ambas caras, acabado con esmalte en la cara inferior a la vista y todos los elementos necesarios para su correcta instalación y funcionamiento. Según diseño de cubierta.</t>
  </si>
  <si>
    <t>14.3.3</t>
  </si>
  <si>
    <t>Suministro, transporte y colocación de ruana en lámina galvanizada calibre 22., desarrollo 40 cm. Incluye canchada de muro, faja de revoque impermeabilizada, con filete., pintura anticorrosiva y a base de aceite, pestaña de 5 cm, y todos los elementos necesarios para su correcta construcción. Según diseño de cubierta.</t>
  </si>
  <si>
    <t>4.3.9.2</t>
  </si>
  <si>
    <t>Construcción de LAGRIMAL en concreto 21 Mpa., con un ANCHO DE 0.30m y un ESPESOR DE 6 cm. Con un concreto impermeabilizado con Sika 1 o equivalente, vaciado en el sitio. Incluye suministro, transporte y colocación del concreto, formaleta en súper T de 19 mm. para acabado a la vista, protección, curado, molduras, biseles, cortagoteras a ambos lados del muro y todos los elementos necesarios para su correcta construcción. No incluye refuerzo.</t>
  </si>
  <si>
    <t>14.4.0</t>
  </si>
  <si>
    <t>VARIOS CUBIERTA</t>
  </si>
  <si>
    <t>14.4.8</t>
  </si>
  <si>
    <t xml:space="preserve">MANTENIMIENTO DE CUBIERTA; Incluye retiro de tejas en mal estado, suministro e instalación de teja metálica sin traslapo sencilla tipo C en lámina de Aluzinc calibre 26, con pintura poliéster horneada por en ambas caras, ganchos de fijación según las indicaciones del fabricante y todo lo necesario para su correcta instalación y funcionamiento. Los colores de la teja segun diseño. previa autorización y revisión de la interventoría. El pago corresponde a la medida en obra a lienza pisada. También incluye cargue, transporte y botada de escombros en botaderos oficiales, recuperación de los materiales aprovechables o su transporte hasta el sitio que lo indique la interventoría.   </t>
  </si>
  <si>
    <t>15.1.0</t>
  </si>
  <si>
    <t>LAVADO/HIDROFUGO DE MUROS</t>
  </si>
  <si>
    <t>15.1.3</t>
  </si>
  <si>
    <t>Suministro, transporte y aplicación de ácido nítrico e hidrosolve proporción 1:1:5 para lavada de muros interiores, con todos los elementos necesarios para su correcta instalación y funcionamiento.</t>
  </si>
  <si>
    <t>15.1.4</t>
  </si>
  <si>
    <t>Suministro, transporte y aplicación de ácido nítrico e hidrosolve proporción 1:1:5 para lavada de pisos en gres, con todos los elementos necesarios para su correcta instalación y funcionamiento.</t>
  </si>
  <si>
    <t>16.1.0</t>
  </si>
  <si>
    <t>VÍAS Y PARQUEADEROS</t>
  </si>
  <si>
    <t>16.1.3</t>
  </si>
  <si>
    <t>Suministro, transporte y colocación de base granular de máximo Ø 1½", reacomodado con medios mecánicos y compactado al 100% mínimo del ensayo del proctor modificado, según normas para la construcción de pavimentos del INVIAS, y todo lo necesario para su correcta construcción y funcionamiento. Su medida será tomada en sitio ya compactado.</t>
  </si>
  <si>
    <t>16.1.7</t>
  </si>
  <si>
    <t xml:space="preserve">Suministro, transporte y aplicación de mezcla asfáltica tibia tipo densa MDC-25 para trabajos en pavimento en un rango de 0 - 50 m3, que cumpla con el capitulo 450-22 y 418-22 de la norma INVIAS 2022, incluye: imprimación, equipos para compactacion y terminado de asfalto, y todo lo necesario para su correcta aplicacion y funcionamiento. Su medida de pago será en metro cubico compacto y medido por topografia. </t>
  </si>
  <si>
    <t>16.1.8</t>
  </si>
  <si>
    <t xml:space="preserve">Suministro, transporte y aplicación de mezcla asfáltica tibia tipo densa MDC-19 para trabajos en pavimento en un rango de 50 m3 en adelante, que cumpla con el capitulo 450-22 y 418-22 de la norma INVIAS 2022, incluye: imprimación, equipos para compactacion y terminado de asfalto, y todo lo necesario para su correcta aplicacion y funcionamiento. Su medida de pago será en metro cubico compacto y medido por topografia. </t>
  </si>
  <si>
    <t>16.1.13</t>
  </si>
  <si>
    <t>Colocación de topellantas prefabricados de 25 x 60 cm. sin pintar. Incluye el suministro y transporte de los topellantas, mortero de pega 1:5 y aditivo tipo Sikadur 32 o equivalente ( adhesivo epóxico para pega de concreto nuevo o endurecido a una dosificación de 0.08 kg/un) y todos los demás elementos necesarios para su correcta instalación y funcionamiento.</t>
  </si>
  <si>
    <t>18.3.0</t>
  </si>
  <si>
    <t>IMPERMEABILIZACIONES</t>
  </si>
  <si>
    <t>18.3.11</t>
  </si>
  <si>
    <t>Suministro, transporte e impermeabilización de losa en concreto expuesta a la intemperie, con membrana de PVC de alta reflectividad tipo Sarnafil S-327 12L o equivalente, espesor 1.5 mm. con refuerzo en poliester, geotextil Sika NT 2500 y geotextil Sika NT 1800 o equivalente, Sikaplan 12D o equivalente, Sika Metal Sheet (perfil plano). Incluye desperdicio, perfil de fondo de PVC, Geotextil, SikaPremier 206, SikaFlex 221 y mano de obra). Incluye preparación de la superficie y todos los demás elementos necesarios para su correcta aplicación. La aplicación técnica se debe hacer siguiendo todas las instrucciones y recomendaciones del fabricante. El personal que realice la aplicación del recubrimiento debe estar certificado por el Fabricante.</t>
  </si>
  <si>
    <t>15.1.9</t>
  </si>
  <si>
    <t>Lavada  general  con hidrolavadora para superficie de cubierta. Incluye equipos de alpinismo y todos los elementos y herramientas necesarias para su correcta aplicación.</t>
  </si>
  <si>
    <t>SUB TOTAL</t>
  </si>
  <si>
    <t>ADMINISTRACIÓN</t>
  </si>
  <si>
    <t>UTILIDAD</t>
  </si>
  <si>
    <t>IVA SOBRE LA UTILIDAD</t>
  </si>
  <si>
    <t>OBJETO: REALIZAR LAS ADECUACIONES CIVILES NECESARIAS PARA GARANTIZAR EL PERFECTO ESTADO DE LA INFRAESTRUCTURA DEL EDIFICIO JOSÉ HERNANDEZ ARBELÁEZ, PALACIO DE JUSTICIA DE RIONEGRO DE LA DIRECCIÓN SECCIONAL DE ADMINISTRACIÓN JUDICIAL MEDELLÍN EN EL DEPARTAMENTO DE ANTIOQUIA</t>
  </si>
  <si>
    <t>ÍTEM</t>
  </si>
  <si>
    <t>ACTIVIDAD</t>
  </si>
  <si>
    <t>UNDIDAD</t>
  </si>
  <si>
    <t>CANTIDAD</t>
  </si>
  <si>
    <t>VALOR UNITARIO</t>
  </si>
  <si>
    <t>VALOR TOTAL</t>
  </si>
  <si>
    <t>VALOR UNITARIO COTIZACIÓN 1</t>
  </si>
  <si>
    <t>VALOR UNITARIO COTIZACIÓN 2</t>
  </si>
  <si>
    <t>VALOR UNITARIO COTIZACIÓN 3</t>
  </si>
  <si>
    <t>1.1</t>
  </si>
  <si>
    <t>1.2</t>
  </si>
  <si>
    <t>1.3</t>
  </si>
  <si>
    <t>1.4</t>
  </si>
  <si>
    <t>2.1</t>
  </si>
  <si>
    <t>2.2</t>
  </si>
  <si>
    <t>2.3</t>
  </si>
  <si>
    <t>3.1</t>
  </si>
  <si>
    <t>3.2</t>
  </si>
  <si>
    <t>4.1</t>
  </si>
  <si>
    <t>4.2</t>
  </si>
  <si>
    <t>5.1</t>
  </si>
  <si>
    <t>6.1</t>
  </si>
  <si>
    <t>7.1</t>
  </si>
  <si>
    <t>8.1</t>
  </si>
  <si>
    <t>8.2</t>
  </si>
  <si>
    <t>8.3</t>
  </si>
  <si>
    <t>9.1</t>
  </si>
  <si>
    <t>10.1</t>
  </si>
  <si>
    <t>Construcción de GUARDA ESCOBAS EN MEDIA CAÑA en Gres impermeabilizado con Sika 1 o equivalente. Con un DESARROLLO DE 0,20 m. Incluye suministro y transporte de los materiales, varilla de dilatación en aluminio, curvas de aluminio cada 1,50 m., picada de piso y pared y todos los demás elementos necesarios para su correcto vaciado.</t>
  </si>
  <si>
    <t>10.2</t>
  </si>
  <si>
    <t>11.1</t>
  </si>
  <si>
    <t>Suministro, transporte e instalación de cinta antideslizante para escaleras</t>
  </si>
  <si>
    <t>11.2</t>
  </si>
  <si>
    <t>12.1</t>
  </si>
  <si>
    <t>13.1</t>
  </si>
  <si>
    <t>14.1</t>
  </si>
  <si>
    <t>Suministro, transporte e instalación de TANQUE DE AGUA EN FIBRA DE VIDRIO 2 mil LITROS. Incluye todos los elementos necesarios para su correcta instalación y puesta en servicio.</t>
  </si>
  <si>
    <t>15.1</t>
  </si>
  <si>
    <t>16.1</t>
  </si>
  <si>
    <t>16.2</t>
  </si>
  <si>
    <t xml:space="preserve">Suministro, transporte y colocación de lavamanos tipo institucional ACUAPRO de CORONA o equivalente. Incuye abasto metálico, sifón botella y todos los demás elementos necesarios para su correcta instalación y funcionamiento. La grifería se incluye en su item correspondinete. </t>
  </si>
  <si>
    <t>17.1</t>
  </si>
  <si>
    <t>17.2</t>
  </si>
  <si>
    <t>17.3</t>
  </si>
  <si>
    <t>17.4</t>
  </si>
  <si>
    <t>17.5</t>
  </si>
  <si>
    <t>18.1</t>
  </si>
  <si>
    <t>Suministro, transporte y colocación de puerta reja metálica de 2,10 x 2,50 m. ala pivotante conformada por un bastidor en tubería metálica PTS de 80 x 40 mm. x 2 mm, platinas de 1 1/2" x 3/8" colocadas verticalmente cada 0,115 m. y con dos perforaciones circulares de 5/8" c/u, dos varillas lisas de 5/8" colocadas horizontalmente atravesando las platinas. Incluye cerradura de seguridad de primera calidad tipo Yale o equivalente, picaportes, manija en acero inoxidable de 13 cm.  pintura anticorrosiva y adherente, base catalizador, acabado en pintura esmalte tipo poliuretano para exteriores y todos los demás elementos necesarios para su correcta instalación y funcionamiento. Según diseño.</t>
  </si>
  <si>
    <t>18.2</t>
  </si>
  <si>
    <t>19.1</t>
  </si>
  <si>
    <t>20.1</t>
  </si>
  <si>
    <t>20.2</t>
  </si>
  <si>
    <t>CUBIERTA TEJA TIPO TERMO ACUSTICA</t>
  </si>
  <si>
    <t>21.1</t>
  </si>
  <si>
    <t>22.1</t>
  </si>
  <si>
    <t>22.2</t>
  </si>
  <si>
    <t>22.3</t>
  </si>
  <si>
    <t>23.1</t>
  </si>
  <si>
    <t>23.2</t>
  </si>
  <si>
    <t>24.1</t>
  </si>
  <si>
    <t>24.2</t>
  </si>
  <si>
    <t>24.3</t>
  </si>
  <si>
    <t>24.4</t>
  </si>
  <si>
    <t>25.1</t>
  </si>
  <si>
    <t>VARIOS</t>
  </si>
  <si>
    <t>Suministro, transporte, instalación, configuración, programación, puesta en funcionamiento y pruebas operativas de talanquera vehicular electromecánica de uso intensivo con brazo de aluminio de 5,5 metros de longitud, incluyendo gabinete metálico con tratamiento anticorrosivo, motor electromecánico, sistema y tarjeta electrónica de control, receptor de señal, finales de carrera, accesorios de fijación y todos los elementos necesarios para su correcta instalación y funcionamiento. Incluye las adecuaciones menores requeridas para la instalación, conexión eléctrica, calibración, pruebas de funcionamiento, capacitación básica al personal designado por la Entidad, entrega de manuales técnicos y garantía del equipo instalado. La talanquera deberá entregarse completamente instalada, configurada y operativa, garantizando la apertura y cierre seguro del acceso vehicular conforme a las especificaciones técnicas del fabricante y a las condiciones particulares del sitio de instalación. El valor del ítem incluye materiales, equipos, herramientas, transporte, mano de obra, pruebas y demás costos directos e indirectos necesarios para su correcta ejecución.</t>
  </si>
  <si>
    <t>Suministro, transporte e instalación de caseta de vigilancia prefabricada en madera plástica y estructura metálica, de dimensiones aproximadas de 2,00 m x 2,00 m o según diseño aprobado por la Entidad, compuesta por estructura portante, cubierta impermeable, puerta de acceso con cerradura, ventanas perimetrales para visibilidad y control, paneles de cerramiento en madera plástica de alta resistencia, elementos de fijación y demás accesorios requeridos para su correcta instalación y funcionamiento. La caseta deberá ser resistente a la humedad, radiación UV, corrosión, agentes atmosféricos y microorganismos, con propiedades de aislamiento térmico y fácil mantenimiento. Incluye transporte, ensamble, nivelación, anclaje, limpieza del área de trabajo y entrega completamente instalada y en condiciones normales de servicio. El valor del ítem incluye materiales, equipos, herramientas, mano de obra, transporte y demás costos directos e indirectos necesarios para su correcta ejecución.</t>
  </si>
  <si>
    <t>COSTO DIRECTO</t>
  </si>
  <si>
    <t>ADMINISTRACIÓN (24%)</t>
  </si>
  <si>
    <t>UTILIDAD (6%)</t>
  </si>
  <si>
    <t>IVA (19% SOBRE UTILIDAD)</t>
  </si>
  <si>
    <t>TOTAL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</si>
</sst>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quot;$&quot;\ * #,##0.00_-;\-&quot;$&quot;\ * #,##0.00_-;_-&quot;$&quot;\ * &quot;-&quot;??_-;_-@_-"/>
    <numFmt numFmtId="165" formatCode="_(* #,##0.00_);_(* \(#,##0.00\);_(* &quot;-&quot;??_);_(@_)"/>
    <numFmt numFmtId="166" formatCode="&quot;$&quot;\ #,##0.00"/>
    <numFmt numFmtId="167" formatCode="_-&quot;$&quot;\ * #,##0_-;\-&quot;$&quot;\ * #,##0_-;_-&quot;$&quot;\ * &quot;-&quot;??_-;_-@_-"/>
  </numFmts>
  <fonts count="12">
    <font>
      <sz val="11"/>
      <color theme="1"/>
      <name val="Aptos Narrow"/>
      <family val="2"/>
      <scheme val="minor"/>
    </font>
    <font>
      <sz val="11"/>
      <color theme="1"/>
      <name val="Aptos Narrow"/>
      <family val="2"/>
      <scheme val="minor"/>
    </font>
    <font>
      <sz val="12"/>
      <color rgb="FF000000"/>
      <name val="Arial"/>
      <family val="2"/>
    </font>
    <font>
      <b/>
      <sz val="12"/>
      <color rgb="FF000000"/>
      <name val="Arial"/>
      <family val="2"/>
    </font>
    <font>
      <sz val="12"/>
      <color rgb="FFFF0000"/>
      <name val="Arial"/>
      <family val="2"/>
    </font>
    <font>
      <sz val="11"/>
      <color theme="1"/>
      <name val="Arial"/>
      <family val="2"/>
    </font>
    <font>
      <b/>
      <sz val="11"/>
      <color theme="1"/>
      <name val="Arial"/>
      <family val="2"/>
    </font>
    <font>
      <sz val="8"/>
      <name val="Aptos Narrow"/>
      <family val="2"/>
      <scheme val="minor"/>
    </font>
    <font>
      <b/>
      <sz val="10"/>
      <name val="Arial"/>
      <family val="2"/>
    </font>
    <font>
      <sz val="12"/>
      <color theme="1"/>
      <name val="Arial"/>
      <family val="2"/>
    </font>
    <font>
      <sz val="10"/>
      <color rgb="FF000000"/>
      <name val="Arial"/>
      <family val="2"/>
    </font>
    <font>
      <b/>
      <sz val="11"/>
      <color rgb="FF000000"/>
      <name val="Arial"/>
      <family val="2"/>
    </font>
  </fonts>
  <fills count="9">
    <fill>
      <patternFill patternType="none"/>
    </fill>
    <fill>
      <patternFill patternType="gray125"/>
    </fill>
    <fill>
      <patternFill patternType="solid">
        <fgColor theme="8" tint="0.79998168889431442"/>
        <bgColor indexed="64"/>
      </patternFill>
    </fill>
    <fill>
      <patternFill patternType="solid">
        <fgColor rgb="FFBFBFBF"/>
        <bgColor indexed="64"/>
      </patternFill>
    </fill>
    <fill>
      <patternFill patternType="solid">
        <fgColor theme="0" tint="-0.34998626667073579"/>
        <bgColor indexed="64"/>
      </patternFill>
    </fill>
    <fill>
      <patternFill patternType="solid">
        <fgColor theme="0"/>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theme="2" tint="-0.249977111117893"/>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top/>
      <bottom/>
      <diagonal/>
    </border>
    <border>
      <left/>
      <right style="thin">
        <color rgb="FF000000"/>
      </right>
      <top style="thin">
        <color rgb="FF000000"/>
      </top>
      <bottom style="thin">
        <color rgb="FF000000"/>
      </bottom>
      <diagonal/>
    </border>
  </borders>
  <cellStyleXfs count="3">
    <xf numFmtId="0" fontId="0" fillId="0" borderId="0"/>
    <xf numFmtId="165" fontId="1" fillId="0" borderId="0" applyFont="0" applyFill="0" applyBorder="0" applyAlignment="0" applyProtection="0"/>
    <xf numFmtId="164" fontId="1" fillId="0" borderId="0" applyFont="0" applyFill="0" applyBorder="0" applyAlignment="0" applyProtection="0"/>
  </cellStyleXfs>
  <cellXfs count="43">
    <xf numFmtId="0" fontId="0" fillId="0" borderId="0" xfId="0"/>
    <xf numFmtId="0" fontId="2" fillId="0" borderId="1" xfId="0" applyFont="1" applyBorder="1" applyAlignment="1">
      <alignment horizontal="left" vertical="center" wrapText="1" readingOrder="1"/>
    </xf>
    <xf numFmtId="0" fontId="2" fillId="0" borderId="1" xfId="0" applyFont="1" applyBorder="1" applyAlignment="1">
      <alignment horizontal="justify" vertical="center" wrapText="1" readingOrder="1"/>
    </xf>
    <xf numFmtId="0" fontId="2" fillId="0" borderId="1" xfId="0" applyFont="1" applyBorder="1" applyAlignment="1">
      <alignment horizontal="center" vertical="center" wrapText="1" readingOrder="1"/>
    </xf>
    <xf numFmtId="0" fontId="0" fillId="0" borderId="0" xfId="0" applyAlignment="1">
      <alignment vertical="center"/>
    </xf>
    <xf numFmtId="0" fontId="3" fillId="3" borderId="1" xfId="0" applyFont="1" applyFill="1" applyBorder="1" applyAlignment="1">
      <alignment horizontal="left" vertical="center" wrapText="1" readingOrder="1"/>
    </xf>
    <xf numFmtId="0" fontId="3" fillId="4" borderId="1" xfId="0" applyFont="1" applyFill="1" applyBorder="1" applyAlignment="1">
      <alignment horizontal="left" vertical="center" wrapText="1" readingOrder="1"/>
    </xf>
    <xf numFmtId="0" fontId="2" fillId="3" borderId="1" xfId="0" applyFont="1" applyFill="1" applyBorder="1" applyAlignment="1">
      <alignment horizontal="left" vertical="center" wrapText="1" readingOrder="1"/>
    </xf>
    <xf numFmtId="0" fontId="0" fillId="0" borderId="1" xfId="0" applyBorder="1" applyAlignment="1">
      <alignment vertical="center"/>
    </xf>
    <xf numFmtId="165" fontId="0" fillId="0" borderId="1" xfId="1" applyFont="1" applyBorder="1" applyAlignment="1">
      <alignment vertical="center"/>
    </xf>
    <xf numFmtId="0" fontId="0" fillId="2" borderId="1" xfId="0" applyFill="1" applyBorder="1" applyAlignment="1">
      <alignment vertical="center"/>
    </xf>
    <xf numFmtId="0" fontId="5" fillId="0" borderId="0" xfId="0" applyFont="1" applyAlignment="1">
      <alignment vertical="center"/>
    </xf>
    <xf numFmtId="0" fontId="3" fillId="3" borderId="1" xfId="0" applyFont="1" applyFill="1" applyBorder="1" applyAlignment="1">
      <alignment horizontal="center" vertical="center" wrapText="1" readingOrder="1"/>
    </xf>
    <xf numFmtId="0" fontId="5" fillId="0" borderId="0" xfId="0" applyFont="1" applyAlignment="1">
      <alignment horizontal="center" vertical="center"/>
    </xf>
    <xf numFmtId="0" fontId="5" fillId="0" borderId="1" xfId="0" applyFont="1" applyBorder="1" applyAlignment="1">
      <alignment horizontal="center" vertical="center"/>
    </xf>
    <xf numFmtId="2" fontId="5" fillId="0" borderId="0" xfId="0" applyNumberFormat="1" applyFont="1" applyAlignment="1">
      <alignment horizontal="center" vertical="center"/>
    </xf>
    <xf numFmtId="2" fontId="5" fillId="0" borderId="1" xfId="0" applyNumberFormat="1" applyFont="1" applyBorder="1" applyAlignment="1">
      <alignment horizontal="center" vertical="center"/>
    </xf>
    <xf numFmtId="2" fontId="5" fillId="5" borderId="1" xfId="0" applyNumberFormat="1" applyFont="1" applyFill="1" applyBorder="1" applyAlignment="1">
      <alignment horizontal="center" vertical="center"/>
    </xf>
    <xf numFmtId="166" fontId="5" fillId="0" borderId="0" xfId="0" applyNumberFormat="1" applyFont="1" applyAlignment="1">
      <alignment horizontal="center" vertical="center"/>
    </xf>
    <xf numFmtId="166" fontId="5" fillId="0" borderId="1" xfId="0" applyNumberFormat="1" applyFont="1" applyBorder="1" applyAlignment="1">
      <alignment horizontal="center" vertical="center"/>
    </xf>
    <xf numFmtId="167" fontId="8" fillId="6" borderId="1" xfId="0" applyNumberFormat="1" applyFont="1" applyFill="1" applyBorder="1" applyAlignment="1">
      <alignment vertical="center"/>
    </xf>
    <xf numFmtId="0" fontId="3" fillId="7" borderId="1" xfId="0" applyFont="1" applyFill="1" applyBorder="1" applyAlignment="1">
      <alignment horizontal="center" vertical="center" wrapText="1" readingOrder="1"/>
    </xf>
    <xf numFmtId="0" fontId="3" fillId="7" borderId="2" xfId="0" applyFont="1" applyFill="1" applyBorder="1" applyAlignment="1">
      <alignment vertical="center" wrapText="1" readingOrder="1"/>
    </xf>
    <xf numFmtId="0" fontId="3" fillId="7" borderId="3" xfId="0" applyFont="1" applyFill="1" applyBorder="1" applyAlignment="1">
      <alignment vertical="center" wrapText="1" readingOrder="1"/>
    </xf>
    <xf numFmtId="166" fontId="5" fillId="7" borderId="1" xfId="0" applyNumberFormat="1" applyFont="1" applyFill="1" applyBorder="1" applyAlignment="1">
      <alignment horizontal="center" vertical="center"/>
    </xf>
    <xf numFmtId="0" fontId="9" fillId="0" borderId="1" xfId="0" applyFont="1" applyBorder="1" applyAlignment="1">
      <alignment horizontal="justify" vertical="center" wrapText="1" readingOrder="1"/>
    </xf>
    <xf numFmtId="2" fontId="2" fillId="0" borderId="1" xfId="0" applyNumberFormat="1" applyFont="1" applyBorder="1" applyAlignment="1">
      <alignment horizontal="center" vertical="center" wrapText="1" readingOrder="1"/>
    </xf>
    <xf numFmtId="0" fontId="11" fillId="3" borderId="1" xfId="0" applyFont="1" applyFill="1" applyBorder="1" applyAlignment="1">
      <alignment horizontal="center" vertical="center" wrapText="1" readingOrder="1"/>
    </xf>
    <xf numFmtId="2" fontId="11" fillId="3" borderId="1" xfId="0" applyNumberFormat="1" applyFont="1" applyFill="1" applyBorder="1" applyAlignment="1">
      <alignment horizontal="center" vertical="center" wrapText="1" readingOrder="1"/>
    </xf>
    <xf numFmtId="166" fontId="11" fillId="3" borderId="1" xfId="0" applyNumberFormat="1" applyFont="1" applyFill="1" applyBorder="1" applyAlignment="1">
      <alignment horizontal="center" vertical="center" wrapText="1" readingOrder="1"/>
    </xf>
    <xf numFmtId="166" fontId="10" fillId="0" borderId="7" xfId="2" applyNumberFormat="1" applyFont="1" applyFill="1" applyBorder="1" applyAlignment="1">
      <alignment horizontal="center" vertical="center" wrapText="1" readingOrder="1"/>
    </xf>
    <xf numFmtId="166" fontId="5" fillId="0" borderId="1" xfId="2" applyNumberFormat="1" applyFont="1" applyFill="1" applyBorder="1" applyAlignment="1">
      <alignment horizontal="center" vertical="center"/>
    </xf>
    <xf numFmtId="166" fontId="3" fillId="7" borderId="3" xfId="2" applyNumberFormat="1" applyFont="1" applyFill="1" applyBorder="1" applyAlignment="1">
      <alignment horizontal="center" vertical="center" wrapText="1" readingOrder="1"/>
    </xf>
    <xf numFmtId="0" fontId="6" fillId="0" borderId="4" xfId="0" applyFont="1" applyBorder="1" applyAlignment="1">
      <alignment horizontal="center" vertical="center" wrapText="1"/>
    </xf>
    <xf numFmtId="0" fontId="6" fillId="0" borderId="5" xfId="0" applyFont="1" applyBorder="1" applyAlignment="1">
      <alignment horizontal="center" vertical="center" wrapText="1"/>
    </xf>
    <xf numFmtId="0" fontId="5" fillId="0" borderId="6" xfId="0" applyFont="1" applyBorder="1" applyAlignment="1">
      <alignment horizontal="center" vertical="center"/>
    </xf>
    <xf numFmtId="0" fontId="5" fillId="0" borderId="0" xfId="0" applyFont="1" applyAlignment="1">
      <alignment horizontal="center" vertical="center"/>
    </xf>
    <xf numFmtId="0" fontId="8" fillId="6" borderId="1" xfId="0" applyFont="1" applyFill="1" applyBorder="1" applyAlignment="1">
      <alignment horizontal="center" vertical="center"/>
    </xf>
    <xf numFmtId="167" fontId="5" fillId="0" borderId="0" xfId="0" applyNumberFormat="1" applyFont="1" applyAlignment="1">
      <alignment vertical="center"/>
    </xf>
    <xf numFmtId="166" fontId="5" fillId="8" borderId="1" xfId="0" applyNumberFormat="1" applyFont="1" applyFill="1" applyBorder="1" applyAlignment="1">
      <alignment horizontal="center" vertical="center"/>
    </xf>
    <xf numFmtId="0" fontId="2" fillId="0" borderId="1" xfId="0" applyFont="1" applyFill="1" applyBorder="1" applyAlignment="1">
      <alignment horizontal="center" vertical="center" wrapText="1" readingOrder="1"/>
    </xf>
    <xf numFmtId="2" fontId="5" fillId="0" borderId="1" xfId="0" applyNumberFormat="1" applyFont="1" applyFill="1" applyBorder="1" applyAlignment="1">
      <alignment horizontal="center" vertical="center"/>
    </xf>
    <xf numFmtId="166" fontId="5" fillId="0" borderId="1" xfId="0" applyNumberFormat="1" applyFont="1" applyFill="1" applyBorder="1" applyAlignment="1">
      <alignment horizontal="center" vertical="center"/>
    </xf>
  </cellXfs>
  <cellStyles count="3">
    <cellStyle name="Millares" xfId="1" builtinId="3"/>
    <cellStyle name="Moneda" xfId="2"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3415061</xdr:colOff>
      <xdr:row>0</xdr:row>
      <xdr:rowOff>46463</xdr:rowOff>
    </xdr:from>
    <xdr:to>
      <xdr:col>6</xdr:col>
      <xdr:colOff>171020</xdr:colOff>
      <xdr:row>0</xdr:row>
      <xdr:rowOff>998964</xdr:rowOff>
    </xdr:to>
    <xdr:pic>
      <xdr:nvPicPr>
        <xdr:cNvPr id="2" name="1 Imagen">
          <a:extLst>
            <a:ext uri="{FF2B5EF4-FFF2-40B4-BE49-F238E27FC236}">
              <a16:creationId xmlns:a16="http://schemas.microsoft.com/office/drawing/2014/main" id="{E56FDF2D-371E-43FE-B0C3-7C576BED0177}"/>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l="4939" t="10811" r="41473" b="72974"/>
        <a:stretch>
          <a:fillRect/>
        </a:stretch>
      </xdr:blipFill>
      <xdr:spPr bwMode="auto">
        <a:xfrm>
          <a:off x="4019085" y="46463"/>
          <a:ext cx="6292575" cy="952501"/>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F6C30A-B691-4D6C-AAF4-404792F14AA2}">
  <dimension ref="A3:F99"/>
  <sheetViews>
    <sheetView topLeftCell="A53" zoomScale="82" zoomScaleNormal="82" workbookViewId="0">
      <selection activeCell="B56" sqref="B56"/>
    </sheetView>
  </sheetViews>
  <sheetFormatPr defaultColWidth="11.42578125" defaultRowHeight="15"/>
  <cols>
    <col min="1" max="1" width="9.140625" style="4" customWidth="1"/>
    <col min="2" max="2" width="69.5703125" style="4" customWidth="1"/>
    <col min="3" max="3" width="7" style="4" bestFit="1" customWidth="1"/>
    <col min="4" max="4" width="14" style="4" customWidth="1"/>
    <col min="5" max="5" width="22" style="4" customWidth="1"/>
    <col min="6" max="6" width="25.28515625" style="4" customWidth="1"/>
    <col min="7" max="16384" width="11.42578125" style="4"/>
  </cols>
  <sheetData>
    <row r="3" spans="1:6" ht="15.75">
      <c r="A3" s="5" t="s">
        <v>0</v>
      </c>
      <c r="B3" s="5" t="s">
        <v>1</v>
      </c>
      <c r="C3" s="5" t="s">
        <v>2</v>
      </c>
      <c r="D3" s="5" t="s">
        <v>3</v>
      </c>
      <c r="E3" s="5" t="s">
        <v>4</v>
      </c>
      <c r="F3" s="5" t="s">
        <v>5</v>
      </c>
    </row>
    <row r="4" spans="1:6" ht="75">
      <c r="A4" s="1" t="s">
        <v>6</v>
      </c>
      <c r="B4" s="2" t="s">
        <v>7</v>
      </c>
      <c r="C4" s="3" t="s">
        <v>8</v>
      </c>
      <c r="D4" s="8">
        <v>3</v>
      </c>
      <c r="E4" s="8"/>
      <c r="F4" s="8"/>
    </row>
    <row r="5" spans="1:6" ht="60">
      <c r="A5" s="1" t="s">
        <v>9</v>
      </c>
      <c r="B5" s="2" t="s">
        <v>10</v>
      </c>
      <c r="C5" s="3" t="s">
        <v>11</v>
      </c>
      <c r="D5" s="8">
        <f>15+22+32</f>
        <v>69</v>
      </c>
      <c r="E5" s="8"/>
      <c r="F5" s="8"/>
    </row>
    <row r="6" spans="1:6" ht="60">
      <c r="A6" s="1" t="s">
        <v>12</v>
      </c>
      <c r="B6" s="2" t="s">
        <v>13</v>
      </c>
      <c r="C6" s="3" t="s">
        <v>11</v>
      </c>
      <c r="D6" s="8">
        <v>46</v>
      </c>
      <c r="E6" s="8"/>
      <c r="F6" s="8"/>
    </row>
    <row r="7" spans="1:6" ht="15.75">
      <c r="A7" s="5" t="s">
        <v>14</v>
      </c>
      <c r="B7" s="5" t="s">
        <v>15</v>
      </c>
      <c r="C7" s="8"/>
      <c r="D7" s="8"/>
      <c r="E7" s="8"/>
      <c r="F7" s="8"/>
    </row>
    <row r="8" spans="1:6" ht="120">
      <c r="A8" s="1" t="s">
        <v>16</v>
      </c>
      <c r="B8" s="2" t="s">
        <v>17</v>
      </c>
      <c r="C8" s="3" t="s">
        <v>18</v>
      </c>
      <c r="D8" s="8">
        <f>793*0.15</f>
        <v>118.94999999999999</v>
      </c>
      <c r="E8" s="8"/>
      <c r="F8" s="8"/>
    </row>
    <row r="9" spans="1:6" ht="90">
      <c r="A9" s="1" t="s">
        <v>19</v>
      </c>
      <c r="B9" s="2" t="s">
        <v>20</v>
      </c>
      <c r="C9" s="3" t="s">
        <v>21</v>
      </c>
      <c r="D9" s="8">
        <v>40</v>
      </c>
      <c r="E9" s="8"/>
      <c r="F9" s="8"/>
    </row>
    <row r="10" spans="1:6" ht="90">
      <c r="A10" s="1" t="s">
        <v>22</v>
      </c>
      <c r="B10" s="2" t="s">
        <v>23</v>
      </c>
      <c r="C10" s="3" t="s">
        <v>11</v>
      </c>
      <c r="D10" s="8">
        <v>37.200000000000003</v>
      </c>
      <c r="E10" s="8"/>
      <c r="F10" s="8"/>
    </row>
    <row r="11" spans="1:6" ht="90">
      <c r="A11" s="1" t="s">
        <v>24</v>
      </c>
      <c r="B11" s="2" t="s">
        <v>25</v>
      </c>
      <c r="C11" s="3" t="s">
        <v>21</v>
      </c>
      <c r="D11" s="8">
        <v>2</v>
      </c>
      <c r="E11" s="8"/>
      <c r="F11" s="8"/>
    </row>
    <row r="12" spans="1:6" ht="15.75">
      <c r="A12" s="5" t="s">
        <v>26</v>
      </c>
      <c r="B12" s="5" t="s">
        <v>27</v>
      </c>
      <c r="C12" s="3"/>
      <c r="D12" s="8"/>
      <c r="E12" s="8"/>
      <c r="F12" s="8"/>
    </row>
    <row r="13" spans="1:6" ht="90">
      <c r="A13" s="1" t="s">
        <v>28</v>
      </c>
      <c r="B13" s="2" t="s">
        <v>29</v>
      </c>
      <c r="C13" s="3" t="s">
        <v>18</v>
      </c>
      <c r="D13" s="8">
        <f>793*0.2</f>
        <v>158.60000000000002</v>
      </c>
      <c r="E13" s="8"/>
      <c r="F13" s="8"/>
    </row>
    <row r="14" spans="1:6">
      <c r="A14" s="1"/>
      <c r="B14" s="2"/>
      <c r="C14" s="3"/>
      <c r="D14" s="8"/>
      <c r="E14" s="8"/>
      <c r="F14" s="8"/>
    </row>
    <row r="15" spans="1:6" ht="15.75">
      <c r="A15" s="5" t="s">
        <v>30</v>
      </c>
      <c r="B15" s="5" t="s">
        <v>31</v>
      </c>
      <c r="C15" s="8"/>
      <c r="D15" s="8"/>
      <c r="E15" s="8"/>
      <c r="F15" s="8"/>
    </row>
    <row r="16" spans="1:6" ht="135">
      <c r="A16" s="1" t="s">
        <v>32</v>
      </c>
      <c r="B16" s="2" t="s">
        <v>33</v>
      </c>
      <c r="C16" s="3" t="s">
        <v>11</v>
      </c>
      <c r="D16" s="8">
        <v>37.200000000000003</v>
      </c>
      <c r="E16" s="8"/>
      <c r="F16" s="8"/>
    </row>
    <row r="17" spans="1:6" ht="75">
      <c r="A17" s="1" t="s">
        <v>34</v>
      </c>
      <c r="B17" s="2" t="s">
        <v>35</v>
      </c>
      <c r="C17" s="3" t="s">
        <v>11</v>
      </c>
      <c r="D17" s="8">
        <v>18</v>
      </c>
      <c r="E17" s="8"/>
      <c r="F17" s="3"/>
    </row>
    <row r="18" spans="1:6">
      <c r="A18" s="1"/>
      <c r="B18" s="2"/>
      <c r="C18" s="3"/>
      <c r="D18" s="8"/>
      <c r="E18" s="8"/>
      <c r="F18" s="3"/>
    </row>
    <row r="19" spans="1:6" ht="15.75">
      <c r="A19" s="5" t="s">
        <v>36</v>
      </c>
      <c r="B19" s="5" t="s">
        <v>37</v>
      </c>
      <c r="C19" s="3"/>
      <c r="D19" s="5"/>
      <c r="E19" s="5"/>
      <c r="F19" s="3"/>
    </row>
    <row r="20" spans="1:6" ht="90">
      <c r="A20" s="1" t="s">
        <v>38</v>
      </c>
      <c r="B20" s="2" t="s">
        <v>39</v>
      </c>
      <c r="C20" s="3" t="s">
        <v>11</v>
      </c>
      <c r="D20" s="8">
        <v>33</v>
      </c>
      <c r="E20" s="8"/>
      <c r="F20" s="8"/>
    </row>
    <row r="21" spans="1:6" ht="15.75">
      <c r="A21" s="5" t="s">
        <v>40</v>
      </c>
      <c r="B21" s="5" t="s">
        <v>41</v>
      </c>
      <c r="C21" s="8"/>
      <c r="D21" s="8"/>
      <c r="E21" s="8"/>
      <c r="F21" s="8"/>
    </row>
    <row r="22" spans="1:6" ht="75">
      <c r="A22" s="1" t="s">
        <v>42</v>
      </c>
      <c r="B22" s="2" t="s">
        <v>43</v>
      </c>
      <c r="C22" s="3" t="s">
        <v>44</v>
      </c>
      <c r="D22" s="8">
        <v>20</v>
      </c>
      <c r="E22" s="8"/>
      <c r="F22" s="8"/>
    </row>
    <row r="23" spans="1:6" ht="15.75">
      <c r="A23" s="5" t="s">
        <v>45</v>
      </c>
      <c r="B23" s="5" t="s">
        <v>46</v>
      </c>
      <c r="C23" s="8"/>
      <c r="D23" s="8"/>
      <c r="E23" s="8"/>
      <c r="F23" s="8"/>
    </row>
    <row r="24" spans="1:6" ht="150">
      <c r="A24" s="1" t="s">
        <v>47</v>
      </c>
      <c r="B24" s="2" t="s">
        <v>48</v>
      </c>
      <c r="C24" s="3" t="s">
        <v>44</v>
      </c>
      <c r="D24" s="8">
        <v>1500</v>
      </c>
      <c r="E24" s="8">
        <v>14000</v>
      </c>
      <c r="F24" s="9">
        <f>+E24*D24</f>
        <v>21000000</v>
      </c>
    </row>
    <row r="25" spans="1:6" ht="15.75">
      <c r="A25" s="5" t="s">
        <v>49</v>
      </c>
      <c r="B25" s="5" t="s">
        <v>50</v>
      </c>
      <c r="C25" s="8"/>
      <c r="D25" s="8"/>
      <c r="E25" s="8"/>
      <c r="F25" s="8"/>
    </row>
    <row r="26" spans="1:6" ht="120">
      <c r="A26" s="1" t="s">
        <v>51</v>
      </c>
      <c r="B26" s="2" t="s">
        <v>52</v>
      </c>
      <c r="C26" s="3" t="s">
        <v>21</v>
      </c>
      <c r="D26" s="8">
        <v>400</v>
      </c>
      <c r="E26" s="8"/>
      <c r="F26" s="8"/>
    </row>
    <row r="27" spans="1:6" ht="156" customHeight="1">
      <c r="A27" s="1" t="s">
        <v>53</v>
      </c>
      <c r="B27" s="2" t="s">
        <v>54</v>
      </c>
      <c r="C27" s="3" t="s">
        <v>21</v>
      </c>
      <c r="D27" s="8">
        <v>800</v>
      </c>
      <c r="E27" s="8"/>
      <c r="F27" s="8"/>
    </row>
    <row r="28" spans="1:6" ht="116.25" customHeight="1">
      <c r="A28" s="1" t="s">
        <v>55</v>
      </c>
      <c r="B28" s="2" t="s">
        <v>56</v>
      </c>
      <c r="C28" s="3" t="s">
        <v>21</v>
      </c>
      <c r="D28" s="8">
        <v>88.6</v>
      </c>
      <c r="E28" s="8"/>
      <c r="F28" s="8"/>
    </row>
    <row r="29" spans="1:6">
      <c r="A29" s="8"/>
      <c r="B29" s="8"/>
      <c r="C29" s="8"/>
      <c r="D29" s="8"/>
      <c r="E29" s="8"/>
      <c r="F29" s="8"/>
    </row>
    <row r="30" spans="1:6" ht="15.75">
      <c r="A30" s="5" t="s">
        <v>57</v>
      </c>
      <c r="B30" s="5" t="s">
        <v>58</v>
      </c>
      <c r="C30" s="8"/>
      <c r="D30" s="8"/>
      <c r="E30" s="8"/>
      <c r="F30" s="8"/>
    </row>
    <row r="31" spans="1:6" ht="255">
      <c r="A31" s="1" t="s">
        <v>59</v>
      </c>
      <c r="B31" s="2" t="s">
        <v>60</v>
      </c>
      <c r="C31" s="3" t="s">
        <v>11</v>
      </c>
      <c r="D31" s="8">
        <f>561+31</f>
        <v>592</v>
      </c>
      <c r="E31" s="8"/>
      <c r="F31" s="8"/>
    </row>
    <row r="32" spans="1:6" ht="15.75">
      <c r="A32" s="5" t="s">
        <v>61</v>
      </c>
      <c r="B32" s="5" t="s">
        <v>62</v>
      </c>
      <c r="C32" s="8"/>
      <c r="D32" s="8"/>
      <c r="E32" s="8"/>
      <c r="F32" s="8"/>
    </row>
    <row r="33" spans="1:6" ht="90">
      <c r="A33" s="1" t="s">
        <v>63</v>
      </c>
      <c r="B33" s="2" t="s">
        <v>64</v>
      </c>
      <c r="C33" s="8" t="s">
        <v>11</v>
      </c>
      <c r="D33" s="8">
        <v>90</v>
      </c>
      <c r="E33" s="8"/>
      <c r="F33" s="8"/>
    </row>
    <row r="34" spans="1:6" ht="105">
      <c r="A34" s="1" t="s">
        <v>65</v>
      </c>
      <c r="B34" s="2" t="s">
        <v>66</v>
      </c>
      <c r="C34" s="8" t="s">
        <v>21</v>
      </c>
      <c r="D34" s="8">
        <v>20</v>
      </c>
      <c r="E34" s="8"/>
      <c r="F34" s="8"/>
    </row>
    <row r="35" spans="1:6" ht="15.75">
      <c r="A35" s="5" t="s">
        <v>67</v>
      </c>
      <c r="B35" s="5" t="s">
        <v>68</v>
      </c>
      <c r="C35" s="8"/>
      <c r="D35" s="8"/>
      <c r="E35" s="8"/>
      <c r="F35" s="8"/>
    </row>
    <row r="36" spans="1:6">
      <c r="A36" s="1" t="s">
        <v>69</v>
      </c>
      <c r="B36" s="2" t="s">
        <v>70</v>
      </c>
      <c r="C36" s="8" t="s">
        <v>11</v>
      </c>
      <c r="D36" s="8">
        <v>42.4</v>
      </c>
      <c r="E36" s="8"/>
      <c r="F36" s="8"/>
    </row>
    <row r="37" spans="1:6" ht="135">
      <c r="A37" s="1" t="s">
        <v>71</v>
      </c>
      <c r="B37" s="2" t="s">
        <v>72</v>
      </c>
      <c r="C37" s="3" t="s">
        <v>21</v>
      </c>
      <c r="D37" s="8">
        <v>788</v>
      </c>
      <c r="E37" s="8"/>
      <c r="F37" s="8"/>
    </row>
    <row r="38" spans="1:6">
      <c r="A38" s="1"/>
      <c r="B38" s="2"/>
      <c r="C38" s="8"/>
      <c r="D38" s="8"/>
      <c r="E38" s="8"/>
      <c r="F38" s="8"/>
    </row>
    <row r="39" spans="1:6" ht="15.75">
      <c r="A39" s="5" t="s">
        <v>73</v>
      </c>
      <c r="B39" s="5" t="s">
        <v>74</v>
      </c>
      <c r="C39" s="8"/>
      <c r="D39" s="8"/>
      <c r="E39" s="8"/>
      <c r="F39" s="8"/>
    </row>
    <row r="40" spans="1:6" ht="122.25" customHeight="1">
      <c r="A40" s="1" t="s">
        <v>75</v>
      </c>
      <c r="B40" s="2" t="s">
        <v>76</v>
      </c>
      <c r="C40" s="3" t="s">
        <v>11</v>
      </c>
      <c r="D40" s="8">
        <v>120</v>
      </c>
      <c r="E40" s="8"/>
      <c r="F40" s="8"/>
    </row>
    <row r="41" spans="1:6">
      <c r="A41" s="8"/>
      <c r="B41" s="8"/>
      <c r="C41" s="8"/>
      <c r="D41" s="8"/>
      <c r="E41" s="8"/>
      <c r="F41" s="8"/>
    </row>
    <row r="42" spans="1:6" ht="15.75">
      <c r="A42" s="5" t="s">
        <v>77</v>
      </c>
      <c r="B42" s="5" t="s">
        <v>78</v>
      </c>
      <c r="C42" s="8"/>
      <c r="D42" s="8"/>
      <c r="E42" s="8"/>
      <c r="F42" s="8"/>
    </row>
    <row r="43" spans="1:6">
      <c r="A43" s="8"/>
      <c r="B43" s="8"/>
      <c r="C43" s="8"/>
      <c r="D43" s="8"/>
      <c r="E43" s="8"/>
      <c r="F43" s="8"/>
    </row>
    <row r="44" spans="1:6" ht="105">
      <c r="A44" s="1" t="s">
        <v>79</v>
      </c>
      <c r="B44" s="2" t="s">
        <v>80</v>
      </c>
      <c r="C44" s="3" t="s">
        <v>8</v>
      </c>
      <c r="D44" s="8">
        <v>5</v>
      </c>
      <c r="E44" s="8"/>
      <c r="F44" s="8"/>
    </row>
    <row r="45" spans="1:6" ht="15.75">
      <c r="A45" s="5" t="s">
        <v>81</v>
      </c>
      <c r="B45" s="5" t="s">
        <v>82</v>
      </c>
      <c r="C45" s="8"/>
      <c r="D45" s="8"/>
      <c r="E45" s="8"/>
      <c r="F45" s="8"/>
    </row>
    <row r="46" spans="1:6" ht="45">
      <c r="A46" s="1" t="s">
        <v>83</v>
      </c>
      <c r="B46" s="2" t="s">
        <v>84</v>
      </c>
      <c r="C46" s="3" t="s">
        <v>8</v>
      </c>
      <c r="D46" s="8">
        <v>3</v>
      </c>
      <c r="E46" s="8"/>
      <c r="F46" s="8"/>
    </row>
    <row r="47" spans="1:6" ht="15.75">
      <c r="A47" s="5" t="s">
        <v>85</v>
      </c>
      <c r="B47" s="5" t="s">
        <v>86</v>
      </c>
      <c r="C47" s="8"/>
      <c r="D47" s="8"/>
      <c r="E47" s="8"/>
      <c r="F47" s="8"/>
    </row>
    <row r="48" spans="1:6" ht="120" customHeight="1">
      <c r="A48" s="1" t="s">
        <v>87</v>
      </c>
      <c r="B48" s="2" t="s">
        <v>88</v>
      </c>
      <c r="C48" s="3" t="s">
        <v>11</v>
      </c>
      <c r="D48" s="8">
        <v>100</v>
      </c>
      <c r="E48" s="8"/>
      <c r="F48" s="8"/>
    </row>
    <row r="49" spans="1:6" ht="15.75">
      <c r="A49" s="5" t="s">
        <v>89</v>
      </c>
      <c r="B49" s="5" t="s">
        <v>90</v>
      </c>
      <c r="C49" s="8"/>
      <c r="D49" s="8"/>
      <c r="E49" s="8"/>
      <c r="F49" s="8"/>
    </row>
    <row r="50" spans="1:6" ht="105">
      <c r="A50" s="1" t="s">
        <v>91</v>
      </c>
      <c r="B50" s="2" t="s">
        <v>92</v>
      </c>
      <c r="C50" s="3" t="s">
        <v>8</v>
      </c>
      <c r="D50" s="8">
        <v>2</v>
      </c>
      <c r="E50" s="8"/>
      <c r="F50" s="8"/>
    </row>
    <row r="51" spans="1:6">
      <c r="A51" s="1"/>
      <c r="B51" s="2"/>
      <c r="C51" s="3"/>
      <c r="D51" s="8"/>
      <c r="E51" s="8"/>
      <c r="F51" s="8"/>
    </row>
    <row r="52" spans="1:6" ht="15.75">
      <c r="A52" s="5"/>
      <c r="B52" s="5" t="s">
        <v>93</v>
      </c>
      <c r="C52" s="7" t="s">
        <v>94</v>
      </c>
      <c r="D52" s="8"/>
      <c r="E52" s="8"/>
      <c r="F52" s="8"/>
    </row>
    <row r="53" spans="1:6" ht="60">
      <c r="A53" s="1" t="s">
        <v>95</v>
      </c>
      <c r="B53" s="2" t="s">
        <v>96</v>
      </c>
      <c r="C53" s="3" t="s">
        <v>21</v>
      </c>
      <c r="D53" s="8">
        <v>363</v>
      </c>
      <c r="E53" s="8"/>
      <c r="F53" s="8"/>
    </row>
    <row r="54" spans="1:6" ht="165">
      <c r="A54" s="8"/>
      <c r="B54" s="2" t="s">
        <v>97</v>
      </c>
      <c r="C54" s="3" t="s">
        <v>21</v>
      </c>
      <c r="D54" s="8">
        <v>265</v>
      </c>
      <c r="E54" s="8"/>
      <c r="F54" s="8"/>
    </row>
    <row r="55" spans="1:6" ht="108" customHeight="1">
      <c r="A55" s="1" t="s">
        <v>98</v>
      </c>
      <c r="B55" s="2" t="s">
        <v>99</v>
      </c>
      <c r="C55" s="3" t="s">
        <v>21</v>
      </c>
      <c r="D55" s="8">
        <f>61.1+84.71+4.19</f>
        <v>150</v>
      </c>
      <c r="E55" s="8"/>
      <c r="F55" s="8"/>
    </row>
    <row r="56" spans="1:6" ht="108" customHeight="1">
      <c r="A56" s="1" t="s">
        <v>100</v>
      </c>
      <c r="B56" s="2" t="s">
        <v>101</v>
      </c>
      <c r="C56" s="3" t="s">
        <v>21</v>
      </c>
      <c r="D56" s="8">
        <f>258.072+104.88+61.1+6.8*12</f>
        <v>505.65200000000004</v>
      </c>
      <c r="E56" s="8"/>
      <c r="F56" s="8"/>
    </row>
    <row r="57" spans="1:6" ht="60">
      <c r="A57" s="1" t="s">
        <v>102</v>
      </c>
      <c r="B57" s="2" t="s">
        <v>103</v>
      </c>
      <c r="C57" s="3" t="s">
        <v>11</v>
      </c>
      <c r="D57" s="10">
        <f>31*8+7*24+3.2*8.5+1.52*18</f>
        <v>470.56</v>
      </c>
      <c r="E57" s="8"/>
      <c r="F57" s="8"/>
    </row>
    <row r="58" spans="1:6">
      <c r="D58" s="10"/>
      <c r="E58" s="8"/>
      <c r="F58" s="8"/>
    </row>
    <row r="59" spans="1:6" ht="15.75">
      <c r="A59" s="6" t="s">
        <v>104</v>
      </c>
      <c r="B59" s="6" t="s">
        <v>105</v>
      </c>
      <c r="C59" s="8"/>
      <c r="D59" s="8"/>
      <c r="E59" s="8"/>
      <c r="F59" s="8"/>
    </row>
    <row r="60" spans="1:6" ht="180">
      <c r="A60" s="1" t="s">
        <v>106</v>
      </c>
      <c r="B60" s="2" t="s">
        <v>107</v>
      </c>
      <c r="C60" s="3" t="s">
        <v>8</v>
      </c>
      <c r="D60" s="8"/>
      <c r="E60" s="8"/>
      <c r="F60" s="8"/>
    </row>
    <row r="61" spans="1:6" ht="105">
      <c r="A61" s="1" t="s">
        <v>108</v>
      </c>
      <c r="B61" s="2" t="s">
        <v>109</v>
      </c>
      <c r="C61" s="3" t="s">
        <v>8</v>
      </c>
      <c r="D61" s="8"/>
      <c r="E61" s="8"/>
      <c r="F61" s="8"/>
    </row>
    <row r="62" spans="1:6" ht="225">
      <c r="A62" s="1" t="s">
        <v>110</v>
      </c>
      <c r="B62" s="2" t="s">
        <v>111</v>
      </c>
      <c r="C62" s="3" t="s">
        <v>8</v>
      </c>
      <c r="D62" s="8"/>
      <c r="E62" s="8"/>
      <c r="F62" s="8"/>
    </row>
    <row r="63" spans="1:6" ht="15.75">
      <c r="A63" s="5" t="s">
        <v>112</v>
      </c>
      <c r="B63" s="5" t="s">
        <v>113</v>
      </c>
      <c r="C63" s="8"/>
      <c r="D63" s="8"/>
      <c r="E63" s="8"/>
      <c r="F63" s="8"/>
    </row>
    <row r="64" spans="1:6" ht="150">
      <c r="A64" s="1" t="s">
        <v>114</v>
      </c>
      <c r="B64" s="2" t="s">
        <v>115</v>
      </c>
      <c r="C64" s="3" t="s">
        <v>8</v>
      </c>
      <c r="D64" s="8"/>
      <c r="E64" s="8"/>
      <c r="F64" s="8"/>
    </row>
    <row r="65" spans="1:6" ht="15.75">
      <c r="A65" s="5" t="s">
        <v>116</v>
      </c>
      <c r="B65" s="5" t="s">
        <v>117</v>
      </c>
      <c r="C65" s="8"/>
      <c r="D65" s="8"/>
      <c r="E65" s="8"/>
      <c r="F65" s="8"/>
    </row>
    <row r="66" spans="1:6" ht="90">
      <c r="A66" s="1" t="s">
        <v>118</v>
      </c>
      <c r="B66" s="2" t="s">
        <v>119</v>
      </c>
      <c r="C66" s="3" t="s">
        <v>8</v>
      </c>
      <c r="D66" s="8"/>
      <c r="E66" s="8"/>
      <c r="F66" s="8"/>
    </row>
    <row r="67" spans="1:6" ht="105">
      <c r="A67" s="1" t="s">
        <v>120</v>
      </c>
      <c r="B67" s="2" t="s">
        <v>121</v>
      </c>
      <c r="C67" s="3" t="s">
        <v>8</v>
      </c>
      <c r="D67" s="8"/>
      <c r="E67" s="8"/>
      <c r="F67" s="8"/>
    </row>
    <row r="68" spans="1:6" ht="15.75">
      <c r="A68" s="5" t="s">
        <v>122</v>
      </c>
      <c r="B68" s="5" t="s">
        <v>123</v>
      </c>
      <c r="C68" s="8"/>
      <c r="D68" s="8"/>
      <c r="E68" s="8"/>
      <c r="F68" s="8"/>
    </row>
    <row r="69" spans="1:6" ht="90">
      <c r="A69" s="1" t="s">
        <v>124</v>
      </c>
      <c r="B69" s="2" t="s">
        <v>125</v>
      </c>
      <c r="C69" s="3" t="s">
        <v>18</v>
      </c>
      <c r="D69" s="8"/>
      <c r="E69" s="8"/>
      <c r="F69" s="8"/>
    </row>
    <row r="70" spans="1:6" ht="90">
      <c r="A70" s="1" t="s">
        <v>126</v>
      </c>
      <c r="B70" s="2" t="s">
        <v>127</v>
      </c>
      <c r="C70" s="3" t="s">
        <v>18</v>
      </c>
      <c r="D70" s="8"/>
      <c r="E70" s="8"/>
      <c r="F70" s="8"/>
    </row>
    <row r="71" spans="1:6" ht="15.75">
      <c r="A71" s="5" t="s">
        <v>128</v>
      </c>
      <c r="B71" s="5" t="s">
        <v>129</v>
      </c>
      <c r="C71" s="7" t="s">
        <v>94</v>
      </c>
      <c r="D71" s="8"/>
      <c r="E71" s="8"/>
      <c r="F71" s="8"/>
    </row>
    <row r="72" spans="1:6" ht="90">
      <c r="A72" s="1" t="s">
        <v>130</v>
      </c>
      <c r="B72" s="2" t="s">
        <v>131</v>
      </c>
      <c r="C72" s="3" t="s">
        <v>21</v>
      </c>
      <c r="D72" s="8"/>
      <c r="E72" s="8"/>
      <c r="F72" s="8"/>
    </row>
    <row r="73" spans="1:6" ht="15.75">
      <c r="A73" s="5" t="s">
        <v>132</v>
      </c>
      <c r="B73" s="5" t="s">
        <v>133</v>
      </c>
      <c r="C73" s="8"/>
      <c r="D73" s="8"/>
      <c r="E73" s="8"/>
      <c r="F73" s="8"/>
    </row>
    <row r="74" spans="1:6" ht="105">
      <c r="A74" s="1" t="s">
        <v>134</v>
      </c>
      <c r="B74" s="2" t="s">
        <v>135</v>
      </c>
      <c r="C74" s="3" t="s">
        <v>11</v>
      </c>
      <c r="D74" s="8"/>
      <c r="E74" s="8"/>
      <c r="F74" s="8"/>
    </row>
    <row r="75" spans="1:6" ht="92.25" customHeight="1">
      <c r="A75" s="1" t="s">
        <v>136</v>
      </c>
      <c r="B75" s="2" t="s">
        <v>137</v>
      </c>
      <c r="C75" s="3" t="s">
        <v>11</v>
      </c>
      <c r="D75" s="8"/>
      <c r="E75" s="8"/>
      <c r="F75" s="8"/>
    </row>
    <row r="76" spans="1:6" ht="92.25" customHeight="1">
      <c r="A76" s="1" t="s">
        <v>138</v>
      </c>
      <c r="B76" s="2" t="s">
        <v>139</v>
      </c>
      <c r="C76" s="3" t="s">
        <v>11</v>
      </c>
      <c r="D76" s="8">
        <v>46</v>
      </c>
      <c r="E76" s="8"/>
      <c r="F76" s="8"/>
    </row>
    <row r="77" spans="1:6" ht="15.75">
      <c r="A77" s="5" t="s">
        <v>140</v>
      </c>
      <c r="B77" s="5" t="s">
        <v>141</v>
      </c>
      <c r="C77" s="8"/>
      <c r="D77" s="8"/>
      <c r="E77" s="8"/>
      <c r="F77" s="8"/>
    </row>
    <row r="78" spans="1:6" ht="165">
      <c r="A78" s="1" t="s">
        <v>142</v>
      </c>
      <c r="B78" s="2" t="s">
        <v>143</v>
      </c>
      <c r="C78" s="3" t="s">
        <v>21</v>
      </c>
      <c r="D78" s="8"/>
      <c r="E78" s="8"/>
      <c r="F78" s="8"/>
    </row>
    <row r="79" spans="1:6" ht="15.75">
      <c r="A79" s="5" t="s">
        <v>144</v>
      </c>
      <c r="B79" s="5" t="s">
        <v>145</v>
      </c>
      <c r="C79" s="8"/>
      <c r="D79" s="8"/>
      <c r="E79" s="8"/>
      <c r="F79" s="8"/>
    </row>
    <row r="80" spans="1:6" ht="60">
      <c r="A80" s="1" t="s">
        <v>146</v>
      </c>
      <c r="B80" s="2" t="s">
        <v>147</v>
      </c>
      <c r="C80" s="3" t="s">
        <v>21</v>
      </c>
      <c r="D80" s="8"/>
      <c r="E80" s="8"/>
      <c r="F80" s="8"/>
    </row>
    <row r="81" spans="1:6" ht="60">
      <c r="A81" s="1" t="s">
        <v>148</v>
      </c>
      <c r="B81" s="2" t="s">
        <v>149</v>
      </c>
      <c r="C81" s="3" t="s">
        <v>21</v>
      </c>
      <c r="D81" s="8"/>
      <c r="E81" s="8"/>
      <c r="F81" s="8"/>
    </row>
    <row r="82" spans="1:6" ht="15.75">
      <c r="A82" s="5" t="s">
        <v>150</v>
      </c>
      <c r="B82" s="5" t="s">
        <v>151</v>
      </c>
      <c r="C82" s="8"/>
      <c r="D82" s="8"/>
      <c r="E82" s="8"/>
      <c r="F82" s="8"/>
    </row>
    <row r="83" spans="1:6" ht="90">
      <c r="A83" s="1" t="s">
        <v>152</v>
      </c>
      <c r="B83" s="2" t="s">
        <v>153</v>
      </c>
      <c r="C83" s="3" t="s">
        <v>18</v>
      </c>
      <c r="D83" s="8"/>
      <c r="E83" s="8"/>
      <c r="F83" s="8"/>
    </row>
    <row r="84" spans="1:6" ht="105">
      <c r="A84" s="1" t="s">
        <v>154</v>
      </c>
      <c r="B84" s="2" t="s">
        <v>155</v>
      </c>
      <c r="C84" s="3" t="s">
        <v>18</v>
      </c>
      <c r="D84" s="8"/>
      <c r="E84" s="8"/>
      <c r="F84" s="8"/>
    </row>
    <row r="85" spans="1:6" ht="105">
      <c r="A85" s="1" t="s">
        <v>156</v>
      </c>
      <c r="B85" s="2" t="s">
        <v>157</v>
      </c>
      <c r="C85" s="3" t="s">
        <v>18</v>
      </c>
      <c r="D85" s="8"/>
      <c r="E85" s="8"/>
      <c r="F85" s="8"/>
    </row>
    <row r="86" spans="1:6" ht="90">
      <c r="A86" s="1" t="s">
        <v>158</v>
      </c>
      <c r="B86" s="2" t="s">
        <v>159</v>
      </c>
      <c r="C86" s="3" t="s">
        <v>8</v>
      </c>
      <c r="D86" s="8"/>
      <c r="E86" s="8"/>
      <c r="F86" s="8"/>
    </row>
    <row r="87" spans="1:6" ht="15.75">
      <c r="A87" s="5" t="s">
        <v>160</v>
      </c>
      <c r="B87" s="5" t="s">
        <v>161</v>
      </c>
      <c r="C87" s="8"/>
      <c r="D87" s="8"/>
      <c r="E87" s="8"/>
      <c r="F87" s="8"/>
    </row>
    <row r="88" spans="1:6" ht="180">
      <c r="A88" s="1" t="s">
        <v>162</v>
      </c>
      <c r="B88" s="2" t="s">
        <v>163</v>
      </c>
      <c r="C88" s="3" t="s">
        <v>21</v>
      </c>
      <c r="D88" s="8"/>
      <c r="E88" s="8"/>
      <c r="F88" s="8"/>
    </row>
    <row r="89" spans="1:6" ht="15.75">
      <c r="A89" s="5" t="s">
        <v>144</v>
      </c>
      <c r="B89" s="5" t="s">
        <v>145</v>
      </c>
      <c r="C89" s="8"/>
      <c r="D89" s="8"/>
      <c r="E89" s="8"/>
      <c r="F89" s="8"/>
    </row>
    <row r="90" spans="1:6" ht="45">
      <c r="A90" s="1" t="s">
        <v>164</v>
      </c>
      <c r="B90" s="2" t="s">
        <v>165</v>
      </c>
      <c r="C90" s="3" t="s">
        <v>21</v>
      </c>
      <c r="D90" s="8"/>
      <c r="E90" s="8"/>
      <c r="F90" s="8"/>
    </row>
    <row r="91" spans="1:6">
      <c r="A91" s="8"/>
      <c r="B91" s="8"/>
      <c r="C91" s="8"/>
      <c r="D91" s="8"/>
      <c r="E91" s="8"/>
      <c r="F91" s="8"/>
    </row>
    <row r="92" spans="1:6">
      <c r="A92" s="8"/>
      <c r="B92" s="8"/>
      <c r="C92" s="8"/>
      <c r="D92" s="8"/>
      <c r="E92" s="8"/>
      <c r="F92" s="8"/>
    </row>
    <row r="93" spans="1:6">
      <c r="A93" s="8"/>
      <c r="B93" s="8"/>
      <c r="C93" s="8"/>
      <c r="D93" s="8"/>
      <c r="E93" s="8"/>
      <c r="F93" s="8"/>
    </row>
    <row r="94" spans="1:6">
      <c r="A94" s="8"/>
      <c r="B94" s="8"/>
      <c r="C94" s="8"/>
      <c r="D94" s="8"/>
      <c r="E94" s="8"/>
      <c r="F94" s="8"/>
    </row>
    <row r="95" spans="1:6">
      <c r="A95" s="8"/>
      <c r="B95" s="8" t="s">
        <v>166</v>
      </c>
      <c r="C95" s="8"/>
      <c r="D95" s="8"/>
      <c r="E95" s="8"/>
      <c r="F95" s="8">
        <f>SUM(F4:F94)</f>
        <v>21000000</v>
      </c>
    </row>
    <row r="96" spans="1:6">
      <c r="A96" s="8"/>
      <c r="B96" s="8" t="s">
        <v>167</v>
      </c>
      <c r="C96" s="8"/>
      <c r="D96" s="8"/>
      <c r="E96" s="8"/>
      <c r="F96" s="8">
        <f>+F95*15%</f>
        <v>3150000</v>
      </c>
    </row>
    <row r="97" spans="1:6">
      <c r="A97" s="8"/>
      <c r="B97" s="8" t="s">
        <v>168</v>
      </c>
      <c r="C97" s="8"/>
      <c r="D97" s="8"/>
      <c r="E97" s="8"/>
      <c r="F97" s="8">
        <f>+F95*5%</f>
        <v>1050000</v>
      </c>
    </row>
    <row r="98" spans="1:6">
      <c r="A98" s="8"/>
      <c r="B98" s="8" t="s">
        <v>169</v>
      </c>
      <c r="C98" s="8"/>
      <c r="D98" s="8"/>
      <c r="E98" s="8"/>
      <c r="F98" s="8">
        <f>+F97*0.19</f>
        <v>199500</v>
      </c>
    </row>
    <row r="99" spans="1:6">
      <c r="F99" s="4">
        <f>SUM(F96:F98)</f>
        <v>4399500</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BDD383-01ED-4093-A0A1-F1874A4006B8}">
  <dimension ref="A1:I93"/>
  <sheetViews>
    <sheetView tabSelected="1" topLeftCell="A80" zoomScaleNormal="100" workbookViewId="0">
      <selection activeCell="F94" sqref="F94"/>
    </sheetView>
  </sheetViews>
  <sheetFormatPr defaultColWidth="11.42578125" defaultRowHeight="14.25"/>
  <cols>
    <col min="1" max="1" width="9.140625" style="13" customWidth="1"/>
    <col min="2" max="2" width="69.5703125" style="11" customWidth="1"/>
    <col min="3" max="3" width="12.42578125" style="13" customWidth="1"/>
    <col min="4" max="4" width="14" style="15" customWidth="1"/>
    <col min="5" max="5" width="22" style="18" customWidth="1"/>
    <col min="6" max="6" width="25.28515625" style="18" customWidth="1"/>
    <col min="7" max="7" width="18.5703125" style="11" customWidth="1"/>
    <col min="8" max="8" width="18" style="11" customWidth="1"/>
    <col min="9" max="9" width="21.42578125" style="11" customWidth="1"/>
    <col min="10" max="16384" width="11.42578125" style="11"/>
  </cols>
  <sheetData>
    <row r="1" spans="1:9" ht="81" customHeight="1">
      <c r="A1" s="35"/>
      <c r="B1" s="36"/>
      <c r="C1" s="36"/>
      <c r="D1" s="36"/>
      <c r="E1" s="36"/>
      <c r="F1" s="36"/>
      <c r="G1" s="36"/>
      <c r="H1" s="36"/>
      <c r="I1" s="36"/>
    </row>
    <row r="2" spans="1:9" ht="71.25" customHeight="1">
      <c r="A2" s="33" t="s">
        <v>170</v>
      </c>
      <c r="B2" s="34"/>
      <c r="C2" s="34"/>
      <c r="D2" s="34"/>
      <c r="E2" s="34"/>
      <c r="F2" s="34"/>
      <c r="G2" s="34"/>
      <c r="H2" s="34"/>
      <c r="I2" s="34"/>
    </row>
    <row r="3" spans="1:9" ht="46.5" customHeight="1">
      <c r="A3" s="27" t="s">
        <v>171</v>
      </c>
      <c r="B3" s="27" t="s">
        <v>172</v>
      </c>
      <c r="C3" s="27" t="s">
        <v>173</v>
      </c>
      <c r="D3" s="28" t="s">
        <v>174</v>
      </c>
      <c r="E3" s="29" t="s">
        <v>175</v>
      </c>
      <c r="F3" s="29" t="s">
        <v>176</v>
      </c>
      <c r="G3" s="29" t="s">
        <v>177</v>
      </c>
      <c r="H3" s="29" t="s">
        <v>178</v>
      </c>
      <c r="I3" s="29" t="s">
        <v>179</v>
      </c>
    </row>
    <row r="4" spans="1:9" ht="17.25" customHeight="1">
      <c r="A4" s="12">
        <v>1</v>
      </c>
      <c r="B4" s="21" t="s">
        <v>15</v>
      </c>
      <c r="C4" s="22"/>
      <c r="D4" s="23"/>
      <c r="E4" s="23"/>
      <c r="F4" s="24"/>
      <c r="G4" s="24"/>
      <c r="H4" s="24"/>
      <c r="I4" s="24"/>
    </row>
    <row r="5" spans="1:9" ht="120.75" customHeight="1">
      <c r="A5" s="3" t="s">
        <v>180</v>
      </c>
      <c r="B5" s="2" t="s">
        <v>17</v>
      </c>
      <c r="C5" s="3" t="s">
        <v>18</v>
      </c>
      <c r="D5" s="16">
        <f>793*0.15</f>
        <v>118.94999999999999</v>
      </c>
      <c r="E5" s="19">
        <f>ROUNDUP(AVERAGE(G5:I5),0)</f>
        <v>356012</v>
      </c>
      <c r="F5" s="19">
        <f>ROUNDUP(D5*E5,0)</f>
        <v>42347628</v>
      </c>
      <c r="G5" s="30">
        <v>353864.42650000006</v>
      </c>
      <c r="H5" s="19">
        <v>352413</v>
      </c>
      <c r="I5" s="19">
        <v>361758</v>
      </c>
    </row>
    <row r="6" spans="1:9" ht="83.25" customHeight="1">
      <c r="A6" s="3" t="s">
        <v>181</v>
      </c>
      <c r="B6" s="2" t="s">
        <v>20</v>
      </c>
      <c r="C6" s="3" t="s">
        <v>21</v>
      </c>
      <c r="D6" s="16">
        <v>40</v>
      </c>
      <c r="E6" s="19">
        <f t="shared" ref="E6:E69" si="0">ROUNDUP(AVERAGE(G6:I6),0)</f>
        <v>41202</v>
      </c>
      <c r="F6" s="19">
        <f t="shared" ref="F6:F69" si="1">ROUNDUP(D6*E6,0)</f>
        <v>1648080</v>
      </c>
      <c r="G6" s="31">
        <v>41088.449999999997</v>
      </c>
      <c r="H6" s="19">
        <v>40920</v>
      </c>
      <c r="I6" s="19">
        <v>41595</v>
      </c>
    </row>
    <row r="7" spans="1:9" ht="89.25" customHeight="1">
      <c r="A7" s="3" t="s">
        <v>182</v>
      </c>
      <c r="B7" s="2" t="s">
        <v>23</v>
      </c>
      <c r="C7" s="3" t="s">
        <v>11</v>
      </c>
      <c r="D7" s="16">
        <v>37.200000000000003</v>
      </c>
      <c r="E7" s="19">
        <f t="shared" si="0"/>
        <v>30503</v>
      </c>
      <c r="F7" s="19">
        <f t="shared" si="1"/>
        <v>1134712</v>
      </c>
      <c r="G7" s="31">
        <v>30319.25</v>
      </c>
      <c r="H7" s="19">
        <v>30195</v>
      </c>
      <c r="I7" s="19">
        <v>30994</v>
      </c>
    </row>
    <row r="8" spans="1:9" ht="91.5" customHeight="1">
      <c r="A8" s="3" t="s">
        <v>183</v>
      </c>
      <c r="B8" s="2" t="s">
        <v>25</v>
      </c>
      <c r="C8" s="3" t="s">
        <v>21</v>
      </c>
      <c r="D8" s="16">
        <v>2</v>
      </c>
      <c r="E8" s="19">
        <f t="shared" si="0"/>
        <v>47733</v>
      </c>
      <c r="F8" s="19">
        <f t="shared" si="1"/>
        <v>95466</v>
      </c>
      <c r="G8" s="31">
        <v>47601.84</v>
      </c>
      <c r="H8" s="19">
        <v>47407</v>
      </c>
      <c r="I8" s="19">
        <v>48189</v>
      </c>
    </row>
    <row r="9" spans="1:9" ht="19.5" customHeight="1">
      <c r="A9" s="12">
        <v>2</v>
      </c>
      <c r="B9" s="21" t="s">
        <v>1</v>
      </c>
      <c r="C9" s="22"/>
      <c r="D9" s="23"/>
      <c r="E9" s="24"/>
      <c r="F9" s="39"/>
      <c r="G9" s="32"/>
      <c r="H9" s="24"/>
      <c r="I9" s="24"/>
    </row>
    <row r="10" spans="1:9" ht="75">
      <c r="A10" s="3" t="s">
        <v>184</v>
      </c>
      <c r="B10" s="2" t="s">
        <v>7</v>
      </c>
      <c r="C10" s="3" t="s">
        <v>8</v>
      </c>
      <c r="D10" s="16">
        <v>3</v>
      </c>
      <c r="E10" s="19">
        <f t="shared" si="0"/>
        <v>84897</v>
      </c>
      <c r="F10" s="19">
        <f t="shared" si="1"/>
        <v>254691</v>
      </c>
      <c r="G10" s="31">
        <v>84665.425000000003</v>
      </c>
      <c r="H10" s="19">
        <v>84318</v>
      </c>
      <c r="I10" s="19">
        <v>85707</v>
      </c>
    </row>
    <row r="11" spans="1:9" ht="60">
      <c r="A11" s="3" t="s">
        <v>185</v>
      </c>
      <c r="B11" s="2" t="s">
        <v>10</v>
      </c>
      <c r="C11" s="3" t="s">
        <v>11</v>
      </c>
      <c r="D11" s="16">
        <f>15+22+32</f>
        <v>69</v>
      </c>
      <c r="E11" s="19">
        <f t="shared" si="0"/>
        <v>10874</v>
      </c>
      <c r="F11" s="19">
        <f t="shared" si="1"/>
        <v>750306</v>
      </c>
      <c r="G11" s="31">
        <v>10843.3</v>
      </c>
      <c r="H11" s="19">
        <v>10799</v>
      </c>
      <c r="I11" s="19">
        <v>10977</v>
      </c>
    </row>
    <row r="12" spans="1:9" ht="60">
      <c r="A12" s="3" t="s">
        <v>186</v>
      </c>
      <c r="B12" s="2" t="s">
        <v>13</v>
      </c>
      <c r="C12" s="3" t="s">
        <v>11</v>
      </c>
      <c r="D12" s="16">
        <v>46</v>
      </c>
      <c r="E12" s="19">
        <f t="shared" si="0"/>
        <v>16409</v>
      </c>
      <c r="F12" s="19">
        <f t="shared" si="1"/>
        <v>754814</v>
      </c>
      <c r="G12" s="31">
        <v>16363.75</v>
      </c>
      <c r="H12" s="19">
        <v>16297</v>
      </c>
      <c r="I12" s="19">
        <v>16565</v>
      </c>
    </row>
    <row r="13" spans="1:9" ht="15.75">
      <c r="A13" s="12">
        <v>3</v>
      </c>
      <c r="B13" s="21" t="s">
        <v>27</v>
      </c>
      <c r="C13" s="22"/>
      <c r="D13" s="23"/>
      <c r="E13" s="24"/>
      <c r="F13" s="39"/>
      <c r="G13" s="32"/>
      <c r="H13" s="24"/>
      <c r="I13" s="24"/>
    </row>
    <row r="14" spans="1:9" ht="90">
      <c r="A14" s="3" t="s">
        <v>187</v>
      </c>
      <c r="B14" s="2" t="s">
        <v>29</v>
      </c>
      <c r="C14" s="3" t="s">
        <v>18</v>
      </c>
      <c r="D14" s="16">
        <f>793*0.2</f>
        <v>158.60000000000002</v>
      </c>
      <c r="E14" s="19">
        <f t="shared" si="0"/>
        <v>119386</v>
      </c>
      <c r="F14" s="19">
        <f t="shared" si="1"/>
        <v>18934620</v>
      </c>
      <c r="G14" s="31">
        <v>119060.175</v>
      </c>
      <c r="H14" s="19">
        <v>118572</v>
      </c>
      <c r="I14" s="19">
        <v>120523</v>
      </c>
    </row>
    <row r="15" spans="1:9" ht="90">
      <c r="A15" s="3" t="s">
        <v>188</v>
      </c>
      <c r="B15" s="2" t="s">
        <v>125</v>
      </c>
      <c r="C15" s="3" t="s">
        <v>18</v>
      </c>
      <c r="D15" s="16">
        <v>20</v>
      </c>
      <c r="E15" s="19">
        <f t="shared" si="0"/>
        <v>121880</v>
      </c>
      <c r="F15" s="19">
        <f t="shared" si="1"/>
        <v>2437600</v>
      </c>
      <c r="G15" s="31">
        <v>121548.7</v>
      </c>
      <c r="H15" s="19">
        <v>121050</v>
      </c>
      <c r="I15" s="19">
        <v>123041</v>
      </c>
    </row>
    <row r="16" spans="1:9" ht="15.75">
      <c r="A16" s="12">
        <v>4</v>
      </c>
      <c r="B16" s="21" t="s">
        <v>31</v>
      </c>
      <c r="C16" s="22"/>
      <c r="D16" s="23"/>
      <c r="E16" s="24"/>
      <c r="F16" s="39"/>
      <c r="G16" s="32"/>
      <c r="H16" s="24"/>
      <c r="I16" s="24"/>
    </row>
    <row r="17" spans="1:9" ht="135">
      <c r="A17" s="3" t="s">
        <v>189</v>
      </c>
      <c r="B17" s="2" t="s">
        <v>33</v>
      </c>
      <c r="C17" s="3" t="s">
        <v>11</v>
      </c>
      <c r="D17" s="16">
        <v>37.200000000000003</v>
      </c>
      <c r="E17" s="19">
        <f t="shared" si="0"/>
        <v>369854</v>
      </c>
      <c r="F17" s="19">
        <f t="shared" si="1"/>
        <v>13758569</v>
      </c>
      <c r="G17" s="31">
        <v>368851.27500000002</v>
      </c>
      <c r="H17" s="19">
        <v>367338</v>
      </c>
      <c r="I17" s="19">
        <v>373370</v>
      </c>
    </row>
    <row r="18" spans="1:9" ht="75">
      <c r="A18" s="3" t="s">
        <v>190</v>
      </c>
      <c r="B18" s="2" t="s">
        <v>35</v>
      </c>
      <c r="C18" s="3" t="s">
        <v>11</v>
      </c>
      <c r="D18" s="16">
        <v>18</v>
      </c>
      <c r="E18" s="19">
        <f t="shared" si="0"/>
        <v>106804</v>
      </c>
      <c r="F18" s="19">
        <f t="shared" si="1"/>
        <v>1922472</v>
      </c>
      <c r="G18" s="31">
        <v>106505.16499999999</v>
      </c>
      <c r="H18" s="19">
        <v>106068</v>
      </c>
      <c r="I18" s="19">
        <v>107837</v>
      </c>
    </row>
    <row r="19" spans="1:9" ht="15.75">
      <c r="A19" s="12">
        <v>5</v>
      </c>
      <c r="B19" s="21" t="s">
        <v>37</v>
      </c>
      <c r="C19" s="22"/>
      <c r="D19" s="23"/>
      <c r="E19" s="24"/>
      <c r="F19" s="39"/>
      <c r="G19" s="32"/>
      <c r="H19" s="24"/>
      <c r="I19" s="24"/>
    </row>
    <row r="20" spans="1:9" ht="90">
      <c r="A20" s="3" t="s">
        <v>191</v>
      </c>
      <c r="B20" s="2" t="s">
        <v>39</v>
      </c>
      <c r="C20" s="3" t="s">
        <v>11</v>
      </c>
      <c r="D20" s="16">
        <v>33</v>
      </c>
      <c r="E20" s="19">
        <f t="shared" si="0"/>
        <v>112072</v>
      </c>
      <c r="F20" s="19">
        <f t="shared" si="1"/>
        <v>3698376</v>
      </c>
      <c r="G20" s="31">
        <v>111767.5</v>
      </c>
      <c r="H20" s="19">
        <v>111309</v>
      </c>
      <c r="I20" s="19">
        <v>113138</v>
      </c>
    </row>
    <row r="21" spans="1:9" ht="15.75">
      <c r="A21" s="12">
        <v>6</v>
      </c>
      <c r="B21" s="21" t="s">
        <v>41</v>
      </c>
      <c r="C21" s="22"/>
      <c r="D21" s="23"/>
      <c r="E21" s="24"/>
      <c r="F21" s="39"/>
      <c r="G21" s="32"/>
      <c r="H21" s="24"/>
      <c r="I21" s="24"/>
    </row>
    <row r="22" spans="1:9" ht="75">
      <c r="A22" s="3" t="s">
        <v>192</v>
      </c>
      <c r="B22" s="2" t="s">
        <v>43</v>
      </c>
      <c r="C22" s="3" t="s">
        <v>44</v>
      </c>
      <c r="D22" s="16">
        <v>20</v>
      </c>
      <c r="E22" s="19">
        <f t="shared" si="0"/>
        <v>7707</v>
      </c>
      <c r="F22" s="19">
        <f t="shared" si="1"/>
        <v>154140</v>
      </c>
      <c r="G22" s="31">
        <v>7685.7</v>
      </c>
      <c r="H22" s="19">
        <v>7654</v>
      </c>
      <c r="I22" s="19">
        <v>7781</v>
      </c>
    </row>
    <row r="23" spans="1:9" ht="15.75">
      <c r="A23" s="12">
        <v>7</v>
      </c>
      <c r="B23" s="21" t="s">
        <v>46</v>
      </c>
      <c r="C23" s="22"/>
      <c r="D23" s="23"/>
      <c r="E23" s="24"/>
      <c r="F23" s="39"/>
      <c r="G23" s="32"/>
      <c r="H23" s="24"/>
      <c r="I23" s="24"/>
    </row>
    <row r="24" spans="1:9" ht="150">
      <c r="A24" s="3" t="s">
        <v>193</v>
      </c>
      <c r="B24" s="2" t="s">
        <v>48</v>
      </c>
      <c r="C24" s="3" t="s">
        <v>44</v>
      </c>
      <c r="D24" s="16">
        <v>1500</v>
      </c>
      <c r="E24" s="19">
        <f t="shared" si="0"/>
        <v>22560</v>
      </c>
      <c r="F24" s="19">
        <f t="shared" si="1"/>
        <v>33840000</v>
      </c>
      <c r="G24" s="31">
        <v>22497.200000000001</v>
      </c>
      <c r="H24" s="19">
        <v>22405</v>
      </c>
      <c r="I24" s="19">
        <v>22777</v>
      </c>
    </row>
    <row r="25" spans="1:9" ht="15.75">
      <c r="A25" s="12">
        <v>8</v>
      </c>
      <c r="B25" s="21" t="s">
        <v>50</v>
      </c>
      <c r="C25" s="22"/>
      <c r="D25" s="23"/>
      <c r="E25" s="24"/>
      <c r="F25" s="39"/>
      <c r="G25" s="32"/>
      <c r="H25" s="24"/>
      <c r="I25" s="24"/>
    </row>
    <row r="26" spans="1:9" ht="120">
      <c r="A26" s="3" t="s">
        <v>194</v>
      </c>
      <c r="B26" s="2" t="s">
        <v>52</v>
      </c>
      <c r="C26" s="3" t="s">
        <v>21</v>
      </c>
      <c r="D26" s="16">
        <v>400</v>
      </c>
      <c r="E26" s="19">
        <f t="shared" si="0"/>
        <v>29285</v>
      </c>
      <c r="F26" s="19">
        <f t="shared" si="1"/>
        <v>11714000</v>
      </c>
      <c r="G26" s="31">
        <v>29090.424999999999</v>
      </c>
      <c r="H26" s="19">
        <v>28971</v>
      </c>
      <c r="I26" s="19">
        <v>29791</v>
      </c>
    </row>
    <row r="27" spans="1:9" ht="156" customHeight="1">
      <c r="A27" s="3" t="s">
        <v>195</v>
      </c>
      <c r="B27" s="2" t="s">
        <v>54</v>
      </c>
      <c r="C27" s="3" t="s">
        <v>21</v>
      </c>
      <c r="D27" s="16">
        <v>800</v>
      </c>
      <c r="E27" s="19">
        <f t="shared" si="0"/>
        <v>36898</v>
      </c>
      <c r="F27" s="19">
        <f t="shared" si="1"/>
        <v>29518400</v>
      </c>
      <c r="G27" s="31">
        <v>36795.589999999997</v>
      </c>
      <c r="H27" s="19">
        <v>36645</v>
      </c>
      <c r="I27" s="19">
        <v>37252</v>
      </c>
    </row>
    <row r="28" spans="1:9" ht="116.25" customHeight="1">
      <c r="A28" s="3" t="s">
        <v>196</v>
      </c>
      <c r="B28" s="2" t="s">
        <v>56</v>
      </c>
      <c r="C28" s="3" t="s">
        <v>21</v>
      </c>
      <c r="D28" s="16">
        <v>88.6</v>
      </c>
      <c r="E28" s="19">
        <f t="shared" si="0"/>
        <v>43155</v>
      </c>
      <c r="F28" s="19">
        <f t="shared" si="1"/>
        <v>3823533</v>
      </c>
      <c r="G28" s="31">
        <v>43039.75</v>
      </c>
      <c r="H28" s="19">
        <v>42863</v>
      </c>
      <c r="I28" s="19">
        <v>43562</v>
      </c>
    </row>
    <row r="29" spans="1:9" ht="15.75">
      <c r="A29" s="12">
        <v>9</v>
      </c>
      <c r="B29" s="21" t="s">
        <v>58</v>
      </c>
      <c r="C29" s="22"/>
      <c r="D29" s="23"/>
      <c r="E29" s="24"/>
      <c r="F29" s="39"/>
      <c r="G29" s="32"/>
      <c r="H29" s="24"/>
      <c r="I29" s="24"/>
    </row>
    <row r="30" spans="1:9" ht="255">
      <c r="A30" s="3" t="s">
        <v>197</v>
      </c>
      <c r="B30" s="2" t="s">
        <v>60</v>
      </c>
      <c r="C30" s="3" t="s">
        <v>11</v>
      </c>
      <c r="D30" s="16">
        <f>561+31</f>
        <v>592</v>
      </c>
      <c r="E30" s="19">
        <f t="shared" si="0"/>
        <v>55495</v>
      </c>
      <c r="F30" s="19">
        <f t="shared" si="1"/>
        <v>32853040</v>
      </c>
      <c r="G30" s="31">
        <v>55342.82</v>
      </c>
      <c r="H30" s="19">
        <v>55116</v>
      </c>
      <c r="I30" s="19">
        <v>56026</v>
      </c>
    </row>
    <row r="31" spans="1:9" ht="15.75">
      <c r="A31" s="12">
        <v>10</v>
      </c>
      <c r="B31" s="21" t="s">
        <v>62</v>
      </c>
      <c r="C31" s="22"/>
      <c r="D31" s="23"/>
      <c r="E31" s="24"/>
      <c r="F31" s="39"/>
      <c r="G31" s="32"/>
      <c r="H31" s="24"/>
      <c r="I31" s="24"/>
    </row>
    <row r="32" spans="1:9" ht="90">
      <c r="A32" s="3" t="s">
        <v>198</v>
      </c>
      <c r="B32" s="25" t="s">
        <v>199</v>
      </c>
      <c r="C32" s="14" t="s">
        <v>11</v>
      </c>
      <c r="D32" s="16">
        <v>90</v>
      </c>
      <c r="E32" s="19">
        <f t="shared" si="0"/>
        <v>82805</v>
      </c>
      <c r="F32" s="19">
        <f t="shared" si="1"/>
        <v>7452450</v>
      </c>
      <c r="G32" s="31">
        <v>82578.274999999994</v>
      </c>
      <c r="H32" s="19">
        <v>82239</v>
      </c>
      <c r="I32" s="19">
        <v>83595</v>
      </c>
    </row>
    <row r="33" spans="1:9" ht="105">
      <c r="A33" s="3" t="s">
        <v>200</v>
      </c>
      <c r="B33" s="2" t="s">
        <v>66</v>
      </c>
      <c r="C33" s="14" t="s">
        <v>21</v>
      </c>
      <c r="D33" s="16">
        <v>20</v>
      </c>
      <c r="E33" s="19">
        <f t="shared" si="0"/>
        <v>258275</v>
      </c>
      <c r="F33" s="19">
        <f t="shared" si="1"/>
        <v>5165500</v>
      </c>
      <c r="G33" s="31">
        <v>257566.66</v>
      </c>
      <c r="H33" s="19">
        <v>256510</v>
      </c>
      <c r="I33" s="19">
        <v>260746</v>
      </c>
    </row>
    <row r="34" spans="1:9" ht="15.75">
      <c r="A34" s="12">
        <v>11</v>
      </c>
      <c r="B34" s="21" t="s">
        <v>68</v>
      </c>
      <c r="C34" s="22"/>
      <c r="D34" s="23"/>
      <c r="E34" s="24"/>
      <c r="F34" s="39"/>
      <c r="G34" s="32"/>
      <c r="H34" s="24"/>
      <c r="I34" s="24"/>
    </row>
    <row r="35" spans="1:9" ht="30">
      <c r="A35" s="3" t="s">
        <v>201</v>
      </c>
      <c r="B35" s="2" t="s">
        <v>202</v>
      </c>
      <c r="C35" s="14" t="s">
        <v>11</v>
      </c>
      <c r="D35" s="16">
        <v>42.4</v>
      </c>
      <c r="E35" s="19">
        <f t="shared" si="0"/>
        <v>45804</v>
      </c>
      <c r="F35" s="19">
        <f t="shared" si="1"/>
        <v>1942090</v>
      </c>
      <c r="G35" s="31">
        <v>45678.945</v>
      </c>
      <c r="H35" s="19">
        <v>45492</v>
      </c>
      <c r="I35" s="19">
        <v>46241</v>
      </c>
    </row>
    <row r="36" spans="1:9" ht="135">
      <c r="A36" s="3" t="s">
        <v>203</v>
      </c>
      <c r="B36" s="2" t="s">
        <v>72</v>
      </c>
      <c r="C36" s="3" t="s">
        <v>21</v>
      </c>
      <c r="D36" s="16">
        <v>788</v>
      </c>
      <c r="E36" s="19">
        <f t="shared" si="0"/>
        <v>55705</v>
      </c>
      <c r="F36" s="19">
        <f t="shared" si="1"/>
        <v>43895540</v>
      </c>
      <c r="G36" s="31">
        <v>55550.3</v>
      </c>
      <c r="H36" s="19">
        <v>55322</v>
      </c>
      <c r="I36" s="19">
        <v>56241</v>
      </c>
    </row>
    <row r="37" spans="1:9" ht="15.75">
      <c r="A37" s="12">
        <v>12</v>
      </c>
      <c r="B37" s="21" t="s">
        <v>74</v>
      </c>
      <c r="C37" s="22"/>
      <c r="D37" s="23"/>
      <c r="E37" s="24"/>
      <c r="F37" s="39"/>
      <c r="G37" s="32"/>
      <c r="H37" s="24"/>
      <c r="I37" s="24"/>
    </row>
    <row r="38" spans="1:9" ht="106.5" customHeight="1">
      <c r="A38" s="3" t="s">
        <v>204</v>
      </c>
      <c r="B38" s="2" t="s">
        <v>76</v>
      </c>
      <c r="C38" s="3" t="s">
        <v>11</v>
      </c>
      <c r="D38" s="16">
        <v>120</v>
      </c>
      <c r="E38" s="19">
        <f t="shared" si="0"/>
        <v>79842</v>
      </c>
      <c r="F38" s="19">
        <f t="shared" si="1"/>
        <v>9581040</v>
      </c>
      <c r="G38" s="31">
        <v>79625.39</v>
      </c>
      <c r="H38" s="19">
        <v>79299</v>
      </c>
      <c r="I38" s="19">
        <v>80601</v>
      </c>
    </row>
    <row r="39" spans="1:9" ht="15.75">
      <c r="A39" s="12">
        <v>13</v>
      </c>
      <c r="B39" s="21" t="s">
        <v>78</v>
      </c>
      <c r="C39" s="22"/>
      <c r="D39" s="23"/>
      <c r="E39" s="24"/>
      <c r="F39" s="39"/>
      <c r="G39" s="32"/>
      <c r="H39" s="24"/>
      <c r="I39" s="24"/>
    </row>
    <row r="40" spans="1:9" ht="105">
      <c r="A40" s="3" t="s">
        <v>205</v>
      </c>
      <c r="B40" s="2" t="s">
        <v>80</v>
      </c>
      <c r="C40" s="3" t="s">
        <v>8</v>
      </c>
      <c r="D40" s="16">
        <v>5</v>
      </c>
      <c r="E40" s="19">
        <f t="shared" si="0"/>
        <v>3936692</v>
      </c>
      <c r="F40" s="19">
        <f t="shared" si="1"/>
        <v>19683460</v>
      </c>
      <c r="G40" s="31">
        <v>3926010.66</v>
      </c>
      <c r="H40" s="19">
        <v>3909904</v>
      </c>
      <c r="I40" s="19">
        <v>3974159</v>
      </c>
    </row>
    <row r="41" spans="1:9" ht="15.75">
      <c r="A41" s="12">
        <v>14</v>
      </c>
      <c r="B41" s="21" t="s">
        <v>82</v>
      </c>
      <c r="C41" s="22"/>
      <c r="D41" s="23"/>
      <c r="E41" s="24"/>
      <c r="F41" s="39"/>
      <c r="G41" s="32"/>
      <c r="H41" s="24"/>
      <c r="I41" s="24"/>
    </row>
    <row r="42" spans="1:9" ht="45">
      <c r="A42" s="3" t="s">
        <v>206</v>
      </c>
      <c r="B42" s="2" t="s">
        <v>207</v>
      </c>
      <c r="C42" s="3" t="s">
        <v>8</v>
      </c>
      <c r="D42" s="16">
        <v>3</v>
      </c>
      <c r="E42" s="19">
        <f t="shared" si="0"/>
        <v>4582548</v>
      </c>
      <c r="F42" s="19">
        <f t="shared" si="1"/>
        <v>13747644</v>
      </c>
      <c r="G42" s="31">
        <v>4554252.6899999995</v>
      </c>
      <c r="H42" s="19">
        <v>4535569</v>
      </c>
      <c r="I42" s="19">
        <v>4657820</v>
      </c>
    </row>
    <row r="43" spans="1:9" ht="15.75">
      <c r="A43" s="12">
        <v>15</v>
      </c>
      <c r="B43" s="21" t="s">
        <v>86</v>
      </c>
      <c r="C43" s="22"/>
      <c r="D43" s="23"/>
      <c r="E43" s="24"/>
      <c r="F43" s="39"/>
      <c r="G43" s="32"/>
      <c r="H43" s="24"/>
      <c r="I43" s="24"/>
    </row>
    <row r="44" spans="1:9" ht="90" customHeight="1">
      <c r="A44" s="3" t="s">
        <v>208</v>
      </c>
      <c r="B44" s="2" t="s">
        <v>88</v>
      </c>
      <c r="C44" s="3" t="s">
        <v>11</v>
      </c>
      <c r="D44" s="16">
        <v>100</v>
      </c>
      <c r="E44" s="19">
        <f t="shared" si="0"/>
        <v>186408</v>
      </c>
      <c r="F44" s="19">
        <f t="shared" si="1"/>
        <v>18640800</v>
      </c>
      <c r="G44" s="31">
        <v>179322</v>
      </c>
      <c r="H44" s="19">
        <v>178586</v>
      </c>
      <c r="I44" s="19">
        <v>201315.41</v>
      </c>
    </row>
    <row r="45" spans="1:9" ht="15.75">
      <c r="A45" s="12">
        <v>16</v>
      </c>
      <c r="B45" s="21" t="s">
        <v>90</v>
      </c>
      <c r="C45" s="22"/>
      <c r="D45" s="23"/>
      <c r="E45" s="24"/>
      <c r="F45" s="39"/>
      <c r="G45" s="32"/>
      <c r="H45" s="24"/>
      <c r="I45" s="24"/>
    </row>
    <row r="46" spans="1:9" ht="105">
      <c r="A46" s="3" t="s">
        <v>209</v>
      </c>
      <c r="B46" s="2" t="s">
        <v>92</v>
      </c>
      <c r="C46" s="3" t="s">
        <v>8</v>
      </c>
      <c r="D46" s="16">
        <v>2</v>
      </c>
      <c r="E46" s="19">
        <f t="shared" si="0"/>
        <v>980770</v>
      </c>
      <c r="F46" s="19">
        <f t="shared" si="1"/>
        <v>1961540</v>
      </c>
      <c r="G46" s="31">
        <v>974291.5</v>
      </c>
      <c r="H46" s="19">
        <v>970294</v>
      </c>
      <c r="I46" s="19">
        <v>997724</v>
      </c>
    </row>
    <row r="47" spans="1:9" ht="75">
      <c r="A47" s="3" t="s">
        <v>210</v>
      </c>
      <c r="B47" s="2" t="s">
        <v>211</v>
      </c>
      <c r="C47" s="3" t="s">
        <v>8</v>
      </c>
      <c r="D47" s="26">
        <v>1</v>
      </c>
      <c r="E47" s="19">
        <f t="shared" si="0"/>
        <v>730741</v>
      </c>
      <c r="F47" s="19">
        <f t="shared" si="1"/>
        <v>730741</v>
      </c>
      <c r="G47" s="31">
        <v>726550.5</v>
      </c>
      <c r="H47" s="19">
        <v>723570</v>
      </c>
      <c r="I47" s="19">
        <v>742102</v>
      </c>
    </row>
    <row r="48" spans="1:9" ht="15.75">
      <c r="A48" s="12">
        <v>17</v>
      </c>
      <c r="B48" s="21" t="s">
        <v>93</v>
      </c>
      <c r="C48" s="22" t="s">
        <v>94</v>
      </c>
      <c r="D48" s="23"/>
      <c r="E48" s="24"/>
      <c r="F48" s="39"/>
      <c r="G48" s="32"/>
      <c r="H48" s="24"/>
      <c r="I48" s="24"/>
    </row>
    <row r="49" spans="1:9" ht="60">
      <c r="A49" s="3" t="s">
        <v>212</v>
      </c>
      <c r="B49" s="2" t="s">
        <v>96</v>
      </c>
      <c r="C49" s="3" t="s">
        <v>21</v>
      </c>
      <c r="D49" s="16">
        <v>363</v>
      </c>
      <c r="E49" s="19">
        <f t="shared" si="0"/>
        <v>180176</v>
      </c>
      <c r="F49" s="19">
        <f t="shared" si="1"/>
        <v>65403888</v>
      </c>
      <c r="G49" s="31">
        <v>179075</v>
      </c>
      <c r="H49" s="19">
        <v>178340</v>
      </c>
      <c r="I49" s="19">
        <v>183111</v>
      </c>
    </row>
    <row r="50" spans="1:9" ht="165">
      <c r="A50" s="3" t="s">
        <v>213</v>
      </c>
      <c r="B50" s="2" t="s">
        <v>97</v>
      </c>
      <c r="C50" s="3" t="s">
        <v>21</v>
      </c>
      <c r="D50" s="16">
        <v>265</v>
      </c>
      <c r="E50" s="19">
        <f t="shared" si="0"/>
        <v>180228</v>
      </c>
      <c r="F50" s="19">
        <f t="shared" si="1"/>
        <v>47760420</v>
      </c>
      <c r="G50" s="31">
        <v>179075</v>
      </c>
      <c r="H50" s="19">
        <v>178340</v>
      </c>
      <c r="I50" s="19">
        <v>183267</v>
      </c>
    </row>
    <row r="51" spans="1:9" ht="48.75" customHeight="1">
      <c r="A51" s="3" t="s">
        <v>214</v>
      </c>
      <c r="B51" s="2" t="s">
        <v>99</v>
      </c>
      <c r="C51" s="3" t="s">
        <v>21</v>
      </c>
      <c r="D51" s="16">
        <f>61.1+84.71+4.19</f>
        <v>150</v>
      </c>
      <c r="E51" s="19">
        <f t="shared" si="0"/>
        <v>318126</v>
      </c>
      <c r="F51" s="19">
        <f t="shared" si="1"/>
        <v>47718900</v>
      </c>
      <c r="G51" s="31">
        <v>315987.09999999998</v>
      </c>
      <c r="H51" s="19">
        <v>314691</v>
      </c>
      <c r="I51" s="19">
        <v>323699</v>
      </c>
    </row>
    <row r="52" spans="1:9" ht="108" customHeight="1">
      <c r="A52" s="3" t="s">
        <v>215</v>
      </c>
      <c r="B52" s="2" t="s">
        <v>101</v>
      </c>
      <c r="C52" s="40" t="s">
        <v>21</v>
      </c>
      <c r="D52" s="41">
        <v>505.65</v>
      </c>
      <c r="E52" s="42">
        <f t="shared" si="0"/>
        <v>354005</v>
      </c>
      <c r="F52" s="42">
        <f t="shared" si="1"/>
        <v>179002629</v>
      </c>
      <c r="G52" s="31">
        <v>351975</v>
      </c>
      <c r="H52" s="19">
        <v>350531</v>
      </c>
      <c r="I52" s="19">
        <v>359509</v>
      </c>
    </row>
    <row r="53" spans="1:9" ht="60">
      <c r="A53" s="3" t="s">
        <v>216</v>
      </c>
      <c r="B53" s="2" t="s">
        <v>103</v>
      </c>
      <c r="C53" s="3" t="s">
        <v>11</v>
      </c>
      <c r="D53" s="17">
        <f>6*1.5*2+(3*3)*6</f>
        <v>72</v>
      </c>
      <c r="E53" s="19">
        <f t="shared" si="0"/>
        <v>32063</v>
      </c>
      <c r="F53" s="19">
        <f t="shared" si="1"/>
        <v>2308536</v>
      </c>
      <c r="G53" s="31">
        <v>31863</v>
      </c>
      <c r="H53" s="19">
        <v>31732</v>
      </c>
      <c r="I53" s="19">
        <v>32594</v>
      </c>
    </row>
    <row r="54" spans="1:9" ht="15.75">
      <c r="A54" s="12">
        <v>18</v>
      </c>
      <c r="B54" s="21" t="s">
        <v>105</v>
      </c>
      <c r="C54" s="22"/>
      <c r="D54" s="23"/>
      <c r="E54" s="24"/>
      <c r="F54" s="39"/>
      <c r="G54" s="32"/>
      <c r="H54" s="24"/>
      <c r="I54" s="24"/>
    </row>
    <row r="55" spans="1:9" ht="180">
      <c r="A55" s="3" t="s">
        <v>217</v>
      </c>
      <c r="B55" s="2" t="s">
        <v>218</v>
      </c>
      <c r="C55" s="3" t="s">
        <v>8</v>
      </c>
      <c r="D55" s="16">
        <v>1</v>
      </c>
      <c r="E55" s="19">
        <f t="shared" si="0"/>
        <v>9421503</v>
      </c>
      <c r="F55" s="19">
        <f t="shared" si="1"/>
        <v>9421503</v>
      </c>
      <c r="G55" s="31">
        <v>9367475</v>
      </c>
      <c r="H55" s="19">
        <v>9329045</v>
      </c>
      <c r="I55" s="19">
        <v>9567987</v>
      </c>
    </row>
    <row r="56" spans="1:9" ht="105">
      <c r="A56" s="3" t="s">
        <v>219</v>
      </c>
      <c r="B56" s="2" t="s">
        <v>109</v>
      </c>
      <c r="C56" s="3" t="s">
        <v>8</v>
      </c>
      <c r="D56" s="16">
        <v>2</v>
      </c>
      <c r="E56" s="19">
        <f t="shared" si="0"/>
        <v>2832551</v>
      </c>
      <c r="F56" s="19">
        <f t="shared" si="1"/>
        <v>5665102</v>
      </c>
      <c r="G56" s="31">
        <v>2814441.5</v>
      </c>
      <c r="H56" s="19">
        <v>2802895</v>
      </c>
      <c r="I56" s="19">
        <v>2880314</v>
      </c>
    </row>
    <row r="57" spans="1:9" ht="15.75">
      <c r="A57" s="12">
        <v>19</v>
      </c>
      <c r="B57" s="21" t="s">
        <v>113</v>
      </c>
      <c r="C57" s="22"/>
      <c r="D57" s="23"/>
      <c r="E57" s="24"/>
      <c r="F57" s="39"/>
      <c r="G57" s="32"/>
      <c r="H57" s="24"/>
      <c r="I57" s="24"/>
    </row>
    <row r="58" spans="1:9" ht="150">
      <c r="A58" s="3" t="s">
        <v>220</v>
      </c>
      <c r="B58" s="2" t="s">
        <v>115</v>
      </c>
      <c r="C58" s="3" t="s">
        <v>8</v>
      </c>
      <c r="D58" s="16">
        <v>1</v>
      </c>
      <c r="E58" s="19">
        <f t="shared" si="0"/>
        <v>1227389</v>
      </c>
      <c r="F58" s="19">
        <f t="shared" si="1"/>
        <v>1227389</v>
      </c>
      <c r="G58" s="31">
        <v>1220019.45</v>
      </c>
      <c r="H58" s="19">
        <v>1215014</v>
      </c>
      <c r="I58" s="19">
        <v>1247133</v>
      </c>
    </row>
    <row r="59" spans="1:9" ht="15.75">
      <c r="A59" s="12">
        <v>20</v>
      </c>
      <c r="B59" s="21" t="s">
        <v>117</v>
      </c>
      <c r="C59" s="22"/>
      <c r="D59" s="23"/>
      <c r="E59" s="24"/>
      <c r="F59" s="39"/>
      <c r="G59" s="32"/>
      <c r="H59" s="24"/>
      <c r="I59" s="24"/>
    </row>
    <row r="60" spans="1:9" ht="90">
      <c r="A60" s="3" t="s">
        <v>221</v>
      </c>
      <c r="B60" s="2" t="s">
        <v>119</v>
      </c>
      <c r="C60" s="3" t="s">
        <v>8</v>
      </c>
      <c r="D60" s="16">
        <v>96</v>
      </c>
      <c r="E60" s="19">
        <f t="shared" si="0"/>
        <v>289216</v>
      </c>
      <c r="F60" s="19">
        <f t="shared" si="1"/>
        <v>27764736</v>
      </c>
      <c r="G60" s="31">
        <v>288002</v>
      </c>
      <c r="H60" s="19">
        <v>286820</v>
      </c>
      <c r="I60" s="19">
        <v>292825</v>
      </c>
    </row>
    <row r="61" spans="1:9" ht="105">
      <c r="A61" s="3" t="s">
        <v>222</v>
      </c>
      <c r="B61" s="2" t="s">
        <v>121</v>
      </c>
      <c r="C61" s="3" t="s">
        <v>8</v>
      </c>
      <c r="D61" s="16">
        <v>28</v>
      </c>
      <c r="E61" s="19">
        <f t="shared" si="0"/>
        <v>97436</v>
      </c>
      <c r="F61" s="19">
        <f t="shared" si="1"/>
        <v>2728208</v>
      </c>
      <c r="G61" s="31">
        <v>96824</v>
      </c>
      <c r="H61" s="19">
        <v>96427</v>
      </c>
      <c r="I61" s="19">
        <v>99056</v>
      </c>
    </row>
    <row r="62" spans="1:9" ht="15.75">
      <c r="A62" s="12">
        <v>21</v>
      </c>
      <c r="B62" s="21" t="s">
        <v>223</v>
      </c>
      <c r="C62" s="22" t="s">
        <v>94</v>
      </c>
      <c r="D62" s="23"/>
      <c r="E62" s="24"/>
      <c r="F62" s="39"/>
      <c r="G62" s="32"/>
      <c r="H62" s="24"/>
      <c r="I62" s="24"/>
    </row>
    <row r="63" spans="1:9" ht="90">
      <c r="A63" s="3" t="s">
        <v>224</v>
      </c>
      <c r="B63" s="2" t="s">
        <v>131</v>
      </c>
      <c r="C63" s="3" t="s">
        <v>21</v>
      </c>
      <c r="D63" s="16">
        <f>31*15+(4*31/2)+(20*11/2)</f>
        <v>637</v>
      </c>
      <c r="E63" s="19">
        <f t="shared" si="0"/>
        <v>318023</v>
      </c>
      <c r="F63" s="19">
        <f t="shared" si="1"/>
        <v>202580651</v>
      </c>
      <c r="G63" s="31">
        <v>315913</v>
      </c>
      <c r="H63" s="19">
        <v>314617</v>
      </c>
      <c r="I63" s="19">
        <v>323537</v>
      </c>
    </row>
    <row r="64" spans="1:9" ht="15.75">
      <c r="A64" s="12">
        <v>22</v>
      </c>
      <c r="B64" s="21" t="s">
        <v>133</v>
      </c>
      <c r="C64" s="22"/>
      <c r="D64" s="23"/>
      <c r="E64" s="24"/>
      <c r="F64" s="39"/>
      <c r="G64" s="32"/>
      <c r="H64" s="24"/>
      <c r="I64" s="24"/>
    </row>
    <row r="65" spans="1:9" ht="105">
      <c r="A65" s="3" t="s">
        <v>225</v>
      </c>
      <c r="B65" s="2" t="s">
        <v>135</v>
      </c>
      <c r="C65" s="3" t="s">
        <v>11</v>
      </c>
      <c r="D65" s="16">
        <v>69</v>
      </c>
      <c r="E65" s="19">
        <f t="shared" si="0"/>
        <v>484453</v>
      </c>
      <c r="F65" s="19">
        <f t="shared" si="1"/>
        <v>33427257</v>
      </c>
      <c r="G65" s="31">
        <v>481195.52000000002</v>
      </c>
      <c r="H65" s="19">
        <v>479221</v>
      </c>
      <c r="I65" s="19">
        <v>492940</v>
      </c>
    </row>
    <row r="66" spans="1:9" ht="92.25" customHeight="1">
      <c r="A66" s="3" t="s">
        <v>226</v>
      </c>
      <c r="B66" s="2" t="s">
        <v>137</v>
      </c>
      <c r="C66" s="3" t="s">
        <v>11</v>
      </c>
      <c r="D66" s="16">
        <f>69+40</f>
        <v>109</v>
      </c>
      <c r="E66" s="19">
        <f t="shared" si="0"/>
        <v>72214</v>
      </c>
      <c r="F66" s="19">
        <f t="shared" si="1"/>
        <v>7871326</v>
      </c>
      <c r="G66" s="31">
        <v>71799.195000000007</v>
      </c>
      <c r="H66" s="19">
        <v>71505</v>
      </c>
      <c r="I66" s="19">
        <v>73336</v>
      </c>
    </row>
    <row r="67" spans="1:9" ht="123.75" customHeight="1">
      <c r="A67" s="3" t="s">
        <v>227</v>
      </c>
      <c r="B67" s="2" t="s">
        <v>139</v>
      </c>
      <c r="C67" s="3" t="s">
        <v>11</v>
      </c>
      <c r="D67" s="16">
        <v>46</v>
      </c>
      <c r="E67" s="19">
        <f t="shared" si="0"/>
        <v>198665</v>
      </c>
      <c r="F67" s="19">
        <f t="shared" si="1"/>
        <v>9138590</v>
      </c>
      <c r="G67" s="31">
        <v>197424.63</v>
      </c>
      <c r="H67" s="19">
        <v>196615</v>
      </c>
      <c r="I67" s="19">
        <v>201954</v>
      </c>
    </row>
    <row r="68" spans="1:9" ht="15.75">
      <c r="A68" s="12">
        <v>23</v>
      </c>
      <c r="B68" s="21" t="s">
        <v>145</v>
      </c>
      <c r="C68" s="22"/>
      <c r="D68" s="23"/>
      <c r="E68" s="24"/>
      <c r="F68" s="39"/>
      <c r="G68" s="32"/>
      <c r="H68" s="24"/>
      <c r="I68" s="24"/>
    </row>
    <row r="69" spans="1:9" ht="60">
      <c r="A69" s="3" t="s">
        <v>228</v>
      </c>
      <c r="B69" s="2" t="s">
        <v>147</v>
      </c>
      <c r="C69" s="3" t="s">
        <v>21</v>
      </c>
      <c r="D69" s="16">
        <v>376</v>
      </c>
      <c r="E69" s="19">
        <f t="shared" si="0"/>
        <v>23586</v>
      </c>
      <c r="F69" s="19">
        <f t="shared" si="1"/>
        <v>8868336</v>
      </c>
      <c r="G69" s="31">
        <v>23440.3</v>
      </c>
      <c r="H69" s="19">
        <v>23344</v>
      </c>
      <c r="I69" s="19">
        <v>23973</v>
      </c>
    </row>
    <row r="70" spans="1:9" ht="60">
      <c r="A70" s="3" t="s">
        <v>229</v>
      </c>
      <c r="B70" s="2" t="s">
        <v>149</v>
      </c>
      <c r="C70" s="3" t="s">
        <v>21</v>
      </c>
      <c r="D70" s="16">
        <v>788</v>
      </c>
      <c r="E70" s="19">
        <f t="shared" ref="E70:E80" si="2">ROUNDUP(AVERAGE(G70:I70),0)</f>
        <v>18455</v>
      </c>
      <c r="F70" s="19">
        <f t="shared" ref="F70:F80" si="3">ROUNDUP(D70*E70,0)</f>
        <v>14542540</v>
      </c>
      <c r="G70" s="31">
        <v>18339.75</v>
      </c>
      <c r="H70" s="19">
        <v>18265</v>
      </c>
      <c r="I70" s="19">
        <v>18759</v>
      </c>
    </row>
    <row r="71" spans="1:9" ht="15.75">
      <c r="A71" s="12">
        <v>24</v>
      </c>
      <c r="B71" s="21" t="s">
        <v>151</v>
      </c>
      <c r="C71" s="22"/>
      <c r="D71" s="23"/>
      <c r="E71" s="24"/>
      <c r="F71" s="39"/>
      <c r="G71" s="32"/>
      <c r="H71" s="24"/>
      <c r="I71" s="24"/>
    </row>
    <row r="72" spans="1:9" ht="90">
      <c r="A72" s="3" t="s">
        <v>230</v>
      </c>
      <c r="B72" s="2" t="s">
        <v>153</v>
      </c>
      <c r="C72" s="3" t="s">
        <v>18</v>
      </c>
      <c r="D72" s="16">
        <v>151</v>
      </c>
      <c r="E72" s="19">
        <f t="shared" si="2"/>
        <v>330054</v>
      </c>
      <c r="F72" s="19">
        <f t="shared" si="3"/>
        <v>49838154</v>
      </c>
      <c r="G72" s="31">
        <v>328016</v>
      </c>
      <c r="H72" s="19">
        <v>326670</v>
      </c>
      <c r="I72" s="19">
        <v>335475</v>
      </c>
    </row>
    <row r="73" spans="1:9" ht="105">
      <c r="A73" s="3" t="s">
        <v>231</v>
      </c>
      <c r="B73" s="2" t="s">
        <v>155</v>
      </c>
      <c r="C73" s="3" t="s">
        <v>18</v>
      </c>
      <c r="D73" s="16">
        <f>793*0.05</f>
        <v>39.650000000000006</v>
      </c>
      <c r="E73" s="19">
        <f t="shared" si="2"/>
        <v>3294899</v>
      </c>
      <c r="F73" s="19">
        <f t="shared" si="3"/>
        <v>130642746</v>
      </c>
      <c r="G73" s="31">
        <v>3272750</v>
      </c>
      <c r="H73" s="19">
        <v>3259323</v>
      </c>
      <c r="I73" s="19">
        <v>3352622</v>
      </c>
    </row>
    <row r="74" spans="1:9" ht="105">
      <c r="A74" s="3" t="s">
        <v>232</v>
      </c>
      <c r="B74" s="2" t="s">
        <v>157</v>
      </c>
      <c r="C74" s="3" t="s">
        <v>18</v>
      </c>
      <c r="D74" s="16">
        <f>+D73</f>
        <v>39.650000000000006</v>
      </c>
      <c r="E74" s="19">
        <f t="shared" si="2"/>
        <v>2465616</v>
      </c>
      <c r="F74" s="19">
        <f t="shared" si="3"/>
        <v>97761675</v>
      </c>
      <c r="G74" s="31">
        <v>2451475</v>
      </c>
      <c r="H74" s="19">
        <v>2441418</v>
      </c>
      <c r="I74" s="19">
        <v>2503954</v>
      </c>
    </row>
    <row r="75" spans="1:9" ht="90">
      <c r="A75" s="3" t="s">
        <v>233</v>
      </c>
      <c r="B75" s="2" t="s">
        <v>159</v>
      </c>
      <c r="C75" s="3" t="s">
        <v>8</v>
      </c>
      <c r="D75" s="16">
        <v>18</v>
      </c>
      <c r="E75" s="19">
        <f t="shared" si="2"/>
        <v>234296</v>
      </c>
      <c r="F75" s="19">
        <f t="shared" si="3"/>
        <v>4217328</v>
      </c>
      <c r="G75" s="31">
        <v>232797.5</v>
      </c>
      <c r="H75" s="19">
        <v>231842</v>
      </c>
      <c r="I75" s="19">
        <v>238246</v>
      </c>
    </row>
    <row r="76" spans="1:9" ht="15.75">
      <c r="A76" s="12">
        <v>25</v>
      </c>
      <c r="B76" s="21" t="s">
        <v>161</v>
      </c>
      <c r="C76" s="22"/>
      <c r="D76" s="23"/>
      <c r="E76" s="24"/>
      <c r="F76" s="39"/>
      <c r="G76" s="32"/>
      <c r="H76" s="24"/>
      <c r="I76" s="24"/>
    </row>
    <row r="77" spans="1:9" ht="180">
      <c r="A77" s="3" t="s">
        <v>234</v>
      </c>
      <c r="B77" s="2" t="s">
        <v>163</v>
      </c>
      <c r="C77" s="3" t="s">
        <v>21</v>
      </c>
      <c r="D77" s="16">
        <v>80</v>
      </c>
      <c r="E77" s="19">
        <f t="shared" si="2"/>
        <v>193033</v>
      </c>
      <c r="F77" s="19">
        <f t="shared" si="3"/>
        <v>15442640</v>
      </c>
      <c r="G77" s="31">
        <v>191847.37</v>
      </c>
      <c r="H77" s="19">
        <v>191060</v>
      </c>
      <c r="I77" s="19">
        <v>196191</v>
      </c>
    </row>
    <row r="78" spans="1:9" ht="15.75">
      <c r="A78" s="12">
        <v>26</v>
      </c>
      <c r="B78" s="21" t="s">
        <v>235</v>
      </c>
      <c r="C78" s="22"/>
      <c r="D78" s="23"/>
      <c r="E78" s="24"/>
      <c r="F78" s="39"/>
      <c r="G78" s="32"/>
      <c r="H78" s="24"/>
      <c r="I78" s="24"/>
    </row>
    <row r="79" spans="1:9" ht="291.75">
      <c r="A79" s="3">
        <v>26.1</v>
      </c>
      <c r="B79" s="2" t="s">
        <v>236</v>
      </c>
      <c r="C79" s="3" t="s">
        <v>8</v>
      </c>
      <c r="D79" s="16">
        <v>1</v>
      </c>
      <c r="E79" s="19">
        <f t="shared" si="2"/>
        <v>18019350</v>
      </c>
      <c r="F79" s="19">
        <f t="shared" si="3"/>
        <v>18019350</v>
      </c>
      <c r="G79" s="31">
        <v>17907500</v>
      </c>
      <c r="H79" s="19">
        <v>17834034</v>
      </c>
      <c r="I79" s="19">
        <v>18316516</v>
      </c>
    </row>
    <row r="80" spans="1:9" ht="246" customHeight="1">
      <c r="A80" s="3">
        <v>26.2</v>
      </c>
      <c r="B80" s="2" t="s">
        <v>237</v>
      </c>
      <c r="C80" s="3" t="s">
        <v>8</v>
      </c>
      <c r="D80" s="16">
        <v>1</v>
      </c>
      <c r="E80" s="19">
        <f t="shared" si="2"/>
        <v>15990887</v>
      </c>
      <c r="F80" s="19">
        <f t="shared" si="3"/>
        <v>15990887</v>
      </c>
      <c r="G80" s="31">
        <v>15905852.754999999</v>
      </c>
      <c r="H80" s="19">
        <v>15840598</v>
      </c>
      <c r="I80" s="19">
        <v>16226208</v>
      </c>
    </row>
    <row r="81" spans="1:6">
      <c r="A81" s="37" t="s">
        <v>238</v>
      </c>
      <c r="B81" s="37"/>
      <c r="C81" s="37"/>
      <c r="D81" s="37"/>
      <c r="E81" s="37"/>
      <c r="F81" s="20">
        <f>ROUNDUP(SUM(F4:F80),0)</f>
        <v>1319784043</v>
      </c>
    </row>
    <row r="82" spans="1:6">
      <c r="A82" s="37" t="s">
        <v>239</v>
      </c>
      <c r="B82" s="37"/>
      <c r="C82" s="37"/>
      <c r="D82" s="37"/>
      <c r="E82" s="37"/>
      <c r="F82" s="20">
        <f>ROUNDUP(F81*24%,0)</f>
        <v>316748171</v>
      </c>
    </row>
    <row r="83" spans="1:6">
      <c r="A83" s="37" t="s">
        <v>240</v>
      </c>
      <c r="B83" s="37"/>
      <c r="C83" s="37"/>
      <c r="D83" s="37"/>
      <c r="E83" s="37"/>
      <c r="F83" s="20">
        <f>ROUNDUP(F81*6%,)</f>
        <v>79187043</v>
      </c>
    </row>
    <row r="84" spans="1:6">
      <c r="A84" s="37" t="s">
        <v>241</v>
      </c>
      <c r="B84" s="37"/>
      <c r="C84" s="37"/>
      <c r="D84" s="37"/>
      <c r="E84" s="37"/>
      <c r="F84" s="20">
        <f>ROUNDUP(F83*19%,0)</f>
        <v>15045539</v>
      </c>
    </row>
    <row r="85" spans="1:6">
      <c r="A85" s="37" t="s">
        <v>242</v>
      </c>
      <c r="B85" s="37"/>
      <c r="C85" s="37"/>
      <c r="D85" s="37"/>
      <c r="E85" s="37"/>
      <c r="F85" s="20">
        <f>SUM(F81:F84)</f>
        <v>1730764796</v>
      </c>
    </row>
    <row r="86" spans="1:6">
      <c r="A86" s="11"/>
      <c r="C86" s="11"/>
      <c r="D86" s="11"/>
      <c r="E86" s="11"/>
      <c r="F86" s="11"/>
    </row>
    <row r="87" spans="1:6">
      <c r="A87" s="11"/>
      <c r="C87" s="11"/>
      <c r="D87" s="11"/>
      <c r="E87" s="11"/>
      <c r="F87" s="11"/>
    </row>
    <row r="88" spans="1:6">
      <c r="A88" s="11"/>
      <c r="C88" s="11"/>
      <c r="D88" s="11"/>
      <c r="E88" s="11"/>
      <c r="F88" s="11"/>
    </row>
    <row r="89" spans="1:6">
      <c r="A89" s="11"/>
      <c r="C89" s="11"/>
      <c r="D89" s="11"/>
      <c r="E89" s="11"/>
      <c r="F89" s="11">
        <v>1730764794</v>
      </c>
    </row>
    <row r="90" spans="1:6">
      <c r="A90" s="11"/>
      <c r="C90" s="11"/>
      <c r="D90" s="11"/>
      <c r="E90" s="11"/>
      <c r="F90" s="38">
        <f>+F85-F89</f>
        <v>2</v>
      </c>
    </row>
    <row r="91" spans="1:6">
      <c r="A91" s="11"/>
      <c r="C91" s="11"/>
      <c r="D91" s="11"/>
      <c r="E91" s="11"/>
      <c r="F91" s="11"/>
    </row>
    <row r="92" spans="1:6">
      <c r="A92" s="11"/>
      <c r="C92" s="11"/>
      <c r="D92" s="11"/>
      <c r="E92" s="11"/>
      <c r="F92" s="11"/>
    </row>
    <row r="93" spans="1:6">
      <c r="A93" s="11"/>
      <c r="C93" s="11"/>
      <c r="D93" s="11"/>
      <c r="E93" s="11"/>
      <c r="F93" s="11"/>
    </row>
  </sheetData>
  <mergeCells count="7">
    <mergeCell ref="A2:I2"/>
    <mergeCell ref="A1:I1"/>
    <mergeCell ref="A83:E83"/>
    <mergeCell ref="A84:E84"/>
    <mergeCell ref="A85:E85"/>
    <mergeCell ref="A81:E81"/>
    <mergeCell ref="A82:E82"/>
  </mergeCells>
  <phoneticPr fontId="7" type="noConversion"/>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Infraestuctura - Antioquia - Medellín</dc:creator>
  <cp:keywords/>
  <dc:description/>
  <cp:lastModifiedBy>Monica Jaqueline Durango Castro</cp:lastModifiedBy>
  <cp:revision/>
  <dcterms:created xsi:type="dcterms:W3CDTF">2026-06-09T14:23:59Z</dcterms:created>
  <dcterms:modified xsi:type="dcterms:W3CDTF">2026-08-24T16:29:22Z</dcterms:modified>
  <cp:category/>
  <cp:contentStatus/>
</cp:coreProperties>
</file>