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DING\DING 2026\01 IQUIRA 2026\13 SELECCIÓN ABREVIADA SALÓN VALENCIA\"/>
    </mc:Choice>
  </mc:AlternateContent>
  <xr:revisionPtr revIDLastSave="0" documentId="13_ncr:1_{FB987EA1-7A74-45A3-B139-C37009EDA90D}" xr6:coauthVersionLast="47" xr6:coauthVersionMax="47" xr10:uidLastSave="{00000000-0000-0000-0000-000000000000}"/>
  <bookViews>
    <workbookView xWindow="-108" yWindow="-108" windowWidth="23256" windowHeight="12576" tabRatio="821" xr2:uid="{00000000-000D-0000-FFFF-FFFF00000000}"/>
  </bookViews>
  <sheets>
    <sheet name="PRESUPUESTO GENERAL" sheetId="1" r:id="rId1"/>
  </sheets>
  <definedNames>
    <definedName name="a">#REF!</definedName>
    <definedName name="_xlnm.Print_Area" localSheetId="0">'PRESUPUESTO GENERAL'!$A$1:$F$99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4" i="1" l="1"/>
  <c r="F70" i="1"/>
  <c r="F47" i="1"/>
  <c r="H74" i="1"/>
  <c r="H75" i="1" s="1"/>
  <c r="H76" i="1" s="1"/>
  <c r="G77" i="1"/>
  <c r="H12" i="1"/>
  <c r="E13" i="1" l="1"/>
  <c r="J13" i="1" l="1"/>
  <c r="F13" i="1" l="1"/>
  <c r="E74" i="1" l="1"/>
  <c r="E80" i="1"/>
  <c r="E79" i="1"/>
  <c r="E8" i="1" l="1"/>
  <c r="J43" i="1" l="1"/>
  <c r="E86" i="1"/>
  <c r="G79" i="1" l="1"/>
  <c r="B80" i="1"/>
  <c r="G27" i="1" l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26" i="1"/>
  <c r="F85" i="1" l="1"/>
  <c r="F86" i="1"/>
  <c r="F79" i="1"/>
  <c r="F77" i="1"/>
  <c r="F76" i="1"/>
  <c r="F74" i="1"/>
  <c r="F30" i="1"/>
  <c r="F89" i="1"/>
  <c r="F87" i="1"/>
  <c r="F80" i="1" l="1"/>
  <c r="F88" i="1"/>
  <c r="F84" i="1" l="1"/>
  <c r="F90" i="1" s="1"/>
  <c r="F78" i="1"/>
  <c r="F75" i="1"/>
  <c r="F73" i="1" l="1"/>
  <c r="F81" i="1" s="1"/>
  <c r="F69" i="1"/>
  <c r="F66" i="1"/>
  <c r="F67" i="1"/>
  <c r="F65" i="1" l="1"/>
  <c r="F64" i="1" l="1"/>
  <c r="F63" i="1"/>
  <c r="F62" i="1"/>
  <c r="F61" i="1"/>
  <c r="F58" i="1"/>
  <c r="F52" i="1"/>
  <c r="F60" i="1" l="1"/>
  <c r="F59" i="1"/>
  <c r="F54" i="1"/>
  <c r="F56" i="1"/>
  <c r="F51" i="1"/>
  <c r="F50" i="1"/>
  <c r="F49" i="1"/>
  <c r="F43" i="1"/>
  <c r="F45" i="1"/>
  <c r="F41" i="1"/>
  <c r="F33" i="1"/>
  <c r="F32" i="1"/>
  <c r="F31" i="1"/>
  <c r="F35" i="1" l="1"/>
  <c r="F57" i="1"/>
  <c r="F39" i="1"/>
  <c r="F46" i="1"/>
  <c r="F25" i="1"/>
  <c r="F29" i="1"/>
  <c r="F24" i="1"/>
  <c r="F26" i="1"/>
  <c r="F28" i="1"/>
  <c r="F19" i="1"/>
  <c r="F42" i="1" l="1"/>
  <c r="G80" i="1"/>
  <c r="F20" i="1"/>
  <c r="F37" i="1"/>
  <c r="F18" i="1"/>
  <c r="F68" i="1"/>
  <c r="F53" i="1"/>
  <c r="C59" i="1"/>
  <c r="C32" i="1"/>
  <c r="C20" i="1"/>
  <c r="F22" i="1" l="1"/>
  <c r="F21" i="1"/>
  <c r="F17" i="1" s="1"/>
  <c r="C33" i="1"/>
  <c r="F55" i="1"/>
  <c r="G70" i="1" l="1"/>
  <c r="E11" i="1" l="1"/>
  <c r="E9" i="1" l="1"/>
  <c r="F9" i="1" l="1"/>
  <c r="F8" i="1"/>
  <c r="E12" i="1"/>
  <c r="F7" i="1" l="1"/>
  <c r="F12" i="1"/>
  <c r="G12" i="1" s="1"/>
  <c r="F11" i="1" l="1"/>
  <c r="F10" i="1" s="1"/>
  <c r="F14" i="1" l="1"/>
  <c r="F95" i="1" l="1"/>
  <c r="F96" i="1"/>
  <c r="F97" i="1" l="1"/>
  <c r="F98" i="1" s="1"/>
  <c r="G99" i="1" l="1"/>
  <c r="G98" i="1"/>
</calcChain>
</file>

<file path=xl/sharedStrings.xml><?xml version="1.0" encoding="utf-8"?>
<sst xmlns="http://schemas.openxmlformats.org/spreadsheetml/2006/main" count="219" uniqueCount="172">
  <si>
    <t>CANTIDAD</t>
  </si>
  <si>
    <t>ÍTEM</t>
  </si>
  <si>
    <t>DESCRIPCIÓN</t>
  </si>
  <si>
    <t>UNIDAD</t>
  </si>
  <si>
    <t>M2</t>
  </si>
  <si>
    <t>M3</t>
  </si>
  <si>
    <t>V/R. UNITARIO</t>
  </si>
  <si>
    <t>V/PARCIAL</t>
  </si>
  <si>
    <t>PRELIMINARES</t>
  </si>
  <si>
    <t>PINTURA AULAS</t>
  </si>
  <si>
    <t>PINTURA VINILO TIPO 1 A 2 MANOS</t>
  </si>
  <si>
    <t>VALOR TOTAL COSTOS DIRECTOS:</t>
  </si>
  <si>
    <t>AIU (30%)</t>
  </si>
  <si>
    <t>Administracion</t>
  </si>
  <si>
    <t>imprevisto</t>
  </si>
  <si>
    <t>utilidad</t>
  </si>
  <si>
    <t>VALOR TOTAL DE COSTOS INDIRECTOS</t>
  </si>
  <si>
    <t>TOTAL OBRA</t>
  </si>
  <si>
    <t>KG</t>
  </si>
  <si>
    <t>UND</t>
  </si>
  <si>
    <t>A. MEJORAMIENTO INSTITUCION EDUCATIVA URBANA MARIA AUXILIADORA SEDE PRINCIPAL</t>
  </si>
  <si>
    <t>A.1</t>
  </si>
  <si>
    <t>A1.1</t>
  </si>
  <si>
    <t>A1.2</t>
  </si>
  <si>
    <t>A.2</t>
  </si>
  <si>
    <t>A.2.1</t>
  </si>
  <si>
    <t>A.2.2</t>
  </si>
  <si>
    <t>TOTAL COMPONENTE A</t>
  </si>
  <si>
    <t>localizacion y replanteo manual</t>
  </si>
  <si>
    <t>Demolición placa de piso concreto e= 0,10 mt, incluye retiro</t>
  </si>
  <si>
    <t>Excavación manual con retiro hasta h= 2,90 mt</t>
  </si>
  <si>
    <t>Relleno y compactación con recebo</t>
  </si>
  <si>
    <t>CIMIENTOS</t>
  </si>
  <si>
    <t>Concreto pobre de 1700 psi para limpieza e:0.05 m</t>
  </si>
  <si>
    <t>Concreto para zapatas f'c:3,000 PSI</t>
  </si>
  <si>
    <t>Concreto para viga de cimentación f'c:3,000 PSI</t>
  </si>
  <si>
    <t>ESTRUCTURA</t>
  </si>
  <si>
    <t>Concreto para columnas f'c:3,000 PSI</t>
  </si>
  <si>
    <t>Concreto para vigas aéreas fc:3000 psi</t>
  </si>
  <si>
    <t>Acero de refuerzo 60000PSI (420MPA)</t>
  </si>
  <si>
    <t>Viga cinta intermedia 0.12x0.15m en concreto de 3000 psi, incluye acero</t>
  </si>
  <si>
    <t>ML</t>
  </si>
  <si>
    <t>Dintel 0,15 x 0,15 mt, en concreto de 3000 psi, incl. acero</t>
  </si>
  <si>
    <t>Columneta 0,20x0,15 en concreto de 3000 psi, incl. Acero</t>
  </si>
  <si>
    <t>MAMPOSTERÍA</t>
  </si>
  <si>
    <t xml:space="preserve">Muros en bloque hueco No 5 </t>
  </si>
  <si>
    <t>PAÑETE</t>
  </si>
  <si>
    <t>Pañete liso para muros 1:4 con filos y dilataciones</t>
  </si>
  <si>
    <t xml:space="preserve">ESTUCO  </t>
  </si>
  <si>
    <t>Estuco y pintura vinilo tipo 1 para muros</t>
  </si>
  <si>
    <t>PISOS</t>
  </si>
  <si>
    <t>Placa de piso en concreto de 2500 psi e=0,08m</t>
  </si>
  <si>
    <t>Piso en tableta en ceramica</t>
  </si>
  <si>
    <t>Guaradescoba en tableta de ceramica</t>
  </si>
  <si>
    <t>ESTRUCTURA METALICA</t>
  </si>
  <si>
    <t>suministro e instalacion de marco y puerta metalica en lamina cal 20 de 1x2,7 incluye chapa de seguridad, pintura anticorrosivo y esmalte. segun diseño y tipologia de la puerta, incluye luceta metalica</t>
  </si>
  <si>
    <t>suministro e instalacion de ventana en lamina cal 20 y tubo 1" tipo banco, según diseño, incluye vidrios de 4mm</t>
  </si>
  <si>
    <t xml:space="preserve">CUBIERTA </t>
  </si>
  <si>
    <t>Cubierta en teja termoacustica UPVC, incluye tornillos autoperforantes y fijadores de ala</t>
  </si>
  <si>
    <t>Estructura Metálica de Cubierta. Incluye: Cerchas, columnas, correas, tensores y platinas in cluye anticorrosivo. Según planos y especificaciones técnicas.</t>
  </si>
  <si>
    <t>Suministro e instalación de canal metálica</t>
  </si>
  <si>
    <t>Caballete termoacustico UPVC, incluye tornillos autoperforantes y fijadores de ala</t>
  </si>
  <si>
    <t>PASILLOS</t>
  </si>
  <si>
    <t xml:space="preserve">Piso en concreto de 3000 PSI, e=0.10 mts incluye malla electrosoldada </t>
  </si>
  <si>
    <t>RED DE AGUAS LLUVIAS</t>
  </si>
  <si>
    <t>Bajante A. LL. 4" PVC</t>
  </si>
  <si>
    <t xml:space="preserve">ML </t>
  </si>
  <si>
    <t>Tuberia de desagüe en pvc 6"</t>
  </si>
  <si>
    <t>Caja  de   inspección de  60x60cm, en concreto</t>
  </si>
  <si>
    <t>Cuneta A. LL. en concreto de 3000 psi a= 0.50 mt</t>
  </si>
  <si>
    <t>PUNTOS ELECTRICOS E ILUMINACION</t>
  </si>
  <si>
    <t>Suministro e instalación de luminaria led hermetica 36 W</t>
  </si>
  <si>
    <t>Suministro e instalación de interruptor sencillo</t>
  </si>
  <si>
    <t>Suministro e instalación de tomacorrientes doble 110 V  con polo a tierra</t>
  </si>
  <si>
    <t xml:space="preserve">Suministro e instalación de tablero de 4 circuitos monofasico </t>
  </si>
  <si>
    <t>Suministro e instalación de breaker enchufable 1x20 A</t>
  </si>
  <si>
    <t>Suministro e instalación de alimentador en cable de cobre libre de halogeno 2x8+8T AWG</t>
  </si>
  <si>
    <t>Suministro e instalación de tuberia EMT de 1"</t>
  </si>
  <si>
    <t>LIMPIEZA GENERAL</t>
  </si>
  <si>
    <t xml:space="preserve">Aseo final obra con equipo de presion hidraulico. </t>
  </si>
  <si>
    <t>B.1</t>
  </si>
  <si>
    <t>B.2</t>
  </si>
  <si>
    <t>B1.1</t>
  </si>
  <si>
    <t>B1.2</t>
  </si>
  <si>
    <t>B1.3</t>
  </si>
  <si>
    <t>B1.4</t>
  </si>
  <si>
    <t>B2.1</t>
  </si>
  <si>
    <t>B2.2</t>
  </si>
  <si>
    <t>B2.3</t>
  </si>
  <si>
    <t>B2.4</t>
  </si>
  <si>
    <t>B2.5</t>
  </si>
  <si>
    <t>B2.6</t>
  </si>
  <si>
    <t>B2.7</t>
  </si>
  <si>
    <t>B2.8</t>
  </si>
  <si>
    <t>B.3</t>
  </si>
  <si>
    <t>TOTAL COMPONENTE B</t>
  </si>
  <si>
    <t>B.4</t>
  </si>
  <si>
    <t>B.5</t>
  </si>
  <si>
    <t>B.6</t>
  </si>
  <si>
    <t>B2.3.1</t>
  </si>
  <si>
    <t>B2.4.1</t>
  </si>
  <si>
    <t>B2.5.1</t>
  </si>
  <si>
    <t>B2.6.1</t>
  </si>
  <si>
    <t>B2.6.2</t>
  </si>
  <si>
    <t>B2.6.3</t>
  </si>
  <si>
    <t>B2.8.1</t>
  </si>
  <si>
    <t>B2.8.2</t>
  </si>
  <si>
    <t>B3.1</t>
  </si>
  <si>
    <t>B4.1</t>
  </si>
  <si>
    <t>B4.2</t>
  </si>
  <si>
    <t>B4.3</t>
  </si>
  <si>
    <t>B4.4</t>
  </si>
  <si>
    <t>B5.1</t>
  </si>
  <si>
    <t>B5.2</t>
  </si>
  <si>
    <t>B5.3</t>
  </si>
  <si>
    <t>B5.4</t>
  </si>
  <si>
    <t>B5.5</t>
  </si>
  <si>
    <t>B5.6</t>
  </si>
  <si>
    <t>B5.7</t>
  </si>
  <si>
    <t>B6.1</t>
  </si>
  <si>
    <t>B2.1.1</t>
  </si>
  <si>
    <t>B2.1.2</t>
  </si>
  <si>
    <t>B2.1.3</t>
  </si>
  <si>
    <t>B2.2.2</t>
  </si>
  <si>
    <t>B2.2.1</t>
  </si>
  <si>
    <t>B2.2.3</t>
  </si>
  <si>
    <t>B2.2.4</t>
  </si>
  <si>
    <t>B2.2.5</t>
  </si>
  <si>
    <t>B2.2.6</t>
  </si>
  <si>
    <t>B2.7.1</t>
  </si>
  <si>
    <t>B2.7.2</t>
  </si>
  <si>
    <t>B2.8.3</t>
  </si>
  <si>
    <t>B2.8.4</t>
  </si>
  <si>
    <t>C. MEJORAMIENTO SALA PROFESORES I.E. VALENCIA DE LA PAZ SEDE PRINCIPAL</t>
  </si>
  <si>
    <t>C.1</t>
  </si>
  <si>
    <t>CIELO RASO EN PVC Perf. Alum. crudo</t>
  </si>
  <si>
    <t xml:space="preserve">Cielo raso en PVC perf. Alum.  Crudo </t>
  </si>
  <si>
    <t>C1.1</t>
  </si>
  <si>
    <t>C.2</t>
  </si>
  <si>
    <t>ESTUCO PLASTICO PARA MUROS INTERNOS</t>
  </si>
  <si>
    <t>Suministro e instalacion  lámpara led 200 W</t>
  </si>
  <si>
    <t>SISTEMA ELECTRICO</t>
  </si>
  <si>
    <t>C.3</t>
  </si>
  <si>
    <t>Alistado de pisos en mortero</t>
  </si>
  <si>
    <t>TOTAL COMPONENTE C</t>
  </si>
  <si>
    <t>D. CUIERTA RIO IQUIRA</t>
  </si>
  <si>
    <t>D.1</t>
  </si>
  <si>
    <t>D.2</t>
  </si>
  <si>
    <t>CUBIERTA</t>
  </si>
  <si>
    <t>C2.1</t>
  </si>
  <si>
    <t>C2.2</t>
  </si>
  <si>
    <t>C3.1</t>
  </si>
  <si>
    <t>C3.2</t>
  </si>
  <si>
    <t>D.1.1</t>
  </si>
  <si>
    <t>D.1.2</t>
  </si>
  <si>
    <t>D.2.1</t>
  </si>
  <si>
    <t xml:space="preserve">Suministro e instalacion de cubierta master mil calibre 28 incluye tornillos y todo lo necesario para su funcionamiento </t>
  </si>
  <si>
    <t>Correa en perfil metálico de 3" x1 1/2", cal.20</t>
  </si>
  <si>
    <t>D.1.3</t>
  </si>
  <si>
    <t>Fabricación, suministro y montaje de barandas metalicas incluye paral metálico en  tuberia metálica de 2"  y  separadores en 1". Incluye soldadura, perno de anclaje y complementarios, según diseño</t>
  </si>
  <si>
    <t>TOTAL COMPONENTE D</t>
  </si>
  <si>
    <t xml:space="preserve">PICADA Y RESANES DE MUROS </t>
  </si>
  <si>
    <t xml:space="preserve">Graniplast aplicado en muros o superficies receptoras de la aplicación </t>
  </si>
  <si>
    <t>Pintura en esmalte para carpintería metálica</t>
  </si>
  <si>
    <t>A.2.3</t>
  </si>
  <si>
    <t>suministro e instalacion de caballete para teja master mil incluye tornillos y todo los necesario para su buen funcionamiento</t>
  </si>
  <si>
    <t>Instalación de Salida lámpara panel led Redonda o cuadrada 20 W incrustar luz blanca. Y todo lo relacionado para su buen funcionamiento</t>
  </si>
  <si>
    <t>NIT 891.180.131-1</t>
  </si>
  <si>
    <t>B2.7.3</t>
  </si>
  <si>
    <t>CONSTRUCCION DE AULA ESCOLAR EN LA INSTITUCION EDUCATIVA VALENCIA DE LA PAZ SEDE PRINCIPAL, UBICADA EN EL ÁREA RURAL DEL MUNICIPIO DE ÍQUIRA - HUILA</t>
  </si>
  <si>
    <t>B. CONSTRUCCION DE AULA ESCOLAR EN LA INSTITUCION EDUCATIVA VALENCIA DE LA PAZ SEDE PRINCIPAL, UBICADA EN EL ÁREA RURAL DEL MUNICIPIO DE ÍQUIRA - HUILA</t>
  </si>
  <si>
    <t xml:space="preserve">AULA EDUCATIVA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</si>
</sst>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_ * #,##0_ ;_ * \-#,##0_ ;_ * &quot;-&quot;??_ ;_ @_ "/>
    <numFmt numFmtId="168" formatCode="_-&quot;$&quot;\ * #,##0_-;\-&quot;$&quot;\ * #,##0_-;_-&quot;$&quot;\ * &quot;-&quot;??_-;_-@_-"/>
    <numFmt numFmtId="169" formatCode="&quot;$&quot;#,##0"/>
    <numFmt numFmtId="171" formatCode="0.000"/>
    <numFmt numFmtId="172" formatCode="_-&quot;$&quot;\ * #,##0.00_-;\-&quot;$&quot;\ * #,##0.00_-;_-&quot;$&quot;\ * &quot;-&quot;_-;_-@_-"/>
    <numFmt numFmtId="175" formatCode="_ &quot;$&quot;\ * #,##0_ ;_ &quot;$&quot;\ * \-#,##0_ ;_ &quot;$&quot;\ * &quot;-&quot;??_ ;_ @_ "/>
    <numFmt numFmtId="176" formatCode="_ &quot;$&quot;\ * #,##0_ ;_ &quot;$&quot;\ * \-#,##0_ ;_ &quot;$&quot;\ * &quot;-&quot;_ ;_ @_ "/>
    <numFmt numFmtId="177" formatCode="_-* #,##0.00\ [$€]_-;\-* #,##0.00\ [$€]_-;_-* &quot;-&quot;??\ [$€]_-;_-@_-"/>
    <numFmt numFmtId="179" formatCode="_(&quot;$&quot;\ * #,##0.00_);_(&quot;$&quot;\ * \(#,##0.00\);_(&quot;$&quot;\ * &quot;-&quot;??_);_(@_)"/>
  </numFmts>
  <fonts count="3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Rounded MT Bold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20"/>
      <name val="Arial Rounded MT Bold"/>
      <family val="2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u/>
      <sz val="7.5"/>
      <color indexed="12"/>
      <name val="Arial"/>
      <family val="2"/>
    </font>
    <font>
      <sz val="9"/>
      <name val="Calibri"/>
      <family val="2"/>
      <scheme val="minor"/>
    </font>
    <font>
      <sz val="12"/>
      <name val="Calibri Light"/>
      <family val="2"/>
      <scheme val="maj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07">
    <xf numFmtId="0" fontId="0" fillId="0" borderId="0"/>
    <xf numFmtId="164" fontId="13" fillId="0" borderId="0" applyFont="0" applyFill="0" applyBorder="0" applyAlignment="0" applyProtection="0">
      <alignment vertical="center"/>
    </xf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3" fillId="0" borderId="0"/>
    <xf numFmtId="0" fontId="4" fillId="0" borderId="0"/>
    <xf numFmtId="0" fontId="4" fillId="0" borderId="0" applyAlignment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42" fontId="13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4" fillId="0" borderId="0"/>
    <xf numFmtId="43" fontId="2" fillId="0" borderId="0" applyFont="0" applyFill="0" applyBorder="0" applyAlignment="0" applyProtection="0"/>
    <xf numFmtId="17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 applyAlignment="0"/>
    <xf numFmtId="0" fontId="4" fillId="0" borderId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0" fontId="24" fillId="0" borderId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44" fontId="1" fillId="0" borderId="0" applyFont="0" applyFill="0" applyBorder="0" applyAlignment="0" applyProtection="0"/>
  </cellStyleXfs>
  <cellXfs count="135">
    <xf numFmtId="0" fontId="0" fillId="0" borderId="0" xfId="0"/>
    <xf numFmtId="0" fontId="18" fillId="0" borderId="0" xfId="0" applyFont="1" applyAlignment="1">
      <alignment vertical="center"/>
    </xf>
    <xf numFmtId="0" fontId="21" fillId="0" borderId="7" xfId="10" applyFont="1" applyBorder="1" applyAlignment="1">
      <alignment horizontal="justify" vertical="center" wrapText="1"/>
    </xf>
    <xf numFmtId="0" fontId="18" fillId="0" borderId="7" xfId="0" applyFont="1" applyBorder="1" applyAlignment="1">
      <alignment wrapText="1"/>
    </xf>
    <xf numFmtId="2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7" fillId="0" borderId="7" xfId="2" applyFont="1" applyBorder="1"/>
    <xf numFmtId="167" fontId="6" fillId="0" borderId="7" xfId="3" applyNumberFormat="1" applyFont="1" applyFill="1" applyBorder="1" applyAlignment="1">
      <alignment horizontal="center" vertical="center"/>
    </xf>
    <xf numFmtId="4" fontId="8" fillId="0" borderId="7" xfId="3" applyNumberFormat="1" applyFont="1" applyFill="1" applyBorder="1" applyAlignment="1">
      <alignment horizontal="center" vertical="center"/>
    </xf>
    <xf numFmtId="175" fontId="9" fillId="0" borderId="8" xfId="6" applyNumberFormat="1" applyFont="1" applyFill="1" applyBorder="1" applyAlignment="1">
      <alignment horizontal="left"/>
    </xf>
    <xf numFmtId="167" fontId="6" fillId="0" borderId="7" xfId="3" applyNumberFormat="1" applyFont="1" applyFill="1" applyBorder="1" applyAlignment="1">
      <alignment horizontal="center"/>
    </xf>
    <xf numFmtId="166" fontId="6" fillId="0" borderId="7" xfId="6" applyFont="1" applyFill="1" applyBorder="1" applyAlignment="1">
      <alignment horizontal="center" vertical="center"/>
    </xf>
    <xf numFmtId="175" fontId="9" fillId="0" borderId="7" xfId="6" applyNumberFormat="1" applyFont="1" applyFill="1" applyBorder="1" applyAlignment="1">
      <alignment horizontal="left"/>
    </xf>
    <xf numFmtId="44" fontId="18" fillId="0" borderId="0" xfId="0" applyNumberFormat="1" applyFont="1"/>
    <xf numFmtId="0" fontId="18" fillId="0" borderId="0" xfId="0" applyFont="1"/>
    <xf numFmtId="169" fontId="18" fillId="0" borderId="0" xfId="0" applyNumberFormat="1" applyFont="1"/>
    <xf numFmtId="44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0" fontId="7" fillId="0" borderId="6" xfId="2" applyFont="1" applyBorder="1" applyAlignment="1">
      <alignment horizontal="center"/>
    </xf>
    <xf numFmtId="0" fontId="21" fillId="0" borderId="16" xfId="10" applyFont="1" applyBorder="1" applyAlignment="1">
      <alignment horizontal="center" vertical="center"/>
    </xf>
    <xf numFmtId="4" fontId="21" fillId="0" borderId="7" xfId="10" applyNumberFormat="1" applyFont="1" applyBorder="1" applyAlignment="1">
      <alignment horizontal="center" vertical="center"/>
    </xf>
    <xf numFmtId="166" fontId="9" fillId="0" borderId="8" xfId="6" applyFont="1" applyFill="1" applyBorder="1" applyAlignment="1">
      <alignment horizontal="left"/>
    </xf>
    <xf numFmtId="0" fontId="20" fillId="0" borderId="0" xfId="0" applyFont="1" applyAlignment="1">
      <alignment vertical="center"/>
    </xf>
    <xf numFmtId="0" fontId="18" fillId="0" borderId="16" xfId="0" applyFont="1" applyBorder="1" applyAlignment="1">
      <alignment horizontal="center"/>
    </xf>
    <xf numFmtId="0" fontId="18" fillId="0" borderId="16" xfId="0" applyFont="1" applyBorder="1" applyAlignment="1">
      <alignment horizontal="center" vertical="center"/>
    </xf>
    <xf numFmtId="0" fontId="7" fillId="0" borderId="18" xfId="2" applyFont="1" applyBorder="1" applyAlignment="1">
      <alignment horizontal="left"/>
    </xf>
    <xf numFmtId="2" fontId="18" fillId="0" borderId="7" xfId="0" applyNumberFormat="1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center"/>
    </xf>
    <xf numFmtId="0" fontId="27" fillId="0" borderId="7" xfId="12" applyFont="1" applyBorder="1" applyAlignment="1">
      <alignment horizontal="justify" vertical="center"/>
    </xf>
    <xf numFmtId="0" fontId="20" fillId="0" borderId="16" xfId="10" applyFont="1" applyBorder="1" applyAlignment="1">
      <alignment horizontal="center" vertical="center"/>
    </xf>
    <xf numFmtId="4" fontId="15" fillId="0" borderId="7" xfId="3" applyNumberFormat="1" applyFont="1" applyFill="1" applyBorder="1" applyAlignment="1">
      <alignment horizontal="center" vertical="center"/>
    </xf>
    <xf numFmtId="166" fontId="26" fillId="0" borderId="8" xfId="6" applyFont="1" applyFill="1" applyBorder="1" applyAlignment="1">
      <alignment horizontal="left"/>
    </xf>
    <xf numFmtId="0" fontId="12" fillId="0" borderId="25" xfId="2" applyFont="1" applyBorder="1" applyAlignment="1">
      <alignment horizontal="center" vertical="center"/>
    </xf>
    <xf numFmtId="0" fontId="12" fillId="0" borderId="26" xfId="2" applyFont="1" applyBorder="1" applyAlignment="1">
      <alignment horizontal="center" vertical="center"/>
    </xf>
    <xf numFmtId="167" fontId="12" fillId="0" borderId="26" xfId="3" applyNumberFormat="1" applyFont="1" applyFill="1" applyBorder="1" applyAlignment="1">
      <alignment horizontal="center" vertical="center"/>
    </xf>
    <xf numFmtId="167" fontId="12" fillId="0" borderId="27" xfId="3" applyNumberFormat="1" applyFont="1" applyFill="1" applyBorder="1" applyAlignment="1">
      <alignment horizontal="center" vertical="center"/>
    </xf>
    <xf numFmtId="0" fontId="12" fillId="0" borderId="20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2" fillId="0" borderId="21" xfId="2" applyFont="1" applyBorder="1" applyAlignment="1">
      <alignment vertical="center"/>
    </xf>
    <xf numFmtId="0" fontId="4" fillId="0" borderId="7" xfId="2" applyBorder="1" applyAlignment="1">
      <alignment horizontal="center"/>
    </xf>
    <xf numFmtId="2" fontId="4" fillId="0" borderId="7" xfId="2" applyNumberFormat="1" applyBorder="1" applyAlignment="1">
      <alignment horizontal="center"/>
    </xf>
    <xf numFmtId="4" fontId="4" fillId="0" borderId="7" xfId="2" applyNumberFormat="1" applyBorder="1" applyAlignment="1">
      <alignment horizontal="center" vertical="center"/>
    </xf>
    <xf numFmtId="166" fontId="5" fillId="0" borderId="8" xfId="6" applyFont="1" applyFill="1" applyBorder="1" applyAlignment="1">
      <alignment horizontal="left"/>
    </xf>
    <xf numFmtId="0" fontId="4" fillId="0" borderId="6" xfId="5" applyBorder="1" applyAlignment="1">
      <alignment horizontal="center" vertical="center"/>
    </xf>
    <xf numFmtId="166" fontId="8" fillId="0" borderId="7" xfId="6" applyFont="1" applyFill="1" applyBorder="1" applyAlignment="1">
      <alignment horizontal="center" vertical="center"/>
    </xf>
    <xf numFmtId="0" fontId="4" fillId="0" borderId="7" xfId="2" applyBorder="1" applyAlignment="1">
      <alignment wrapText="1"/>
    </xf>
    <xf numFmtId="0" fontId="4" fillId="0" borderId="6" xfId="2" applyBorder="1" applyAlignment="1">
      <alignment horizontal="center" vertical="center"/>
    </xf>
    <xf numFmtId="42" fontId="8" fillId="0" borderId="9" xfId="20" applyFont="1" applyFill="1" applyBorder="1" applyAlignment="1" applyProtection="1">
      <alignment horizontal="justify" vertical="center"/>
      <protection hidden="1"/>
    </xf>
    <xf numFmtId="168" fontId="8" fillId="0" borderId="7" xfId="1" applyNumberFormat="1" applyFont="1" applyFill="1" applyBorder="1" applyAlignment="1">
      <alignment horizontal="center" vertical="center"/>
    </xf>
    <xf numFmtId="166" fontId="7" fillId="0" borderId="13" xfId="6" applyFont="1" applyFill="1" applyBorder="1" applyAlignment="1">
      <alignment horizontal="left"/>
    </xf>
    <xf numFmtId="172" fontId="11" fillId="0" borderId="7" xfId="0" applyNumberFormat="1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172" fontId="20" fillId="0" borderId="7" xfId="0" applyNumberFormat="1" applyFont="1" applyBorder="1" applyAlignment="1">
      <alignment vertical="center"/>
    </xf>
    <xf numFmtId="171" fontId="4" fillId="0" borderId="7" xfId="2" applyNumberFormat="1" applyBorder="1" applyAlignment="1">
      <alignment wrapText="1"/>
    </xf>
    <xf numFmtId="166" fontId="28" fillId="0" borderId="13" xfId="0" applyNumberFormat="1" applyFont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164" fontId="18" fillId="0" borderId="0" xfId="1" applyFont="1" applyFill="1" applyAlignment="1"/>
    <xf numFmtId="0" fontId="17" fillId="0" borderId="1" xfId="2" applyFont="1" applyBorder="1" applyAlignment="1">
      <alignment vertical="center" wrapText="1"/>
    </xf>
    <xf numFmtId="0" fontId="17" fillId="0" borderId="3" xfId="2" applyFont="1" applyBorder="1" applyAlignment="1">
      <alignment vertical="center" wrapText="1"/>
    </xf>
    <xf numFmtId="0" fontId="17" fillId="0" borderId="4" xfId="2" applyFont="1" applyBorder="1" applyAlignment="1">
      <alignment vertical="center" wrapText="1"/>
    </xf>
    <xf numFmtId="0" fontId="17" fillId="0" borderId="0" xfId="2" applyFont="1" applyAlignment="1">
      <alignment vertical="center" wrapText="1"/>
    </xf>
    <xf numFmtId="0" fontId="17" fillId="0" borderId="5" xfId="2" applyFont="1" applyBorder="1" applyAlignment="1">
      <alignment vertical="center" wrapText="1"/>
    </xf>
    <xf numFmtId="0" fontId="3" fillId="0" borderId="4" xfId="2" applyFont="1" applyBorder="1" applyAlignment="1">
      <alignment horizontal="center"/>
    </xf>
    <xf numFmtId="0" fontId="3" fillId="0" borderId="0" xfId="2" applyFont="1" applyAlignment="1">
      <alignment horizontal="right"/>
    </xf>
    <xf numFmtId="2" fontId="18" fillId="0" borderId="0" xfId="0" applyNumberFormat="1" applyFont="1"/>
    <xf numFmtId="0" fontId="22" fillId="0" borderId="10" xfId="0" applyFont="1" applyBorder="1" applyAlignment="1">
      <alignment horizontal="right" vertical="center"/>
    </xf>
    <xf numFmtId="0" fontId="22" fillId="0" borderId="11" xfId="0" applyFont="1" applyBorder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4" fillId="0" borderId="2" xfId="2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0" fontId="4" fillId="0" borderId="22" xfId="2" applyBorder="1" applyAlignment="1">
      <alignment horizontal="center" vertical="center"/>
    </xf>
    <xf numFmtId="0" fontId="4" fillId="0" borderId="23" xfId="2" applyBorder="1" applyAlignment="1">
      <alignment horizontal="center" vertical="center"/>
    </xf>
    <xf numFmtId="0" fontId="4" fillId="0" borderId="24" xfId="2" applyBorder="1" applyAlignment="1">
      <alignment horizontal="center" vertical="center"/>
    </xf>
    <xf numFmtId="0" fontId="4" fillId="0" borderId="28" xfId="2" applyBorder="1" applyAlignment="1">
      <alignment horizontal="center" vertical="center"/>
    </xf>
    <xf numFmtId="0" fontId="4" fillId="0" borderId="29" xfId="2" applyBorder="1" applyAlignment="1">
      <alignment horizontal="center" vertical="center"/>
    </xf>
    <xf numFmtId="0" fontId="4" fillId="0" borderId="30" xfId="2" applyBorder="1" applyAlignment="1">
      <alignment horizontal="center" vertical="center"/>
    </xf>
    <xf numFmtId="0" fontId="17" fillId="0" borderId="14" xfId="2" applyFont="1" applyBorder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19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wrapText="1"/>
    </xf>
    <xf numFmtId="0" fontId="3" fillId="0" borderId="5" xfId="2" applyFont="1" applyBorder="1" applyAlignment="1">
      <alignment horizontal="left" wrapText="1"/>
    </xf>
    <xf numFmtId="0" fontId="12" fillId="0" borderId="20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0" fontId="12" fillId="0" borderId="21" xfId="2" applyFont="1" applyBorder="1" applyAlignment="1">
      <alignment horizontal="center" vertical="center" wrapText="1"/>
    </xf>
    <xf numFmtId="0" fontId="28" fillId="0" borderId="6" xfId="2" applyFont="1" applyBorder="1" applyAlignment="1">
      <alignment horizontal="center"/>
    </xf>
    <xf numFmtId="0" fontId="28" fillId="0" borderId="7" xfId="2" applyFont="1" applyBorder="1"/>
    <xf numFmtId="0" fontId="20" fillId="0" borderId="7" xfId="2" applyFont="1" applyBorder="1" applyAlignment="1">
      <alignment horizontal="center"/>
    </xf>
    <xf numFmtId="2" fontId="20" fillId="0" borderId="7" xfId="2" applyNumberFormat="1" applyFont="1" applyBorder="1" applyAlignment="1">
      <alignment horizontal="center"/>
    </xf>
    <xf numFmtId="4" fontId="20" fillId="0" borderId="7" xfId="2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vertical="center" wrapText="1"/>
    </xf>
    <xf numFmtId="171" fontId="20" fillId="0" borderId="16" xfId="21" applyNumberFormat="1" applyFont="1" applyFill="1" applyBorder="1" applyAlignment="1" applyProtection="1">
      <alignment horizontal="center" vertical="center" wrapText="1"/>
    </xf>
    <xf numFmtId="2" fontId="20" fillId="0" borderId="7" xfId="0" applyNumberFormat="1" applyFont="1" applyBorder="1" applyAlignment="1">
      <alignment horizontal="center" vertical="center"/>
    </xf>
    <xf numFmtId="171" fontId="20" fillId="0" borderId="16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71" fontId="20" fillId="0" borderId="7" xfId="21" applyNumberFormat="1" applyFont="1" applyFill="1" applyBorder="1" applyAlignment="1" applyProtection="1">
      <alignment vertical="center" wrapText="1"/>
    </xf>
    <xf numFmtId="0" fontId="20" fillId="0" borderId="7" xfId="10" applyFont="1" applyBorder="1" applyAlignment="1">
      <alignment horizontal="justify" vertical="center" wrapText="1"/>
    </xf>
    <xf numFmtId="4" fontId="20" fillId="0" borderId="7" xfId="10" applyNumberFormat="1" applyFont="1" applyBorder="1" applyAlignment="1">
      <alignment horizontal="center" vertical="center"/>
    </xf>
    <xf numFmtId="0" fontId="20" fillId="0" borderId="7" xfId="0" applyFont="1" applyBorder="1" applyAlignment="1">
      <alignment vertical="center"/>
    </xf>
    <xf numFmtId="0" fontId="29" fillId="0" borderId="10" xfId="2" applyFont="1" applyBorder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0" fontId="29" fillId="0" borderId="12" xfId="2" applyFont="1" applyBorder="1" applyAlignment="1">
      <alignment horizontal="center" vertical="center"/>
    </xf>
    <xf numFmtId="166" fontId="28" fillId="0" borderId="13" xfId="6" applyFont="1" applyFill="1" applyBorder="1" applyAlignment="1">
      <alignment horizontal="left"/>
    </xf>
    <xf numFmtId="166" fontId="28" fillId="0" borderId="8" xfId="6" applyFont="1" applyFill="1" applyBorder="1" applyAlignment="1">
      <alignment horizontal="left"/>
    </xf>
    <xf numFmtId="175" fontId="20" fillId="0" borderId="8" xfId="6" applyNumberFormat="1" applyFont="1" applyFill="1" applyBorder="1" applyAlignment="1">
      <alignment horizontal="left"/>
    </xf>
    <xf numFmtId="0" fontId="30" fillId="0" borderId="4" xfId="0" applyFont="1" applyBorder="1" applyAlignment="1">
      <alignment horizontal="center" vertical="center"/>
    </xf>
    <xf numFmtId="0" fontId="30" fillId="0" borderId="16" xfId="0" applyFont="1" applyBorder="1" applyAlignment="1">
      <alignment vertical="center" wrapText="1"/>
    </xf>
    <xf numFmtId="0" fontId="30" fillId="0" borderId="17" xfId="0" applyFont="1" applyBorder="1" applyAlignment="1">
      <alignment vertical="center" wrapText="1"/>
    </xf>
    <xf numFmtId="0" fontId="30" fillId="0" borderId="18" xfId="0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/>
    </xf>
    <xf numFmtId="166" fontId="20" fillId="0" borderId="8" xfId="6" applyFont="1" applyFill="1" applyBorder="1" applyAlignment="1">
      <alignment horizontal="left"/>
    </xf>
    <xf numFmtId="0" fontId="20" fillId="0" borderId="7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7" xfId="0" applyFont="1" applyBorder="1" applyAlignment="1">
      <alignment wrapText="1"/>
    </xf>
    <xf numFmtId="0" fontId="20" fillId="0" borderId="7" xfId="0" applyFont="1" applyBorder="1" applyAlignment="1">
      <alignment horizontal="center" vertical="center"/>
    </xf>
    <xf numFmtId="0" fontId="22" fillId="0" borderId="6" xfId="0" applyFont="1" applyBorder="1" applyAlignment="1">
      <alignment horizontal="right"/>
    </xf>
    <xf numFmtId="0" fontId="22" fillId="0" borderId="7" xfId="0" applyFont="1" applyBorder="1" applyAlignment="1">
      <alignment horizontal="right"/>
    </xf>
    <xf numFmtId="44" fontId="28" fillId="0" borderId="8" xfId="0" applyNumberFormat="1" applyFont="1" applyBorder="1" applyAlignment="1">
      <alignment horizontal="left"/>
    </xf>
    <xf numFmtId="0" fontId="31" fillId="0" borderId="6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29" fillId="0" borderId="7" xfId="0" applyFont="1" applyBorder="1"/>
    <xf numFmtId="9" fontId="18" fillId="0" borderId="7" xfId="8" applyFont="1" applyFill="1" applyBorder="1" applyAlignment="1">
      <alignment horizontal="right" vertical="center"/>
    </xf>
    <xf numFmtId="2" fontId="18" fillId="0" borderId="7" xfId="9" applyNumberFormat="1" applyFont="1" applyBorder="1" applyAlignment="1">
      <alignment horizontal="right" vertical="center"/>
    </xf>
    <xf numFmtId="169" fontId="20" fillId="0" borderId="8" xfId="6" applyNumberFormat="1" applyFont="1" applyFill="1" applyBorder="1" applyAlignment="1">
      <alignment horizontal="right" vertical="center"/>
    </xf>
    <xf numFmtId="2" fontId="18" fillId="0" borderId="7" xfId="6" applyNumberFormat="1" applyFont="1" applyFill="1" applyBorder="1" applyAlignment="1">
      <alignment vertical="center"/>
    </xf>
    <xf numFmtId="0" fontId="22" fillId="0" borderId="6" xfId="7" applyFont="1" applyBorder="1" applyAlignment="1">
      <alignment horizontal="right" vertical="center" wrapText="1"/>
    </xf>
    <xf numFmtId="0" fontId="22" fillId="0" borderId="7" xfId="7" applyFont="1" applyBorder="1" applyAlignment="1">
      <alignment horizontal="right" vertical="center" wrapText="1"/>
    </xf>
    <xf numFmtId="169" fontId="28" fillId="0" borderId="8" xfId="7" applyNumberFormat="1" applyFont="1" applyBorder="1" applyAlignment="1">
      <alignment horizontal="right" vertical="center" wrapText="1"/>
    </xf>
  </cellXfs>
  <cellStyles count="107">
    <cellStyle name="Euro" xfId="24" xr:uid="{A0B2261D-9E13-4484-93A7-37D2AD2E92C6}"/>
    <cellStyle name="Hipervínculo 2" xfId="21" xr:uid="{09A2EBF1-4D88-4F3B-A4D8-068157685088}"/>
    <cellStyle name="Hipervínculo 2 2" xfId="50" xr:uid="{45841B3A-01A6-4818-807E-B16905E734E7}"/>
    <cellStyle name="Millares 10 4" xfId="26" xr:uid="{0A7BF265-2D40-4D32-93CA-6417C82CD31C}"/>
    <cellStyle name="Millares 2" xfId="3" xr:uid="{00000000-0005-0000-0000-000032000000}"/>
    <cellStyle name="Millares 2 2" xfId="4" xr:uid="{00000000-0005-0000-0000-000033000000}"/>
    <cellStyle name="Millares 2 2 2" xfId="91" xr:uid="{8AAA1691-36B1-43FD-900F-56658EE2F8FF}"/>
    <cellStyle name="Millares 2 2 3" xfId="77" xr:uid="{0E8BB3E8-4579-446B-8E6C-651F06B40BC3}"/>
    <cellStyle name="Millares 2 2 4" xfId="62" xr:uid="{3369BE8A-8316-49FD-BB01-2FC6F7119EF5}"/>
    <cellStyle name="Millares 2 2 5" xfId="44" xr:uid="{73E05625-45C6-4F11-94A5-F710A64FA043}"/>
    <cellStyle name="Millares 2 3" xfId="87" xr:uid="{D671CDE2-A52C-4873-8904-AA878A4792C6}"/>
    <cellStyle name="Millares 2 4" xfId="73" xr:uid="{39C2FEAB-F5A7-4A4C-9E03-CD6B5A06E89D}"/>
    <cellStyle name="Millares 2 5" xfId="58" xr:uid="{39AEA49C-40B3-4EC6-9604-30438677D8B6}"/>
    <cellStyle name="Millares 2 6" xfId="39" xr:uid="{4DEB5D2B-FC72-4925-94CB-4987007706AF}"/>
    <cellStyle name="Millares 3" xfId="23" xr:uid="{B6E41C5F-EF33-410D-A51F-D702F229C4CE}"/>
    <cellStyle name="Millares 3 2" xfId="28" xr:uid="{6E45EA06-2318-4121-9FE2-E37D053791CD}"/>
    <cellStyle name="Millares 3 2 2" xfId="94" xr:uid="{282F502D-3AAB-46C3-BB59-3B93B60ACB27}"/>
    <cellStyle name="Millares 3 3" xfId="80" xr:uid="{1332BB7A-0FC3-4303-A07B-FDED7DA5A0C3}"/>
    <cellStyle name="Millares 3 4" xfId="65" xr:uid="{427BE4D1-A0F4-40AE-9BBA-D1B3B1BA7078}"/>
    <cellStyle name="Millares 3 5" xfId="48" xr:uid="{DA66EF9F-0883-4949-80F8-F9C8C8E03078}"/>
    <cellStyle name="Moneda" xfId="1" builtinId="4"/>
    <cellStyle name="Moneda [0] 2" xfId="20" xr:uid="{00000000-0005-0000-0000-000045000000}"/>
    <cellStyle name="Moneda [0] 2 2" xfId="95" xr:uid="{8CE1CB92-4C59-460D-9C94-1F280B28997D}"/>
    <cellStyle name="Moneda [0] 2 3" xfId="81" xr:uid="{BAD5B5AB-162C-401C-800D-7CC356203A33}"/>
    <cellStyle name="Moneda [0] 2 4" xfId="66" xr:uid="{5413C887-1FF7-4E13-9A86-01FA7F83A8B7}"/>
    <cellStyle name="Moneda [0] 2 5" xfId="49" xr:uid="{2ABBD344-5D53-4F79-A5BC-2FD470891D6E}"/>
    <cellStyle name="Moneda [0] 3" xfId="30" xr:uid="{BE8EF32D-7C14-4DB2-A671-8C89F409B397}"/>
    <cellStyle name="Moneda 10" xfId="37" xr:uid="{90495881-CC21-4CBD-A97E-B62A73453C79}"/>
    <cellStyle name="Moneda 11" xfId="36" xr:uid="{D56E1369-F2E4-40D6-81AA-D62C4C1112D5}"/>
    <cellStyle name="Moneda 12" xfId="106" xr:uid="{857D6BBC-7AC3-4F94-8820-96A5115EB000}"/>
    <cellStyle name="Moneda 2" xfId="6" xr:uid="{00000000-0005-0000-0000-000035000000}"/>
    <cellStyle name="Moneda 2 2" xfId="52" xr:uid="{73023FB1-7839-4EAB-9EA4-D62354AF3305}"/>
    <cellStyle name="Moneda 2 2 2" xfId="97" xr:uid="{FDB93C66-F96D-4921-9BD8-2DA2C0A90EF3}"/>
    <cellStyle name="Moneda 2 2 3" xfId="83" xr:uid="{95FB9E07-110C-4C52-919E-245130596D3E}"/>
    <cellStyle name="Moneda 2 2 4" xfId="69" xr:uid="{48DCE136-7D67-4AEF-8FB7-40B0019C3139}"/>
    <cellStyle name="Moneda 2 3" xfId="89" xr:uid="{4F7CC2B7-2B34-4584-AA38-515DBD880DBF}"/>
    <cellStyle name="Moneda 2 4" xfId="75" xr:uid="{9EA0B9D6-AE8C-40E0-B5B1-2D369923746D}"/>
    <cellStyle name="Moneda 2 5" xfId="60" xr:uid="{6C402B83-D983-49F1-985F-8EF7A4327F28}"/>
    <cellStyle name="Moneda 2 6" xfId="42" xr:uid="{E8D34A56-E46C-44D4-AE30-7F632823477F}"/>
    <cellStyle name="Moneda 3" xfId="29" xr:uid="{CDCF0FF9-698D-4D20-89AC-04AC7FFE4B98}"/>
    <cellStyle name="Moneda 3 2" xfId="96" xr:uid="{29AF77CB-6F09-4F33-B183-1D50F1F05B14}"/>
    <cellStyle name="Moneda 3 3" xfId="82" xr:uid="{5A798A1C-1FDD-4D0F-86EF-9068331FE492}"/>
    <cellStyle name="Moneda 3 4" xfId="68" xr:uid="{71EE9E62-D4E4-4479-97F0-87884AD93EA2}"/>
    <cellStyle name="Moneda 3 5" xfId="51" xr:uid="{9471A575-9E49-4485-88C2-2F0B2FB664E0}"/>
    <cellStyle name="Moneda 4" xfId="31" xr:uid="{94606B9A-1265-4B5F-8BA3-8E305412CE3D}"/>
    <cellStyle name="Moneda 4 2" xfId="86" xr:uid="{98164FED-898A-4B31-943F-930F18836842}"/>
    <cellStyle name="Moneda 5" xfId="27" xr:uid="{352DA3D4-221E-4126-A95D-2A4A8DF6D392}"/>
    <cellStyle name="Moneda 5 2" xfId="101" xr:uid="{D7D2552C-1E1B-4D8C-AD70-83FFB0D1FE92}"/>
    <cellStyle name="Moneda 6" xfId="35" xr:uid="{A1DD1F78-8975-48A3-80E0-67F4F7109DE6}"/>
    <cellStyle name="Moneda 6 2" xfId="102" xr:uid="{95EF075E-015F-456E-9C68-CBA65B91E328}"/>
    <cellStyle name="Moneda 7" xfId="25" xr:uid="{416909F4-5C13-4B69-975A-DED9D0019736}"/>
    <cellStyle name="Moneda 7 2" xfId="72" xr:uid="{5F50337D-1AA1-48BF-B989-6005D1BE684A}"/>
    <cellStyle name="Moneda 8" xfId="103" xr:uid="{942660FA-3B32-4802-B533-EEADB7AFD34C}"/>
    <cellStyle name="Moneda 9" xfId="57" xr:uid="{E62DE01A-44FF-4F73-8EEA-974AB53665AC}"/>
    <cellStyle name="Normal" xfId="0" builtinId="0"/>
    <cellStyle name="Normal 10" xfId="105" xr:uid="{5C8CE774-87FB-42FF-AD74-84C6E1080118}"/>
    <cellStyle name="Normal 11" xfId="14" xr:uid="{00000000-0005-0000-0000-00003E000000}"/>
    <cellStyle name="Normal 13" xfId="22" xr:uid="{6C4C5F14-C9EB-45CE-A358-DC8C1CAEC9E5}"/>
    <cellStyle name="Normal 14" xfId="18" xr:uid="{00000000-0005-0000-0000-000043000000}"/>
    <cellStyle name="Normal 17 2" xfId="41" xr:uid="{D0CD44D9-C96E-4913-9630-0E11C0200ED4}"/>
    <cellStyle name="Normal 17 2 2" xfId="45" xr:uid="{DBEFB82D-575F-4FA5-AEC7-73A3F86ABC6F}"/>
    <cellStyle name="Normal 17 2 2 2" xfId="92" xr:uid="{ABAD0DC3-CDB5-47F5-9D97-3A9B6CBC7C0E}"/>
    <cellStyle name="Normal 17 2 2 3" xfId="78" xr:uid="{64FB12BB-813A-433C-A1DD-D2F8BC6ED15A}"/>
    <cellStyle name="Normal 17 2 2 4" xfId="63" xr:uid="{212F2F5A-3F1C-4ABD-A3C4-A94A577438EF}"/>
    <cellStyle name="Normal 17 2 3" xfId="88" xr:uid="{70D063E6-E63F-49DD-A2F0-BCE163E0161D}"/>
    <cellStyle name="Normal 17 2 4" xfId="74" xr:uid="{39249FE5-7BBC-4367-B3D5-9A25EA22D6EE}"/>
    <cellStyle name="Normal 17 2 5" xfId="59" xr:uid="{7B0CAEBF-C2CA-44E7-9208-192C46570CBA}"/>
    <cellStyle name="Normal 2" xfId="5" xr:uid="{00000000-0005-0000-0000-000034000000}"/>
    <cellStyle name="Normal 2 10" xfId="7" xr:uid="{00000000-0005-0000-0000-000037000000}"/>
    <cellStyle name="Normal 2 2" xfId="32" xr:uid="{5DFB8AA9-5363-41D8-BD6B-D7A19BCAA217}"/>
    <cellStyle name="Normal 2 2 2" xfId="10" xr:uid="{00000000-0005-0000-0000-00003A000000}"/>
    <cellStyle name="Normal 2 2 2 2" xfId="99" xr:uid="{ED297920-5156-4CC2-9C58-4F9C2B27BA54}"/>
    <cellStyle name="Normal 2 2 2 3" xfId="85" xr:uid="{6EBCA972-2A04-403E-A606-14E2A3065956}"/>
    <cellStyle name="Normal 2 2 2 4" xfId="71" xr:uid="{5D8F63EA-C7F4-4E3C-9826-122A646FE317}"/>
    <cellStyle name="Normal 2 2 2 5" xfId="54" xr:uid="{38B31138-C614-4C6D-8202-C38EAB01DAA3}"/>
    <cellStyle name="Normal 2 3" xfId="16" xr:uid="{00000000-0005-0000-0000-000041000000}"/>
    <cellStyle name="Normal 2 3 2" xfId="33" xr:uid="{DC65E78E-2F97-4CEA-95B3-BFF897072BBD}"/>
    <cellStyle name="Normal 2 4" xfId="38" xr:uid="{2B15082A-8D31-442A-ACE5-0615C6AAACDA}"/>
    <cellStyle name="Normal 2 5" xfId="11" xr:uid="{00000000-0005-0000-0000-00003B000000}"/>
    <cellStyle name="Normal 20" xfId="12" xr:uid="{00000000-0005-0000-0000-00003C000000}"/>
    <cellStyle name="Normal 20 2" xfId="17" xr:uid="{00000000-0005-0000-0000-000042000000}"/>
    <cellStyle name="Normal 20 3" xfId="56" xr:uid="{548BF7BC-BD17-4185-9184-2341BD2E4A6E}"/>
    <cellStyle name="Normal 22" xfId="13" xr:uid="{00000000-0005-0000-0000-00003D000000}"/>
    <cellStyle name="Normal 25" xfId="67" xr:uid="{8CD78A20-CEEB-451A-AF8D-6649C7A94D6E}"/>
    <cellStyle name="Normal 3" xfId="19" xr:uid="{00000000-0005-0000-0000-000044000000}"/>
    <cellStyle name="Normal 3 2" xfId="15" xr:uid="{00000000-0005-0000-0000-00003F000000}"/>
    <cellStyle name="Normal 3 2 2" xfId="104" xr:uid="{6A55D479-53C0-4A11-BD34-1CDF6532E8DA}"/>
    <cellStyle name="Normal 3 2 3" xfId="46" xr:uid="{FDE7DBA3-2903-46B0-AFA6-6D47CA0F5922}"/>
    <cellStyle name="Normal 3 3" xfId="55" xr:uid="{8D7A6223-8CC1-46BB-B5B7-B40A022E7D8B}"/>
    <cellStyle name="Normal 3 3 2" xfId="100" xr:uid="{C7F71643-ED54-4C5E-A463-548AB952D2D0}"/>
    <cellStyle name="Normal 3 4" xfId="93" xr:uid="{AEE64D57-5D4B-4363-82EF-911B79082E2E}"/>
    <cellStyle name="Normal 3 5" xfId="79" xr:uid="{B61F48A2-957D-470E-87DD-CA485A66793D}"/>
    <cellStyle name="Normal 3 6" xfId="64" xr:uid="{154C83F5-460D-4050-9485-238DEFE709F5}"/>
    <cellStyle name="Normal 3 7" xfId="47" xr:uid="{378F2DE2-2388-4652-8D53-57DDAE434B07}"/>
    <cellStyle name="Normal 4" xfId="9" xr:uid="{00000000-0005-0000-0000-000039000000}"/>
    <cellStyle name="Normal 4 2" xfId="34" xr:uid="{DEDD1029-9C35-4F8D-BB93-224EC230E7A9}"/>
    <cellStyle name="Normal_Presupuesto escuela riofrio" xfId="2" xr:uid="{00000000-0005-0000-0000-000031000000}"/>
    <cellStyle name="Porcentaje 2" xfId="8" xr:uid="{00000000-0005-0000-0000-000038000000}"/>
    <cellStyle name="Porcentaje 2 2" xfId="40" xr:uid="{46E065FD-2F5C-4232-8D98-68839A5B71A3}"/>
    <cellStyle name="Porcentaje 3" xfId="43" xr:uid="{02AF06EB-B66C-416B-BB1C-A2BA15BBBDD7}"/>
    <cellStyle name="Porcentaje 3 2" xfId="90" xr:uid="{05F2A761-CB18-475B-9C6D-C6CC38EF3066}"/>
    <cellStyle name="Porcentaje 3 3" xfId="76" xr:uid="{CE03DEAF-B571-4794-9C59-5C0A087B5065}"/>
    <cellStyle name="Porcentaje 3 4" xfId="61" xr:uid="{1020444E-70E7-4B80-B6E0-D2CDCB1C4B32}"/>
    <cellStyle name="Porcentaje 4" xfId="53" xr:uid="{1A3F3EF5-2BDD-4679-9D3B-CF98E82F8B5B}"/>
    <cellStyle name="Porcentaje 4 2" xfId="98" xr:uid="{9F95BC42-F066-41D5-A4AF-9FD7BEAF53A8}"/>
    <cellStyle name="Porcentaje 4 3" xfId="84" xr:uid="{CEBED04B-30D4-4B75-B615-CDE878B858DE}"/>
    <cellStyle name="Porcentaje 4 4" xfId="70" xr:uid="{54123A84-993D-448D-B3B2-FB5CB4E00977}"/>
  </cellStyles>
  <dxfs count="0"/>
  <tableStyles count="1" defaultTableStyle="TableStyleMedium2" defaultPivotStyle="PivotStyleLight16">
    <tableStyle name="Invisible" pivot="0" table="0" count="0" xr9:uid="{500436D7-4EEB-4AE8-A1ED-5F3818DC186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J100"/>
  <sheetViews>
    <sheetView showGridLines="0" tabSelected="1" view="pageBreakPreview" zoomScaleNormal="100" workbookViewId="0">
      <selection activeCell="I3" sqref="I3"/>
    </sheetView>
  </sheetViews>
  <sheetFormatPr baseColWidth="10" defaultColWidth="9" defaultRowHeight="14.4"/>
  <cols>
    <col min="1" max="1" width="11" style="14"/>
    <col min="2" max="2" width="42.88671875" style="14" customWidth="1"/>
    <col min="3" max="3" width="14.33203125" style="14" customWidth="1"/>
    <col min="4" max="4" width="11.5546875" style="55"/>
    <col min="5" max="5" width="16.33203125" style="56" customWidth="1"/>
    <col min="6" max="6" width="17.5546875" style="14" customWidth="1"/>
    <col min="7" max="7" width="15.33203125" style="14" bestFit="1" customWidth="1"/>
    <col min="8" max="16384" width="9" style="14"/>
  </cols>
  <sheetData>
    <row r="1" spans="1:10" ht="126.6" customHeight="1" thickBot="1">
      <c r="A1" s="58"/>
      <c r="B1" s="81" t="s">
        <v>169</v>
      </c>
      <c r="C1" s="82"/>
      <c r="D1" s="82"/>
      <c r="E1" s="83"/>
      <c r="F1" s="59"/>
    </row>
    <row r="2" spans="1:10" ht="14.4" customHeight="1">
      <c r="A2" s="60"/>
      <c r="B2" s="61"/>
      <c r="C2" s="61"/>
      <c r="D2" s="61"/>
      <c r="E2" s="61"/>
      <c r="F2" s="62"/>
    </row>
    <row r="3" spans="1:10" ht="28.8" customHeight="1">
      <c r="A3" s="60"/>
      <c r="B3" s="84" t="s">
        <v>167</v>
      </c>
      <c r="C3" s="84"/>
      <c r="D3" s="84"/>
      <c r="E3" s="84"/>
      <c r="F3" s="62"/>
    </row>
    <row r="4" spans="1:10" ht="14.4" customHeight="1">
      <c r="A4" s="63"/>
      <c r="B4" s="64"/>
      <c r="C4" s="85"/>
      <c r="D4" s="85"/>
      <c r="E4" s="85"/>
      <c r="F4" s="86"/>
    </row>
    <row r="5" spans="1:10" s="1" customFormat="1" ht="27" hidden="1" customHeight="1">
      <c r="A5" s="32" t="s">
        <v>1</v>
      </c>
      <c r="B5" s="33" t="s">
        <v>2</v>
      </c>
      <c r="C5" s="34" t="s">
        <v>3</v>
      </c>
      <c r="D5" s="34" t="s">
        <v>0</v>
      </c>
      <c r="E5" s="34" t="s">
        <v>6</v>
      </c>
      <c r="F5" s="35" t="s">
        <v>7</v>
      </c>
    </row>
    <row r="6" spans="1:10" s="1" customFormat="1" ht="24.6" hidden="1" customHeight="1">
      <c r="A6" s="36" t="s">
        <v>20</v>
      </c>
      <c r="B6" s="37"/>
      <c r="C6" s="37"/>
      <c r="D6" s="37"/>
      <c r="E6" s="37"/>
      <c r="F6" s="38"/>
    </row>
    <row r="7" spans="1:10" hidden="1">
      <c r="A7" s="18" t="s">
        <v>21</v>
      </c>
      <c r="B7" s="6" t="s">
        <v>8</v>
      </c>
      <c r="C7" s="39"/>
      <c r="D7" s="40"/>
      <c r="E7" s="41"/>
      <c r="F7" s="42" t="e">
        <f>+F8+F9</f>
        <v>#REF!</v>
      </c>
    </row>
    <row r="8" spans="1:10" hidden="1">
      <c r="A8" s="43" t="s">
        <v>22</v>
      </c>
      <c r="B8" s="5" t="s">
        <v>161</v>
      </c>
      <c r="C8" s="7" t="s">
        <v>4</v>
      </c>
      <c r="D8" s="8">
        <v>0</v>
      </c>
      <c r="E8" s="44" t="e">
        <f>#REF!</f>
        <v>#REF!</v>
      </c>
      <c r="F8" s="9" t="e">
        <f>ROUND(D8*E8,0)</f>
        <v>#REF!</v>
      </c>
    </row>
    <row r="9" spans="1:10" hidden="1">
      <c r="A9" s="43" t="s">
        <v>23</v>
      </c>
      <c r="B9" s="45" t="s">
        <v>139</v>
      </c>
      <c r="C9" s="7" t="s">
        <v>4</v>
      </c>
      <c r="D9" s="8">
        <v>0</v>
      </c>
      <c r="E9" s="44" t="e">
        <f>#REF!</f>
        <v>#REF!</v>
      </c>
      <c r="F9" s="9" t="e">
        <f t="shared" ref="F9:F13" si="0">ROUND(D9*E9,0)</f>
        <v>#REF!</v>
      </c>
    </row>
    <row r="10" spans="1:10" hidden="1">
      <c r="A10" s="18" t="s">
        <v>24</v>
      </c>
      <c r="B10" s="6" t="s">
        <v>9</v>
      </c>
      <c r="C10" s="10"/>
      <c r="D10" s="8"/>
      <c r="E10" s="11"/>
      <c r="F10" s="42" t="e">
        <f>F11+F12+F13</f>
        <v>#REF!</v>
      </c>
    </row>
    <row r="11" spans="1:10" hidden="1">
      <c r="A11" s="46" t="s">
        <v>25</v>
      </c>
      <c r="B11" s="45" t="s">
        <v>10</v>
      </c>
      <c r="C11" s="10" t="s">
        <v>4</v>
      </c>
      <c r="D11" s="8">
        <v>0</v>
      </c>
      <c r="E11" s="47" t="e">
        <f>#REF!</f>
        <v>#REF!</v>
      </c>
      <c r="F11" s="9" t="e">
        <f t="shared" si="0"/>
        <v>#REF!</v>
      </c>
    </row>
    <row r="12" spans="1:10" ht="27" hidden="1">
      <c r="A12" s="46" t="s">
        <v>26</v>
      </c>
      <c r="B12" s="45" t="s">
        <v>162</v>
      </c>
      <c r="C12" s="10" t="s">
        <v>4</v>
      </c>
      <c r="D12" s="8">
        <v>0</v>
      </c>
      <c r="E12" s="48" t="e">
        <f>#REF!</f>
        <v>#REF!</v>
      </c>
      <c r="F12" s="9" t="e">
        <f t="shared" si="0"/>
        <v>#REF!</v>
      </c>
      <c r="G12" s="13" t="e">
        <f>1280*F12/D12</f>
        <v>#REF!</v>
      </c>
      <c r="H12" s="14">
        <f>7*1.3</f>
        <v>9.1</v>
      </c>
    </row>
    <row r="13" spans="1:10" hidden="1">
      <c r="A13" s="46" t="s">
        <v>164</v>
      </c>
      <c r="B13" s="45" t="s">
        <v>163</v>
      </c>
      <c r="C13" s="10" t="s">
        <v>4</v>
      </c>
      <c r="D13" s="8">
        <v>0</v>
      </c>
      <c r="E13" s="48" t="e">
        <f>#REF!</f>
        <v>#REF!</v>
      </c>
      <c r="F13" s="12" t="e">
        <f t="shared" si="0"/>
        <v>#REF!</v>
      </c>
      <c r="J13" s="14">
        <f>250*3.1</f>
        <v>775</v>
      </c>
    </row>
    <row r="14" spans="1:10" ht="15" hidden="1" thickBot="1">
      <c r="A14" s="69" t="s">
        <v>27</v>
      </c>
      <c r="B14" s="70"/>
      <c r="C14" s="70"/>
      <c r="D14" s="70"/>
      <c r="E14" s="71"/>
      <c r="F14" s="49" t="e">
        <f>F10+F7</f>
        <v>#REF!</v>
      </c>
    </row>
    <row r="15" spans="1:10" hidden="1">
      <c r="A15" s="75"/>
      <c r="B15" s="76"/>
      <c r="C15" s="76"/>
      <c r="D15" s="76"/>
      <c r="E15" s="76"/>
      <c r="F15" s="77"/>
    </row>
    <row r="16" spans="1:10" s="1" customFormat="1" ht="30" customHeight="1">
      <c r="A16" s="87" t="s">
        <v>170</v>
      </c>
      <c r="B16" s="88"/>
      <c r="C16" s="88"/>
      <c r="D16" s="88"/>
      <c r="E16" s="88"/>
      <c r="F16" s="89"/>
    </row>
    <row r="17" spans="1:8">
      <c r="A17" s="90" t="s">
        <v>80</v>
      </c>
      <c r="B17" s="91" t="s">
        <v>8</v>
      </c>
      <c r="C17" s="92"/>
      <c r="D17" s="93"/>
      <c r="E17" s="94"/>
      <c r="F17" s="110">
        <f>SUM(F18:F21)</f>
        <v>0</v>
      </c>
      <c r="G17" s="13"/>
      <c r="H17" s="13"/>
    </row>
    <row r="18" spans="1:8" s="1" customFormat="1">
      <c r="A18" s="95" t="s">
        <v>82</v>
      </c>
      <c r="B18" s="96" t="s">
        <v>28</v>
      </c>
      <c r="C18" s="97" t="s">
        <v>4</v>
      </c>
      <c r="D18" s="98">
        <v>61.84</v>
      </c>
      <c r="E18" s="52">
        <v>0</v>
      </c>
      <c r="F18" s="111">
        <f t="shared" ref="F18:F21" si="1">ROUND(D18*E18,0)</f>
        <v>0</v>
      </c>
    </row>
    <row r="19" spans="1:8" s="1" customFormat="1" ht="27.6">
      <c r="A19" s="95" t="s">
        <v>83</v>
      </c>
      <c r="B19" s="96" t="s">
        <v>29</v>
      </c>
      <c r="C19" s="97" t="s">
        <v>4</v>
      </c>
      <c r="D19" s="98">
        <v>37.25</v>
      </c>
      <c r="E19" s="52">
        <v>0</v>
      </c>
      <c r="F19" s="111">
        <f t="shared" si="1"/>
        <v>0</v>
      </c>
    </row>
    <row r="20" spans="1:8" s="1" customFormat="1">
      <c r="A20" s="95" t="s">
        <v>84</v>
      </c>
      <c r="B20" s="96" t="s">
        <v>30</v>
      </c>
      <c r="C20" s="97" t="str">
        <f>+C21</f>
        <v>M3</v>
      </c>
      <c r="D20" s="98">
        <v>24.88</v>
      </c>
      <c r="E20" s="52">
        <v>0</v>
      </c>
      <c r="F20" s="111">
        <f t="shared" si="1"/>
        <v>0</v>
      </c>
    </row>
    <row r="21" spans="1:8" s="1" customFormat="1">
      <c r="A21" s="95" t="s">
        <v>85</v>
      </c>
      <c r="B21" s="96" t="s">
        <v>31</v>
      </c>
      <c r="C21" s="97" t="s">
        <v>5</v>
      </c>
      <c r="D21" s="98">
        <v>23.84</v>
      </c>
      <c r="E21" s="52">
        <v>0</v>
      </c>
      <c r="F21" s="111">
        <f t="shared" si="1"/>
        <v>0</v>
      </c>
    </row>
    <row r="22" spans="1:8">
      <c r="A22" s="90" t="s">
        <v>81</v>
      </c>
      <c r="B22" s="91" t="s">
        <v>171</v>
      </c>
      <c r="C22" s="92"/>
      <c r="D22" s="93"/>
      <c r="E22" s="94"/>
      <c r="F22" s="110">
        <f>SUM(F23:F52)</f>
        <v>0</v>
      </c>
      <c r="H22" s="15"/>
    </row>
    <row r="23" spans="1:8" s="1" customFormat="1">
      <c r="A23" s="112" t="s">
        <v>86</v>
      </c>
      <c r="B23" s="113" t="s">
        <v>32</v>
      </c>
      <c r="C23" s="114"/>
      <c r="D23" s="114"/>
      <c r="E23" s="114"/>
      <c r="F23" s="115"/>
      <c r="G23" s="16"/>
    </row>
    <row r="24" spans="1:8" s="1" customFormat="1">
      <c r="A24" s="116" t="s">
        <v>120</v>
      </c>
      <c r="B24" s="96" t="s">
        <v>33</v>
      </c>
      <c r="C24" s="99" t="s">
        <v>4</v>
      </c>
      <c r="D24" s="98">
        <v>24.97</v>
      </c>
      <c r="E24" s="52">
        <v>0</v>
      </c>
      <c r="F24" s="111">
        <f t="shared" ref="F24:F54" si="2">ROUND(D24*E24,0)</f>
        <v>0</v>
      </c>
    </row>
    <row r="25" spans="1:8" s="1" customFormat="1">
      <c r="A25" s="116" t="s">
        <v>121</v>
      </c>
      <c r="B25" s="96" t="s">
        <v>34</v>
      </c>
      <c r="C25" s="100" t="s">
        <v>5</v>
      </c>
      <c r="D25" s="98">
        <v>5.21</v>
      </c>
      <c r="E25" s="52">
        <v>0</v>
      </c>
      <c r="F25" s="111">
        <f t="shared" si="2"/>
        <v>0</v>
      </c>
    </row>
    <row r="26" spans="1:8" s="1" customFormat="1">
      <c r="A26" s="116" t="s">
        <v>122</v>
      </c>
      <c r="B26" s="96" t="s">
        <v>35</v>
      </c>
      <c r="C26" s="100" t="s">
        <v>5</v>
      </c>
      <c r="D26" s="98">
        <v>3.82</v>
      </c>
      <c r="E26" s="52">
        <v>0</v>
      </c>
      <c r="F26" s="111">
        <f t="shared" si="2"/>
        <v>0</v>
      </c>
      <c r="G26" s="1">
        <f>+E26*1.054</f>
        <v>0</v>
      </c>
    </row>
    <row r="27" spans="1:8" s="1" customFormat="1">
      <c r="A27" s="112" t="s">
        <v>87</v>
      </c>
      <c r="B27" s="113" t="s">
        <v>36</v>
      </c>
      <c r="C27" s="114"/>
      <c r="D27" s="114"/>
      <c r="E27" s="114"/>
      <c r="F27" s="115"/>
      <c r="G27" s="1">
        <f t="shared" ref="G27:G69" si="3">+E27*1.054</f>
        <v>0</v>
      </c>
    </row>
    <row r="28" spans="1:8" s="1" customFormat="1">
      <c r="A28" s="116" t="s">
        <v>124</v>
      </c>
      <c r="B28" s="96" t="s">
        <v>37</v>
      </c>
      <c r="C28" s="100" t="s">
        <v>5</v>
      </c>
      <c r="D28" s="98">
        <v>2.84</v>
      </c>
      <c r="E28" s="52">
        <v>0</v>
      </c>
      <c r="F28" s="111">
        <f t="shared" si="2"/>
        <v>0</v>
      </c>
      <c r="G28" s="1">
        <f t="shared" si="3"/>
        <v>0</v>
      </c>
    </row>
    <row r="29" spans="1:8" s="1" customFormat="1">
      <c r="A29" s="116" t="s">
        <v>123</v>
      </c>
      <c r="B29" s="96" t="s">
        <v>38</v>
      </c>
      <c r="C29" s="100" t="s">
        <v>5</v>
      </c>
      <c r="D29" s="98">
        <v>2.48</v>
      </c>
      <c r="E29" s="52">
        <v>0</v>
      </c>
      <c r="F29" s="111">
        <f t="shared" si="2"/>
        <v>0</v>
      </c>
      <c r="G29" s="1">
        <f t="shared" si="3"/>
        <v>0</v>
      </c>
    </row>
    <row r="30" spans="1:8" s="1" customFormat="1" ht="15.75" customHeight="1">
      <c r="A30" s="116" t="s">
        <v>125</v>
      </c>
      <c r="B30" s="96" t="s">
        <v>39</v>
      </c>
      <c r="C30" s="100" t="s">
        <v>18</v>
      </c>
      <c r="D30" s="98">
        <v>1436</v>
      </c>
      <c r="E30" s="52">
        <v>0</v>
      </c>
      <c r="F30" s="111">
        <f t="shared" si="2"/>
        <v>0</v>
      </c>
      <c r="G30" s="1">
        <f t="shared" si="3"/>
        <v>0</v>
      </c>
    </row>
    <row r="31" spans="1:8" s="1" customFormat="1" ht="27.6">
      <c r="A31" s="116" t="s">
        <v>126</v>
      </c>
      <c r="B31" s="96" t="s">
        <v>40</v>
      </c>
      <c r="C31" s="100" t="s">
        <v>41</v>
      </c>
      <c r="D31" s="98">
        <v>19.5</v>
      </c>
      <c r="E31" s="52">
        <v>0</v>
      </c>
      <c r="F31" s="111">
        <f t="shared" si="2"/>
        <v>0</v>
      </c>
      <c r="G31" s="1">
        <f t="shared" si="3"/>
        <v>0</v>
      </c>
    </row>
    <row r="32" spans="1:8" s="1" customFormat="1" ht="27.6">
      <c r="A32" s="116" t="s">
        <v>127</v>
      </c>
      <c r="B32" s="96" t="s">
        <v>42</v>
      </c>
      <c r="C32" s="101" t="str">
        <f>+C31</f>
        <v>ML</v>
      </c>
      <c r="D32" s="98">
        <v>11.7</v>
      </c>
      <c r="E32" s="52">
        <v>0</v>
      </c>
      <c r="F32" s="111">
        <f t="shared" si="2"/>
        <v>0</v>
      </c>
      <c r="G32" s="1">
        <f t="shared" si="3"/>
        <v>0</v>
      </c>
    </row>
    <row r="33" spans="1:10" s="1" customFormat="1" ht="27.6">
      <c r="A33" s="116" t="s">
        <v>128</v>
      </c>
      <c r="B33" s="96" t="s">
        <v>43</v>
      </c>
      <c r="C33" s="101" t="str">
        <f>+C32</f>
        <v>ML</v>
      </c>
      <c r="D33" s="98">
        <v>5.4</v>
      </c>
      <c r="E33" s="52">
        <v>0</v>
      </c>
      <c r="F33" s="111">
        <f t="shared" si="2"/>
        <v>0</v>
      </c>
      <c r="G33" s="1">
        <f t="shared" si="3"/>
        <v>0</v>
      </c>
    </row>
    <row r="34" spans="1:10" s="1" customFormat="1">
      <c r="A34" s="112" t="s">
        <v>88</v>
      </c>
      <c r="B34" s="113" t="s">
        <v>44</v>
      </c>
      <c r="C34" s="114"/>
      <c r="D34" s="114"/>
      <c r="E34" s="114"/>
      <c r="F34" s="115"/>
      <c r="G34" s="1">
        <f t="shared" si="3"/>
        <v>0</v>
      </c>
    </row>
    <row r="35" spans="1:10" s="1" customFormat="1">
      <c r="A35" s="116" t="s">
        <v>99</v>
      </c>
      <c r="B35" s="102" t="s">
        <v>45</v>
      </c>
      <c r="C35" s="97" t="s">
        <v>4</v>
      </c>
      <c r="D35" s="98">
        <v>43.25</v>
      </c>
      <c r="E35" s="52">
        <v>0</v>
      </c>
      <c r="F35" s="111">
        <f t="shared" si="2"/>
        <v>0</v>
      </c>
      <c r="G35" s="1">
        <f t="shared" si="3"/>
        <v>0</v>
      </c>
    </row>
    <row r="36" spans="1:10" s="1" customFormat="1">
      <c r="A36" s="112" t="s">
        <v>89</v>
      </c>
      <c r="B36" s="113" t="s">
        <v>46</v>
      </c>
      <c r="C36" s="114"/>
      <c r="D36" s="114"/>
      <c r="E36" s="114"/>
      <c r="F36" s="115"/>
      <c r="G36" s="1">
        <f t="shared" si="3"/>
        <v>0</v>
      </c>
    </row>
    <row r="37" spans="1:10" s="1" customFormat="1">
      <c r="A37" s="116" t="s">
        <v>100</v>
      </c>
      <c r="B37" s="102" t="s">
        <v>47</v>
      </c>
      <c r="C37" s="97" t="s">
        <v>4</v>
      </c>
      <c r="D37" s="98">
        <v>113.46</v>
      </c>
      <c r="E37" s="52">
        <v>0</v>
      </c>
      <c r="F37" s="111">
        <f t="shared" si="2"/>
        <v>0</v>
      </c>
      <c r="G37" s="1">
        <f t="shared" si="3"/>
        <v>0</v>
      </c>
    </row>
    <row r="38" spans="1:10" s="1" customFormat="1">
      <c r="A38" s="112" t="s">
        <v>90</v>
      </c>
      <c r="B38" s="113" t="s">
        <v>48</v>
      </c>
      <c r="C38" s="114"/>
      <c r="D38" s="114"/>
      <c r="E38" s="114"/>
      <c r="F38" s="115"/>
      <c r="G38" s="1">
        <f t="shared" si="3"/>
        <v>0</v>
      </c>
    </row>
    <row r="39" spans="1:10" s="1" customFormat="1">
      <c r="A39" s="116" t="s">
        <v>101</v>
      </c>
      <c r="B39" s="102" t="s">
        <v>49</v>
      </c>
      <c r="C39" s="97" t="s">
        <v>4</v>
      </c>
      <c r="D39" s="98">
        <v>55.91</v>
      </c>
      <c r="E39" s="52">
        <v>0</v>
      </c>
      <c r="F39" s="111">
        <f t="shared" si="2"/>
        <v>0</v>
      </c>
      <c r="G39" s="1">
        <f t="shared" si="3"/>
        <v>0</v>
      </c>
    </row>
    <row r="40" spans="1:10" s="1" customFormat="1">
      <c r="A40" s="112" t="s">
        <v>91</v>
      </c>
      <c r="B40" s="113" t="s">
        <v>50</v>
      </c>
      <c r="C40" s="114"/>
      <c r="D40" s="114"/>
      <c r="E40" s="114"/>
      <c r="F40" s="115"/>
      <c r="G40" s="1">
        <f t="shared" si="3"/>
        <v>0</v>
      </c>
    </row>
    <row r="41" spans="1:10" s="1" customFormat="1">
      <c r="A41" s="116" t="s">
        <v>102</v>
      </c>
      <c r="B41" s="102" t="s">
        <v>51</v>
      </c>
      <c r="C41" s="97" t="s">
        <v>4</v>
      </c>
      <c r="D41" s="98">
        <v>42</v>
      </c>
      <c r="E41" s="52">
        <v>0</v>
      </c>
      <c r="F41" s="111">
        <f t="shared" si="2"/>
        <v>0</v>
      </c>
      <c r="G41" s="1">
        <f t="shared" si="3"/>
        <v>0</v>
      </c>
      <c r="I41" s="17"/>
    </row>
    <row r="42" spans="1:10" s="1" customFormat="1">
      <c r="A42" s="116" t="s">
        <v>103</v>
      </c>
      <c r="B42" s="102" t="s">
        <v>52</v>
      </c>
      <c r="C42" s="97" t="s">
        <v>4</v>
      </c>
      <c r="D42" s="98">
        <v>41.74</v>
      </c>
      <c r="E42" s="52">
        <v>0</v>
      </c>
      <c r="F42" s="111">
        <f t="shared" si="2"/>
        <v>0</v>
      </c>
      <c r="G42" s="1">
        <f t="shared" si="3"/>
        <v>0</v>
      </c>
    </row>
    <row r="43" spans="1:10" s="1" customFormat="1">
      <c r="A43" s="116" t="s">
        <v>104</v>
      </c>
      <c r="B43" s="102" t="s">
        <v>53</v>
      </c>
      <c r="C43" s="97" t="s">
        <v>41</v>
      </c>
      <c r="D43" s="98">
        <v>25.49</v>
      </c>
      <c r="E43" s="52">
        <v>0</v>
      </c>
      <c r="F43" s="111">
        <f t="shared" si="2"/>
        <v>0</v>
      </c>
      <c r="G43" s="1">
        <f t="shared" si="3"/>
        <v>0</v>
      </c>
      <c r="J43" s="1">
        <f>7.49*7.49</f>
        <v>56.100100000000005</v>
      </c>
    </row>
    <row r="44" spans="1:10" s="1" customFormat="1">
      <c r="A44" s="112" t="s">
        <v>92</v>
      </c>
      <c r="B44" s="113" t="s">
        <v>54</v>
      </c>
      <c r="C44" s="114"/>
      <c r="D44" s="114"/>
      <c r="E44" s="114"/>
      <c r="F44" s="115"/>
      <c r="G44" s="1">
        <f t="shared" si="3"/>
        <v>0</v>
      </c>
    </row>
    <row r="45" spans="1:10" s="1" customFormat="1" ht="55.2">
      <c r="A45" s="116" t="s">
        <v>129</v>
      </c>
      <c r="B45" s="96" t="s">
        <v>55</v>
      </c>
      <c r="C45" s="100" t="s">
        <v>19</v>
      </c>
      <c r="D45" s="98">
        <v>1</v>
      </c>
      <c r="E45" s="52">
        <v>0</v>
      </c>
      <c r="F45" s="111">
        <f t="shared" si="2"/>
        <v>0</v>
      </c>
      <c r="G45" s="1">
        <f t="shared" si="3"/>
        <v>0</v>
      </c>
    </row>
    <row r="46" spans="1:10" s="1" customFormat="1" ht="41.4">
      <c r="A46" s="116" t="s">
        <v>130</v>
      </c>
      <c r="B46" s="96" t="s">
        <v>56</v>
      </c>
      <c r="C46" s="100" t="s">
        <v>4</v>
      </c>
      <c r="D46" s="98">
        <v>17.55</v>
      </c>
      <c r="E46" s="52">
        <v>0</v>
      </c>
      <c r="F46" s="111">
        <f t="shared" si="2"/>
        <v>0</v>
      </c>
      <c r="G46" s="1">
        <f t="shared" si="3"/>
        <v>0</v>
      </c>
    </row>
    <row r="47" spans="1:10" s="1" customFormat="1" ht="55.2">
      <c r="A47" s="116" t="s">
        <v>168</v>
      </c>
      <c r="B47" s="103" t="s">
        <v>159</v>
      </c>
      <c r="C47" s="29" t="s">
        <v>41</v>
      </c>
      <c r="D47" s="104">
        <v>10</v>
      </c>
      <c r="E47" s="52">
        <v>0</v>
      </c>
      <c r="F47" s="111">
        <f t="shared" ref="F47" si="4">ROUND(D47*E47,0)</f>
        <v>0</v>
      </c>
    </row>
    <row r="48" spans="1:10" s="1" customFormat="1">
      <c r="A48" s="112" t="s">
        <v>93</v>
      </c>
      <c r="B48" s="113" t="s">
        <v>57</v>
      </c>
      <c r="C48" s="114"/>
      <c r="D48" s="114"/>
      <c r="E48" s="114"/>
      <c r="F48" s="115"/>
      <c r="G48" s="1">
        <f t="shared" si="3"/>
        <v>0</v>
      </c>
    </row>
    <row r="49" spans="1:8" s="1" customFormat="1" ht="27.6">
      <c r="A49" s="116" t="s">
        <v>105</v>
      </c>
      <c r="B49" s="96" t="s">
        <v>58</v>
      </c>
      <c r="C49" s="100" t="s">
        <v>4</v>
      </c>
      <c r="D49" s="98">
        <v>60.35</v>
      </c>
      <c r="E49" s="52">
        <v>0</v>
      </c>
      <c r="F49" s="111">
        <f t="shared" si="2"/>
        <v>0</v>
      </c>
      <c r="G49" s="1">
        <f t="shared" si="3"/>
        <v>0</v>
      </c>
    </row>
    <row r="50" spans="1:8" s="1" customFormat="1" ht="55.2">
      <c r="A50" s="116" t="s">
        <v>106</v>
      </c>
      <c r="B50" s="96" t="s">
        <v>59</v>
      </c>
      <c r="C50" s="100" t="s">
        <v>18</v>
      </c>
      <c r="D50" s="98">
        <v>461</v>
      </c>
      <c r="E50" s="52">
        <v>0</v>
      </c>
      <c r="F50" s="111">
        <f t="shared" si="2"/>
        <v>0</v>
      </c>
      <c r="G50" s="1">
        <f t="shared" si="3"/>
        <v>0</v>
      </c>
    </row>
    <row r="51" spans="1:8" s="1" customFormat="1">
      <c r="A51" s="116" t="s">
        <v>131</v>
      </c>
      <c r="B51" s="96" t="s">
        <v>60</v>
      </c>
      <c r="C51" s="100" t="s">
        <v>41</v>
      </c>
      <c r="D51" s="98">
        <v>14.9</v>
      </c>
      <c r="E51" s="52">
        <v>0</v>
      </c>
      <c r="F51" s="111">
        <f t="shared" si="2"/>
        <v>0</v>
      </c>
      <c r="G51" s="1">
        <f t="shared" si="3"/>
        <v>0</v>
      </c>
    </row>
    <row r="52" spans="1:8" s="1" customFormat="1" ht="27.6">
      <c r="A52" s="116" t="s">
        <v>132</v>
      </c>
      <c r="B52" s="96" t="s">
        <v>61</v>
      </c>
      <c r="C52" s="100" t="s">
        <v>41</v>
      </c>
      <c r="D52" s="98">
        <v>7.45</v>
      </c>
      <c r="E52" s="52">
        <v>0</v>
      </c>
      <c r="F52" s="111">
        <f t="shared" si="2"/>
        <v>0</v>
      </c>
      <c r="G52" s="1">
        <f t="shared" si="3"/>
        <v>0</v>
      </c>
    </row>
    <row r="53" spans="1:8">
      <c r="A53" s="90" t="s">
        <v>94</v>
      </c>
      <c r="B53" s="91" t="s">
        <v>62</v>
      </c>
      <c r="C53" s="92"/>
      <c r="D53" s="93"/>
      <c r="E53" s="94"/>
      <c r="F53" s="110">
        <f>F54</f>
        <v>0</v>
      </c>
      <c r="G53" s="1">
        <f t="shared" si="3"/>
        <v>0</v>
      </c>
      <c r="H53" s="15"/>
    </row>
    <row r="54" spans="1:8" s="1" customFormat="1" ht="27.6">
      <c r="A54" s="116" t="s">
        <v>107</v>
      </c>
      <c r="B54" s="102" t="s">
        <v>63</v>
      </c>
      <c r="C54" s="100" t="s">
        <v>4</v>
      </c>
      <c r="D54" s="98">
        <v>7.45</v>
      </c>
      <c r="E54" s="52">
        <v>0</v>
      </c>
      <c r="F54" s="111">
        <f t="shared" si="2"/>
        <v>0</v>
      </c>
      <c r="G54" s="1">
        <f t="shared" si="3"/>
        <v>0</v>
      </c>
    </row>
    <row r="55" spans="1:8">
      <c r="A55" s="90" t="s">
        <v>96</v>
      </c>
      <c r="B55" s="91" t="s">
        <v>64</v>
      </c>
      <c r="C55" s="92"/>
      <c r="D55" s="93"/>
      <c r="E55" s="94"/>
      <c r="F55" s="110">
        <f>SUM(F56:F59)</f>
        <v>0</v>
      </c>
      <c r="G55" s="1">
        <f t="shared" si="3"/>
        <v>0</v>
      </c>
      <c r="H55" s="15"/>
    </row>
    <row r="56" spans="1:8" s="1" customFormat="1">
      <c r="A56" s="116" t="s">
        <v>108</v>
      </c>
      <c r="B56" s="96" t="s">
        <v>65</v>
      </c>
      <c r="C56" s="100" t="s">
        <v>66</v>
      </c>
      <c r="D56" s="98">
        <v>30.6</v>
      </c>
      <c r="E56" s="52">
        <v>0</v>
      </c>
      <c r="F56" s="111">
        <f>ROUND(D56*E56,0)</f>
        <v>0</v>
      </c>
      <c r="G56" s="1">
        <f t="shared" si="3"/>
        <v>0</v>
      </c>
    </row>
    <row r="57" spans="1:8" s="1" customFormat="1">
      <c r="A57" s="116" t="s">
        <v>109</v>
      </c>
      <c r="B57" s="105" t="s">
        <v>67</v>
      </c>
      <c r="C57" s="100" t="s">
        <v>41</v>
      </c>
      <c r="D57" s="98">
        <v>13.49</v>
      </c>
      <c r="E57" s="52">
        <v>0</v>
      </c>
      <c r="F57" s="111">
        <f t="shared" ref="F57:F59" si="5">ROUND(D57*E57,0)</f>
        <v>0</v>
      </c>
      <c r="G57" s="1">
        <f t="shared" si="3"/>
        <v>0</v>
      </c>
    </row>
    <row r="58" spans="1:8" s="1" customFormat="1">
      <c r="A58" s="116" t="s">
        <v>110</v>
      </c>
      <c r="B58" s="96" t="s">
        <v>68</v>
      </c>
      <c r="C58" s="100" t="s">
        <v>19</v>
      </c>
      <c r="D58" s="98">
        <v>2</v>
      </c>
      <c r="E58" s="52">
        <v>0</v>
      </c>
      <c r="F58" s="111">
        <f t="shared" si="5"/>
        <v>0</v>
      </c>
      <c r="G58" s="1">
        <f t="shared" si="3"/>
        <v>0</v>
      </c>
    </row>
    <row r="59" spans="1:8" s="1" customFormat="1">
      <c r="A59" s="116" t="s">
        <v>111</v>
      </c>
      <c r="B59" s="96" t="s">
        <v>69</v>
      </c>
      <c r="C59" s="100" t="str">
        <f>+C57</f>
        <v>ML</v>
      </c>
      <c r="D59" s="98">
        <v>14.9</v>
      </c>
      <c r="E59" s="52">
        <v>0</v>
      </c>
      <c r="F59" s="111">
        <f t="shared" si="5"/>
        <v>0</v>
      </c>
      <c r="G59" s="1">
        <f t="shared" si="3"/>
        <v>0</v>
      </c>
    </row>
    <row r="60" spans="1:8">
      <c r="A60" s="90" t="s">
        <v>97</v>
      </c>
      <c r="B60" s="91" t="s">
        <v>70</v>
      </c>
      <c r="C60" s="92"/>
      <c r="D60" s="93"/>
      <c r="E60" s="94"/>
      <c r="F60" s="110">
        <f>SUM(F61:F67)</f>
        <v>0</v>
      </c>
      <c r="G60" s="1">
        <f t="shared" si="3"/>
        <v>0</v>
      </c>
      <c r="H60" s="15"/>
    </row>
    <row r="61" spans="1:8" s="22" customFormat="1" ht="27.6">
      <c r="A61" s="116" t="s">
        <v>112</v>
      </c>
      <c r="B61" s="103" t="s">
        <v>71</v>
      </c>
      <c r="C61" s="29" t="s">
        <v>19</v>
      </c>
      <c r="D61" s="104">
        <v>6</v>
      </c>
      <c r="E61" s="52">
        <v>0</v>
      </c>
      <c r="F61" s="117">
        <f>ROUND(D61*E61,0)</f>
        <v>0</v>
      </c>
      <c r="G61" s="1">
        <f t="shared" si="3"/>
        <v>0</v>
      </c>
    </row>
    <row r="62" spans="1:8" s="22" customFormat="1">
      <c r="A62" s="116" t="s">
        <v>113</v>
      </c>
      <c r="B62" s="103" t="s">
        <v>72</v>
      </c>
      <c r="C62" s="29" t="s">
        <v>19</v>
      </c>
      <c r="D62" s="118">
        <v>1</v>
      </c>
      <c r="E62" s="52">
        <v>0</v>
      </c>
      <c r="F62" s="117">
        <f t="shared" ref="F62:F69" si="6">ROUND(D62*E62,0)</f>
        <v>0</v>
      </c>
      <c r="G62" s="1">
        <f t="shared" si="3"/>
        <v>0</v>
      </c>
    </row>
    <row r="63" spans="1:8" s="22" customFormat="1" ht="27.6">
      <c r="A63" s="116" t="s">
        <v>114</v>
      </c>
      <c r="B63" s="103" t="s">
        <v>73</v>
      </c>
      <c r="C63" s="29" t="s">
        <v>19</v>
      </c>
      <c r="D63" s="104">
        <v>6</v>
      </c>
      <c r="E63" s="52">
        <v>0</v>
      </c>
      <c r="F63" s="117">
        <f t="shared" si="6"/>
        <v>0</v>
      </c>
      <c r="G63" s="1">
        <f t="shared" si="3"/>
        <v>0</v>
      </c>
    </row>
    <row r="64" spans="1:8" s="1" customFormat="1" ht="27.6">
      <c r="A64" s="116" t="s">
        <v>115</v>
      </c>
      <c r="B64" s="103" t="s">
        <v>74</v>
      </c>
      <c r="C64" s="119" t="s">
        <v>19</v>
      </c>
      <c r="D64" s="118">
        <v>1</v>
      </c>
      <c r="E64" s="52">
        <v>0</v>
      </c>
      <c r="F64" s="117">
        <f t="shared" si="6"/>
        <v>0</v>
      </c>
      <c r="G64" s="1">
        <f t="shared" si="3"/>
        <v>0</v>
      </c>
    </row>
    <row r="65" spans="1:8" s="22" customFormat="1" ht="27.6">
      <c r="A65" s="116" t="s">
        <v>116</v>
      </c>
      <c r="B65" s="120" t="s">
        <v>75</v>
      </c>
      <c r="C65" s="119" t="s">
        <v>19</v>
      </c>
      <c r="D65" s="118">
        <v>4</v>
      </c>
      <c r="E65" s="52">
        <v>0</v>
      </c>
      <c r="F65" s="117">
        <f t="shared" si="6"/>
        <v>0</v>
      </c>
      <c r="G65" s="1">
        <f t="shared" si="3"/>
        <v>0</v>
      </c>
    </row>
    <row r="66" spans="1:8" s="22" customFormat="1" ht="27.6">
      <c r="A66" s="116" t="s">
        <v>117</v>
      </c>
      <c r="B66" s="120" t="s">
        <v>76</v>
      </c>
      <c r="C66" s="100" t="s">
        <v>41</v>
      </c>
      <c r="D66" s="121">
        <v>10</v>
      </c>
      <c r="E66" s="52">
        <v>0</v>
      </c>
      <c r="F66" s="117">
        <f t="shared" si="6"/>
        <v>0</v>
      </c>
      <c r="G66" s="1">
        <f t="shared" si="3"/>
        <v>0</v>
      </c>
    </row>
    <row r="67" spans="1:8" s="22" customFormat="1">
      <c r="A67" s="116" t="s">
        <v>118</v>
      </c>
      <c r="B67" s="120" t="s">
        <v>77</v>
      </c>
      <c r="C67" s="100" t="s">
        <v>41</v>
      </c>
      <c r="D67" s="121">
        <v>60</v>
      </c>
      <c r="E67" s="52">
        <v>0</v>
      </c>
      <c r="F67" s="117">
        <f t="shared" si="6"/>
        <v>0</v>
      </c>
      <c r="G67" s="1">
        <f t="shared" si="3"/>
        <v>0</v>
      </c>
    </row>
    <row r="68" spans="1:8">
      <c r="A68" s="90" t="s">
        <v>98</v>
      </c>
      <c r="B68" s="91" t="s">
        <v>78</v>
      </c>
      <c r="C68" s="92"/>
      <c r="D68" s="93"/>
      <c r="E68" s="94"/>
      <c r="F68" s="110">
        <f>F69</f>
        <v>0</v>
      </c>
      <c r="G68" s="1">
        <f t="shared" si="3"/>
        <v>0</v>
      </c>
      <c r="H68" s="15"/>
    </row>
    <row r="69" spans="1:8" s="1" customFormat="1">
      <c r="A69" s="116" t="s">
        <v>119</v>
      </c>
      <c r="B69" s="96" t="s">
        <v>79</v>
      </c>
      <c r="C69" s="100" t="s">
        <v>4</v>
      </c>
      <c r="D69" s="98">
        <v>61.84</v>
      </c>
      <c r="E69" s="52">
        <v>0</v>
      </c>
      <c r="F69" s="117">
        <f t="shared" si="6"/>
        <v>0</v>
      </c>
      <c r="G69" s="1">
        <f t="shared" si="3"/>
        <v>0</v>
      </c>
      <c r="H69" s="16"/>
    </row>
    <row r="70" spans="1:8" ht="15" thickBot="1">
      <c r="A70" s="106" t="s">
        <v>95</v>
      </c>
      <c r="B70" s="107"/>
      <c r="C70" s="107"/>
      <c r="D70" s="107"/>
      <c r="E70" s="108"/>
      <c r="F70" s="109">
        <f>F68+F60+F55+F53+F22+F17</f>
        <v>0</v>
      </c>
      <c r="G70" s="1">
        <f>+F70*1.3</f>
        <v>0</v>
      </c>
    </row>
    <row r="71" spans="1:8" hidden="1">
      <c r="A71" s="78"/>
      <c r="B71" s="79"/>
      <c r="C71" s="79"/>
      <c r="D71" s="79"/>
      <c r="E71" s="79"/>
      <c r="F71" s="80"/>
    </row>
    <row r="72" spans="1:8" s="1" customFormat="1" ht="24.6" hidden="1" customHeight="1">
      <c r="A72" s="36" t="s">
        <v>133</v>
      </c>
      <c r="B72" s="37"/>
      <c r="C72" s="37"/>
      <c r="D72" s="37"/>
      <c r="E72" s="37"/>
      <c r="F72" s="38"/>
    </row>
    <row r="73" spans="1:8" hidden="1">
      <c r="A73" s="18" t="s">
        <v>134</v>
      </c>
      <c r="B73" s="25" t="s">
        <v>135</v>
      </c>
      <c r="C73" s="39"/>
      <c r="D73" s="40"/>
      <c r="E73" s="41"/>
      <c r="F73" s="42" t="e">
        <f>F74</f>
        <v>#REF!</v>
      </c>
      <c r="H73" s="15"/>
    </row>
    <row r="74" spans="1:8" hidden="1">
      <c r="A74" s="46" t="s">
        <v>137</v>
      </c>
      <c r="B74" s="3" t="s">
        <v>136</v>
      </c>
      <c r="C74" s="23" t="s">
        <v>4</v>
      </c>
      <c r="D74" s="26">
        <v>0</v>
      </c>
      <c r="E74" s="50" t="e">
        <f>#REF!</f>
        <v>#REF!</v>
      </c>
      <c r="F74" s="21" t="e">
        <f>ROUND(D74*E74,0)</f>
        <v>#REF!</v>
      </c>
      <c r="H74" s="14">
        <f>84*2</f>
        <v>168</v>
      </c>
    </row>
    <row r="75" spans="1:8" hidden="1">
      <c r="A75" s="18" t="s">
        <v>138</v>
      </c>
      <c r="B75" s="25" t="s">
        <v>141</v>
      </c>
      <c r="C75" s="39"/>
      <c r="D75" s="40"/>
      <c r="E75" s="41"/>
      <c r="F75" s="42">
        <f>F76+F77</f>
        <v>0</v>
      </c>
      <c r="H75" s="15">
        <f>+H74*2</f>
        <v>336</v>
      </c>
    </row>
    <row r="76" spans="1:8" hidden="1">
      <c r="A76" s="46" t="s">
        <v>149</v>
      </c>
      <c r="B76" s="2" t="s">
        <v>140</v>
      </c>
      <c r="C76" s="19" t="s">
        <v>19</v>
      </c>
      <c r="D76" s="20">
        <v>0</v>
      </c>
      <c r="E76" s="50">
        <v>163941</v>
      </c>
      <c r="F76" s="21">
        <f>ROUND(D76*E76,0)</f>
        <v>0</v>
      </c>
      <c r="H76" s="14">
        <f>+H75*2</f>
        <v>672</v>
      </c>
    </row>
    <row r="77" spans="1:8" ht="62.4" hidden="1">
      <c r="A77" s="27" t="s">
        <v>150</v>
      </c>
      <c r="B77" s="28" t="s">
        <v>166</v>
      </c>
      <c r="C77" s="29" t="s">
        <v>19</v>
      </c>
      <c r="D77" s="30">
        <v>0</v>
      </c>
      <c r="E77" s="52">
        <v>153941</v>
      </c>
      <c r="F77" s="31">
        <f>ROUND(D77*E77,0)</f>
        <v>0</v>
      </c>
      <c r="G77" s="14">
        <f>153*1.115</f>
        <v>170.595</v>
      </c>
    </row>
    <row r="78" spans="1:8" hidden="1">
      <c r="A78" s="18" t="s">
        <v>142</v>
      </c>
      <c r="B78" s="25" t="s">
        <v>50</v>
      </c>
      <c r="C78" s="39"/>
      <c r="D78" s="40"/>
      <c r="E78" s="41"/>
      <c r="F78" s="42" t="e">
        <f>F79+F80</f>
        <v>#REF!</v>
      </c>
      <c r="H78" s="15"/>
    </row>
    <row r="79" spans="1:8" hidden="1">
      <c r="A79" s="46" t="s">
        <v>151</v>
      </c>
      <c r="B79" s="45" t="s">
        <v>143</v>
      </c>
      <c r="C79" s="51" t="s">
        <v>4</v>
      </c>
      <c r="D79" s="8">
        <v>0</v>
      </c>
      <c r="E79" s="50" t="e">
        <f>#REF!</f>
        <v>#REF!</v>
      </c>
      <c r="F79" s="21" t="e">
        <f>ROUND(D79*E79,0)</f>
        <v>#REF!</v>
      </c>
      <c r="G79" s="14" t="e">
        <f>+E79*1.15</f>
        <v>#REF!</v>
      </c>
    </row>
    <row r="80" spans="1:8" hidden="1">
      <c r="A80" s="46" t="s">
        <v>152</v>
      </c>
      <c r="B80" s="53" t="str">
        <f>+B42</f>
        <v>Piso en tableta en ceramica</v>
      </c>
      <c r="C80" s="51" t="s">
        <v>4</v>
      </c>
      <c r="D80" s="8">
        <v>0</v>
      </c>
      <c r="E80" s="50" t="e">
        <f>#REF!</f>
        <v>#REF!</v>
      </c>
      <c r="F80" s="21" t="e">
        <f>ROUND(D80*E80,0)</f>
        <v>#REF!</v>
      </c>
      <c r="G80" s="65">
        <f>+D80+D42</f>
        <v>41.74</v>
      </c>
    </row>
    <row r="81" spans="1:6" ht="15" hidden="1" thickBot="1">
      <c r="A81" s="69" t="s">
        <v>144</v>
      </c>
      <c r="B81" s="70"/>
      <c r="C81" s="70"/>
      <c r="D81" s="70"/>
      <c r="E81" s="71"/>
      <c r="F81" s="49" t="e">
        <f>F73+F75+F78</f>
        <v>#REF!</v>
      </c>
    </row>
    <row r="82" spans="1:6" hidden="1">
      <c r="A82" s="78"/>
      <c r="B82" s="79"/>
      <c r="C82" s="79"/>
      <c r="D82" s="79"/>
      <c r="E82" s="79"/>
      <c r="F82" s="80"/>
    </row>
    <row r="83" spans="1:6" s="1" customFormat="1" ht="24.6" hidden="1" customHeight="1">
      <c r="A83" s="36" t="s">
        <v>145</v>
      </c>
      <c r="B83" s="37"/>
      <c r="C83" s="37"/>
      <c r="D83" s="37"/>
      <c r="E83" s="37"/>
      <c r="F83" s="38"/>
    </row>
    <row r="84" spans="1:6" hidden="1">
      <c r="A84" s="18" t="s">
        <v>146</v>
      </c>
      <c r="B84" s="25" t="s">
        <v>148</v>
      </c>
      <c r="C84" s="39"/>
      <c r="D84" s="40"/>
      <c r="E84" s="41"/>
      <c r="F84" s="42">
        <f>F85+F86+F87</f>
        <v>0</v>
      </c>
    </row>
    <row r="85" spans="1:6" ht="40.200000000000003" hidden="1">
      <c r="A85" s="46" t="s">
        <v>153</v>
      </c>
      <c r="B85" s="45" t="s">
        <v>156</v>
      </c>
      <c r="C85" s="24" t="s">
        <v>4</v>
      </c>
      <c r="D85" s="26">
        <v>0</v>
      </c>
      <c r="E85" s="50">
        <v>89361</v>
      </c>
      <c r="F85" s="21">
        <f>ROUND(D85*E85,0)</f>
        <v>0</v>
      </c>
    </row>
    <row r="86" spans="1:6" hidden="1">
      <c r="A86" s="46" t="s">
        <v>154</v>
      </c>
      <c r="B86" s="45" t="s">
        <v>157</v>
      </c>
      <c r="C86" s="23" t="s">
        <v>41</v>
      </c>
      <c r="D86" s="26">
        <v>0</v>
      </c>
      <c r="E86" s="50">
        <f>32262*1.07</f>
        <v>34520.340000000004</v>
      </c>
      <c r="F86" s="21">
        <f>ROUND(D86*E86,0)</f>
        <v>0</v>
      </c>
    </row>
    <row r="87" spans="1:6" ht="40.200000000000003" hidden="1">
      <c r="A87" s="46" t="s">
        <v>158</v>
      </c>
      <c r="B87" s="45" t="s">
        <v>165</v>
      </c>
      <c r="C87" s="51" t="s">
        <v>41</v>
      </c>
      <c r="D87" s="4">
        <v>0</v>
      </c>
      <c r="E87" s="50">
        <v>76818</v>
      </c>
      <c r="F87" s="21">
        <f>ROUND(D87*E87,0)</f>
        <v>0</v>
      </c>
    </row>
    <row r="88" spans="1:6" hidden="1">
      <c r="A88" s="18" t="s">
        <v>147</v>
      </c>
      <c r="B88" s="25" t="s">
        <v>54</v>
      </c>
      <c r="C88" s="39"/>
      <c r="D88" s="40"/>
      <c r="E88" s="41"/>
      <c r="F88" s="42">
        <f>F89</f>
        <v>0</v>
      </c>
    </row>
    <row r="89" spans="1:6" ht="55.2" hidden="1">
      <c r="A89" s="46" t="s">
        <v>155</v>
      </c>
      <c r="B89" s="2" t="s">
        <v>159</v>
      </c>
      <c r="C89" s="19" t="s">
        <v>41</v>
      </c>
      <c r="D89" s="20">
        <v>0</v>
      </c>
      <c r="E89" s="50">
        <v>310556</v>
      </c>
      <c r="F89" s="21">
        <f>ROUND(D89*E89,0)</f>
        <v>0</v>
      </c>
    </row>
    <row r="90" spans="1:6" ht="15" hidden="1" thickBot="1">
      <c r="A90" s="69" t="s">
        <v>160</v>
      </c>
      <c r="B90" s="70"/>
      <c r="C90" s="70"/>
      <c r="D90" s="70"/>
      <c r="E90" s="71"/>
      <c r="F90" s="49">
        <f>F88+F84</f>
        <v>0</v>
      </c>
    </row>
    <row r="91" spans="1:6" hidden="1">
      <c r="A91" s="72"/>
      <c r="B91" s="73"/>
      <c r="C91" s="73"/>
      <c r="D91" s="73"/>
      <c r="E91" s="73"/>
      <c r="F91" s="74"/>
    </row>
    <row r="92" spans="1:6">
      <c r="A92" s="75"/>
      <c r="B92" s="76"/>
      <c r="C92" s="76"/>
      <c r="D92" s="76"/>
      <c r="E92" s="76"/>
      <c r="F92" s="77"/>
    </row>
    <row r="93" spans="1:6">
      <c r="A93" s="122" t="s">
        <v>11</v>
      </c>
      <c r="B93" s="123"/>
      <c r="C93" s="123"/>
      <c r="D93" s="123"/>
      <c r="E93" s="123"/>
      <c r="F93" s="124">
        <v>0</v>
      </c>
    </row>
    <row r="94" spans="1:6">
      <c r="A94" s="125" t="s">
        <v>12</v>
      </c>
      <c r="B94" s="126"/>
      <c r="C94" s="127" t="s">
        <v>13</v>
      </c>
      <c r="D94" s="128">
        <v>0.24</v>
      </c>
      <c r="E94" s="129"/>
      <c r="F94" s="130">
        <f>+ROUND(F93*D94,0)</f>
        <v>0</v>
      </c>
    </row>
    <row r="95" spans="1:6">
      <c r="A95" s="125"/>
      <c r="B95" s="126"/>
      <c r="C95" s="127" t="s">
        <v>14</v>
      </c>
      <c r="D95" s="128">
        <v>0.01</v>
      </c>
      <c r="E95" s="131"/>
      <c r="F95" s="130">
        <f>+ROUND(F93*D95,0)</f>
        <v>0</v>
      </c>
    </row>
    <row r="96" spans="1:6">
      <c r="A96" s="125"/>
      <c r="B96" s="126"/>
      <c r="C96" s="127" t="s">
        <v>15</v>
      </c>
      <c r="D96" s="128">
        <v>0.05</v>
      </c>
      <c r="E96" s="131"/>
      <c r="F96" s="130">
        <f>+ROUND(F93*D96,0)</f>
        <v>0</v>
      </c>
    </row>
    <row r="97" spans="1:7">
      <c r="A97" s="132" t="s">
        <v>16</v>
      </c>
      <c r="B97" s="133"/>
      <c r="C97" s="133"/>
      <c r="D97" s="133"/>
      <c r="E97" s="133"/>
      <c r="F97" s="134">
        <f>SUM(F94:F96)</f>
        <v>0</v>
      </c>
    </row>
    <row r="98" spans="1:7" ht="25.2" customHeight="1" thickBot="1">
      <c r="A98" s="66" t="s">
        <v>17</v>
      </c>
      <c r="B98" s="67"/>
      <c r="C98" s="67"/>
      <c r="D98" s="67"/>
      <c r="E98" s="68"/>
      <c r="F98" s="54">
        <f>F97+F93</f>
        <v>0</v>
      </c>
      <c r="G98" s="14">
        <f>+F98/1750905</f>
        <v>0</v>
      </c>
    </row>
    <row r="99" spans="1:7">
      <c r="G99" s="14">
        <f>+F98/2</f>
        <v>0</v>
      </c>
    </row>
    <row r="100" spans="1:7">
      <c r="F100" s="57"/>
    </row>
  </sheetData>
  <mergeCells count="16">
    <mergeCell ref="A70:E70"/>
    <mergeCell ref="A71:F71"/>
    <mergeCell ref="A81:E81"/>
    <mergeCell ref="A82:F82"/>
    <mergeCell ref="B1:E1"/>
    <mergeCell ref="B3:E3"/>
    <mergeCell ref="C4:F4"/>
    <mergeCell ref="A14:E14"/>
    <mergeCell ref="A15:F15"/>
    <mergeCell ref="A16:F16"/>
    <mergeCell ref="A98:E98"/>
    <mergeCell ref="A97:E97"/>
    <mergeCell ref="A90:E90"/>
    <mergeCell ref="A91:F92"/>
    <mergeCell ref="A94:B96"/>
    <mergeCell ref="A93:E93"/>
  </mergeCells>
  <phoneticPr fontId="16" type="noConversion"/>
  <pageMargins left="0.7" right="0.7" top="0.75" bottom="0.75" header="0.3" footer="0.3"/>
  <pageSetup scale="66" orientation="portrait" r:id="rId1"/>
  <rowBreaks count="2" manualBreakCount="2">
    <brk id="49" max="5" man="1"/>
    <brk id="9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GENERAL</vt:lpstr>
      <vt:lpstr>'PRESUPUESTO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</dc:creator>
  <cp:lastModifiedBy>Pedro</cp:lastModifiedBy>
  <cp:lastPrinted>2026-08-11T21:37:23Z</cp:lastPrinted>
  <dcterms:created xsi:type="dcterms:W3CDTF">2025-07-21T09:59:00Z</dcterms:created>
  <dcterms:modified xsi:type="dcterms:W3CDTF">2026-08-13T23:02:58Z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5138604591644048ABEA46B0EC948FD4_12</vt:lpwstr>
  </property>
  <property fmtid="{D5CDD505-2E9C-101B-9397-08002B2CF9AE}" pid="3" name="KSOProductBuildVer">
    <vt:lpwstr>2058-12.2.0.23196</vt:lpwstr>
  </property>
</Properties>
</file>