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gobiernobogota-my.sharepoint.com/personal/hermes_melo_gobiernobogota_gov_co/Documents/ALCB CONTRATACION DESDE ABRIL 2025/2026/9. SEPTIEMBRE/LP Fort. Org e Instancias de Particip/6. Dctos LP 03092026-Ajuste financ Comité/"/>
    </mc:Choice>
  </mc:AlternateContent>
  <xr:revisionPtr revIDLastSave="0" documentId="8_{5FBA529F-9365-453A-8CBE-87A46FAAB4CA}" xr6:coauthVersionLast="47" xr6:coauthVersionMax="47" xr10:uidLastSave="{00000000-0000-0000-0000-000000000000}"/>
  <bookViews>
    <workbookView xWindow="-108" yWindow="-108" windowWidth="23256" windowHeight="13896" xr2:uid="{00000000-000D-0000-FFFF-FFFF00000000}"/>
  </bookViews>
  <sheets>
    <sheet name="ESTUDIO DE MERCADO" sheetId="2" r:id="rId1"/>
    <sheet name="BOLSA INCENTIVOS" sheetId="3" r:id="rId2"/>
    <sheet name="BOLSA DIFUSION Y COMUNICACIÓN " sheetId="4" r:id="rId3"/>
  </sheets>
  <definedNames>
    <definedName name="_xlnm._FilterDatabase" localSheetId="1" hidden="1">'BOLSA INCENTIVOS'!$A$3:$LZ$200</definedName>
    <definedName name="_xlnm._FilterDatabase" localSheetId="0" hidden="1">'ESTUDIO DE MERCADO'!$A$5:$DE$102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2/fxrxJeG0J7IR+zC/BQEIJXRqnRRHEIGgSfIknJsx8="/>
    </ext>
  </extLst>
</workbook>
</file>

<file path=xl/calcChain.xml><?xml version="1.0" encoding="utf-8"?>
<calcChain xmlns="http://schemas.openxmlformats.org/spreadsheetml/2006/main">
  <c r="H7" i="2" l="1"/>
  <c r="CV97" i="2" l="1"/>
  <c r="CV94" i="2"/>
  <c r="CV93" i="2"/>
  <c r="CV78" i="2"/>
  <c r="CV76" i="2"/>
  <c r="CV73" i="2"/>
  <c r="CV71" i="2"/>
  <c r="CV70" i="2"/>
  <c r="CV69" i="2"/>
  <c r="CV68" i="2"/>
  <c r="CV66" i="2"/>
  <c r="CV64" i="2"/>
  <c r="CV63" i="2"/>
  <c r="CV62" i="2"/>
  <c r="CV59" i="2"/>
  <c r="CV54" i="2"/>
  <c r="CV53" i="2"/>
  <c r="CV52" i="2"/>
  <c r="CV51" i="2"/>
  <c r="CV50" i="2"/>
  <c r="CV49" i="2"/>
  <c r="CV48" i="2"/>
  <c r="CV47" i="2"/>
  <c r="CV46" i="2"/>
  <c r="CV44" i="2"/>
  <c r="CV42" i="2"/>
  <c r="CV41" i="2"/>
  <c r="CV39" i="2"/>
  <c r="CV37" i="2"/>
  <c r="CV31" i="2"/>
  <c r="CV29" i="2"/>
  <c r="CV28" i="2"/>
  <c r="CV27" i="2"/>
  <c r="CV25" i="2"/>
  <c r="CV24" i="2"/>
  <c r="CV23" i="2"/>
  <c r="CV22" i="2"/>
  <c r="CV21" i="2"/>
  <c r="CV19" i="2"/>
  <c r="CV18" i="2"/>
  <c r="CV17" i="2"/>
  <c r="CV16" i="2"/>
  <c r="CV15" i="2"/>
  <c r="CV13" i="2"/>
  <c r="CU97" i="2"/>
  <c r="CU94" i="2"/>
  <c r="CU93" i="2"/>
  <c r="CU78" i="2"/>
  <c r="CU76" i="2"/>
  <c r="CU73" i="2"/>
  <c r="CU71" i="2"/>
  <c r="CU70" i="2"/>
  <c r="CU69" i="2"/>
  <c r="CU68" i="2"/>
  <c r="CU66" i="2"/>
  <c r="CU64" i="2"/>
  <c r="CU63" i="2"/>
  <c r="CU62" i="2"/>
  <c r="CU59" i="2"/>
  <c r="CU54" i="2"/>
  <c r="CU53" i="2"/>
  <c r="CU52" i="2"/>
  <c r="CU51" i="2"/>
  <c r="CU50" i="2"/>
  <c r="CU49" i="2"/>
  <c r="CU48" i="2"/>
  <c r="CU47" i="2"/>
  <c r="CU46" i="2"/>
  <c r="CU44" i="2"/>
  <c r="CU42" i="2"/>
  <c r="CU41" i="2"/>
  <c r="CU39" i="2"/>
  <c r="CU37" i="2"/>
  <c r="CU31" i="2"/>
  <c r="CU29" i="2"/>
  <c r="CU28" i="2"/>
  <c r="CU27" i="2"/>
  <c r="CU25" i="2"/>
  <c r="CU24" i="2"/>
  <c r="CU23" i="2"/>
  <c r="CU22" i="2"/>
  <c r="CU21" i="2"/>
  <c r="CU19" i="2"/>
  <c r="CU18" i="2"/>
  <c r="CU17" i="2"/>
  <c r="CU16" i="2"/>
  <c r="CU15" i="2"/>
  <c r="CU13" i="2"/>
  <c r="CU12" i="2"/>
  <c r="CT97" i="2"/>
  <c r="CT94" i="2"/>
  <c r="CT93" i="2"/>
  <c r="CT78" i="2"/>
  <c r="CT76" i="2"/>
  <c r="CT73" i="2"/>
  <c r="CT71" i="2"/>
  <c r="CT70" i="2"/>
  <c r="CT69" i="2"/>
  <c r="CT68" i="2"/>
  <c r="CT66" i="2"/>
  <c r="CT64" i="2"/>
  <c r="CT63" i="2"/>
  <c r="CT62" i="2"/>
  <c r="CT59" i="2"/>
  <c r="CT54" i="2"/>
  <c r="CT53" i="2"/>
  <c r="CT52" i="2"/>
  <c r="CT51" i="2"/>
  <c r="CT50" i="2"/>
  <c r="CT49" i="2"/>
  <c r="CT48" i="2"/>
  <c r="CT47" i="2"/>
  <c r="CT46" i="2"/>
  <c r="CT44" i="2"/>
  <c r="CT42" i="2"/>
  <c r="CT41" i="2"/>
  <c r="CT39" i="2"/>
  <c r="CT37" i="2"/>
  <c r="CT31" i="2"/>
  <c r="CT29" i="2"/>
  <c r="CT28" i="2"/>
  <c r="CT27" i="2"/>
  <c r="CT25" i="2"/>
  <c r="CT24" i="2"/>
  <c r="CT23" i="2"/>
  <c r="CT22" i="2"/>
  <c r="CT21" i="2"/>
  <c r="CT19" i="2"/>
  <c r="CT18" i="2"/>
  <c r="CT17" i="2"/>
  <c r="CT16" i="2"/>
  <c r="CT15" i="2"/>
  <c r="CT13" i="2"/>
  <c r="CV12" i="2"/>
  <c r="CT12" i="2"/>
  <c r="AA95" i="2"/>
  <c r="AA33" i="2"/>
  <c r="Y95" i="2"/>
  <c r="Y33" i="2"/>
  <c r="U33" i="2"/>
  <c r="AA88" i="2"/>
  <c r="Y88" i="2"/>
  <c r="U88" i="2"/>
  <c r="AA87" i="2"/>
  <c r="AA86" i="2"/>
  <c r="AA82" i="2"/>
  <c r="AA75" i="2"/>
  <c r="AA38" i="2"/>
  <c r="AA36" i="2"/>
  <c r="AA35" i="2"/>
  <c r="Y87" i="2"/>
  <c r="Y86" i="2"/>
  <c r="Y82" i="2"/>
  <c r="Y75" i="2"/>
  <c r="Y38" i="2"/>
  <c r="Y36" i="2"/>
  <c r="U87" i="2"/>
  <c r="U86" i="2"/>
  <c r="U82" i="2"/>
  <c r="U75" i="2"/>
  <c r="U38" i="2"/>
  <c r="U36" i="2"/>
  <c r="CV87" i="2" l="1"/>
  <c r="CV88" i="2"/>
  <c r="CV86" i="2"/>
  <c r="CV82" i="2"/>
  <c r="CV38" i="2"/>
  <c r="CV33" i="2"/>
  <c r="CU95" i="2"/>
  <c r="CU88" i="2"/>
  <c r="CU82" i="2"/>
  <c r="CU87" i="2"/>
  <c r="CU86" i="2"/>
  <c r="CU75" i="2"/>
  <c r="CU38" i="2"/>
  <c r="CU36" i="2"/>
  <c r="CU33" i="2"/>
  <c r="CT95" i="2"/>
  <c r="CT86" i="2"/>
  <c r="CT88" i="2"/>
  <c r="CT87" i="2"/>
  <c r="CT82" i="2"/>
  <c r="CT75" i="2"/>
  <c r="CT38" i="2"/>
  <c r="CT36" i="2"/>
  <c r="CT33" i="2"/>
  <c r="CV75" i="2"/>
  <c r="CV36" i="2"/>
  <c r="CV95" i="2"/>
  <c r="DA85" i="2"/>
  <c r="DA11" i="2"/>
  <c r="Y35" i="2"/>
  <c r="U35" i="2"/>
  <c r="A12" i="2"/>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CV35" i="2" l="1"/>
  <c r="CU35" i="2"/>
  <c r="CT35" i="2"/>
  <c r="H8" i="2" l="1"/>
  <c r="LU5" i="3" l="1"/>
  <c r="LU7" i="3"/>
  <c r="LU8" i="3"/>
  <c r="LU10" i="3"/>
  <c r="LU11" i="3"/>
  <c r="LU14" i="3"/>
  <c r="LU16" i="3"/>
  <c r="LU17" i="3"/>
  <c r="LU18" i="3"/>
  <c r="LU19" i="3"/>
  <c r="LU23" i="3"/>
  <c r="LU24" i="3"/>
  <c r="LU27" i="3"/>
  <c r="LU28" i="3"/>
  <c r="LU31" i="3"/>
  <c r="LU33" i="3"/>
  <c r="LU35" i="3"/>
  <c r="LU42" i="3"/>
  <c r="LU67" i="3"/>
  <c r="LU68" i="3"/>
  <c r="LU69" i="3"/>
  <c r="LU70" i="3"/>
  <c r="LU71" i="3"/>
  <c r="LU72" i="3"/>
  <c r="LU75" i="3"/>
  <c r="LU76" i="3"/>
  <c r="LU81" i="3"/>
  <c r="LU82" i="3"/>
  <c r="LU83" i="3"/>
  <c r="LU84" i="3"/>
  <c r="LU85" i="3"/>
  <c r="LU86" i="3"/>
  <c r="LU89" i="3"/>
  <c r="LU92" i="3"/>
  <c r="LU94" i="3"/>
  <c r="LU95" i="3"/>
  <c r="LU97" i="3"/>
  <c r="LU98" i="3"/>
  <c r="LU102" i="3"/>
  <c r="LU104" i="3"/>
  <c r="LU105" i="3"/>
  <c r="LU109" i="3"/>
  <c r="LU110" i="3"/>
  <c r="LU111" i="3"/>
  <c r="LU112" i="3"/>
  <c r="LU113" i="3"/>
  <c r="LU114" i="3"/>
  <c r="LU115" i="3"/>
  <c r="LU116" i="3"/>
  <c r="LU117" i="3"/>
  <c r="LU121" i="3"/>
  <c r="LU122" i="3"/>
  <c r="LU123" i="3"/>
  <c r="LU124" i="3"/>
  <c r="LU126" i="3"/>
  <c r="LU127" i="3"/>
  <c r="LU128" i="3"/>
  <c r="LU129" i="3"/>
  <c r="LU130" i="3"/>
  <c r="LU131" i="3"/>
  <c r="LU132" i="3"/>
  <c r="LU133" i="3"/>
  <c r="LU134" i="3"/>
  <c r="LU135" i="3"/>
  <c r="LU137" i="3"/>
  <c r="LU138" i="3"/>
  <c r="LU139" i="3"/>
  <c r="LU140" i="3"/>
  <c r="LU141" i="3"/>
  <c r="LU142" i="3"/>
  <c r="LU143" i="3"/>
  <c r="LU144" i="3"/>
  <c r="LU145" i="3"/>
  <c r="LU146" i="3"/>
  <c r="LU147" i="3"/>
  <c r="LU149" i="3"/>
  <c r="LU150" i="3"/>
  <c r="LU151" i="3"/>
  <c r="LU152" i="3"/>
  <c r="LU153" i="3"/>
  <c r="LU154" i="3"/>
  <c r="LU155" i="3"/>
  <c r="LU156" i="3"/>
  <c r="LU157" i="3"/>
  <c r="LU158" i="3"/>
  <c r="LU159" i="3"/>
  <c r="LU160" i="3"/>
  <c r="LU161" i="3"/>
  <c r="LU162" i="3"/>
  <c r="LU163" i="3"/>
  <c r="LU164" i="3"/>
  <c r="LU165" i="3"/>
  <c r="LU166" i="3"/>
  <c r="LU167" i="3"/>
  <c r="LU172" i="3"/>
  <c r="LU173" i="3"/>
  <c r="LU174" i="3"/>
  <c r="LU176" i="3"/>
  <c r="LU177" i="3"/>
  <c r="LU179" i="3"/>
  <c r="LU180" i="3"/>
  <c r="LU182" i="3"/>
  <c r="LU199" i="3"/>
  <c r="LT5" i="3"/>
  <c r="LT7" i="3"/>
  <c r="LT8" i="3"/>
  <c r="LT10" i="3"/>
  <c r="LT11" i="3"/>
  <c r="LT14" i="3"/>
  <c r="LT16" i="3"/>
  <c r="LT17" i="3"/>
  <c r="LT18" i="3"/>
  <c r="LT19" i="3"/>
  <c r="LT23" i="3"/>
  <c r="LT24" i="3"/>
  <c r="LT27" i="3"/>
  <c r="LT28" i="3"/>
  <c r="LT31" i="3"/>
  <c r="LT33" i="3"/>
  <c r="LT35" i="3"/>
  <c r="LT42" i="3"/>
  <c r="LT67" i="3"/>
  <c r="LT68" i="3"/>
  <c r="LT69" i="3"/>
  <c r="LT70" i="3"/>
  <c r="LT71" i="3"/>
  <c r="LT72" i="3"/>
  <c r="LT75" i="3"/>
  <c r="LT76" i="3"/>
  <c r="LT81" i="3"/>
  <c r="LT82" i="3"/>
  <c r="LT83" i="3"/>
  <c r="LT84" i="3"/>
  <c r="LT85" i="3"/>
  <c r="LT86" i="3"/>
  <c r="LT89" i="3"/>
  <c r="LT92" i="3"/>
  <c r="LT94" i="3"/>
  <c r="LT95" i="3"/>
  <c r="LT97" i="3"/>
  <c r="LT98" i="3"/>
  <c r="LT102" i="3"/>
  <c r="LT104" i="3"/>
  <c r="LT105" i="3"/>
  <c r="LT109" i="3"/>
  <c r="LT110" i="3"/>
  <c r="LT111" i="3"/>
  <c r="LT112" i="3"/>
  <c r="LT113" i="3"/>
  <c r="LT114" i="3"/>
  <c r="LT115" i="3"/>
  <c r="LT116" i="3"/>
  <c r="LT117" i="3"/>
  <c r="LT121" i="3"/>
  <c r="LT122" i="3"/>
  <c r="LT123" i="3"/>
  <c r="LT124" i="3"/>
  <c r="LT126" i="3"/>
  <c r="LT127" i="3"/>
  <c r="LT128" i="3"/>
  <c r="LT129" i="3"/>
  <c r="LT130" i="3"/>
  <c r="LT131" i="3"/>
  <c r="LT132" i="3"/>
  <c r="LT133" i="3"/>
  <c r="LT134" i="3"/>
  <c r="LT135" i="3"/>
  <c r="LT137" i="3"/>
  <c r="LT138" i="3"/>
  <c r="LT139" i="3"/>
  <c r="LT140" i="3"/>
  <c r="LT141" i="3"/>
  <c r="LT142" i="3"/>
  <c r="LT143" i="3"/>
  <c r="LT144" i="3"/>
  <c r="LT145" i="3"/>
  <c r="LT146" i="3"/>
  <c r="LT147" i="3"/>
  <c r="LT149" i="3"/>
  <c r="LT150" i="3"/>
  <c r="LT151" i="3"/>
  <c r="LT152" i="3"/>
  <c r="LT153" i="3"/>
  <c r="LT154" i="3"/>
  <c r="LT155" i="3"/>
  <c r="LT156" i="3"/>
  <c r="LT157" i="3"/>
  <c r="LT158" i="3"/>
  <c r="LT159" i="3"/>
  <c r="LT160" i="3"/>
  <c r="LT161" i="3"/>
  <c r="LT162" i="3"/>
  <c r="LT163" i="3"/>
  <c r="LT164" i="3"/>
  <c r="LT165" i="3"/>
  <c r="LT166" i="3"/>
  <c r="LT167" i="3"/>
  <c r="LT172" i="3"/>
  <c r="LT173" i="3"/>
  <c r="LT174" i="3"/>
  <c r="LT176" i="3"/>
  <c r="LT177" i="3"/>
  <c r="LT179" i="3"/>
  <c r="LT180" i="3"/>
  <c r="LT182" i="3"/>
  <c r="LT199" i="3"/>
  <c r="LS5" i="3"/>
  <c r="LS7" i="3"/>
  <c r="LS8" i="3"/>
  <c r="LS10" i="3"/>
  <c r="LS11" i="3"/>
  <c r="LS14" i="3"/>
  <c r="LS16" i="3"/>
  <c r="LS17" i="3"/>
  <c r="LS18" i="3"/>
  <c r="LS19" i="3"/>
  <c r="LS23" i="3"/>
  <c r="LS24" i="3"/>
  <c r="LS27" i="3"/>
  <c r="LS28" i="3"/>
  <c r="LS31" i="3"/>
  <c r="LS33" i="3"/>
  <c r="LS35" i="3"/>
  <c r="LS42" i="3"/>
  <c r="LS67" i="3"/>
  <c r="LS68" i="3"/>
  <c r="LS69" i="3"/>
  <c r="LS70" i="3"/>
  <c r="LS71" i="3"/>
  <c r="LS72" i="3"/>
  <c r="LS75" i="3"/>
  <c r="LS76" i="3"/>
  <c r="LS81" i="3"/>
  <c r="LS82" i="3"/>
  <c r="LS83" i="3"/>
  <c r="LS84" i="3"/>
  <c r="LS85" i="3"/>
  <c r="LS86" i="3"/>
  <c r="LS89" i="3"/>
  <c r="LS92" i="3"/>
  <c r="LS94" i="3"/>
  <c r="LS95" i="3"/>
  <c r="LS97" i="3"/>
  <c r="LS98" i="3"/>
  <c r="LS102" i="3"/>
  <c r="LS104" i="3"/>
  <c r="LS105" i="3"/>
  <c r="LS109" i="3"/>
  <c r="LS110" i="3"/>
  <c r="LS111" i="3"/>
  <c r="LS112" i="3"/>
  <c r="LS113" i="3"/>
  <c r="LS114" i="3"/>
  <c r="LS115" i="3"/>
  <c r="LS116" i="3"/>
  <c r="LS117" i="3"/>
  <c r="LS121" i="3"/>
  <c r="LS122" i="3"/>
  <c r="LS123" i="3"/>
  <c r="LS124" i="3"/>
  <c r="LS126" i="3"/>
  <c r="LS127" i="3"/>
  <c r="LS128" i="3"/>
  <c r="LS129" i="3"/>
  <c r="LS130" i="3"/>
  <c r="LS131" i="3"/>
  <c r="LS132" i="3"/>
  <c r="LS133" i="3"/>
  <c r="LS134" i="3"/>
  <c r="LS135" i="3"/>
  <c r="LS137" i="3"/>
  <c r="LS138" i="3"/>
  <c r="LS139" i="3"/>
  <c r="LS140" i="3"/>
  <c r="LS141" i="3"/>
  <c r="LS142" i="3"/>
  <c r="LS143" i="3"/>
  <c r="LS144" i="3"/>
  <c r="LS145" i="3"/>
  <c r="LS146" i="3"/>
  <c r="LS147" i="3"/>
  <c r="LS149" i="3"/>
  <c r="LS150" i="3"/>
  <c r="LS151" i="3"/>
  <c r="LS152" i="3"/>
  <c r="LS153" i="3"/>
  <c r="LS154" i="3"/>
  <c r="LS155" i="3"/>
  <c r="LS156" i="3"/>
  <c r="LS157" i="3"/>
  <c r="LS158" i="3"/>
  <c r="LS159" i="3"/>
  <c r="LS160" i="3"/>
  <c r="LS161" i="3"/>
  <c r="LS162" i="3"/>
  <c r="LS163" i="3"/>
  <c r="LS164" i="3"/>
  <c r="LS165" i="3"/>
  <c r="LS166" i="3"/>
  <c r="LS167" i="3"/>
  <c r="LS172" i="3"/>
  <c r="LS173" i="3"/>
  <c r="LS174" i="3"/>
  <c r="LS176" i="3"/>
  <c r="LS177" i="3"/>
  <c r="LS179" i="3"/>
  <c r="LS180" i="3"/>
  <c r="LS182" i="3"/>
  <c r="LS199" i="3"/>
  <c r="LU4" i="3"/>
  <c r="LT4" i="3"/>
  <c r="LS4" i="3"/>
  <c r="A5" i="3"/>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85" i="2"/>
  <c r="A86" i="2" s="1"/>
  <c r="A87" i="2" s="1"/>
  <c r="A88" i="2" s="1"/>
  <c r="A89" i="2" s="1"/>
  <c r="A90" i="2" s="1"/>
  <c r="A91" i="2" s="1"/>
  <c r="A92" i="2" s="1"/>
  <c r="A93" i="2" s="1"/>
  <c r="A94" i="2" s="1"/>
  <c r="A95" i="2" s="1"/>
  <c r="A96" i="2" s="1"/>
  <c r="A97" i="2" s="1"/>
  <c r="A98" i="2" s="1"/>
  <c r="A99" i="2" s="1"/>
  <c r="DC120" i="3" l="1"/>
  <c r="DD120" i="3" s="1"/>
  <c r="CZ120" i="3"/>
  <c r="DA120" i="3" s="1"/>
  <c r="DC119" i="3"/>
  <c r="DD119" i="3" s="1"/>
  <c r="CZ119" i="3"/>
  <c r="DA119" i="3" s="1"/>
  <c r="LU120" i="3" l="1"/>
  <c r="LT119" i="3"/>
  <c r="LU119" i="3"/>
  <c r="LS120" i="3"/>
  <c r="LT120" i="3"/>
  <c r="LS119" i="3"/>
  <c r="LV139" i="3"/>
  <c r="LV199" i="3"/>
  <c r="LV130" i="3"/>
  <c r="LV129" i="3"/>
  <c r="LV166" i="3"/>
  <c r="LV154" i="3"/>
  <c r="LV165" i="3"/>
  <c r="LV153" i="3"/>
  <c r="LV140" i="3"/>
  <c r="LV152" i="3"/>
  <c r="LV131" i="3"/>
  <c r="LV127" i="3"/>
  <c r="LV164" i="3"/>
  <c r="LV162" i="3"/>
  <c r="LV123" i="3"/>
  <c r="LV161" i="3"/>
  <c r="LV122" i="3"/>
  <c r="LV155" i="3"/>
  <c r="LV177" i="3"/>
  <c r="LV147" i="3"/>
  <c r="LV134" i="3"/>
  <c r="LV121" i="3"/>
  <c r="LV180" i="3"/>
  <c r="LV150" i="3"/>
  <c r="LV137" i="3"/>
  <c r="LV143" i="3"/>
  <c r="LV179" i="3"/>
  <c r="LV149" i="3"/>
  <c r="LV135" i="3"/>
  <c r="LV167" i="3"/>
  <c r="LV142" i="3"/>
  <c r="LV160" i="3"/>
  <c r="LV141" i="3"/>
  <c r="LV128" i="3"/>
  <c r="LV176" i="3"/>
  <c r="LV159" i="3"/>
  <c r="LV146" i="3"/>
  <c r="LV133" i="3"/>
  <c r="LV174" i="3"/>
  <c r="LV158" i="3"/>
  <c r="LV145" i="3"/>
  <c r="LV132" i="3"/>
  <c r="LV173" i="3"/>
  <c r="LV157" i="3"/>
  <c r="LV144" i="3"/>
  <c r="LV172" i="3"/>
  <c r="LV156" i="3"/>
  <c r="LV126" i="3"/>
  <c r="LV182" i="3"/>
  <c r="LV163" i="3"/>
  <c r="LV151" i="3"/>
  <c r="LV138" i="3"/>
  <c r="LV124" i="3"/>
  <c r="LV120" i="3" l="1"/>
  <c r="LV19" i="3" l="1"/>
  <c r="LY19" i="3" s="1"/>
  <c r="LW19" i="3" s="1"/>
  <c r="LX19" i="3" s="1"/>
  <c r="LV17" i="3"/>
  <c r="LY17" i="3" s="1"/>
  <c r="LW17" i="3" s="1"/>
  <c r="LX17" i="3" s="1"/>
  <c r="LV18" i="3"/>
  <c r="LY18" i="3" s="1"/>
  <c r="LW18" i="3" s="1"/>
  <c r="LX18" i="3" s="1"/>
  <c r="FI197" i="3" l="1"/>
  <c r="FI192" i="3"/>
  <c r="AY190" i="3"/>
  <c r="LQ184" i="3"/>
  <c r="LR184" i="3" s="1"/>
  <c r="AY168" i="3" l="1"/>
  <c r="LN73" i="3"/>
  <c r="LO73" i="3" s="1"/>
  <c r="DC73" i="3"/>
  <c r="DD73" i="3" s="1"/>
  <c r="IN38" i="3" l="1"/>
  <c r="IL38" i="3"/>
  <c r="CI38" i="3"/>
  <c r="LU38" i="3" l="1"/>
  <c r="LS38" i="3"/>
  <c r="LT38" i="3"/>
  <c r="CX98" i="2" l="1"/>
  <c r="CX99" i="2"/>
  <c r="CW97" i="2" l="1"/>
  <c r="CZ97" i="2" s="1"/>
  <c r="CX97" i="2" l="1"/>
  <c r="CY97" i="2" s="1"/>
  <c r="DA97" i="2"/>
  <c r="M28" i="4"/>
  <c r="K28" i="4"/>
  <c r="J28" i="4"/>
  <c r="I28" i="4"/>
  <c r="H28" i="4"/>
  <c r="G28" i="4"/>
  <c r="F28" i="4"/>
  <c r="U27" i="4"/>
  <c r="T27" i="4"/>
  <c r="R27" i="4" s="1"/>
  <c r="S27" i="4" s="1"/>
  <c r="U26" i="4"/>
  <c r="T26" i="4"/>
  <c r="R26" i="4" s="1"/>
  <c r="S26" i="4" s="1"/>
  <c r="U25" i="4"/>
  <c r="T25" i="4"/>
  <c r="R25" i="4" s="1"/>
  <c r="S25" i="4" s="1"/>
  <c r="U24" i="4"/>
  <c r="T24" i="4"/>
  <c r="R24" i="4" s="1"/>
  <c r="S24" i="4" s="1"/>
  <c r="U23" i="4"/>
  <c r="T23" i="4"/>
  <c r="R23" i="4" s="1"/>
  <c r="S23" i="4" s="1"/>
  <c r="U22" i="4"/>
  <c r="T22" i="4"/>
  <c r="R22" i="4" s="1"/>
  <c r="S22" i="4" s="1"/>
  <c r="U21" i="4"/>
  <c r="T21" i="4"/>
  <c r="R21" i="4" s="1"/>
  <c r="S21" i="4" s="1"/>
  <c r="U20" i="4"/>
  <c r="T20" i="4"/>
  <c r="R20" i="4" s="1"/>
  <c r="S20" i="4" s="1"/>
  <c r="U19" i="4"/>
  <c r="T19" i="4"/>
  <c r="R19" i="4" s="1"/>
  <c r="S19" i="4" s="1"/>
  <c r="U18" i="4"/>
  <c r="T18" i="4"/>
  <c r="R18" i="4" s="1"/>
  <c r="S18" i="4" s="1"/>
  <c r="U17" i="4"/>
  <c r="T17" i="4"/>
  <c r="R17" i="4" s="1"/>
  <c r="S17" i="4" s="1"/>
  <c r="P16" i="4"/>
  <c r="O16" i="4"/>
  <c r="N16" i="4"/>
  <c r="P15" i="4"/>
  <c r="O15" i="4"/>
  <c r="N15" i="4"/>
  <c r="P14" i="4"/>
  <c r="O14" i="4"/>
  <c r="N14" i="4"/>
  <c r="P13" i="4"/>
  <c r="O13" i="4"/>
  <c r="N13" i="4"/>
  <c r="P12" i="4"/>
  <c r="O12" i="4"/>
  <c r="N12" i="4"/>
  <c r="P11" i="4"/>
  <c r="O11" i="4"/>
  <c r="N11" i="4"/>
  <c r="P10" i="4"/>
  <c r="O10" i="4"/>
  <c r="N10" i="4"/>
  <c r="P9" i="4"/>
  <c r="O9" i="4"/>
  <c r="N9" i="4"/>
  <c r="P8" i="4"/>
  <c r="O8" i="4"/>
  <c r="N8" i="4"/>
  <c r="P7" i="4"/>
  <c r="O7" i="4"/>
  <c r="N7" i="4"/>
  <c r="P6" i="4"/>
  <c r="O6" i="4"/>
  <c r="N6" i="4"/>
  <c r="Q8" i="4" l="1"/>
  <c r="T8" i="4" s="1"/>
  <c r="U8" i="4" s="1"/>
  <c r="Q12" i="4"/>
  <c r="T12" i="4" s="1"/>
  <c r="U12" i="4" s="1"/>
  <c r="Q16" i="4"/>
  <c r="T16" i="4" s="1"/>
  <c r="R16" i="4" s="1"/>
  <c r="S16" i="4" s="1"/>
  <c r="Q11" i="4"/>
  <c r="T11" i="4" s="1"/>
  <c r="U11" i="4" s="1"/>
  <c r="Q14" i="4"/>
  <c r="T14" i="4" s="1"/>
  <c r="U14" i="4" s="1"/>
  <c r="Q15" i="4"/>
  <c r="T15" i="4" s="1"/>
  <c r="U15" i="4" s="1"/>
  <c r="Q10" i="4"/>
  <c r="T10" i="4" s="1"/>
  <c r="U10" i="4" s="1"/>
  <c r="Q7" i="4"/>
  <c r="T7" i="4" s="1"/>
  <c r="U7" i="4" s="1"/>
  <c r="Q9" i="4"/>
  <c r="T9" i="4" s="1"/>
  <c r="U9" i="4" s="1"/>
  <c r="Q13" i="4"/>
  <c r="T13" i="4" s="1"/>
  <c r="U13" i="4" s="1"/>
  <c r="Q6" i="4"/>
  <c r="T6" i="4" s="1"/>
  <c r="U6" i="4" s="1"/>
  <c r="R8" i="4" l="1"/>
  <c r="S8" i="4" s="1"/>
  <c r="U16" i="4"/>
  <c r="U28" i="4" s="1"/>
  <c r="R14" i="4"/>
  <c r="S14" i="4" s="1"/>
  <c r="R12" i="4"/>
  <c r="S12" i="4" s="1"/>
  <c r="R9" i="4"/>
  <c r="S9" i="4" s="1"/>
  <c r="R11" i="4"/>
  <c r="S11" i="4" s="1"/>
  <c r="R7" i="4"/>
  <c r="S7" i="4" s="1"/>
  <c r="R15" i="4"/>
  <c r="S15" i="4" s="1"/>
  <c r="R13" i="4"/>
  <c r="S13" i="4" s="1"/>
  <c r="R10" i="4"/>
  <c r="S10" i="4" s="1"/>
  <c r="R6" i="4"/>
  <c r="S6" i="4" s="1"/>
  <c r="CS96" i="2" l="1"/>
  <c r="CV96" i="2" s="1"/>
  <c r="CT96" i="2" l="1"/>
  <c r="CU96" i="2"/>
  <c r="CW96" i="2" l="1"/>
  <c r="CZ96" i="2" s="1"/>
  <c r="CX96" i="2" s="1"/>
  <c r="CY96" i="2" s="1"/>
  <c r="BY81" i="2" l="1"/>
  <c r="BW81" i="2"/>
  <c r="BU81" i="2"/>
  <c r="BS81" i="2"/>
  <c r="BQ81" i="2"/>
  <c r="BK80" i="2"/>
  <c r="AZ80" i="2"/>
  <c r="BN79" i="2"/>
  <c r="CX79" i="2" s="1"/>
  <c r="CV81" i="2" l="1"/>
  <c r="CU80" i="2"/>
  <c r="CV80" i="2"/>
  <c r="CU81" i="2"/>
  <c r="CT80" i="2"/>
  <c r="CT81" i="2"/>
  <c r="CW82" i="2"/>
  <c r="CZ82" i="2" s="1"/>
  <c r="CX82" i="2" s="1"/>
  <c r="CY82" i="2" s="1"/>
  <c r="CY79" i="2"/>
  <c r="CZ79" i="2" s="1"/>
  <c r="DA79" i="2" s="1"/>
  <c r="BO79" i="2"/>
  <c r="CW80" i="2" l="1"/>
  <c r="CZ80" i="2" s="1"/>
  <c r="DA82" i="2"/>
  <c r="CW81" i="2"/>
  <c r="CZ81" i="2" s="1"/>
  <c r="DA81" i="2" l="1"/>
  <c r="CX81" i="2"/>
  <c r="CY81" i="2" s="1"/>
  <c r="DA80" i="2"/>
  <c r="AN26" i="2" l="1"/>
  <c r="AH26" i="2"/>
  <c r="AF26" i="2"/>
  <c r="AN20" i="2"/>
  <c r="AH20" i="2"/>
  <c r="AF20" i="2"/>
  <c r="AN14" i="2"/>
  <c r="AH14" i="2"/>
  <c r="AF14" i="2"/>
  <c r="CX61" i="2"/>
  <c r="CX34" i="2"/>
  <c r="CZ60" i="2"/>
  <c r="CX60" i="2" s="1"/>
  <c r="CY60" i="2" s="1"/>
  <c r="CV20" i="2" l="1"/>
  <c r="CV26" i="2"/>
  <c r="CV14" i="2"/>
  <c r="CU14" i="2"/>
  <c r="CU26" i="2"/>
  <c r="CU20" i="2"/>
  <c r="CT26" i="2"/>
  <c r="CT20" i="2"/>
  <c r="CT14" i="2"/>
  <c r="CW28" i="2"/>
  <c r="CZ28" i="2" s="1"/>
  <c r="DA28" i="2" s="1"/>
  <c r="CW25" i="2"/>
  <c r="CZ25" i="2" s="1"/>
  <c r="CW27" i="2"/>
  <c r="CZ27" i="2" s="1"/>
  <c r="CW29" i="2"/>
  <c r="CZ29" i="2" s="1"/>
  <c r="DA29" i="2" s="1"/>
  <c r="CW19" i="2"/>
  <c r="CZ19" i="2" s="1"/>
  <c r="CW23" i="2"/>
  <c r="CZ23" i="2" s="1"/>
  <c r="CW22" i="2"/>
  <c r="CZ22" i="2" s="1"/>
  <c r="DA22" i="2" s="1"/>
  <c r="CW21" i="2"/>
  <c r="CZ21" i="2" s="1"/>
  <c r="CW17" i="2"/>
  <c r="CZ17" i="2" s="1"/>
  <c r="CW16" i="2"/>
  <c r="CZ16" i="2" s="1"/>
  <c r="CW13" i="2"/>
  <c r="CZ13" i="2" s="1"/>
  <c r="DA13" i="2" s="1"/>
  <c r="CW15" i="2"/>
  <c r="CZ15" i="2" s="1"/>
  <c r="DA15" i="2" s="1"/>
  <c r="DA77" i="2"/>
  <c r="CX27" i="2" l="1"/>
  <c r="CY27" i="2" s="1"/>
  <c r="DA27" i="2"/>
  <c r="CX25" i="2"/>
  <c r="CY25" i="2" s="1"/>
  <c r="DA25" i="2"/>
  <c r="CX23" i="2"/>
  <c r="CY23" i="2" s="1"/>
  <c r="DA23" i="2"/>
  <c r="CX21" i="2"/>
  <c r="CY21" i="2" s="1"/>
  <c r="DA21" i="2"/>
  <c r="CX19" i="2"/>
  <c r="CY19" i="2" s="1"/>
  <c r="DA19" i="2"/>
  <c r="CX17" i="2"/>
  <c r="CY17" i="2" s="1"/>
  <c r="DA17" i="2"/>
  <c r="CX16" i="2"/>
  <c r="CY16" i="2" s="1"/>
  <c r="DA16" i="2"/>
  <c r="CX28" i="2"/>
  <c r="CY28" i="2" s="1"/>
  <c r="CX22" i="2"/>
  <c r="CY22" i="2" s="1"/>
  <c r="CX29" i="2"/>
  <c r="CY29" i="2" s="1"/>
  <c r="CW26" i="2"/>
  <c r="CZ26" i="2" s="1"/>
  <c r="CW20" i="2"/>
  <c r="CZ20" i="2" s="1"/>
  <c r="DA20" i="2" s="1"/>
  <c r="CW14" i="2"/>
  <c r="CZ14" i="2" s="1"/>
  <c r="CX13" i="2"/>
  <c r="CY13" i="2" s="1"/>
  <c r="CX15" i="2"/>
  <c r="CY15" i="2" s="1"/>
  <c r="CX14" i="2" l="1"/>
  <c r="CY14" i="2" s="1"/>
  <c r="DA14" i="2"/>
  <c r="CX26" i="2"/>
  <c r="CY26" i="2" s="1"/>
  <c r="DA26" i="2"/>
  <c r="CX20" i="2"/>
  <c r="CY20" i="2" s="1"/>
  <c r="CW46" i="2"/>
  <c r="CZ46" i="2" s="1"/>
  <c r="DA46" i="2" s="1"/>
  <c r="CW47" i="2"/>
  <c r="CW62" i="2"/>
  <c r="CZ62" i="2" s="1"/>
  <c r="CW63" i="2"/>
  <c r="CZ63" i="2" s="1"/>
  <c r="DA63" i="2" s="1"/>
  <c r="CW76" i="2"/>
  <c r="CW78" i="2"/>
  <c r="CW36" i="2"/>
  <c r="CW37" i="2"/>
  <c r="CW70" i="2"/>
  <c r="CZ70" i="2" s="1"/>
  <c r="DA70" i="2" s="1"/>
  <c r="CW93" i="2"/>
  <c r="CZ93" i="2" s="1"/>
  <c r="DA93" i="2" s="1"/>
  <c r="CX93" i="2" l="1"/>
  <c r="CY93" i="2" s="1"/>
  <c r="CX70" i="2"/>
  <c r="CY70" i="2" s="1"/>
  <c r="CX63" i="2"/>
  <c r="CY63" i="2" s="1"/>
  <c r="DA62" i="2"/>
  <c r="CX62" i="2"/>
  <c r="CY62" i="2" s="1"/>
  <c r="CX46" i="2"/>
  <c r="CY46" i="2" s="1"/>
  <c r="CW52" i="2"/>
  <c r="CW69" i="2"/>
  <c r="CZ69" i="2" s="1"/>
  <c r="DA69" i="2" s="1"/>
  <c r="CW42" i="2"/>
  <c r="CW68" i="2"/>
  <c r="CZ68" i="2" s="1"/>
  <c r="DA68" i="2" s="1"/>
  <c r="CW50" i="2"/>
  <c r="CZ50" i="2" s="1"/>
  <c r="DA50" i="2" s="1"/>
  <c r="CW35" i="2"/>
  <c r="CW66" i="2"/>
  <c r="CZ66" i="2" s="1"/>
  <c r="DA66" i="2" s="1"/>
  <c r="CW49" i="2"/>
  <c r="CZ49" i="2" s="1"/>
  <c r="DA49" i="2" s="1"/>
  <c r="CW31" i="2"/>
  <c r="CW44" i="2"/>
  <c r="CW51" i="2"/>
  <c r="CZ51" i="2" s="1"/>
  <c r="DA51" i="2" s="1"/>
  <c r="CW24" i="2"/>
  <c r="CW64" i="2"/>
  <c r="CZ64" i="2" s="1"/>
  <c r="DA64" i="2" s="1"/>
  <c r="CW48" i="2"/>
  <c r="CW73" i="2"/>
  <c r="CZ73" i="2" s="1"/>
  <c r="DA73" i="2" s="1"/>
  <c r="CW71" i="2"/>
  <c r="CZ71" i="2" s="1"/>
  <c r="DA71" i="2" s="1"/>
  <c r="CW59" i="2"/>
  <c r="CZ59" i="2" s="1"/>
  <c r="DA59" i="2" s="1"/>
  <c r="CW41" i="2"/>
  <c r="CW94" i="2"/>
  <c r="CZ94" i="2" s="1"/>
  <c r="DA94" i="2" s="1"/>
  <c r="CW54" i="2"/>
  <c r="CW39" i="2"/>
  <c r="CW18" i="2"/>
  <c r="CW53" i="2"/>
  <c r="CW86" i="2"/>
  <c r="CZ86" i="2" s="1"/>
  <c r="CZ78" i="2"/>
  <c r="DA78" i="2" s="1"/>
  <c r="AN67" i="2"/>
  <c r="AH67" i="2"/>
  <c r="CV67" i="2" l="1"/>
  <c r="CT67" i="2"/>
  <c r="CU67" i="2"/>
  <c r="CX94" i="2"/>
  <c r="CY94" i="2" s="1"/>
  <c r="CX73" i="2"/>
  <c r="CY73" i="2" s="1"/>
  <c r="CX66" i="2"/>
  <c r="CY66" i="2" s="1"/>
  <c r="CX64" i="2"/>
  <c r="CY64" i="2" s="1"/>
  <c r="CX69" i="2"/>
  <c r="CY69" i="2" s="1"/>
  <c r="CX59" i="2"/>
  <c r="CY59" i="2" s="1"/>
  <c r="CX71" i="2"/>
  <c r="CY71" i="2" s="1"/>
  <c r="CX51" i="2"/>
  <c r="CY51" i="2" s="1"/>
  <c r="CX49" i="2"/>
  <c r="CY49" i="2" s="1"/>
  <c r="CX78" i="2"/>
  <c r="CY78" i="2" s="1"/>
  <c r="CX50" i="2"/>
  <c r="CY50" i="2" s="1"/>
  <c r="CX68" i="2"/>
  <c r="CY68" i="2" s="1"/>
  <c r="DA60" i="2"/>
  <c r="CW67" i="2" l="1"/>
  <c r="CZ67" i="2" s="1"/>
  <c r="DA67" i="2" s="1"/>
  <c r="CX67" i="2" l="1"/>
  <c r="CY67" i="2" s="1"/>
  <c r="CZ99" i="2"/>
  <c r="DA99" i="2" s="1"/>
  <c r="CZ98" i="2"/>
  <c r="DA98" i="2" s="1"/>
  <c r="S91" i="2"/>
  <c r="W91" i="2"/>
  <c r="AC91" i="2"/>
  <c r="BG90" i="2"/>
  <c r="BE90" i="2"/>
  <c r="CV90" i="2" s="1"/>
  <c r="CV91" i="2" l="1"/>
  <c r="CU91" i="2"/>
  <c r="CT90" i="2"/>
  <c r="CU90" i="2"/>
  <c r="CT91" i="2"/>
  <c r="CW91" i="2" l="1"/>
  <c r="CW90" i="2"/>
  <c r="CZ90" i="2" s="1"/>
  <c r="DA90" i="2" l="1"/>
  <c r="CX90" i="2"/>
  <c r="CY90" i="2" s="1"/>
  <c r="AN65" i="2" l="1"/>
  <c r="AH65" i="2"/>
  <c r="AF65" i="2"/>
  <c r="AN40" i="2"/>
  <c r="AH40" i="2"/>
  <c r="AF40" i="2"/>
  <c r="CV40" i="2" s="1"/>
  <c r="CV65" i="2" l="1"/>
  <c r="CU40" i="2"/>
  <c r="CU65" i="2"/>
  <c r="CT40" i="2"/>
  <c r="CT65" i="2"/>
  <c r="CX86" i="2"/>
  <c r="CY86" i="2" s="1"/>
  <c r="DA86" i="2"/>
  <c r="CW40" i="2" l="1"/>
  <c r="CZ40" i="2" s="1"/>
  <c r="DA40" i="2" s="1"/>
  <c r="CW65" i="2"/>
  <c r="CZ65" i="2" s="1"/>
  <c r="DA65" i="2" s="1"/>
  <c r="CX65" i="2" l="1"/>
  <c r="CY65" i="2" s="1"/>
  <c r="CX40" i="2"/>
  <c r="CY40" i="2" s="1"/>
  <c r="H9" i="2" l="1"/>
  <c r="CX9" i="2" s="1"/>
  <c r="CX8" i="2"/>
  <c r="CX7" i="2"/>
  <c r="CY8" i="2" l="1"/>
  <c r="CZ8" i="2" s="1"/>
  <c r="CY9" i="2"/>
  <c r="CZ9" i="2" s="1"/>
  <c r="DA9" i="2" s="1"/>
  <c r="CY7" i="2"/>
  <c r="CZ7" i="2" s="1"/>
  <c r="DA8" i="2" l="1"/>
  <c r="DA7" i="2"/>
  <c r="BK92" i="2"/>
  <c r="AZ92" i="2"/>
  <c r="AX89" i="2"/>
  <c r="AV89" i="2"/>
  <c r="AT89" i="2"/>
  <c r="CV92" i="2" l="1"/>
  <c r="CV89" i="2"/>
  <c r="CU92" i="2"/>
  <c r="CU89" i="2"/>
  <c r="CT92" i="2"/>
  <c r="CT89" i="2"/>
  <c r="CW95" i="2" l="1"/>
  <c r="CZ95" i="2" s="1"/>
  <c r="CX95" i="2" s="1"/>
  <c r="CW88" i="2"/>
  <c r="CZ88" i="2" s="1"/>
  <c r="CW92" i="2"/>
  <c r="CZ92" i="2" s="1"/>
  <c r="CW89" i="2"/>
  <c r="CZ89" i="2" s="1"/>
  <c r="DA95" i="2" l="1"/>
  <c r="DA92" i="2"/>
  <c r="DA89" i="2"/>
  <c r="CX89" i="2"/>
  <c r="CY89" i="2" s="1"/>
  <c r="DA88" i="2"/>
  <c r="CX88" i="2"/>
  <c r="CY88" i="2" s="1"/>
  <c r="AW96" i="3" l="1"/>
  <c r="LE77" i="3" l="1"/>
  <c r="LF77" i="3" s="1"/>
  <c r="IS77" i="3"/>
  <c r="IT77" i="3" s="1"/>
  <c r="IS66" i="3" l="1"/>
  <c r="IT66" i="3" s="1"/>
  <c r="LB65" i="3" l="1"/>
  <c r="LC65" i="3" s="1"/>
  <c r="KY65" i="3"/>
  <c r="KZ65" i="3" s="1"/>
  <c r="IS64" i="3"/>
  <c r="IT64" i="3" s="1"/>
  <c r="KV64" i="3"/>
  <c r="KW64" i="3" s="1"/>
  <c r="IS61" i="3"/>
  <c r="IT61" i="3" s="1"/>
  <c r="KS61" i="3"/>
  <c r="KT61" i="3" s="1"/>
  <c r="KM52" i="3"/>
  <c r="KN52" i="3" s="1"/>
  <c r="KJ52" i="3"/>
  <c r="KK52" i="3" s="1"/>
  <c r="LU64" i="3" l="1"/>
  <c r="LS64" i="3"/>
  <c r="LT64" i="3"/>
  <c r="IS49" i="3"/>
  <c r="IT49" i="3" s="1"/>
  <c r="KG49" i="3"/>
  <c r="KH49" i="3" s="1"/>
  <c r="KD48" i="3"/>
  <c r="KE48" i="3" s="1"/>
  <c r="IS48" i="3"/>
  <c r="IT48" i="3" s="1"/>
  <c r="DC47" i="3"/>
  <c r="DD47" i="3" s="1"/>
  <c r="Z46" i="3"/>
  <c r="KA46" i="3"/>
  <c r="KB46" i="3" s="1"/>
  <c r="IS46" i="3"/>
  <c r="IT46" i="3" s="1"/>
  <c r="DC46" i="3"/>
  <c r="DD46" i="3" s="1"/>
  <c r="LU49" i="3" l="1"/>
  <c r="LU46" i="3"/>
  <c r="LS46" i="3"/>
  <c r="LT46" i="3"/>
  <c r="LS49" i="3"/>
  <c r="LT49" i="3"/>
  <c r="JX90" i="3" l="1"/>
  <c r="AW87" i="3" l="1"/>
  <c r="DJ79" i="3" l="1"/>
  <c r="AN77" i="3"/>
  <c r="JV66" i="3"/>
  <c r="JS63" i="3"/>
  <c r="JT63" i="3" s="1"/>
  <c r="JP63" i="3"/>
  <c r="JQ63" i="3" s="1"/>
  <c r="IQ62" i="3"/>
  <c r="IO62" i="3"/>
  <c r="IT54" i="3"/>
  <c r="IT55" i="3"/>
  <c r="IT56" i="3"/>
  <c r="IT57" i="3"/>
  <c r="IT58" i="3"/>
  <c r="IT59" i="3"/>
  <c r="IT60" i="3"/>
  <c r="IT62" i="3"/>
  <c r="IR54" i="3"/>
  <c r="IR55" i="3"/>
  <c r="IR56" i="3"/>
  <c r="IR57" i="3"/>
  <c r="IR58" i="3"/>
  <c r="IR59" i="3"/>
  <c r="IR60" i="3"/>
  <c r="IR62" i="3"/>
  <c r="Z60" i="3"/>
  <c r="AF58" i="3"/>
  <c r="X57" i="3"/>
  <c r="AD56" i="3"/>
  <c r="AF56" i="3"/>
  <c r="IQ55" i="3"/>
  <c r="IO55" i="3"/>
  <c r="IT53" i="3"/>
  <c r="IR53" i="3"/>
  <c r="X53" i="3"/>
  <c r="AD54" i="3"/>
  <c r="JM51" i="3"/>
  <c r="JK51" i="3"/>
  <c r="JI51" i="3"/>
  <c r="IT50" i="3"/>
  <c r="IR50" i="3"/>
  <c r="LU55" i="3" l="1"/>
  <c r="LU51" i="3"/>
  <c r="LU58" i="3"/>
  <c r="LT53" i="3"/>
  <c r="LU53" i="3"/>
  <c r="LT62" i="3"/>
  <c r="LU62" i="3"/>
  <c r="LT63" i="3"/>
  <c r="LU63" i="3"/>
  <c r="LT60" i="3"/>
  <c r="LU60" i="3"/>
  <c r="LT54" i="3"/>
  <c r="LU54" i="3"/>
  <c r="LU56" i="3"/>
  <c r="LT66" i="3"/>
  <c r="LU66" i="3"/>
  <c r="LU57" i="3"/>
  <c r="LT77" i="3"/>
  <c r="LU77" i="3"/>
  <c r="LS57" i="3"/>
  <c r="LT57" i="3"/>
  <c r="LS55" i="3"/>
  <c r="LT55" i="3"/>
  <c r="LT56" i="3"/>
  <c r="LS51" i="3"/>
  <c r="LT51" i="3"/>
  <c r="LS58" i="3"/>
  <c r="LT58" i="3"/>
  <c r="LS53" i="3"/>
  <c r="LS62" i="3"/>
  <c r="LS63" i="3"/>
  <c r="LS77" i="3"/>
  <c r="LS54" i="3"/>
  <c r="LS56" i="3"/>
  <c r="LS66" i="3"/>
  <c r="LS60" i="3"/>
  <c r="LV53" i="3" l="1"/>
  <c r="LY53" i="3" s="1"/>
  <c r="LW53" i="3" s="1"/>
  <c r="LX53" i="3" s="1"/>
  <c r="LV54" i="3"/>
  <c r="LY54" i="3" s="1"/>
  <c r="LW54" i="3" s="1"/>
  <c r="LX54" i="3" s="1"/>
  <c r="JF43" i="3" l="1"/>
  <c r="JG43" i="3" s="1"/>
  <c r="IS43" i="3"/>
  <c r="IT43" i="3" s="1"/>
  <c r="JB41" i="3"/>
  <c r="IZ41" i="3"/>
  <c r="IX41" i="3"/>
  <c r="IV41" i="3"/>
  <c r="LT41" i="3" l="1"/>
  <c r="LU41" i="3"/>
  <c r="LT43" i="3"/>
  <c r="LU43" i="3"/>
  <c r="LS41" i="3"/>
  <c r="LS43" i="3"/>
  <c r="IO40" i="3" l="1"/>
  <c r="IP40" i="3" s="1"/>
  <c r="IQ40" i="3" s="1"/>
  <c r="IR40" i="3"/>
  <c r="IS40" i="3" s="1"/>
  <c r="IT40" i="3" s="1"/>
  <c r="IO39" i="3"/>
  <c r="IP39" i="3" s="1"/>
  <c r="IQ39" i="3" s="1"/>
  <c r="IR39" i="3"/>
  <c r="IS39" i="3" s="1"/>
  <c r="IT39" i="3" s="1"/>
  <c r="GE9" i="3"/>
  <c r="GH9" i="3"/>
  <c r="LU39" i="3" l="1"/>
  <c r="LT40" i="3"/>
  <c r="LU40" i="3"/>
  <c r="LS39" i="3"/>
  <c r="LT39" i="3"/>
  <c r="LS40" i="3"/>
  <c r="LV41" i="3" l="1"/>
  <c r="LY41" i="3" s="1"/>
  <c r="LW41" i="3" s="1"/>
  <c r="LX41" i="3" s="1"/>
  <c r="CZ48" i="2" l="1"/>
  <c r="DA48" i="2" s="1"/>
  <c r="CZ47" i="2"/>
  <c r="DA47" i="2" s="1"/>
  <c r="FM198" i="3"/>
  <c r="AY198" i="3"/>
  <c r="FS197" i="3"/>
  <c r="FQ196" i="3"/>
  <c r="FH196" i="3"/>
  <c r="FI196" i="3" s="1"/>
  <c r="FM195" i="3"/>
  <c r="FM194" i="3"/>
  <c r="FK194" i="3"/>
  <c r="FO193" i="3"/>
  <c r="FK193" i="3"/>
  <c r="FO192" i="3"/>
  <c r="FK192" i="3"/>
  <c r="FM191" i="3"/>
  <c r="FI191" i="3"/>
  <c r="FO190" i="3"/>
  <c r="FK190" i="3"/>
  <c r="FO189" i="3"/>
  <c r="FK189" i="3"/>
  <c r="FO188" i="3"/>
  <c r="AY188" i="3"/>
  <c r="FM187" i="3"/>
  <c r="FK187" i="3"/>
  <c r="FM186" i="3"/>
  <c r="FK186" i="3"/>
  <c r="FI185" i="3"/>
  <c r="AY185" i="3"/>
  <c r="AY184" i="3"/>
  <c r="FC183" i="3"/>
  <c r="FA183" i="3"/>
  <c r="EW181" i="3"/>
  <c r="AY181" i="3"/>
  <c r="FE178" i="3"/>
  <c r="EY178" i="3"/>
  <c r="FG175" i="3"/>
  <c r="EK175" i="3"/>
  <c r="ES171" i="3"/>
  <c r="AY171" i="3"/>
  <c r="ES170" i="3"/>
  <c r="AY170" i="3"/>
  <c r="ES169" i="3"/>
  <c r="AY169" i="3"/>
  <c r="ES168" i="3"/>
  <c r="EC148" i="3"/>
  <c r="EE148" i="3" s="1"/>
  <c r="DZ148" i="3"/>
  <c r="EB148" i="3" s="1"/>
  <c r="DW148" i="3"/>
  <c r="DY148" i="3" s="1"/>
  <c r="DT136" i="3"/>
  <c r="DP125" i="3"/>
  <c r="DQ125" i="3" s="1"/>
  <c r="CZ125" i="3"/>
  <c r="DA125" i="3" s="1"/>
  <c r="DC118" i="3"/>
  <c r="DD118" i="3" s="1"/>
  <c r="CZ118" i="3"/>
  <c r="DA118" i="3" s="1"/>
  <c r="CV108" i="3"/>
  <c r="CW108" i="3" s="1"/>
  <c r="CV107" i="3"/>
  <c r="CW107" i="3" s="1"/>
  <c r="CV106" i="3"/>
  <c r="CW106" i="3" s="1"/>
  <c r="BY103" i="3"/>
  <c r="BW103" i="3"/>
  <c r="BE101" i="3"/>
  <c r="AY101" i="3"/>
  <c r="IH100" i="3"/>
  <c r="BE100" i="3"/>
  <c r="AY100" i="3"/>
  <c r="BA99" i="3"/>
  <c r="AY99" i="3"/>
  <c r="BE96" i="3"/>
  <c r="BO93" i="3"/>
  <c r="BP93" i="3" s="1"/>
  <c r="BL93" i="3"/>
  <c r="BM93" i="3" s="1"/>
  <c r="BE91" i="3"/>
  <c r="BA91" i="3"/>
  <c r="AW91" i="3"/>
  <c r="BE90" i="3"/>
  <c r="BC88" i="3"/>
  <c r="BA88" i="3"/>
  <c r="BE87" i="3"/>
  <c r="AY87" i="3"/>
  <c r="ID80" i="3"/>
  <c r="AY80" i="3"/>
  <c r="DH79" i="3"/>
  <c r="DF79" i="3"/>
  <c r="CO78" i="3"/>
  <c r="AY78" i="3"/>
  <c r="AN74" i="3"/>
  <c r="AY73" i="3"/>
  <c r="AD65" i="3"/>
  <c r="AB61" i="3"/>
  <c r="AD59" i="3"/>
  <c r="AD52" i="3"/>
  <c r="X50" i="3"/>
  <c r="AF48" i="3"/>
  <c r="AD47" i="3"/>
  <c r="AB47" i="3"/>
  <c r="CI45" i="3"/>
  <c r="HX44" i="3"/>
  <c r="HV44" i="3"/>
  <c r="CI44" i="3"/>
  <c r="HR37" i="3"/>
  <c r="HP36" i="3"/>
  <c r="CM36" i="3"/>
  <c r="CI36" i="3"/>
  <c r="AY36" i="3"/>
  <c r="GO34" i="3"/>
  <c r="GP34" i="3" s="1"/>
  <c r="GQ34" i="3" s="1"/>
  <c r="GL34" i="3"/>
  <c r="GM34" i="3" s="1"/>
  <c r="GN34" i="3" s="1"/>
  <c r="GY32" i="3"/>
  <c r="GZ32" i="3" s="1"/>
  <c r="HA32" i="3" s="1"/>
  <c r="R30" i="3"/>
  <c r="P30" i="3"/>
  <c r="N30" i="3"/>
  <c r="R29" i="3"/>
  <c r="P29" i="3"/>
  <c r="N29" i="3"/>
  <c r="I26" i="3"/>
  <c r="G26" i="3"/>
  <c r="HG25" i="3"/>
  <c r="HE25" i="3"/>
  <c r="HC25" i="3"/>
  <c r="CE22" i="3"/>
  <c r="CC22" i="3"/>
  <c r="CC21" i="3"/>
  <c r="N21" i="3"/>
  <c r="CC20" i="3"/>
  <c r="N20" i="3"/>
  <c r="AY15" i="3"/>
  <c r="R13" i="3"/>
  <c r="P13" i="3"/>
  <c r="N13" i="3"/>
  <c r="P12" i="3"/>
  <c r="N12" i="3"/>
  <c r="GI9" i="3"/>
  <c r="GF9" i="3"/>
  <c r="GA6" i="3"/>
  <c r="GB6" i="3" s="1"/>
  <c r="GC6" i="3" s="1"/>
  <c r="FX6" i="3"/>
  <c r="FY6" i="3" s="1"/>
  <c r="FZ6" i="3" s="1"/>
  <c r="LU187" i="3" l="1"/>
  <c r="LU78" i="3"/>
  <c r="LU103" i="3"/>
  <c r="LU12" i="3"/>
  <c r="LU34" i="3"/>
  <c r="LU181" i="3"/>
  <c r="LU190" i="3"/>
  <c r="LU25" i="3"/>
  <c r="LU13" i="3"/>
  <c r="LU99" i="3"/>
  <c r="LU118" i="3"/>
  <c r="LU185" i="3"/>
  <c r="LU9" i="3"/>
  <c r="LU189" i="3"/>
  <c r="LU36" i="3"/>
  <c r="LT101" i="3"/>
  <c r="LU101" i="3"/>
  <c r="LT22" i="3"/>
  <c r="LU22" i="3"/>
  <c r="LT45" i="3"/>
  <c r="LU45" i="3"/>
  <c r="LT168" i="3"/>
  <c r="LU168" i="3"/>
  <c r="LT195" i="3"/>
  <c r="LU195" i="3"/>
  <c r="LT32" i="3"/>
  <c r="LU32" i="3"/>
  <c r="LT47" i="3"/>
  <c r="LU47" i="3"/>
  <c r="LT79" i="3"/>
  <c r="LU79" i="3"/>
  <c r="LT93" i="3"/>
  <c r="LU93" i="3"/>
  <c r="LT106" i="3"/>
  <c r="LU106" i="3"/>
  <c r="LT169" i="3"/>
  <c r="LU169" i="3"/>
  <c r="LT183" i="3"/>
  <c r="LU183" i="3"/>
  <c r="LT196" i="3"/>
  <c r="LU196" i="3"/>
  <c r="LT48" i="3"/>
  <c r="LU48" i="3"/>
  <c r="LT80" i="3"/>
  <c r="LU80" i="3"/>
  <c r="LT96" i="3"/>
  <c r="LU96" i="3"/>
  <c r="LT108" i="3"/>
  <c r="LU108" i="3"/>
  <c r="LT170" i="3"/>
  <c r="LU170" i="3"/>
  <c r="LT184" i="3"/>
  <c r="LU184" i="3"/>
  <c r="LT197" i="3"/>
  <c r="LU197" i="3"/>
  <c r="LT20" i="3"/>
  <c r="LU20" i="3"/>
  <c r="LT65" i="3"/>
  <c r="LU65" i="3"/>
  <c r="LT136" i="3"/>
  <c r="LU136" i="3"/>
  <c r="LT90" i="3"/>
  <c r="LU90" i="3"/>
  <c r="LT50" i="3"/>
  <c r="LU50" i="3"/>
  <c r="LT191" i="3"/>
  <c r="LU191" i="3"/>
  <c r="LT198" i="3"/>
  <c r="LU198" i="3"/>
  <c r="LT44" i="3"/>
  <c r="LU44" i="3"/>
  <c r="LT148" i="3"/>
  <c r="LU148" i="3"/>
  <c r="LT21" i="3"/>
  <c r="LU21" i="3"/>
  <c r="LT30" i="3"/>
  <c r="LU30" i="3"/>
  <c r="LT91" i="3"/>
  <c r="LU91" i="3"/>
  <c r="LT188" i="3"/>
  <c r="LU188" i="3"/>
  <c r="LT107" i="3"/>
  <c r="LU107" i="3"/>
  <c r="LU26" i="3"/>
  <c r="LT52" i="3"/>
  <c r="LU52" i="3"/>
  <c r="LU87" i="3"/>
  <c r="LU171" i="3"/>
  <c r="LT37" i="3"/>
  <c r="LU37" i="3"/>
  <c r="LT193" i="3"/>
  <c r="LU193" i="3"/>
  <c r="LT73" i="3"/>
  <c r="LU73" i="3"/>
  <c r="LT178" i="3"/>
  <c r="LU178" i="3"/>
  <c r="LT6" i="3"/>
  <c r="LU6" i="3"/>
  <c r="LT74" i="3"/>
  <c r="LU74" i="3"/>
  <c r="LT194" i="3"/>
  <c r="LU194" i="3"/>
  <c r="LT59" i="3"/>
  <c r="LU59" i="3"/>
  <c r="LU100" i="3"/>
  <c r="LT125" i="3"/>
  <c r="LU125" i="3"/>
  <c r="LT186" i="3"/>
  <c r="LU186" i="3"/>
  <c r="LT192" i="3"/>
  <c r="LU192" i="3"/>
  <c r="LT15" i="3"/>
  <c r="LU15" i="3"/>
  <c r="LU29" i="3"/>
  <c r="LT61" i="3"/>
  <c r="LU61" i="3"/>
  <c r="LU88" i="3"/>
  <c r="LU175" i="3"/>
  <c r="LS78" i="3"/>
  <c r="LT78" i="3"/>
  <c r="LS103" i="3"/>
  <c r="LT103" i="3"/>
  <c r="LS181" i="3"/>
  <c r="LT181" i="3"/>
  <c r="LS9" i="3"/>
  <c r="LT9" i="3"/>
  <c r="LS187" i="3"/>
  <c r="LT187" i="3"/>
  <c r="LS34" i="3"/>
  <c r="LT34" i="3"/>
  <c r="LS13" i="3"/>
  <c r="LT13" i="3"/>
  <c r="LS36" i="3"/>
  <c r="LT36" i="3"/>
  <c r="LS118" i="3"/>
  <c r="LT118" i="3"/>
  <c r="LS99" i="3"/>
  <c r="LT99" i="3"/>
  <c r="LS185" i="3"/>
  <c r="LT185" i="3"/>
  <c r="LS26" i="3"/>
  <c r="LT26" i="3"/>
  <c r="LS87" i="3"/>
  <c r="LT87" i="3"/>
  <c r="LS171" i="3"/>
  <c r="LT171" i="3"/>
  <c r="LS12" i="3"/>
  <c r="LT12" i="3"/>
  <c r="LT100" i="3"/>
  <c r="LS189" i="3"/>
  <c r="LT189" i="3"/>
  <c r="LS25" i="3"/>
  <c r="LT25" i="3"/>
  <c r="LS190" i="3"/>
  <c r="LT190" i="3"/>
  <c r="LT29" i="3"/>
  <c r="LT88" i="3"/>
  <c r="LT175" i="3"/>
  <c r="LS20" i="3"/>
  <c r="LS37" i="3"/>
  <c r="LS65" i="3"/>
  <c r="LS136" i="3"/>
  <c r="LS193" i="3"/>
  <c r="LS44" i="3"/>
  <c r="LS73" i="3"/>
  <c r="LS90" i="3"/>
  <c r="LS101" i="3"/>
  <c r="LS148" i="3"/>
  <c r="LS178" i="3"/>
  <c r="LS6" i="3"/>
  <c r="LS21" i="3"/>
  <c r="LS30" i="3"/>
  <c r="LS74" i="3"/>
  <c r="LS91" i="3"/>
  <c r="LS188" i="3"/>
  <c r="LS194" i="3"/>
  <c r="LS22" i="3"/>
  <c r="LS45" i="3"/>
  <c r="LS168" i="3"/>
  <c r="LS195" i="3"/>
  <c r="LS32" i="3"/>
  <c r="LS47" i="3"/>
  <c r="LS79" i="3"/>
  <c r="LS93" i="3"/>
  <c r="LS106" i="3"/>
  <c r="LS169" i="3"/>
  <c r="LS183" i="3"/>
  <c r="LS196" i="3"/>
  <c r="LS191" i="3"/>
  <c r="LS198" i="3"/>
  <c r="LS107" i="3"/>
  <c r="LS59" i="3"/>
  <c r="LS100" i="3"/>
  <c r="LS125" i="3"/>
  <c r="LS186" i="3"/>
  <c r="LS192" i="3"/>
  <c r="LS48" i="3"/>
  <c r="LS80" i="3"/>
  <c r="LS96" i="3"/>
  <c r="LS108" i="3"/>
  <c r="LS170" i="3"/>
  <c r="LS184" i="3"/>
  <c r="LS197" i="3"/>
  <c r="LS50" i="3"/>
  <c r="LS52" i="3"/>
  <c r="LS15" i="3"/>
  <c r="LS29" i="3"/>
  <c r="LS61" i="3"/>
  <c r="LS88" i="3"/>
  <c r="LS175" i="3"/>
  <c r="CX47" i="2"/>
  <c r="CY47" i="2" s="1"/>
  <c r="CX48" i="2"/>
  <c r="CY48" i="2" s="1"/>
  <c r="LV102" i="3"/>
  <c r="LY102" i="3" s="1"/>
  <c r="LW102" i="3" s="1"/>
  <c r="LX102" i="3" s="1"/>
  <c r="LY134" i="3"/>
  <c r="LW134" i="3" s="1"/>
  <c r="LX134" i="3" s="1"/>
  <c r="LY155" i="3"/>
  <c r="LW155" i="3" s="1"/>
  <c r="LX155" i="3" s="1"/>
  <c r="LY163" i="3"/>
  <c r="LW163" i="3" s="1"/>
  <c r="LX163" i="3" s="1"/>
  <c r="LY167" i="3"/>
  <c r="LW167" i="3" s="1"/>
  <c r="LX167" i="3" s="1"/>
  <c r="LV70" i="3"/>
  <c r="LY70" i="3" s="1"/>
  <c r="LW70" i="3" s="1"/>
  <c r="LX70" i="3" s="1"/>
  <c r="LY156" i="3"/>
  <c r="LW156" i="3" s="1"/>
  <c r="LX156" i="3" s="1"/>
  <c r="LV98" i="3"/>
  <c r="LY98" i="3" s="1"/>
  <c r="LW98" i="3" s="1"/>
  <c r="LX98" i="3" s="1"/>
  <c r="LY132" i="3"/>
  <c r="LW132" i="3" s="1"/>
  <c r="LX132" i="3" s="1"/>
  <c r="LY126" i="3"/>
  <c r="LW126" i="3" s="1"/>
  <c r="LX126" i="3" s="1"/>
  <c r="LV23" i="3"/>
  <c r="LY23" i="3" s="1"/>
  <c r="LW23" i="3" s="1"/>
  <c r="LX23" i="3" s="1"/>
  <c r="LY147" i="3"/>
  <c r="LW147" i="3" s="1"/>
  <c r="LX147" i="3" s="1"/>
  <c r="LY151" i="3"/>
  <c r="LW151" i="3" s="1"/>
  <c r="LX151" i="3" s="1"/>
  <c r="LV83" i="3"/>
  <c r="LY83" i="3" s="1"/>
  <c r="LW83" i="3" s="1"/>
  <c r="LX83" i="3" s="1"/>
  <c r="LV112" i="3"/>
  <c r="LY112" i="3" s="1"/>
  <c r="LW112" i="3" s="1"/>
  <c r="LX112" i="3" s="1"/>
  <c r="LY177" i="3"/>
  <c r="LW177" i="3" s="1"/>
  <c r="LX177" i="3" s="1"/>
  <c r="LV113" i="3"/>
  <c r="LY113" i="3" s="1"/>
  <c r="LW113" i="3" s="1"/>
  <c r="LX113" i="3" s="1"/>
  <c r="LV117" i="3"/>
  <c r="LY117" i="3" s="1"/>
  <c r="LW117" i="3" s="1"/>
  <c r="LX117" i="3" s="1"/>
  <c r="LY179" i="3"/>
  <c r="LW179" i="3" s="1"/>
  <c r="LX179" i="3" s="1"/>
  <c r="LY165" i="3"/>
  <c r="LW165" i="3" s="1"/>
  <c r="LX165" i="3" s="1"/>
  <c r="LY142" i="3"/>
  <c r="LW142" i="3" s="1"/>
  <c r="LX142" i="3" s="1"/>
  <c r="LY150" i="3"/>
  <c r="LW150" i="3" s="1"/>
  <c r="LX150" i="3" s="1"/>
  <c r="LV105" i="3"/>
  <c r="LY105" i="3" s="1"/>
  <c r="LW105" i="3" s="1"/>
  <c r="LX105" i="3" s="1"/>
  <c r="LV111" i="3"/>
  <c r="LY111" i="3" s="1"/>
  <c r="LW111" i="3" s="1"/>
  <c r="LX111" i="3" s="1"/>
  <c r="LY124" i="3"/>
  <c r="LW124" i="3" s="1"/>
  <c r="LX124" i="3" s="1"/>
  <c r="LV69" i="3"/>
  <c r="LY69" i="3" s="1"/>
  <c r="LW69" i="3" s="1"/>
  <c r="LX69" i="3" s="1"/>
  <c r="LV109" i="3"/>
  <c r="LY109" i="3" s="1"/>
  <c r="LW109" i="3" s="1"/>
  <c r="LX109" i="3" s="1"/>
  <c r="LY174" i="3"/>
  <c r="LW174" i="3" s="1"/>
  <c r="LX174" i="3" s="1"/>
  <c r="LY143" i="3"/>
  <c r="LW143" i="3" s="1"/>
  <c r="LX143" i="3" s="1"/>
  <c r="LV14" i="3"/>
  <c r="LY14" i="3" s="1"/>
  <c r="LW14" i="3" s="1"/>
  <c r="LX14" i="3" s="1"/>
  <c r="LV104" i="3"/>
  <c r="LY104" i="3" s="1"/>
  <c r="LW104" i="3" s="1"/>
  <c r="LX104" i="3" s="1"/>
  <c r="LY140" i="3"/>
  <c r="LW140" i="3" s="1"/>
  <c r="LX140" i="3" s="1"/>
  <c r="LY166" i="3"/>
  <c r="LW166" i="3" s="1"/>
  <c r="LX166" i="3" s="1"/>
  <c r="LY133" i="3"/>
  <c r="LW133" i="3" s="1"/>
  <c r="LX133" i="3" s="1"/>
  <c r="LV71" i="3"/>
  <c r="LY71" i="3" s="1"/>
  <c r="LW71" i="3" s="1"/>
  <c r="LX71" i="3" s="1"/>
  <c r="LV84" i="3"/>
  <c r="LY84" i="3" s="1"/>
  <c r="LW84" i="3" s="1"/>
  <c r="LX84" i="3" s="1"/>
  <c r="LV97" i="3"/>
  <c r="LY97" i="3" s="1"/>
  <c r="LW97" i="3" s="1"/>
  <c r="LX97" i="3" s="1"/>
  <c r="LY172" i="3"/>
  <c r="LW172" i="3" s="1"/>
  <c r="LX172" i="3" s="1"/>
  <c r="LY180" i="3"/>
  <c r="LW180" i="3" s="1"/>
  <c r="LX180" i="3" s="1"/>
  <c r="LV28" i="3"/>
  <c r="LY28" i="3" s="1"/>
  <c r="LW28" i="3" s="1"/>
  <c r="LX28" i="3" s="1"/>
  <c r="LV89" i="3"/>
  <c r="LY89" i="3" s="1"/>
  <c r="LW89" i="3" s="1"/>
  <c r="LX89" i="3" s="1"/>
  <c r="LY149" i="3"/>
  <c r="LW149" i="3" s="1"/>
  <c r="LX149" i="3" s="1"/>
  <c r="LY164" i="3"/>
  <c r="LW164" i="3" s="1"/>
  <c r="LX164" i="3" s="1"/>
  <c r="LV24" i="3"/>
  <c r="LY24" i="3" s="1"/>
  <c r="LW24" i="3" s="1"/>
  <c r="LX24" i="3" s="1"/>
  <c r="LV72" i="3"/>
  <c r="LY72" i="3" s="1"/>
  <c r="LW72" i="3" s="1"/>
  <c r="LX72" i="3" s="1"/>
  <c r="LV116" i="3"/>
  <c r="LY116" i="3" s="1"/>
  <c r="LW116" i="3" s="1"/>
  <c r="LX116" i="3" s="1"/>
  <c r="LY153" i="3"/>
  <c r="LW153" i="3" s="1"/>
  <c r="LX153" i="3" s="1"/>
  <c r="LY161" i="3"/>
  <c r="LW161" i="3" s="1"/>
  <c r="LX161" i="3" s="1"/>
  <c r="LV94" i="3"/>
  <c r="LY94" i="3" s="1"/>
  <c r="LW94" i="3" s="1"/>
  <c r="LX94" i="3" s="1"/>
  <c r="LV75" i="3"/>
  <c r="LY75" i="3" s="1"/>
  <c r="LW75" i="3" s="1"/>
  <c r="LX75" i="3" s="1"/>
  <c r="LV110" i="3"/>
  <c r="LY110" i="3" s="1"/>
  <c r="LW110" i="3" s="1"/>
  <c r="LX110" i="3" s="1"/>
  <c r="LY157" i="3"/>
  <c r="LW157" i="3" s="1"/>
  <c r="LX157" i="3" s="1"/>
  <c r="LV11" i="3"/>
  <c r="LY11" i="3" s="1"/>
  <c r="LW11" i="3" s="1"/>
  <c r="LX11" i="3" s="1"/>
  <c r="LY137" i="3"/>
  <c r="LW137" i="3" s="1"/>
  <c r="LX137" i="3" s="1"/>
  <c r="LV76" i="3"/>
  <c r="LY76" i="3" s="1"/>
  <c r="LW76" i="3" s="1"/>
  <c r="LX76" i="3" s="1"/>
  <c r="LV114" i="3"/>
  <c r="LY114" i="3" s="1"/>
  <c r="LW114" i="3" s="1"/>
  <c r="LX114" i="3" s="1"/>
  <c r="LY128" i="3"/>
  <c r="LW128" i="3" s="1"/>
  <c r="LX128" i="3" s="1"/>
  <c r="LY144" i="3"/>
  <c r="LW144" i="3" s="1"/>
  <c r="LX144" i="3" s="1"/>
  <c r="DX148" i="3"/>
  <c r="LY158" i="3"/>
  <c r="LW158" i="3" s="1"/>
  <c r="LX158" i="3" s="1"/>
  <c r="LY162" i="3"/>
  <c r="LW162" i="3" s="1"/>
  <c r="LX162" i="3" s="1"/>
  <c r="LY199" i="3"/>
  <c r="LW199" i="3" s="1"/>
  <c r="LY121" i="3"/>
  <c r="LW121" i="3" s="1"/>
  <c r="LX121" i="3" s="1"/>
  <c r="EA148" i="3"/>
  <c r="LV5" i="3"/>
  <c r="LY5" i="3" s="1"/>
  <c r="LW5" i="3" s="1"/>
  <c r="LX5" i="3" s="1"/>
  <c r="LY131" i="3"/>
  <c r="LW131" i="3" s="1"/>
  <c r="LX131" i="3" s="1"/>
  <c r="LY135" i="3"/>
  <c r="LW135" i="3" s="1"/>
  <c r="LX135" i="3" s="1"/>
  <c r="LY159" i="3"/>
  <c r="LW159" i="3" s="1"/>
  <c r="LX159" i="3" s="1"/>
  <c r="LY182" i="3"/>
  <c r="LW182" i="3" s="1"/>
  <c r="LX182" i="3" s="1"/>
  <c r="LV31" i="3"/>
  <c r="LY31" i="3" s="1"/>
  <c r="LW31" i="3" s="1"/>
  <c r="LX31" i="3" s="1"/>
  <c r="LV67" i="3"/>
  <c r="LY67" i="3" s="1"/>
  <c r="LW67" i="3" s="1"/>
  <c r="LX67" i="3" s="1"/>
  <c r="LY122" i="3"/>
  <c r="LW122" i="3" s="1"/>
  <c r="LX122" i="3" s="1"/>
  <c r="LY130" i="3"/>
  <c r="LW130" i="3" s="1"/>
  <c r="LX130" i="3" s="1"/>
  <c r="LY139" i="3"/>
  <c r="LW139" i="3" s="1"/>
  <c r="LX139" i="3" s="1"/>
  <c r="ED148" i="3"/>
  <c r="LY176" i="3"/>
  <c r="LW176" i="3" s="1"/>
  <c r="LX176" i="3" s="1"/>
  <c r="LY146" i="3"/>
  <c r="LW146" i="3" s="1"/>
  <c r="LX146" i="3" s="1"/>
  <c r="LY173" i="3"/>
  <c r="LW173" i="3" s="1"/>
  <c r="LX173" i="3" s="1"/>
  <c r="LY160" i="3"/>
  <c r="LW160" i="3" s="1"/>
  <c r="LX160" i="3" s="1"/>
  <c r="LY138" i="3"/>
  <c r="LW138" i="3" s="1"/>
  <c r="LX138" i="3" s="1"/>
  <c r="LY154" i="3"/>
  <c r="LW154" i="3" s="1"/>
  <c r="LX154" i="3" s="1"/>
  <c r="LY141" i="3"/>
  <c r="LW141" i="3" s="1"/>
  <c r="LX141" i="3" s="1"/>
  <c r="LV85" i="3"/>
  <c r="LY85" i="3" s="1"/>
  <c r="LW85" i="3" s="1"/>
  <c r="LX85" i="3" s="1"/>
  <c r="LY127" i="3"/>
  <c r="LW127" i="3" s="1"/>
  <c r="LX127" i="3" s="1"/>
  <c r="LV27" i="3"/>
  <c r="LY27" i="3" s="1"/>
  <c r="LW27" i="3" s="1"/>
  <c r="LX27" i="3" s="1"/>
  <c r="LV35" i="3"/>
  <c r="LY35" i="3" s="1"/>
  <c r="LW35" i="3" s="1"/>
  <c r="LX35" i="3" s="1"/>
  <c r="LV95" i="3"/>
  <c r="LY95" i="3" s="1"/>
  <c r="LW95" i="3" s="1"/>
  <c r="LX95" i="3" s="1"/>
  <c r="LY152" i="3"/>
  <c r="LW152" i="3" s="1"/>
  <c r="LX152" i="3" s="1"/>
  <c r="LV82" i="3"/>
  <c r="LY82" i="3" s="1"/>
  <c r="LW82" i="3" s="1"/>
  <c r="LX82" i="3" s="1"/>
  <c r="LV68" i="3"/>
  <c r="LY68" i="3" s="1"/>
  <c r="LW68" i="3" s="1"/>
  <c r="LX68" i="3" s="1"/>
  <c r="LV86" i="3"/>
  <c r="LY86" i="3" s="1"/>
  <c r="LW86" i="3" s="1"/>
  <c r="LX86" i="3" s="1"/>
  <c r="LY123" i="3"/>
  <c r="LW123" i="3" s="1"/>
  <c r="LX123" i="3" s="1"/>
  <c r="LV115" i="3"/>
  <c r="LY115" i="3" s="1"/>
  <c r="LW115" i="3" s="1"/>
  <c r="LX115" i="3" s="1"/>
  <c r="LV81" i="3"/>
  <c r="LY81" i="3" s="1"/>
  <c r="LW81" i="3" s="1"/>
  <c r="LX81" i="3" s="1"/>
  <c r="LY129" i="3"/>
  <c r="LW129" i="3" s="1"/>
  <c r="LX129" i="3" s="1"/>
  <c r="LY145" i="3"/>
  <c r="LW145" i="3" s="1"/>
  <c r="LX145" i="3" s="1"/>
  <c r="LV194" i="3" l="1"/>
  <c r="LY194" i="3" s="1"/>
  <c r="LW194" i="3" s="1"/>
  <c r="LX194" i="3" s="1"/>
  <c r="LV195" i="3"/>
  <c r="LY195" i="3" s="1"/>
  <c r="LW195" i="3" s="1"/>
  <c r="LX195" i="3" s="1"/>
  <c r="LV193" i="3"/>
  <c r="LY193" i="3" s="1"/>
  <c r="LW193" i="3" s="1"/>
  <c r="LX193" i="3" s="1"/>
  <c r="LV178" i="3"/>
  <c r="LY178" i="3" s="1"/>
  <c r="LW178" i="3" s="1"/>
  <c r="LX178" i="3" s="1"/>
  <c r="LV181" i="3"/>
  <c r="LY181" i="3" s="1"/>
  <c r="LW181" i="3" s="1"/>
  <c r="LX181" i="3" s="1"/>
  <c r="LV191" i="3"/>
  <c r="LY191" i="3" s="1"/>
  <c r="LW191" i="3" s="1"/>
  <c r="LX191" i="3" s="1"/>
  <c r="LV148" i="3"/>
  <c r="LY148" i="3" s="1"/>
  <c r="LW148" i="3" s="1"/>
  <c r="LX148" i="3" s="1"/>
  <c r="LV192" i="3"/>
  <c r="LY192" i="3" s="1"/>
  <c r="LW192" i="3" s="1"/>
  <c r="LX192" i="3" s="1"/>
  <c r="LV197" i="3"/>
  <c r="LY197" i="3" s="1"/>
  <c r="LW197" i="3" s="1"/>
  <c r="LX197" i="3" s="1"/>
  <c r="LV184" i="3"/>
  <c r="LY184" i="3" s="1"/>
  <c r="LW184" i="3" s="1"/>
  <c r="LX184" i="3" s="1"/>
  <c r="LV185" i="3"/>
  <c r="LY185" i="3" s="1"/>
  <c r="LW185" i="3" s="1"/>
  <c r="LX185" i="3" s="1"/>
  <c r="LV125" i="3"/>
  <c r="LY125" i="3" s="1"/>
  <c r="LW125" i="3" s="1"/>
  <c r="LX125" i="3" s="1"/>
  <c r="LV188" i="3"/>
  <c r="LY188" i="3" s="1"/>
  <c r="LW188" i="3" s="1"/>
  <c r="LX188" i="3" s="1"/>
  <c r="LV168" i="3"/>
  <c r="LY168" i="3" s="1"/>
  <c r="LW168" i="3" s="1"/>
  <c r="LX168" i="3" s="1"/>
  <c r="LV198" i="3"/>
  <c r="LY198" i="3" s="1"/>
  <c r="LW198" i="3" s="1"/>
  <c r="LX198" i="3" s="1"/>
  <c r="LV136" i="3"/>
  <c r="LY136" i="3" s="1"/>
  <c r="LW136" i="3" s="1"/>
  <c r="LX136" i="3" s="1"/>
  <c r="LV186" i="3"/>
  <c r="LY186" i="3" s="1"/>
  <c r="LW186" i="3" s="1"/>
  <c r="LX186" i="3" s="1"/>
  <c r="LV169" i="3"/>
  <c r="LY169" i="3" s="1"/>
  <c r="LW169" i="3" s="1"/>
  <c r="LX169" i="3" s="1"/>
  <c r="LV189" i="3"/>
  <c r="LY189" i="3" s="1"/>
  <c r="LW189" i="3" s="1"/>
  <c r="LX189" i="3" s="1"/>
  <c r="LV187" i="3"/>
  <c r="LY187" i="3" s="1"/>
  <c r="LW187" i="3" s="1"/>
  <c r="LX187" i="3" s="1"/>
  <c r="LV190" i="3"/>
  <c r="LY190" i="3" s="1"/>
  <c r="LW190" i="3" s="1"/>
  <c r="LX190" i="3" s="1"/>
  <c r="LV196" i="3"/>
  <c r="LY196" i="3" s="1"/>
  <c r="LW196" i="3" s="1"/>
  <c r="LX196" i="3" s="1"/>
  <c r="LV175" i="3"/>
  <c r="LY175" i="3" s="1"/>
  <c r="LW175" i="3" s="1"/>
  <c r="LX175" i="3" s="1"/>
  <c r="LV171" i="3"/>
  <c r="LY171" i="3" s="1"/>
  <c r="LW171" i="3" s="1"/>
  <c r="LX171" i="3" s="1"/>
  <c r="LV170" i="3"/>
  <c r="LY170" i="3" s="1"/>
  <c r="LW170" i="3" s="1"/>
  <c r="LX170" i="3" s="1"/>
  <c r="LV183" i="3"/>
  <c r="LY183" i="3" s="1"/>
  <c r="LW183" i="3" s="1"/>
  <c r="LX183" i="3" s="1"/>
  <c r="LV32" i="3"/>
  <c r="LY32" i="3" s="1"/>
  <c r="LW32" i="3" s="1"/>
  <c r="LX32" i="3" s="1"/>
  <c r="LV96" i="3"/>
  <c r="LY96" i="3" s="1"/>
  <c r="LW96" i="3" s="1"/>
  <c r="LX96" i="3" s="1"/>
  <c r="LV8" i="3"/>
  <c r="LY8" i="3" s="1"/>
  <c r="LW8" i="3" s="1"/>
  <c r="LX8" i="3" s="1"/>
  <c r="LV40" i="3"/>
  <c r="LY40" i="3" s="1"/>
  <c r="LW40" i="3" s="1"/>
  <c r="LX40" i="3" s="1"/>
  <c r="LV78" i="3"/>
  <c r="LY78" i="3" s="1"/>
  <c r="LW78" i="3" s="1"/>
  <c r="LX78" i="3" s="1"/>
  <c r="LV25" i="3"/>
  <c r="LY25" i="3" s="1"/>
  <c r="LW25" i="3" s="1"/>
  <c r="LX25" i="3" s="1"/>
  <c r="LV99" i="3"/>
  <c r="LY99" i="3" s="1"/>
  <c r="LW99" i="3" s="1"/>
  <c r="LX99" i="3" s="1"/>
  <c r="LV20" i="3"/>
  <c r="LY20" i="3" s="1"/>
  <c r="LW20" i="3" s="1"/>
  <c r="LV39" i="3"/>
  <c r="LY39" i="3" s="1"/>
  <c r="LW39" i="3" s="1"/>
  <c r="LX39" i="3" s="1"/>
  <c r="LV29" i="3"/>
  <c r="LY29" i="3" s="1"/>
  <c r="LW29" i="3" s="1"/>
  <c r="LX29" i="3" s="1"/>
  <c r="LV100" i="3"/>
  <c r="LY100" i="3" s="1"/>
  <c r="LW100" i="3" s="1"/>
  <c r="LX100" i="3" s="1"/>
  <c r="LV10" i="3"/>
  <c r="LY10" i="3" s="1"/>
  <c r="LW10" i="3" s="1"/>
  <c r="LX10" i="3" s="1"/>
  <c r="LV4" i="3"/>
  <c r="LY4" i="3" s="1"/>
  <c r="LV64" i="3"/>
  <c r="LY64" i="3" s="1"/>
  <c r="LW64" i="3" s="1"/>
  <c r="LX64" i="3" s="1"/>
  <c r="LV16" i="3"/>
  <c r="LY16" i="3" s="1"/>
  <c r="LW16" i="3" s="1"/>
  <c r="LX16" i="3" s="1"/>
  <c r="LV73" i="3"/>
  <c r="LY73" i="3" s="1"/>
  <c r="LW73" i="3" s="1"/>
  <c r="LX73" i="3" s="1"/>
  <c r="LV79" i="3"/>
  <c r="LY79" i="3" s="1"/>
  <c r="LW79" i="3" s="1"/>
  <c r="LX79" i="3" s="1"/>
  <c r="LV21" i="3"/>
  <c r="LY21" i="3" s="1"/>
  <c r="LW21" i="3" s="1"/>
  <c r="LV106" i="3"/>
  <c r="LY106" i="3" s="1"/>
  <c r="LW106" i="3" s="1"/>
  <c r="LX106" i="3" s="1"/>
  <c r="LV55" i="3"/>
  <c r="LY55" i="3" s="1"/>
  <c r="LW55" i="3" s="1"/>
  <c r="LX55" i="3" s="1"/>
  <c r="LV119" i="3"/>
  <c r="LY119" i="3" s="1"/>
  <c r="LW119" i="3" s="1"/>
  <c r="LX119" i="3" s="1"/>
  <c r="LV49" i="3"/>
  <c r="LY49" i="3" s="1"/>
  <c r="LW49" i="3" s="1"/>
  <c r="LX49" i="3" s="1"/>
  <c r="LV43" i="3"/>
  <c r="LY43" i="3" s="1"/>
  <c r="LW43" i="3" s="1"/>
  <c r="LX43" i="3" s="1"/>
  <c r="LV34" i="3"/>
  <c r="LY34" i="3" s="1"/>
  <c r="LW34" i="3" s="1"/>
  <c r="LX34" i="3" s="1"/>
  <c r="LV87" i="3"/>
  <c r="LY87" i="3" s="1"/>
  <c r="LW87" i="3" s="1"/>
  <c r="LX87" i="3" s="1"/>
  <c r="LV60" i="3"/>
  <c r="LY60" i="3" s="1"/>
  <c r="LW60" i="3" s="1"/>
  <c r="LX60" i="3" s="1"/>
  <c r="LV13" i="3"/>
  <c r="LY13" i="3" s="1"/>
  <c r="LW13" i="3" s="1"/>
  <c r="LX13" i="3" s="1"/>
  <c r="LV59" i="3"/>
  <c r="LY59" i="3" s="1"/>
  <c r="LW59" i="3" s="1"/>
  <c r="LX59" i="3" s="1"/>
  <c r="LV74" i="3"/>
  <c r="LY74" i="3" s="1"/>
  <c r="LW74" i="3" s="1"/>
  <c r="LX74" i="3" s="1"/>
  <c r="LV93" i="3"/>
  <c r="LY93" i="3" s="1"/>
  <c r="LW93" i="3" s="1"/>
  <c r="LX93" i="3" s="1"/>
  <c r="LV52" i="3"/>
  <c r="LY52" i="3" s="1"/>
  <c r="LW52" i="3" s="1"/>
  <c r="LX52" i="3" s="1"/>
  <c r="LV37" i="3"/>
  <c r="LY37" i="3" s="1"/>
  <c r="LW37" i="3" s="1"/>
  <c r="LX37" i="3" s="1"/>
  <c r="LV103" i="3"/>
  <c r="LY103" i="3" s="1"/>
  <c r="LW103" i="3" s="1"/>
  <c r="LX103" i="3" s="1"/>
  <c r="LV12" i="3"/>
  <c r="LY12" i="3" s="1"/>
  <c r="LW12" i="3" s="1"/>
  <c r="LX12" i="3" s="1"/>
  <c r="LV6" i="3"/>
  <c r="LY6" i="3" s="1"/>
  <c r="LW6" i="3" s="1"/>
  <c r="LX6" i="3" s="1"/>
  <c r="LV7" i="3"/>
  <c r="LY7" i="3" s="1"/>
  <c r="LW7" i="3" s="1"/>
  <c r="LX7" i="3" s="1"/>
  <c r="LV42" i="3"/>
  <c r="LY42" i="3" s="1"/>
  <c r="LW42" i="3" s="1"/>
  <c r="LX42" i="3" s="1"/>
  <c r="LV44" i="3"/>
  <c r="LY44" i="3" s="1"/>
  <c r="LW44" i="3" s="1"/>
  <c r="LX44" i="3" s="1"/>
  <c r="LV33" i="3"/>
  <c r="LY33" i="3" s="1"/>
  <c r="LW33" i="3" s="1"/>
  <c r="LX33" i="3" s="1"/>
  <c r="LV36" i="3"/>
  <c r="LY36" i="3" s="1"/>
  <c r="LW36" i="3" s="1"/>
  <c r="LX36" i="3" s="1"/>
  <c r="LV50" i="3"/>
  <c r="LY50" i="3" s="1"/>
  <c r="LW50" i="3" s="1"/>
  <c r="LX50" i="3" s="1"/>
  <c r="LV108" i="3"/>
  <c r="LY108" i="3" s="1"/>
  <c r="LW108" i="3" s="1"/>
  <c r="LX108" i="3" s="1"/>
  <c r="LV88" i="3"/>
  <c r="LY88" i="3" s="1"/>
  <c r="LW88" i="3" s="1"/>
  <c r="LX88" i="3" s="1"/>
  <c r="LV63" i="3"/>
  <c r="LY63" i="3" s="1"/>
  <c r="LW63" i="3" s="1"/>
  <c r="LX63" i="3" s="1"/>
  <c r="LV107" i="3"/>
  <c r="LY107" i="3" s="1"/>
  <c r="LW107" i="3" s="1"/>
  <c r="LX107" i="3" s="1"/>
  <c r="LV15" i="3"/>
  <c r="LY15" i="3" s="1"/>
  <c r="LW15" i="3" s="1"/>
  <c r="LV62" i="3"/>
  <c r="LY62" i="3" s="1"/>
  <c r="LW62" i="3" s="1"/>
  <c r="LX62" i="3" s="1"/>
  <c r="LV92" i="3"/>
  <c r="LY92" i="3" s="1"/>
  <c r="LW92" i="3" s="1"/>
  <c r="LX92" i="3" s="1"/>
  <c r="LV66" i="3"/>
  <c r="LY66" i="3" s="1"/>
  <c r="LW66" i="3" s="1"/>
  <c r="LX66" i="3" s="1"/>
  <c r="LV30" i="3"/>
  <c r="LY30" i="3" s="1"/>
  <c r="LW30" i="3" s="1"/>
  <c r="LX30" i="3" s="1"/>
  <c r="LV22" i="3"/>
  <c r="LY22" i="3" s="1"/>
  <c r="LW22" i="3" s="1"/>
  <c r="LV91" i="3"/>
  <c r="LY91" i="3" s="1"/>
  <c r="LW91" i="3" s="1"/>
  <c r="LX91" i="3" s="1"/>
  <c r="LY120" i="3"/>
  <c r="LW120" i="3" s="1"/>
  <c r="LX120" i="3" s="1"/>
  <c r="LV26" i="3"/>
  <c r="LY26" i="3" s="1"/>
  <c r="LW26" i="3" s="1"/>
  <c r="LX26" i="3" s="1"/>
  <c r="LV38" i="3"/>
  <c r="LY38" i="3" s="1"/>
  <c r="LW38" i="3" s="1"/>
  <c r="LX38" i="3" s="1"/>
  <c r="LV58" i="3"/>
  <c r="LY58" i="3" s="1"/>
  <c r="LW58" i="3" s="1"/>
  <c r="LX58" i="3" s="1"/>
  <c r="LV9" i="3"/>
  <c r="LY9" i="3" s="1"/>
  <c r="LW9" i="3" s="1"/>
  <c r="LX9" i="3" s="1"/>
  <c r="LV56" i="3"/>
  <c r="LY56" i="3" s="1"/>
  <c r="LW56" i="3" s="1"/>
  <c r="LX56" i="3" s="1"/>
  <c r="LV48" i="3"/>
  <c r="LY48" i="3" s="1"/>
  <c r="LW48" i="3" s="1"/>
  <c r="LX48" i="3" s="1"/>
  <c r="LV57" i="3"/>
  <c r="LY57" i="3" s="1"/>
  <c r="LW57" i="3" s="1"/>
  <c r="LX57" i="3" s="1"/>
  <c r="LV65" i="3"/>
  <c r="LY65" i="3" s="1"/>
  <c r="LW65" i="3" s="1"/>
  <c r="LX65" i="3" s="1"/>
  <c r="LV101" i="3"/>
  <c r="LY101" i="3" s="1"/>
  <c r="LW101" i="3" s="1"/>
  <c r="LX101" i="3" s="1"/>
  <c r="LV118" i="3"/>
  <c r="LY118" i="3" s="1"/>
  <c r="LW118" i="3" s="1"/>
  <c r="LX118" i="3" s="1"/>
  <c r="LV45" i="3"/>
  <c r="LY45" i="3" s="1"/>
  <c r="LW45" i="3" s="1"/>
  <c r="LX45" i="3" s="1"/>
  <c r="LV51" i="3"/>
  <c r="LY51" i="3" s="1"/>
  <c r="LW51" i="3" s="1"/>
  <c r="LX51" i="3" s="1"/>
  <c r="LV90" i="3"/>
  <c r="LY90" i="3" s="1"/>
  <c r="LW90" i="3" s="1"/>
  <c r="LX90" i="3" s="1"/>
  <c r="LV80" i="3"/>
  <c r="LY80" i="3" s="1"/>
  <c r="LW80" i="3" s="1"/>
  <c r="LX80" i="3" s="1"/>
  <c r="AH43" i="2"/>
  <c r="LW4" i="3" l="1"/>
  <c r="LX4" i="3" s="1"/>
  <c r="BK77" i="2"/>
  <c r="AZ77" i="2"/>
  <c r="AX74" i="2"/>
  <c r="AV74" i="2"/>
  <c r="AT74" i="2"/>
  <c r="Q72" i="2"/>
  <c r="O72" i="2"/>
  <c r="BN57" i="2"/>
  <c r="CX57" i="2" s="1"/>
  <c r="BK56" i="2"/>
  <c r="AZ56" i="2"/>
  <c r="AX55" i="2"/>
  <c r="AV55" i="2"/>
  <c r="AT55" i="2"/>
  <c r="AN45" i="2"/>
  <c r="AN43" i="2"/>
  <c r="CV43" i="2" s="1"/>
  <c r="BY58" i="2"/>
  <c r="BW58" i="2"/>
  <c r="BU58" i="2"/>
  <c r="BS58" i="2"/>
  <c r="BQ58" i="2"/>
  <c r="Q32" i="2"/>
  <c r="O32" i="2"/>
  <c r="CZ30" i="2"/>
  <c r="DA30" i="2" s="1"/>
  <c r="CZ18" i="2"/>
  <c r="CV77" i="2" l="1"/>
  <c r="CV74" i="2"/>
  <c r="CV72" i="2"/>
  <c r="CV58" i="2"/>
  <c r="CV56" i="2"/>
  <c r="CV55" i="2"/>
  <c r="CV32" i="2"/>
  <c r="CU45" i="2"/>
  <c r="CV45" i="2"/>
  <c r="CU56" i="2"/>
  <c r="CU74" i="2"/>
  <c r="CU77" i="2"/>
  <c r="CU72" i="2"/>
  <c r="CU58" i="2"/>
  <c r="CU55" i="2"/>
  <c r="CU32" i="2"/>
  <c r="CU43" i="2"/>
  <c r="CW43" i="2" s="1"/>
  <c r="CT56" i="2"/>
  <c r="CT77" i="2"/>
  <c r="CT74" i="2"/>
  <c r="CT72" i="2"/>
  <c r="CT58" i="2"/>
  <c r="CT55" i="2"/>
  <c r="CT45" i="2"/>
  <c r="CT43" i="2"/>
  <c r="CT32" i="2"/>
  <c r="DA18" i="2"/>
  <c r="CY57" i="2"/>
  <c r="CZ57" i="2" s="1"/>
  <c r="CX30" i="2"/>
  <c r="CY30" i="2" s="1"/>
  <c r="BO57" i="2"/>
  <c r="CZ37" i="2"/>
  <c r="DA37" i="2" s="1"/>
  <c r="CZ76" i="2"/>
  <c r="DA76" i="2" s="1"/>
  <c r="CZ24" i="2"/>
  <c r="CZ39" i="2"/>
  <c r="DA39" i="2" s="1"/>
  <c r="CW12" i="2"/>
  <c r="CZ12" i="2" s="1"/>
  <c r="CZ31" i="2"/>
  <c r="DA31" i="2" s="1"/>
  <c r="CZ54" i="2"/>
  <c r="DA54" i="2" s="1"/>
  <c r="CZ44" i="2"/>
  <c r="DA44" i="2" s="1"/>
  <c r="CZ42" i="2"/>
  <c r="DA42" i="2" s="1"/>
  <c r="CZ36" i="2"/>
  <c r="DA36" i="2" s="1"/>
  <c r="CZ35" i="2"/>
  <c r="DA35" i="2" s="1"/>
  <c r="DA12" i="2" l="1"/>
  <c r="DA24" i="2"/>
  <c r="CW56" i="2"/>
  <c r="CZ56" i="2" s="1"/>
  <c r="CX56" i="2" s="1"/>
  <c r="CX76" i="2"/>
  <c r="CY76" i="2" s="1"/>
  <c r="CX54" i="2"/>
  <c r="CY54" i="2" s="1"/>
  <c r="CW72" i="2"/>
  <c r="CZ72" i="2" s="1"/>
  <c r="CW38" i="2"/>
  <c r="CZ38" i="2" s="1"/>
  <c r="DA38" i="2" s="1"/>
  <c r="CW55" i="2"/>
  <c r="CZ55" i="2" s="1"/>
  <c r="CW77" i="2"/>
  <c r="CW32" i="2"/>
  <c r="CZ32" i="2" s="1"/>
  <c r="CW58" i="2"/>
  <c r="CZ58" i="2" s="1"/>
  <c r="CW75" i="2"/>
  <c r="CZ75" i="2" s="1"/>
  <c r="CW45" i="2"/>
  <c r="CZ45" i="2" s="1"/>
  <c r="DA45" i="2" s="1"/>
  <c r="CW33" i="2"/>
  <c r="CZ33" i="2" s="1"/>
  <c r="CW74" i="2"/>
  <c r="CZ74" i="2" s="1"/>
  <c r="CX31" i="2"/>
  <c r="CY31" i="2" s="1"/>
  <c r="CX35" i="2"/>
  <c r="CY35" i="2" s="1"/>
  <c r="CX42" i="2"/>
  <c r="CY42" i="2" s="1"/>
  <c r="CX44" i="2"/>
  <c r="CY44" i="2" s="1"/>
  <c r="CX36" i="2"/>
  <c r="CY36" i="2" s="1"/>
  <c r="CX39" i="2"/>
  <c r="CY39" i="2" s="1"/>
  <c r="CX37" i="2"/>
  <c r="CY37" i="2" s="1"/>
  <c r="CZ41" i="2"/>
  <c r="DA41" i="2" s="1"/>
  <c r="CZ43" i="2"/>
  <c r="DA43" i="2" s="1"/>
  <c r="CZ52" i="2"/>
  <c r="DA52" i="2" s="1"/>
  <c r="CZ53" i="2"/>
  <c r="DA53" i="2" s="1"/>
  <c r="DA72" i="2" l="1"/>
  <c r="CX72" i="2"/>
  <c r="CY72" i="2" s="1"/>
  <c r="CX58" i="2"/>
  <c r="CY58" i="2" s="1"/>
  <c r="DA58" i="2"/>
  <c r="CX32" i="2"/>
  <c r="CY32" i="2" s="1"/>
  <c r="DA32" i="2"/>
  <c r="DA33" i="2"/>
  <c r="CX33" i="2"/>
  <c r="CX75" i="2"/>
  <c r="CY75" i="2" s="1"/>
  <c r="DA75" i="2"/>
  <c r="CX53" i="2"/>
  <c r="CY53" i="2" s="1"/>
  <c r="CX52" i="2"/>
  <c r="CY52" i="2" s="1"/>
  <c r="CX74" i="2"/>
  <c r="CY74" i="2" s="1"/>
  <c r="DA74" i="2"/>
  <c r="CX55" i="2"/>
  <c r="CY55" i="2" s="1"/>
  <c r="DA55" i="2"/>
  <c r="DA56" i="2"/>
  <c r="CX43" i="2"/>
  <c r="CY43" i="2" s="1"/>
  <c r="CX45" i="2"/>
  <c r="CY45" i="2" s="1"/>
  <c r="CX38" i="2"/>
  <c r="CY38" i="2" s="1"/>
  <c r="CX41" i="2"/>
  <c r="CY41" i="2" s="1"/>
  <c r="DA57" i="2" l="1"/>
  <c r="LV46" i="3"/>
  <c r="LY46" i="3" s="1"/>
  <c r="LW46" i="3" l="1"/>
  <c r="LX46" i="3" s="1"/>
  <c r="LV47" i="3"/>
  <c r="LY47" i="3" s="1"/>
  <c r="LW47" i="3" s="1"/>
  <c r="LX47" i="3" s="1"/>
  <c r="LV61" i="3" l="1"/>
  <c r="LY61" i="3" s="1"/>
  <c r="LW61" i="3" s="1"/>
  <c r="LX61" i="3" s="1"/>
  <c r="LV77" i="3" l="1"/>
  <c r="LY77" i="3" s="1"/>
  <c r="LW77" i="3" s="1"/>
  <c r="LX77" i="3" s="1"/>
  <c r="LY200" i="3" l="1"/>
  <c r="LW200" i="3" s="1"/>
  <c r="LX200" i="3" s="1"/>
  <c r="CZ91" i="2"/>
  <c r="DA91" i="2" s="1"/>
  <c r="CX91" i="2" l="1"/>
  <c r="CY91" i="2" s="1"/>
  <c r="CY34" i="2"/>
  <c r="CZ34" i="2" s="1"/>
  <c r="DA34" i="2" l="1"/>
  <c r="CY61" i="2"/>
  <c r="CZ61" i="2" s="1"/>
  <c r="CZ83" i="2" s="1"/>
  <c r="DA61" i="2" l="1"/>
  <c r="CW87" i="2" l="1"/>
  <c r="CZ87" i="2" s="1"/>
  <c r="CZ100" i="2" s="1"/>
  <c r="CZ101" i="2" s="1"/>
  <c r="DA87" i="2" l="1"/>
  <c r="CX87" i="2"/>
  <c r="CY87" i="2" s="1"/>
  <c r="DA96" i="2" l="1"/>
  <c r="DA100" i="2" s="1"/>
  <c r="DA83" i="2" l="1"/>
  <c r="DA10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acer</author>
  </authors>
  <commentList>
    <comment ref="FV4" authorId="0" shapeId="0" xr:uid="{B8C5B073-870B-4314-A7DD-68EFA2DFA8B8}">
      <text>
        <r>
          <rPr>
            <b/>
            <sz val="9"/>
            <color indexed="81"/>
            <rFont val="Tahoma"/>
            <family val="2"/>
          </rPr>
          <t>acer:</t>
        </r>
        <r>
          <rPr>
            <sz val="9"/>
            <color indexed="81"/>
            <rFont val="Tahoma"/>
            <family val="2"/>
          </rPr>
          <t xml:space="preserve">
No se le sumo el iva</t>
        </r>
      </text>
    </comment>
    <comment ref="FW4" authorId="0" shapeId="0" xr:uid="{706542A6-5B7D-402E-AEB2-5ACFA589BB38}">
      <text>
        <r>
          <rPr>
            <b/>
            <sz val="9"/>
            <color indexed="81"/>
            <rFont val="Tahoma"/>
            <family val="2"/>
          </rPr>
          <t>acer:</t>
        </r>
        <r>
          <rPr>
            <sz val="9"/>
            <color indexed="81"/>
            <rFont val="Tahoma"/>
            <family val="2"/>
          </rPr>
          <t xml:space="preserve">
No se le sumo el iva</t>
        </r>
      </text>
    </comment>
    <comment ref="FV5" authorId="0" shapeId="0" xr:uid="{4897376F-B0EA-4A79-A5F1-6E0DBA57C8C1}">
      <text>
        <r>
          <rPr>
            <b/>
            <sz val="9"/>
            <color indexed="81"/>
            <rFont val="Tahoma"/>
            <family val="2"/>
          </rPr>
          <t>acer:</t>
        </r>
        <r>
          <rPr>
            <sz val="9"/>
            <color indexed="81"/>
            <rFont val="Tahoma"/>
            <family val="2"/>
          </rPr>
          <t xml:space="preserve">
No se le sumo el iva </t>
        </r>
      </text>
    </comment>
    <comment ref="FW5" authorId="0" shapeId="0" xr:uid="{B90A923A-0D70-41C8-9352-816220020F21}">
      <text>
        <r>
          <rPr>
            <b/>
            <sz val="9"/>
            <color indexed="81"/>
            <rFont val="Tahoma"/>
            <family val="2"/>
          </rPr>
          <t>acer:</t>
        </r>
        <r>
          <rPr>
            <sz val="9"/>
            <color indexed="81"/>
            <rFont val="Tahoma"/>
            <family val="2"/>
          </rPr>
          <t xml:space="preserve">
No se le sumo el iva </t>
        </r>
      </text>
    </comment>
    <comment ref="FU7" authorId="0" shapeId="0" xr:uid="{721657D9-891B-4693-B23E-0AB9B5EBB8BA}">
      <text>
        <r>
          <rPr>
            <b/>
            <sz val="9"/>
            <color indexed="81"/>
            <rFont val="Tahoma"/>
            <family val="2"/>
          </rPr>
          <t>acer:</t>
        </r>
        <r>
          <rPr>
            <sz val="9"/>
            <color indexed="81"/>
            <rFont val="Tahoma"/>
            <family val="2"/>
          </rPr>
          <t xml:space="preserve">
EL VALOR REAL CON IVA ES DE 145000
</t>
        </r>
      </text>
    </comment>
    <comment ref="FW7" authorId="0" shapeId="0" xr:uid="{E0F2D8D5-D0C3-4834-92B5-0427F4CFF5FC}">
      <text>
        <r>
          <rPr>
            <b/>
            <sz val="9"/>
            <color indexed="81"/>
            <rFont val="Tahoma"/>
            <family val="2"/>
          </rPr>
          <t>acer:</t>
        </r>
        <r>
          <rPr>
            <sz val="9"/>
            <color indexed="81"/>
            <rFont val="Tahoma"/>
            <family val="2"/>
          </rPr>
          <t xml:space="preserve">
NO SE LE SUMO EL IVA EL VALOR REAL SIN IVA ES DE 148.000
</t>
        </r>
      </text>
    </comment>
    <comment ref="FW10" authorId="0" shapeId="0" xr:uid="{6838F1B8-6A1E-4F26-985E-2AAE9B83528D}">
      <text>
        <r>
          <rPr>
            <b/>
            <sz val="9"/>
            <color indexed="81"/>
            <rFont val="Tahoma"/>
            <family val="2"/>
          </rPr>
          <t>acer:</t>
        </r>
        <r>
          <rPr>
            <sz val="9"/>
            <color indexed="81"/>
            <rFont val="Tahoma"/>
            <family val="2"/>
          </rPr>
          <t xml:space="preserve">
NO SE LE SUMO EL IVA</t>
        </r>
      </text>
    </comment>
    <comment ref="FW11" authorId="0" shapeId="0" xr:uid="{BFEADB5B-2621-4B85-AC06-A9B619824797}">
      <text>
        <r>
          <rPr>
            <b/>
            <sz val="9"/>
            <color indexed="81"/>
            <rFont val="Tahoma"/>
            <family val="2"/>
          </rPr>
          <t>acer:</t>
        </r>
        <r>
          <rPr>
            <sz val="9"/>
            <color indexed="81"/>
            <rFont val="Tahoma"/>
            <family val="2"/>
          </rPr>
          <t xml:space="preserve">
No se le sumo el iva</t>
        </r>
      </text>
    </comment>
    <comment ref="FW14" authorId="0" shapeId="0" xr:uid="{FCDABDC8-C240-46CD-A9F9-85BFD49FDB80}">
      <text>
        <r>
          <rPr>
            <b/>
            <sz val="9"/>
            <color indexed="81"/>
            <rFont val="Tahoma"/>
            <family val="2"/>
          </rPr>
          <t>acer:</t>
        </r>
        <r>
          <rPr>
            <sz val="9"/>
            <color indexed="81"/>
            <rFont val="Tahoma"/>
            <family val="2"/>
          </rPr>
          <t xml:space="preserve">
No se incluyo el iva en el valor</t>
        </r>
      </text>
    </comment>
    <comment ref="FW23" authorId="0" shapeId="0" xr:uid="{56053CAE-1015-407A-9201-776C9AA2F08E}">
      <text>
        <r>
          <rPr>
            <b/>
            <sz val="9"/>
            <color indexed="81"/>
            <rFont val="Tahoma"/>
            <family val="2"/>
          </rPr>
          <t>acer:</t>
        </r>
        <r>
          <rPr>
            <sz val="9"/>
            <color indexed="81"/>
            <rFont val="Tahoma"/>
            <family val="2"/>
          </rPr>
          <t xml:space="preserve">
No se le incluye iva al valor
</t>
        </r>
      </text>
    </comment>
    <comment ref="FW27" authorId="0" shapeId="0" xr:uid="{494BE33D-50A0-4636-B28E-A62714565C9C}">
      <text>
        <r>
          <rPr>
            <b/>
            <sz val="9"/>
            <color indexed="81"/>
            <rFont val="Tahoma"/>
            <family val="2"/>
          </rPr>
          <t>acer:</t>
        </r>
        <r>
          <rPr>
            <sz val="9"/>
            <color indexed="81"/>
            <rFont val="Tahoma"/>
            <family val="2"/>
          </rPr>
          <t xml:space="preserve">
No se e incluye el iva</t>
        </r>
      </text>
    </comment>
    <comment ref="AX37" authorId="0" shapeId="0" xr:uid="{EAB8B5AD-2EB7-43EA-9C01-594406A1D4C3}">
      <text>
        <r>
          <rPr>
            <b/>
            <sz val="9"/>
            <color indexed="81"/>
            <rFont val="Tahoma"/>
            <family val="2"/>
          </rPr>
          <t>acer:</t>
        </r>
        <r>
          <rPr>
            <sz val="9"/>
            <color indexed="81"/>
            <rFont val="Tahoma"/>
            <family val="2"/>
          </rPr>
          <t xml:space="preserve">
Cotización del kit de primeros auxilios </t>
        </r>
      </text>
    </comment>
    <comment ref="II38" authorId="0" shapeId="0" xr:uid="{BB62D4B5-E2A4-410A-8050-5A29B2F63C69}">
      <text>
        <r>
          <rPr>
            <b/>
            <sz val="9"/>
            <color indexed="81"/>
            <rFont val="Tahoma"/>
            <family val="2"/>
          </rPr>
          <t>acer:</t>
        </r>
        <r>
          <rPr>
            <sz val="9"/>
            <color indexed="81"/>
            <rFont val="Tahoma"/>
            <family val="2"/>
          </rPr>
          <t xml:space="preserve">
COTIZACIONES DE AEROSOLES </t>
        </r>
      </text>
    </comment>
  </commentList>
</comments>
</file>

<file path=xl/sharedStrings.xml><?xml version="1.0" encoding="utf-8"?>
<sst xmlns="http://schemas.openxmlformats.org/spreadsheetml/2006/main" count="2048" uniqueCount="891">
  <si>
    <t>ITEM</t>
  </si>
  <si>
    <t>COMPONENTE</t>
  </si>
  <si>
    <t>ELEMENTO Y/O PRODUCTO</t>
  </si>
  <si>
    <t>DESCRIPCIÓN / ESPECIFICACIÓN TÉCNICA</t>
  </si>
  <si>
    <t>UNIDAD DE MEDIDA</t>
  </si>
  <si>
    <t>TIEMPO</t>
  </si>
  <si>
    <t xml:space="preserve">VALOR UNITARIO IVA INCLUIDO </t>
  </si>
  <si>
    <t>TRANSVERSAL</t>
  </si>
  <si>
    <t>Unidad</t>
  </si>
  <si>
    <t xml:space="preserve">TOTAL </t>
  </si>
  <si>
    <t xml:space="preserve">SECRETARIA DE GOBIERNO 
ALCALDIA LOCAL DE CUIDAD BOLIVAR </t>
  </si>
  <si>
    <t xml:space="preserve">Diplomado </t>
  </si>
  <si>
    <t xml:space="preserve">Coordinador(a) general del proyecto </t>
  </si>
  <si>
    <t>Servicio/día</t>
  </si>
  <si>
    <t>Objeto:  “PRESTAR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t>
  </si>
  <si>
    <t>AUXILIAR ADMINISTRATIVO</t>
  </si>
  <si>
    <t>GESTOR TERRITORIAL</t>
  </si>
  <si>
    <t>A.	Diplomado de Formulación de proyectos de desarrollo Territorial: proyectos que transforman (Iniciativas ciudadanas para el bien común)</t>
  </si>
  <si>
    <t>B.	Diplomado Resolución de conflictos: Ciudadanía Activa y Transformadora</t>
  </si>
  <si>
    <t xml:space="preserve">D.	Curso de formación en lectoescritura para adultos mayores en condición de analfabetismo y que enfrentan barreras para la participación mediante medios virtuales. </t>
  </si>
  <si>
    <t>Tallerista Experto</t>
  </si>
  <si>
    <t>Persona/día</t>
  </si>
  <si>
    <t>ALQUILER SALÓN DOTADO PARA 30 PERSONAS
(DENTRO DE LA LOCALIDAD)</t>
  </si>
  <si>
    <t>REFRIGERIO TIPO 5 PARA TALLERES DE FORMACIÓN</t>
  </si>
  <si>
    <t>Jugo natural empacado en botella plástica de 300ml, con ponqué o mantecada de 120 gr y golosina.  Deben entregarse empacados individual y herméticamente, garantizando productos frescos, incluye transporte de entrega.</t>
  </si>
  <si>
    <t>D.	Curso de formación en lectoescritura para adultos mayores en condición de analfabetismo y que enfrentan barreras para la participación mediante medios virtuales</t>
  </si>
  <si>
    <t>GRUPO ARTÍSTICO (Para evento de cierre)</t>
  </si>
  <si>
    <t>Bachiller que resida en la localidad de Ciudad Bolívar. Experiencia como apoyo logístico mínimo en 2 eventos</t>
  </si>
  <si>
    <t>MAESTRO DE CEREMONIA
(Para evento de cierre)</t>
  </si>
  <si>
    <t>Locutor o presentador de ceremonias, debe tener experiencia certificada por más de 5 años.</t>
  </si>
  <si>
    <t>DIPLOMA</t>
  </si>
  <si>
    <t>Diplomas en papel opalina, tamaña carta, impresión laser, full color, para los participantes del proceso, con los logos de la Alcaldía local de Ciudad Bolívar, donde incluye el nombre del participante y una frase de participación en dicho proceso</t>
  </si>
  <si>
    <t>E.	Curso de formación para mujeres "Potenciando capacidades para la participación de las mujeres.</t>
  </si>
  <si>
    <t xml:space="preserve">TALLERISTA EXPERTO  </t>
  </si>
  <si>
    <t xml:space="preserve">SALON DOTADO (25 PERSONAS) </t>
  </si>
  <si>
    <t>Alquiler de salón de reuniones tipo aula, con capacidad para mínima de 25 personas aprox., ubicado en la localidad de Ciudad Bolívar, que cuente con mesas, sillas, buena iluminación, ayudas audiovisuales básicas (Sonido básico, micrófonos, computador, televisor 50” mínimo y/o video Beam). El escenario se programará de acuerdo con el cronograma establecido para el desarrollo del diplomado, teniendo en cuenta que las sesiones o encuentros se realizarán mínimo cada 8 días en un periodo de 4 meses,</t>
  </si>
  <si>
    <t>REFRIGERIO TIPO 5 PARA ENCUENTROS DEL PROCESO FORMATIVO Y EVENTO DE CIERRE (CEREMONIA DE GRADUACIÓN)</t>
  </si>
  <si>
    <t>PLAN DE CONTINGENCIA TIPO 1</t>
  </si>
  <si>
    <t>Planeación, Elaboración, evaluación, ejecución, publicación y autorización de los planes de contingencia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</si>
  <si>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Servicio/Evento</t>
  </si>
  <si>
    <t>MAESTRO DE CEREMONIA PARA EL EVENTO DE CIERRE Y EVENTO DE GRADUACIÓN</t>
  </si>
  <si>
    <t>Diplomas en papel opalina, tamaña carta, impresión laser, full color, para los participantes del proceso, con los logos de la Alcaldía local de Ciudad Bolívar, donde incluye el nombre del participante y una frase de participación en dicho proceso.</t>
  </si>
  <si>
    <t>SERVICIO DE MICROBUS EN LA RURALIDAD DE LA LOCALIDAD</t>
  </si>
  <si>
    <t>AUDITORIO CON CAPACIDAD PARA 400 PERSONAS ), INCLUYE sonido, planta eléctrica, presentador.</t>
  </si>
  <si>
    <t>D.Curso de formación en lectoescritura para adultos mayores en condición de analfabetismo y que enfrentan barreras para la participación mediante medios virtuales</t>
  </si>
  <si>
    <t>Caja de colores 24 unidades, colores surtidos</t>
  </si>
  <si>
    <t>Borrador de nata No tóxico Medidas aproximadas 5.5 a 6.3 cm * 0.8 a 1 en el espesor * 1.9 a 2.3 cm. largo 5.5.</t>
  </si>
  <si>
    <t>Tajalápiz Metal, con cuchilla de acero inoxidable 1 orificio.</t>
  </si>
  <si>
    <t>Regla plástica de 50 cm</t>
  </si>
  <si>
    <t>SERVICIO/Evento</t>
  </si>
  <si>
    <t>Fortalecimiento a organizaciones sociales y comunitarias y a instancias de participación.</t>
  </si>
  <si>
    <t>Caja</t>
  </si>
  <si>
    <t>Caja de lápices por 12 unidades, hechos en madera y grafito HB No. 2, con borrador en parte superior</t>
  </si>
  <si>
    <t>CUADERNO</t>
  </si>
  <si>
    <t xml:space="preserve">Transporte de 17 a 25 personas (servicio vehículo tipo microbús) (intrelocal y dentro de localidad (UPZ`s y Zona Rural)) IDA Y VUELTA </t>
  </si>
  <si>
    <t>Un (1) grupo artístico compuesto por cinco (5) personas con título de bachiller, experiencia mínima de 24 meses en actividades relacionadas a Teatro callejero, clown, teatro, comparsas, de los cuales 12 meses de experiencia en trabajo relacionada a temas relacionados enfoque de género, y/o Derechos de las mujeres y/o Política Pública de las Mujeres y Equidad de género con conocimiento territorial de la Localidad de Ciudad Bolívar y de los cuales 12 meses de experiencia con población afectada por violencia en el contexto familiar y/o violencia sexual en situación de vulnerabilidad.</t>
  </si>
  <si>
    <t>Intervenciones</t>
  </si>
  <si>
    <t xml:space="preserve"> APOYO LOGÍSTICO para evento de cierre</t>
  </si>
  <si>
    <t xml:space="preserve">APOYO LOGÍSTICO para  salida pedagógica </t>
  </si>
  <si>
    <t>D.	Curso de formación en lectoescritura para adultos mayores en condición de analfabetismo y que enfrentan barreras para la participación mediante medios virtuales- Kit de aprendizaje</t>
  </si>
  <si>
    <t xml:space="preserve">D.Curso de formación en lectoescritura para adultos mayores en condición de analfabetismo y que enfrentan barreras para la participación mediante medios virtuales - Kit de aprendizaje </t>
  </si>
  <si>
    <t>Locutor o presentador de ceremonias, debe tener experiencia certificada por más de 5 años, además serán los moderadores para entrega de premios y animación del publico asistente.</t>
  </si>
  <si>
    <t xml:space="preserve">Trayecto
(ida y Vuelta) </t>
  </si>
  <si>
    <t>Enfoque Multiproposito
NIT: 9019241779</t>
  </si>
  <si>
    <t>Ambiencol SAS
NIT: 9017569949</t>
  </si>
  <si>
    <t>Cesar Zuluaga A.
NIT: 10265829</t>
  </si>
  <si>
    <t>ANALISIS COTIZACIONES</t>
  </si>
  <si>
    <t xml:space="preserve">MEDIANA  </t>
  </si>
  <si>
    <t xml:space="preserve">PROMEDIO </t>
  </si>
  <si>
    <t xml:space="preserve">DESVIACIÓN ESTÁNDAR 
</t>
  </si>
  <si>
    <t>DISPERSIÓN PRECIOS 
(Promedio)</t>
  </si>
  <si>
    <t xml:space="preserve">VALOR TOTAL
</t>
  </si>
  <si>
    <t>OBSERVACIÓN</t>
  </si>
  <si>
    <t>VALOR UNITARIO (IVA INCLUIDO)</t>
  </si>
  <si>
    <t>VALOR UNITARIO
IVA INCLUIDO</t>
  </si>
  <si>
    <t>VALOR UNITARIO 2025 + IPC (5,10%)
IVA INCLUIDO</t>
  </si>
  <si>
    <t>A&amp;C
NIT:901.114.690-0</t>
  </si>
  <si>
    <t>VALOR UNITARIO
IVA INCLUIDO MAS IPC (5,1%)</t>
  </si>
  <si>
    <t>DISTRIBUIDORA NACIONAL GROUP S.A.S.
NIT 901.708.000-9</t>
  </si>
  <si>
    <t>VALOR UNITARIO 2025 + IPC (5,10%) 
IVA INCLUIDO</t>
  </si>
  <si>
    <t>Papelería y Suministros El Escritorio S.A.S.  
NIT. 901.247.654-3</t>
  </si>
  <si>
    <t xml:space="preserve">COMPAÑÍA PAPELERA NACIONAL S.A.S.
NIT: 900.009.495 - 8 </t>
  </si>
  <si>
    <t>PAPELERIA Y CACHARRERIA NCA - NORMA CECILIA AGUIRRE MEJÍA
NIT: 39.797.006-6</t>
  </si>
  <si>
    <t>CAC PUBLICIDAD
NIT: 830.135.170-5</t>
  </si>
  <si>
    <t>IDDENTIFY S.A.S
NIT: 901.412.899 -0</t>
  </si>
  <si>
    <t>Consultores en Gestión del Riesgo y Emergencias CONGRE S.A.S.
NIT. 900.986.412-5</t>
  </si>
  <si>
    <t>Seguridad, Riesgo y Prevención SRP Consulting S.A.S.
Nit 901.173.604-8</t>
  </si>
  <si>
    <t>SANTORINI S.A.S.
NIT: 901.504.393-1</t>
  </si>
  <si>
    <t>STARTER TECNOLOGY SAS
NIT: 901148413-3</t>
  </si>
  <si>
    <t>FUNDACION VOLVI A NACER
NIT: 901791985-0</t>
  </si>
  <si>
    <t>ONE SOFT 
NIT: 901566858-1</t>
  </si>
  <si>
    <t>Gestión del Riesgo y Seguridad Integral GRSI S.A.S.
  Nit 901.245.873-2</t>
  </si>
  <si>
    <t>COMERCIALIZADORA DISFENIX S.A.S.
NIT: 900.348.994-5</t>
  </si>
  <si>
    <t xml:space="preserve">SE TOMA EL PROMEDIO COMO MEDIDA DE TENDENCIA CENTRAL PARA EL CALCULO. VALORES TOMADOS DE LA CANASTA DE COSTOS 2026 DE LA ENTIDAD. </t>
  </si>
  <si>
    <t xml:space="preserve">SE TOMA LA MEDIANA COMO MEDIDA DE TENDENCIA CENTRAL PARA EL CALULO. VALORES TOMADOS DE LA CANASTA DE COSTOS 2026 DE LA ENTIDAD. </t>
  </si>
  <si>
    <t>CONSULTORES Y ASESORES TIC S.A.S.
NIT: 901.360.556-5
(AÑO 2025)</t>
  </si>
  <si>
    <t>FUNDACIÓN JUSTICIA SOCIAL
NIT: 830.069.703-8
(AÑO 2025)</t>
  </si>
  <si>
    <t>TRANSPORTE MARTINEZ VIP S.A.S.
NIT: 900.815.941-9</t>
  </si>
  <si>
    <t>Operador Logístico Terranova S.A.S.          
NIT. 901.115.603-8</t>
  </si>
  <si>
    <t>Subtotal componente I</t>
  </si>
  <si>
    <t>Subtotal componente II</t>
  </si>
  <si>
    <t>ESCOLARES VERSALLES S.A.S
NIT: 800.088.063 -4</t>
  </si>
  <si>
    <t>VALOR INTERNET IVA INCLUIDO</t>
  </si>
  <si>
    <t>BASE GRAVABLE</t>
  </si>
  <si>
    <t>VALOR UNITARIO (CARGA TRIBUTARIA 26% + UTILIDAD 10%)</t>
  </si>
  <si>
    <t>IDENTIFY SAS 
NIT 901412899 -0</t>
  </si>
  <si>
    <t>A&amp;C 
NIT:901.114.690-0
(2025)</t>
  </si>
  <si>
    <t>FUNDACION SOCIAL Y CULTURAL GUERREROS DE LA VIDA 
NIT:90038446-9
(2025)</t>
  </si>
  <si>
    <t>FLUVPMATIN
NIT:4235834-2
(2025)</t>
  </si>
  <si>
    <t>Operador Logístico Integral ORION S.A.S.
NIT:900.546.812-8
(2025)</t>
  </si>
  <si>
    <t>Prodeco Servicios Integrales S.A.S.
NIT:840.374.691-1
(2025)</t>
  </si>
  <si>
    <t xml:space="preserve">Unidad </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</si>
  <si>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</si>
  <si>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ALMUERZO TIPO 1 (RECORRIDO PEDAGOGICO)</t>
  </si>
  <si>
    <t>PALILI EVENTOS S.A.S. 
2025
NIT: 901.463.924-5</t>
  </si>
  <si>
    <t>FUNDACION COLOMBIANOS PA´LANTE
2025
NIT: 900.393.503-3</t>
  </si>
  <si>
    <t>INVERSIONES SERVICIOS INTEGRALES Y OCASIONALES DE COLOMBIA S.A.S.
2025
NIT: 900.995.091 - 4</t>
  </si>
  <si>
    <t>TELEMARKETER BPO &amp; LOGISTICS S.A.S.
2025
NIT: 901.012.708-6</t>
  </si>
  <si>
    <t xml:space="preserve">SE TOMA EL PROMEDIO COMO MEDIDA DE TENDENCIA CENTRAL PARA EL CALCULO. </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</si>
  <si>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</si>
  <si>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</si>
  <si>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Trayecto (ida y Vuelta) Urbano</t>
  </si>
  <si>
    <t>SE TOMA LA MEDIANA COMO MEDIDA DE TENDENCIA CENTRAL PARA EL CALCULO. VALORES TOMADOS DE LA CANASTA DE COSTOS 2026 DE LA ENTIDAD.</t>
  </si>
  <si>
    <t>SE TOMA LA MEDIANA COMO MEDIDA DE TENDENCIA CENTRAL PARA EL CALCULO.</t>
  </si>
  <si>
    <t xml:space="preserve">SE TOMA LA MEDIANA COMO MEDIDA DE TENDENCIA CENTRAL PARA EL CALCULO. VALORES TOMADOS DE LA CANASTA DE COSTOS 2026 DE LA ENTIDAD. </t>
  </si>
  <si>
    <t>SE TOMA EL PROMEDIO COMO MEDIDA DE TENDENCIA CENTRAL PARA EL CALCULO.</t>
  </si>
  <si>
    <t xml:space="preserve">ESTUDIO  DE MERCADO </t>
  </si>
  <si>
    <t xml:space="preserve"> FUNDACION SOCIAL Y CULTURAL GUERREROS DE LA VIDA
NIT:900384469</t>
  </si>
  <si>
    <t>FUNDACIÓN IWOKE
2025
NIT: 900.094963-5</t>
  </si>
  <si>
    <t>UNIDAD</t>
  </si>
  <si>
    <t>CORPORACIÓN INSTITUTO COLOMBIANO DE CUALIFICACIÓN EMPRESARIAL  
NIT: 900350416-6</t>
  </si>
  <si>
    <t>FUNDACION ACADEMIA NACIONAL DE 
APRENDIZAJE ANDAP
NIT: 900.304.842-5</t>
  </si>
  <si>
    <t>PARQUE JAIME DUQUE
NIT: 890.802.259-1</t>
  </si>
  <si>
    <t>VALOR UNITARIO ANTES DE IMPUESTO (IVA O INC)</t>
  </si>
  <si>
    <t>VALOR IVA O INC</t>
  </si>
  <si>
    <t>VALOR UNITARIO TECHO
IMPUESTOS INCLUIDOS (IVA O INC)</t>
  </si>
  <si>
    <t>BOLSA FORTALECIMIENTO</t>
  </si>
  <si>
    <t>COMERCIALIZADORA Y PRODUCTORA POLUX S.A.S
NIT. 900.595.362-9</t>
  </si>
  <si>
    <t>TEKNOKORAN S.A.S.
NIT: 901.677.221-5</t>
  </si>
  <si>
    <t>FERRETERIA ROJO S.A.S.
NIT: 901.500.135-1</t>
  </si>
  <si>
    <t>FERRE ELECTRICOS FABIAN - MARÍA MARCELA ROJAS NIÑO  
NIT: 30.024.825-2</t>
  </si>
  <si>
    <t>DEPOSITO Y FERRETERIA ALQUERIA S.A.S.
NIT: 901.390.728-3</t>
  </si>
  <si>
    <t>SUMINISTROS Y FERRETERÍA INSTITUCIONAL S&amp;J S.A.S.                           
NIT: 901.643.816-7</t>
  </si>
  <si>
    <t>NOSTOS COMPAÑY S.A.S
NIT: 901864566-2</t>
  </si>
  <si>
    <t>HARDWARE ASESORIAS SOFTWARE LTDA
NIT: 804.000.673-3</t>
  </si>
  <si>
    <t>RIO TECHNOLOGY</t>
  </si>
  <si>
    <t>COMERCIALIZADORA TC SAS 
NIT: 900992965</t>
  </si>
  <si>
    <t>B&amp;S
NIT:900.427.491-1</t>
  </si>
  <si>
    <t>STEREN COLOMBIA SAS 
NIT. 901.109.730</t>
  </si>
  <si>
    <t>CYC ELECTRONIC
NIT. 900.349.557-4</t>
  </si>
  <si>
    <t>IMPORTADORA GORR
NIT: 830073033-7</t>
  </si>
  <si>
    <t xml:space="preserve">EVENTOS SANTIAGO FRANCO
NIT: :1030641065
</t>
  </si>
  <si>
    <t xml:space="preserve">FUN GUERREROS VIDA
NIT. :900384469 </t>
  </si>
  <si>
    <t>A &amp;C
NIT. 901114690-0</t>
  </si>
  <si>
    <t>BIEJ DEPORTES SAS
NIT: 900.291,928</t>
  </si>
  <si>
    <t>Tempo Foods SAS
NIT:901825930-4</t>
  </si>
  <si>
    <t xml:space="preserve"> DOTACIONES Y ESCOLARES S.A.S.
NIT: 805,014,520 - 1</t>
  </si>
  <si>
    <t>AYUDAS PARA TODOS 
NIT. 900454275</t>
  </si>
  <si>
    <t>TODO EN DEPORTES 1  2025
 NIT: 830.013.803-5</t>
  </si>
  <si>
    <t>MOVITRONIC S.A.S
NIT. 830146283-6</t>
  </si>
  <si>
    <t>EL RINCON DE LA GANGA.
NIT. 675.826.943-3</t>
  </si>
  <si>
    <t>NEOART JF PUBLICIDAD SAS 
NIT. 901909774</t>
  </si>
  <si>
    <t>TECNICENTRO
NIT. 656.975.841-2</t>
  </si>
  <si>
    <t>SAETA
NIT 860520782</t>
  </si>
  <si>
    <t>DEPORTES REGOL
NIT: 900.428.648-5</t>
  </si>
  <si>
    <t>DIDACTICOS CELMAX SAS</t>
  </si>
  <si>
    <t xml:space="preserve">VILLA DEPORTIVA COLOMBIA SAS   
    NIT. 9 0 1 3 5 2 9 0 2-7 </t>
  </si>
  <si>
    <t xml:space="preserve">DISTRIYERRI SAS
NIT:901539418 </t>
  </si>
  <si>
    <t xml:space="preserve"> GRUPO EMPRESARIAL MADEX S.A.S
NIT:  900.552.715-0</t>
  </si>
  <si>
    <t xml:space="preserve"> GRAN COLOMBIA BETS
NIT. 1030558765-1</t>
  </si>
  <si>
    <t>COMERCIALIZADORA EXCEL SPORT S.A.S</t>
  </si>
  <si>
    <t xml:space="preserve">SPORT CLUB
NIT. 79,359,129-0 </t>
  </si>
  <si>
    <t>OFFIGRAND MAYORISTA SAS
NIT: 901642603-4</t>
  </si>
  <si>
    <t>TELEMARKETER BPO &amp; LOGISTICS SAS
NIT. 901012708 - 6</t>
  </si>
  <si>
    <t>FUNDACION CEDHI 
NIT.  900.032.841 - 1</t>
  </si>
  <si>
    <t>MATERIALES NUEVO OCCIDENTE S.A.S
NIT. 900.549.099-0</t>
  </si>
  <si>
    <t>DEPOSITO FONTIVON A&amp;V SAS</t>
  </si>
  <si>
    <t>FERREELECTRICOS INDUSTRIALES FONTIBON S.A.S</t>
  </si>
  <si>
    <t>FERRELECTRICOS JEP SAS 
NIT. 830.048.145</t>
  </si>
  <si>
    <t>TU FERRETERIA.COM
NIT.  901069288</t>
  </si>
  <si>
    <t>CROSS-BORDER COMMERC SAS
NIT: 901215264-1</t>
  </si>
  <si>
    <t xml:space="preserve"> BLEJ DEPORTES SAS
 NIT: 900291928</t>
  </si>
  <si>
    <t xml:space="preserve">DA FITNESS S.A.S
NIT 9015957768 </t>
  </si>
  <si>
    <t>GLOBAL FITNESS SAS
NIT. 901.949.061-9</t>
  </si>
  <si>
    <t xml:space="preserve">SPORTFITNESS
NIT. </t>
  </si>
  <si>
    <t>PLASTICOS CREATIVOS S.A.S
NIT: 811004496-1</t>
  </si>
  <si>
    <t>ALKOSTO 
NIT: 890.900.943-1</t>
  </si>
  <si>
    <t>CAROLINA NARVAEZ BEDOYA 
NIT. 1010164761</t>
  </si>
  <si>
    <t>ALKOMPRAR
NIT: 890.900.943-1</t>
  </si>
  <si>
    <t>EL GIGANTE DEL HOGAR 
NIT: 901.140.179-1</t>
  </si>
  <si>
    <t>INVERSIONES GUERFOR SAS
NIT: 860,510,142-6</t>
  </si>
  <si>
    <t>TONO MUSIC 
NIT. NIT, 80110102-6</t>
  </si>
  <si>
    <t>EL RINCON DEL TIPLE
NIT. 1020802759-7</t>
  </si>
  <si>
    <t>ORTIZO S.A.S
NIT: 890.206.354-7
INTERNET</t>
  </si>
  <si>
    <t>Pianos Bogotá S.A.S.
NIT: 901.051.747-1
INTERNET</t>
  </si>
  <si>
    <t>TMS Music / Musical Cedar
NIT: 900.368.740-1
INTERNET</t>
  </si>
  <si>
    <t>TRENDY
NIT.  901374981-3</t>
  </si>
  <si>
    <t>SANDRA CAMPOS COLLECTION
NIT. 900969283</t>
  </si>
  <si>
    <t>DISTRIBUIDORA LUZA</t>
  </si>
  <si>
    <t xml:space="preserve">DISTRIBUIDORA Y COSMETICOS MONELIZZ
NIT. </t>
  </si>
  <si>
    <t xml:space="preserve">CABEZA DE MARTILLO </t>
  </si>
  <si>
    <t>CIRCOROTOS</t>
  </si>
  <si>
    <t>INNGO MARKETING CULTURAL 
NIT. 900.893.185-1</t>
  </si>
  <si>
    <t xml:space="preserve">FANTANOVIOS Y COSMETICOS EL OSKAR </t>
  </si>
  <si>
    <t>VIOLETA MAKEUD</t>
  </si>
  <si>
    <t>TONSON S.A.S
NIT. 9011658990.</t>
  </si>
  <si>
    <t>EXHIBOLSAS LAS PAISITAS</t>
  </si>
  <si>
    <t xml:space="preserve">CON LOS CRESPOS HECHOS
NIT. </t>
  </si>
  <si>
    <t>MICHE PRODUCCIONES LTDA
NIT 8020106517</t>
  </si>
  <si>
    <t>MAJA BELLEZA</t>
  </si>
  <si>
    <t>LA MINA 
NIT. 901.649.369-7</t>
  </si>
  <si>
    <t>FANTY ADORNOS
NIT. 52.105.664</t>
  </si>
  <si>
    <t>SANTORINE BISUTERIA 
NIT. 9016680251</t>
  </si>
  <si>
    <t xml:space="preserve">BISUTERIA FINA 
NIT. 900986368 </t>
  </si>
  <si>
    <t>EL EMPERADOR
NIT. 901114393</t>
  </si>
  <si>
    <t>ADORNOS Y ENCAJES EL UNIVERSO
NIT 9012297254​​</t>
  </si>
  <si>
    <t xml:space="preserve">TECNIGAS
NIT.  9007770001
</t>
  </si>
  <si>
    <t xml:space="preserve">COMERCIALIZADORA LA EXITOSA JR SAS 
N.I.T. 900859627-1
</t>
  </si>
  <si>
    <t xml:space="preserve"> PAPELERIA PUERTO REY
NIT: 899999061</t>
  </si>
  <si>
    <t>CACHARRERIA MEDELLIN DISTRIBUIDORA 
NIT: 860.076.508-1</t>
  </si>
  <si>
    <t>ECORRECICLAJE UNIVERSAL
NIT: 9012130501</t>
  </si>
  <si>
    <t>GABYVENTAS.COM
NIT: 9010124304</t>
  </si>
  <si>
    <t>ERGONOMUS
NIT: 900642173</t>
  </si>
  <si>
    <t>MYVO ARTECMA
NIT: 860052160</t>
  </si>
  <si>
    <t>COLOR PRINT AGENCIA PUBLICITARIA
NIT: 800.088.063 -4</t>
  </si>
  <si>
    <t>PANAMERICANA LEBRERIA Y PAPELERIA S.A.
NIT: 830.037.946-3</t>
  </si>
  <si>
    <t>PAPER EXPRESS
NIT: 901992226</t>
  </si>
  <si>
    <t>MARCAIDEA
NIT: 901392700</t>
  </si>
  <si>
    <t>ORLAVE
NIT 8909422172</t>
  </si>
  <si>
    <t>SPORT FITNESS EQUIPMENT S.A.S 
NIT. 902.389.756.1</t>
  </si>
  <si>
    <t>GARABATOS
901517011</t>
  </si>
  <si>
    <t>CAC PUBLICIDAD   
NIT. 830.135.170-5</t>
  </si>
  <si>
    <t>VILLAMIL COMUNICACIONES VISUAL SAS 
NIT. 900.688.310-6</t>
  </si>
  <si>
    <t>PUBLICIDAD POP SOLUCIONES S.A.S.</t>
  </si>
  <si>
    <t>SOLUCIONES INDUSTRIALES Y TECNOLOGICAS S.A.S.
NIT: 900.978.082-6</t>
  </si>
  <si>
    <t>EXSOLVEN S.A.S.
NIT: 900.948.144-6</t>
  </si>
  <si>
    <t>JAVIL INDUSTRIAL S.A.S. 
NIT: 901.214.292-1</t>
  </si>
  <si>
    <t>COMERCIAL DE HERRAMIENTAS S.A.S 
NIT.  900309261</t>
  </si>
  <si>
    <t>AMBULANCIAS PARTICULARES AYUDAR S.A.S.
2025
NIT: 901.625.520-1</t>
  </si>
  <si>
    <t>HELP AND LIFE MEDICAL S.A.S.
2025
NIT: 900.690.211-1</t>
  </si>
  <si>
    <t>PINTURAS EL MUNDIAL DEL COLOR 
NIT. 79.845.412-5</t>
  </si>
  <si>
    <t>TODO PINTURAS SANM 
NIT. 8110453713​​</t>
  </si>
  <si>
    <t>S.S SYNC S.A.S.
NIT:900.589.197-5</t>
  </si>
  <si>
    <t>DISTRIBUIDORA ESPAÑA SAS
NIT:8002458586</t>
  </si>
  <si>
    <t>EXPRESS PETS LA VACA LTDA.
NIT:900008285-3</t>
  </si>
  <si>
    <t xml:space="preserve">ELECTRICOS AVAL
NIT. 901117651-7 </t>
  </si>
  <si>
    <t>Jungla Toys.sas
NIT: 902022877-9</t>
  </si>
  <si>
    <t xml:space="preserve">FUNDACION SOCIAL HORMIGUITA  
NIT: 901.900.163-2 </t>
  </si>
  <si>
    <t xml:space="preserve">RESULTADO  DEL ANALISIS </t>
  </si>
  <si>
    <t xml:space="preserve">CANTIDAD </t>
  </si>
  <si>
    <t>VALOR UNITARIO  INTERNET (IVA INCLUIDO)</t>
  </si>
  <si>
    <t>VALOR UNITARIO (CARGA TRIBUTARIA 26% * UTILIDAD 10%)</t>
  </si>
  <si>
    <t xml:space="preserve">MEDIANA (Unitario) </t>
  </si>
  <si>
    <t>PROMEDIO (Unitario)</t>
  </si>
  <si>
    <t>DESVIACIÓN ESTÁNDAR (Unitario)</t>
  </si>
  <si>
    <t>DISPERSIÓN PRECIOS (Promedio)</t>
  </si>
  <si>
    <t xml:space="preserve">OBSERVACIONES </t>
  </si>
  <si>
    <t>ARCHIVADOR - Az</t>
  </si>
  <si>
    <t>Carpeta, Archivador A-z Plastificado Tamaño Carta</t>
  </si>
  <si>
    <t xml:space="preserve">SE TOMA EL PROMEDIO COMO MEDIDA DE TENDENCIA CENTRAL PARA EL CALCULO. VALORES TOMADOS DE LA CANASTA DE COSTOS 2026 VIGENCIA 2026. </t>
  </si>
  <si>
    <t>CARPETA CARTA</t>
  </si>
  <si>
    <t>Carpeta legajadora carta plástica</t>
  </si>
  <si>
    <t>CARPETAS PARA ARCHIVO</t>
  </si>
  <si>
    <t>Carpeta yute de 600 gramos, Kraft, Refuerzo en tela coleta, Tapa exterior plastificada, Con aleta vertical, Acabados perfectos, dos tapa</t>
  </si>
  <si>
    <t>PAPEL CARTA</t>
  </si>
  <si>
    <t>Papel bond 75g carta con la NTC 4436:1998 y la NTC 5397. Resmas de 500 hojas, Caja x 10 resmas</t>
  </si>
  <si>
    <t>PAPEL KRAFT</t>
  </si>
  <si>
    <t>Papel Kraft, 60 grs, 70 cm x 100 cm,</t>
  </si>
  <si>
    <t>Pliego</t>
  </si>
  <si>
    <t>PAPELÓGRAFO</t>
  </si>
  <si>
    <t>Papelógrafo para Papel grande y resistente, ideal para exposiciones y trabajos grupales. Tamaño estándar: 70 cm x 100 cm.</t>
  </si>
  <si>
    <t>TABLA PLANILLERA</t>
  </si>
  <si>
    <t>Tabla Planillera de plástico Oficio Tamaño: 35 cm alto x 23 cm largo - tamaño oficio Clip: 8 cm alto x 20 cm largo Tabla de plástico con bordes redondos.</t>
  </si>
  <si>
    <t>TABLA PLANILLERA ARCHIVADORA</t>
  </si>
  <si>
    <t>Tabla planillera archivadora tamaño carta</t>
  </si>
  <si>
    <t>CINTA TRANSPARENTE</t>
  </si>
  <si>
    <t>Cinta adhesiva Transparente 12 mm x 40 mts</t>
  </si>
  <si>
    <t>Rollo</t>
  </si>
  <si>
    <t xml:space="preserve">SE TOMA LA MEDIANA COMO MEDIDA DE TENDENCIA CENTRAL PARA EL CALCULO. VALORES TOMADOS DE LA CANASTA DE COSTOS 2026 VIGENCIA 2026. </t>
  </si>
  <si>
    <t>AGENDA</t>
  </si>
  <si>
    <t xml:space="preserve">Agenda tamaño media carta  80 hojas internas en bond 75gms, impresas a una tinta (1x1), con logos del proyecto e institucionales ALCB ,tapa dura, full color, plastificada, anillo doble. </t>
  </si>
  <si>
    <t>TINTA PARA SELLO</t>
  </si>
  <si>
    <t>Tinta para Sellos, 28 cc, color negro, Alta definición, tinta acuosa libre de aceites. Envase plástico de alta resistencia. Frasco dispensador flexible. (28cc). Secado rápido de 25 Segundos</t>
  </si>
  <si>
    <t xml:space="preserve">SE TOMA LA MEDIANA COMO MEDIDA DE TENDENCIA CENTRAL PARA EL CALCULO. </t>
  </si>
  <si>
    <t> BITÁCORA</t>
  </si>
  <si>
    <t>Bitácora pequeña individual. Contenido: 100 hojas blancas sin líneas ni cuadrícula (o equivalente). Tamaño: a definir (p. ej., 1/2 carta o equivalente). Encuadernación: pasta blanda o equivalente. Entrega: puesto en el sitio de entrega.</t>
  </si>
  <si>
    <t> CARBONCILLO</t>
  </si>
  <si>
    <t>Carboncillo natural o comprimido para dibujo. Presentación: set surtido (p. ej., palos diámetro 4–6 mm, longitud 13–15 cm, y/o bloques comprimidos) (o equivalentes), en estuche/caja protectora para evitar rotura. Libre de materiales que afecten el trazo (o equivalente). Entrega: puesto en el sitio de entrega.</t>
  </si>
  <si>
    <t>FIJADOR PARA CARBONCILLO Y GRAFITO</t>
  </si>
  <si>
    <t>Fijador (fixative) en aerosol para carboncillo y grafito. Contenido: mínimo 200 ml (o equivalente). Secado rápido, pH neutro (o equivalente). Baja toxicidad (uso en ambiente ventilado). Presentación: lata aerosol nueva y sellada. Entrega: puesto en el sitio de entrega.</t>
  </si>
  <si>
    <t>Block de dibujo profesional para carboncillo/sanguina. Tamaño: a definir (p. ej., carta o equivalente). Gramaje: mínimo 100 g/m² (o equivalente). Textura: verjurada o ligeramente rugosa (o equivalente). Contenido: mínimo 80 hojas por block (o equivalente). Entrega: puesto en el sitio de entrega.</t>
  </si>
  <si>
    <t>LIBRO DE TRABAJO</t>
  </si>
  <si>
    <t>Libro de trabajo según temática de la clase (a definir por la supervisión). Requisitos mínimos: edición impresa, contenido pedagógico acorde al nivel, mínimo 80 páginas (o equivalente), encuadernación rústica o equivalente. Entrega: puesto en el sitio de entrega.</t>
  </si>
  <si>
    <t>CUENTO ILUSTRADO</t>
  </si>
  <si>
    <t>Cuento ilustrado según temática de la clase (a definir por la supervisión). Requisitos mínimos: edición impresa, ilustrado a color (o equivalente), mínimo 24 páginas (o equivalente), encuadernación rústica o equivalente. Entrega: puesto en el sitio de entrega.</t>
  </si>
  <si>
    <t>LIBRO ALBUM</t>
  </si>
  <si>
    <t>Libro álbum según temática de la clase (a definir por la supervisión). Requisitos mínimos: formato grande (aprox. 21 cm x 28 cm o equivalente), ilustrado, mínimo 24 páginas (o equivalente), encuadernación resistente (grapado o lomo pegado) (o equivalente). Entrega: puesto en el sitio de entrega.</t>
  </si>
  <si>
    <t>TABLEROS 120X80</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</si>
  <si>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</si>
  <si>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t>
  </si>
  <si>
    <t xml:space="preserve">Tablero Cartelera en corcho, tamaño 60 x 80 cm, marco en madera, superficie grano fino productos que protege el medio ambiente, de fácil colgado en la pared. </t>
  </si>
  <si>
    <t>PENDÓN INSTITUCIONAL</t>
  </si>
  <si>
    <t>LIBRO DE ACTAS</t>
  </si>
  <si>
    <t>Libro de actas 400 folios Papel bond mínimo entre 56 a 60g, tapa en cartón plastificado 32 a 34 cm largo por 20 a 23 de ancho para registro 400 folios rayados</t>
  </si>
  <si>
    <t>CAJA DE ARCHIVO</t>
  </si>
  <si>
    <t>Caja Referencia X200, con rotulo externo para su identificación. C Las más utilizadas en entidades públicas: Tipo X-200 (referencia común AGN): Alto: 25 cm Ancho: 31cm Fondo: 40 cm</t>
  </si>
  <si>
    <t>Perforadora 2 Huecos, 150 Hojas: Con regla indicadora, discos protectores de plásticos, diámetro de perforación 6-7mm, base en ABS, palanca ergonómica, depósito para papel perforado, pinner y cortadores</t>
  </si>
  <si>
    <t>Unid</t>
  </si>
  <si>
    <t>PISTOLA SILICONA</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</si>
  <si>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</si>
  <si>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HUELLEROS</t>
  </si>
  <si>
    <t>Témperas (pintura al temple) base agua, set x 6 colores surtidos. Volumen por frasco: mínimo 30 ml (o equivalente). Acabado mate, buena cobertura. No tóxicas para uso escolar (cuando aplique). Entrega: puesto en el sitio de entrega.</t>
  </si>
  <si>
    <t>VINILOS</t>
  </si>
  <si>
    <t>Vinilo Grande Caja X 10 Unidades Colores Surtidos
- Elemento: Vinilos x 10 Unidades
- Cantidad: 150 gr . C/u
- Colores Disponibles: amarillo, naranja, rosa, verde, verde limón, rojo, blanco, negro, azul oscuro, cafe, morado (busque y vienen x 125gr) la caja</t>
  </si>
  <si>
    <t>PINCELES</t>
  </si>
  <si>
    <t>set</t>
  </si>
  <si>
    <t>GUILLOTINA INDUSTRIAL</t>
  </si>
  <si>
    <t>Guillotina 400 Hojas  Tamaño A3</t>
  </si>
  <si>
    <t>EXTINTOR POLVO QUÍMICO SECO CLASE ABC PORTÁTIL DE 10 LIBRAS / UNIDAD</t>
  </si>
  <si>
    <t>El extintor de polvo químico seco clase ABC está diseñado para combatir incendios de tipo A (materiales sólidos como madera y papel), B (líquidos inflamables como aceites y gasolina) y C (equipos eléctricos energizados). Su agente extintor, generalmente a base de fosfato monoamónico, interrumpe la reacción química del fuego y evita su propagación
 Cuenta con un cilindro presurizado de acero resistente, válvula de control, manómetro indicador de presión y manguera de descarga. Disponible en capacidades desde 1 kg hasta 12 kg, su activación es rápida y eficiente. Cumple con normativas de seguridad como NFPA 10, UNE-EN 3 y NOM-154-SCFI, asegurando su eficacia en entornos industriales, comerciales y residenciales.</t>
  </si>
  <si>
    <t xml:space="preserve"> CAJA DE HERRAMIENTAS BÁSICA</t>
  </si>
  <si>
    <t>Caja de herramientas básica para mantenimiento de espacios institucionales. Incluye mínimo: martillo de uña 16 oz, destornillador plano y de estrella (2 tamaños cada uno), alicates de presión y de punta, llave de expansión 10", nivel de burbuja 30 cm, cinta métrica de 5 m, segueta con hoja de repuesto, caja plástica o metálica con compartimentos para organización. Todos los componentes de acero al carbono tratado con mango ergonómico.</t>
  </si>
  <si>
    <t>Kit</t>
  </si>
  <si>
    <t xml:space="preserve"> Botiquín de primeros auxilios</t>
  </si>
  <si>
    <t>BROCHA  3"</t>
  </si>
  <si>
    <t>BROCHA 1-1/2".</t>
  </si>
  <si>
    <t>CANECA DE VINILO</t>
  </si>
  <si>
    <t>Caneca de Vinilo tipo 1 Color por Definir</t>
  </si>
  <si>
    <t>PINTURA EN VINILO</t>
  </si>
  <si>
    <t>Galón de pintura en diversos colores.
Puesta en sitio de entrega.</t>
  </si>
  <si>
    <t>Galón</t>
  </si>
  <si>
    <t>ESPATULA</t>
  </si>
  <si>
    <t>TALADRO</t>
  </si>
  <si>
    <t>Taladro inhalambrico . Volatje 24w. Con percutor.</t>
  </si>
  <si>
    <t>DECAMETRO</t>
  </si>
  <si>
    <t>SEGUETA</t>
  </si>
  <si>
    <t>SERRUCHO</t>
  </si>
  <si>
    <t>Serrucho manual, adecuado para trabajos de carpintería y uso general.
Tipo: Serrucho manual
Longitud: 20 pulgadas</t>
  </si>
  <si>
    <t>MARTILLO</t>
  </si>
  <si>
    <t>Martillo cabeza cónica cabo de madera 20" a 27"</t>
  </si>
  <si>
    <t>POSTES DE MADERA</t>
  </si>
  <si>
    <t xml:space="preserve">Postes 8X8 x 200 cm en madera plastica </t>
  </si>
  <si>
    <t>ALAMBRE DE PUAS</t>
  </si>
  <si>
    <t>RASTRILLOS METALICOS</t>
  </si>
  <si>
    <t>MACHETE</t>
  </si>
  <si>
    <t>AZADON</t>
  </si>
  <si>
    <t>PALA DE JARDINERIA</t>
  </si>
  <si>
    <t>BARRA</t>
  </si>
  <si>
    <t>Herramientas de mango largo 18 pulgadas Barra acerada. termina con un ángulo afilado</t>
  </si>
  <si>
    <t>GUADAÑA</t>
  </si>
  <si>
    <t>Guadaña cilindrada de 39 cc potencia. motor de 2 T refrigerado por aire. Potencia: 1.9-2.45 Kw. Peso: 7.9 kg</t>
  </si>
  <si>
    <t>PALADRAGA CON CABO</t>
  </si>
  <si>
    <t xml:space="preserve">PICA DE  5 Lbs PIQUETA CABO DE FIBRA DE VIDRIO </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</si>
  <si>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</si>
  <si>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CARRETILLA</t>
  </si>
  <si>
    <t>CINTA DE SEÑALIZACIÓN PELIGRO</t>
  </si>
  <si>
    <t>PUNTO ECOLOGICO</t>
  </si>
  <si>
    <t>TELEVISOR DE 55 PULGADAS</t>
  </si>
  <si>
    <t>Televisor LED tipo Smart de mínimo 55 pulgadas, para uso institucional y pedagógico.
DIRIGIRSE AL ANEXO TÉCNICO PARA VERIFICAR LA DESCRIPCIÓN DETALLADA 
Características técnicas:
Tamaño mínimo: 55”.
Resolución mínima: 4K UHD (3840 x 2160 píxeles).
Conectividad WiFi incorporada.
Conexión Bluetooth.
Filtro de ruido digital.
Dolby Digital integrado.
Mínimo 2 altavoces de 1 vía.
Potencia mínima de sonido: 10W x 2 RMS.
Mínimo:
2 puertos HDMI.
1 puerto USB.
Conectividad LAN:
LAN inalámbrica integrada.
Puerto LAN por cable (RJ45).
Entrada para PC por HDMI y/o VGA.
Salida de sonido para amplificación externa.
Accesorios e instalación:
Incluye soporte ecualizable con brazo extensible para montaje en pared.
El soporte debe anclarse con los chazos y fijaciones necesarias según el tipo de pared (ladrillo y/o concreto).
Debe instalarse y entregarse debidamente fijado en el lugar indicado por el funcionario responsable.
Incluye control remoto.
Incluye cable de poder.
La instalación será responsabilidad del contratista. Debe entregarse instalado, encendido y probado. Se debe verificar el correcto funcionamiento del equipo y de todos sus accesorios. Conexión a toma de corriente regulada.
Garantía:
Garantía mínima de 3 años, incluyendo partes y mano de obra.</t>
  </si>
  <si>
    <t>Equipo de cómputo portátil corporativo con diadema incluida, para uso institucional y productivo.  
DIRIGIRSE AL ANEXO TÉCNICO PARA VERIFICAR LA DESCRIPCIÓN DETALLADA 
Procesador: 8 núcleos físicos y 16 subprocesos. Referencias mínimas: Intel Core Ultra 7 / AMD Ryzen 7 PRO. Fecha de lanzamiento no superior a 18 meses respecto a la cotización.
Pantalla y diseño: 
Pantalla de 14”.
Peso máximo 1,8 kg con batería.
Resolución mínima 1280x800 o 1920x1080 o superior.
Pantalla iluminada, antirreflejo.
Teclado en español latinoamericano.
touchpad con activación/desactivación.
Memoria y almacenamiento:  RAM 16 GB, SSD 1 TB PCIe.
Seguridad: Lector biométrico integrado y autenticado con el sistema operativo, ranura para guaya de seguridad, chip TPM versión 2.0 o superior (discreto o embebido).
Autonomía: Batería con mínimo 8 horas de duración y certificación UL de la batería.
Conectividad: 
Ethernet RJ-45 10/100/1000.
WiFi 6 (802.11 ax).
Bluetooth 5.x.
Mínimo 3 puertos USB (al menos 1 tipo C).
ínimo 1 puerto de video.
Conectores de audio 3.5 mm.
Cámara web mínima 720p HD y micrófono integrado.
Adaptador y certificaciones: Adaptador AC 100–240V / 50–60 Hz, certificaciones FCC, CE o UL del cargador, compatibilidad IPv4 e IPv6.
Entrega: Incluye cargador, cables y conectores necesarios, Incluye mouse inalámbrico, diadema incluida.
Garantía mínima de 3 años con mantenimiento preventivo</t>
  </si>
  <si>
    <t>EQUIPO DE COMPUTO DE ESCRITORIO CORPORATIVO</t>
  </si>
  <si>
    <t>Equipo de cómputo de escritorio corporativo para uso institucional.
DIRIGIRSE AL ANEXO TÉCNICO PARA VERIFICAR LA DESCRIPCIÓN DETALLADA 
Procesador: 8 núcleos físicos y 16 subprocesos, referencias mínimas: Intel Core Ultra 7 y/o AMD Ryzen 7 PRO, fecha de lanzamiento no superior a 18 meses respecto a la cotización.
Memoria y almacenamiento: Memoria RAM: 16 GB, disco SSD 1 TB PCIe. 
CPU y conectividad física: Puerto para monitor sin uso de convertidores, Puertos para teclado y mouse sin convertidores, minimo 4 puertos USB (al menos 1 tipo C), Los puertos USB deben quedar libres después de conectar teclado y mouse, mínimo 1 puerto de video libre tras conectar el monitor,puerto Ethernet RJ-45 10/100/1000 con compatibilidad nativa IPv4 e IPv6, Conectores de audio 3.5 mm (micrófono y auriculares, independiente o combo), parlante interno mono o estéreo, fuente de poder interna con mínimo 85% de eficiencia al 50% de carga. 
Monitor: 21.5” LED IPS, Antirreflejo, Ajuste de inclinación y altura, resolución mínima HD, interfaz que garantice la resolución nativa, CPU y monitor deben ser de la misma marca.
Periféricos: Teclado en español, USB, con teclado numérico y resistente a salpicaduras, mouse USB con sensor óptico, 2 botones y scroll, CPU, monitor, teclado y mouse de la misma marca, guaya de seguridad incluida.
Seguridad: Chip TPM versión 2.0 o superior (discreto o embebido).
Sistema Operativo: Windows 11 Pro instalado
Certificaciones y eficiencia: Tarjeta de red inalámbrica PCI o PCIe 802.11 ax 2x2, certificación EPEAT Gold, energy Star 8.x o superior (CPU y monitor).
Certificación MIL-STD 810H.
Entrega e instalación: Entrega con todos los cables y conectores necesarios,instalación de software propietario de la Entidad Compradora y configuración del equipo,  instalación de la última versión estable de drivers y firmware, marcación institucional con logo SED en CPU y monitor.
Garantía: Garantía mínima de 3 años.</t>
  </si>
  <si>
    <t>VIDEO BEAM</t>
  </si>
  <si>
    <t>Video Beam para uso institucional y auditorios.
Características técnicas:
Resolución mínima: XGA (1280 x 800) y/o WUXGA (1920 x 1200) o superior.
Brillo mínimo: 4000 lúmenes ANSI.
Vida útil de la fuente de luz: mínimo 15.000 horas.
Relación de contraste mínima: 16000:1.
Zoom óptico y/o digital con control remoto.
Modos de proyección frontal y trasera.
Tecnología DLP y/o 3LCD.
Conectividad (sin uso de adaptadores)
Mínimo 2 puertos HDMI.
1 puerto VGA IN y 1 puerto VGA OUT.
1 puerto RJ45.
1 puerto USB funcional.
1 puerto RS-232.
Altavoz integrado mínimo de 10W.
Nota: No se permitirá el uso de adaptadores para cumplir con los puertos solicitados.
Entrega e instalación: Equipo original de fábrica (no se aceptan marquillas superpuestas ni impresiones no originales). Serial y modelo originales del fabricante.Instalación a cargo del contratista. Entrega instalada y probada. Conexión a toma de corriente regulada. Verificación del funcionamiento de todos los accesorios.
Certificaciones y garantía:
Certificación de cumplimiento estándar ROHS.
Garantía mínima de 2 años, incluyendo soporte técnico y disponibilidad de repuestos.</t>
  </si>
  <si>
    <t>TABLET PROFESIONAL DE MINIMO 9.7 PULGADAS</t>
  </si>
  <si>
    <t>Tablet profesional mínimo 9.7 pulgadas.  
DIRIGIRSE AL ANEXO TÉCNICO PARA VERIFICAR LA DESCRIPCIÓN DETALLADA 
Características técnicas:
Pantalla mínima 9.7”, LCD LED o IPS, capacitiva multitáctil.
Resolución mínima 1200 x 1920 píxeles o superior.
Procesador mínimo 4 núcleos, arquitectura 64 bits, velocidad mínima 1.8 GHz por núcleo.
Memoria RAM mínima 2 GB.
Almacenamiento interno mínimo 128 GB de fábrica (no se aceptan memorias SD u otros dispositivos externos como almacenamiento principal).
Cámara trasera mínima 8 MP con autofoco.
Cámara frontal mínima 1.2 MP.
Parlante integrado mono o estéreo.
Conector de audio 3.5 mm independiente o combo.
Batería con autonomía mínima de 10 horas de navegación web.
WiFi 802.11 b/g/n con certificación WiFi Certified.
Bluetooth 4.2 o superior.
GPS integrado.
Peso máximo aproximado: 600 gramos.
Sensores mínimos: acelerómetro y sensor de luz.
Sistema operativo y certificaciones:
Sistema operativo Android 10 o superior y/o iOS 12 o superior, con licencia.
Certificaciones ambientales y energéticas (Energy Star 6.1 o superior o equivalente).
Certificación FCC, UL o CE.
Certificación WiFi Certified.
Certificación EPEAT (cuando aplique).
Documento del fabricante que acredite cumplimiento de especificaciones.
Accesorios incluidos: Lápiz táctil compatible (preferiblemente de la misma marca), estuche protector ejecutivo que permita acceso total a puertos, cámaras y controles, sin necesidad de retirarlo, Software de ofimática básico (Word, PowerPoint, Excel para tabletas), rótulo adhesivo con nombre del proveedor, número de contrato y línea de atención.
Entrega e instalación: Instalación, configuración inicial y prueba de funcionamiento a cargo del contratista. Verificación de accesorios y correcto encendido y conexión.
Configuración básica incluida como parte de la mesa de ayuda de la SED. Marcación original de fábrica (no se aceptan marquillas superpuestas).
Garantía: 
Garantía mínima de 1 año, incluyendo partes y mano de obra.</t>
  </si>
  <si>
    <t>DISCO DURO DE ALMACENAMIENTO EXTERNO</t>
  </si>
  <si>
    <r>
      <t xml:space="preserve">Disco duro de almacenamiento externo portátil
</t>
    </r>
    <r>
      <rPr>
        <b/>
        <sz val="10"/>
        <color theme="1"/>
        <rFont val="Garamond"/>
        <family val="1"/>
      </rPr>
      <t>Características técnicas:</t>
    </r>
    <r>
      <rPr>
        <sz val="10"/>
        <color theme="1"/>
        <rFont val="Garamond"/>
        <family val="1"/>
      </rPr>
      <t xml:space="preserve">
Capacidad mínima: 2 TB.
Tipo portátil, resistente a golpes.
Velocidad mínima de rotación: 5400 RPM o superior.
Conectividad: USB 2.0 y USB 3.0 (compatible con versiones superiores).
Compatible con cualquier sistema operativo.
</t>
    </r>
    <r>
      <rPr>
        <b/>
        <sz val="10"/>
        <color theme="1"/>
        <rFont val="Garamond"/>
        <family val="1"/>
      </rPr>
      <t>Entrega e instalación:</t>
    </r>
    <r>
      <rPr>
        <sz val="10"/>
        <color theme="1"/>
        <rFont val="Garamond"/>
        <family val="1"/>
      </rPr>
      <t xml:space="preserve">
Incluye cables y accesorios necesarios para su funcionamiento.
Instalación y verificación de funcionamiento a cargo del contratista.
Debe entregarse probado, validando encendido, conexión y reconocimiento en cualquier computador.
</t>
    </r>
    <r>
      <rPr>
        <b/>
        <sz val="10"/>
        <color theme="1"/>
        <rFont val="Garamond"/>
        <family val="1"/>
      </rPr>
      <t>Garantía:</t>
    </r>
    <r>
      <rPr>
        <sz val="10"/>
        <color theme="1"/>
        <rFont val="Garamond"/>
        <family val="1"/>
      </rPr>
      <t xml:space="preserve">
Garantía mínima de 1 año, incluyendo partes y mano de obra</t>
    </r>
  </si>
  <si>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</si>
  <si>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MEZCLADOR DE AUDIO DE 6 CANALES</t>
  </si>
  <si>
    <t>Mezclador de audio de 6 canales para uso institucional, actividades pedagógicas y eventos escolares. Características de audio: Mínimo 6 canales para micrófonos con conectores XLR. 2 canales estéreo adicionales. Ecualizador de 6 bandas. Controles de volumen independientes por canal. Master general y subgrupos con controles tipo fader. Procesador de efectos digital con capacidad de 32/40 bits. Función TAP DELAY integrada. Conectividad adicional mediante módulo USB. Montaje y transporte: Aletas para montaje en sistema RACK. Incluye rack descubierto para transporte seguro del mezclador. Sistema eléctrico y accesorios: Multitoma con capacidad para 6 salidas, soporta hasta 15 amperios. Interruptor de encendido y apagado. Atenuación de ruido EMI/RFI. Incluye cable de aproximadamente 4 metros. Extensión eléctrica de longitud aproximada 40 metros. Cable con especificación 3x16 AWG. Clavija y toma de 15 amperios con conexión a tierra. Rendimiento: Diseñado para operación continua en entornos de alta demanda. Componentes resistentes para uso institucional frecuente. Instalación: El contratista será responsable de la instalación completa del sistema. Incluye instalación de todos los accesorios. Se deberán realizar pruebas de funcionamiento para verificar el correcto desempeño. El mezclador deberá quedar instalado en su rack correspondiente. Garantía y soporte: Garantía mínima de 1 año, incluyendo partes y mano de obra. Soporte técnico y atención en sitio en caso de fallas.</t>
  </si>
  <si>
    <t>Juego de micrófonos inalámbricos con planta receptora para uso institucional, pedagógico y eventos escolares. Características técnicas del sistema inalámbrico: Sistema con mínimo 150 frecuencias seleccionables. Funciones de configuración automática. Antenas desmontables. Pantalla del transmisor tipo LED y/o LCD. Rango de operación mínimo de 80 metros. Conector de salida de audio: XLR y 1/4" (6,3 mm). Duración mínima de batería: 5 horas. Rango dinámico ≥ 100 dB. Respuesta de frecuencia mínima: 70 Hz a 15.000 Hz. Receptor con impedancia de salida XLR de 200 y/o 600 ohmios. Micrófono y receptor deben ser de la misma marca. Carcaza en material ABS moldeado resistente. Accesorios incluidos: Cable XLR de 5 metros, compatible con el receptor y con el mezclador/amplificador de audio de 6 canales. Cable de poder para la planta receptora. Instalación: La instalación será responsabilidad del contratista. Debe entregarse instalado y probado. Se debe realizar procedimiento básico de encendido y conexión a toma de corriente regulada. Verificación del correcto funcionamiento del sistema y de todos los accesorios suministrados. Garantía: Garantía mínima de 1 año, incluyendo partes y mano de obra, tanto para el micrófono como para la planta receptora.</t>
  </si>
  <si>
    <t>PANTALLA TELÓN PROYECIÓN PARED 280 x 210cm</t>
  </si>
  <si>
    <t>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sintético) que conserva la resolución y luminancia del proyector. De uso manual. Recomendable para proyectar en 3D. Es compatible con formatos 4:3 y 16:9. Carcasa resistente y moderna.</t>
  </si>
  <si>
    <t xml:space="preserve">EXTENSIÓN ELÉCTRICA X 30  Mts </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</si>
  <si>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</si>
  <si>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MICROFONO SOLAPA (COMPRA)</t>
  </si>
  <si>
    <t xml:space="preserve">Compra de MICROFONO INALAMBRICO / SOLAPA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</si>
  <si>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Megáfono 9 pulgadas, usb, sd, Aux 3.5, bluetooth, 50w, sistema de grabación de 200 segundos, 3 tipos de sirena, entrada 12v, batería de litio recargable 7.4 v duración max 4 horas , correa, cable para conectar a la cigarrera del carro,  y puesta en sitio de entrega.</t>
  </si>
  <si>
    <t>ATRIL PARA PROYECTOR</t>
  </si>
  <si>
    <t xml:space="preserve">Atril o soporte móvil para proyector multimedia. 
Estructura: Metálica en acero de alta resistencia, calibre mínimo 18, diseñada para uso institucional y trabajo continuo. 
Acabado: Pintura electrostática en polvo, anticorrosiva, resistente a rayones, golpes y desgaste, color negro o gris. 
Dimensiones generales:
Altura ajustable entre 80 cm y 120 cm (aprox.). Superficie útil mínima de 40 x 30 cm. 
Plataforma superior:
Superficie plana con bordes de seguridad (reborde perimetral) para evitar deslizamiento del equipo. 
Capacidad para soportar proyectores multimedia y equipos similares. 
Capacidad de carga: Mínimo 15–20 kg de carga distribuida. 
Sistema de ajuste: 
Altura regulable mediante sistema telescópico o similar. 
Mecanismos de ajuste firmes que eviten movimientos o vibraciones. 
Base: 
Amplia y estable para evitar volcamiento. 
Diseño que garantice equilibrio durante el uso. 
Gestión de cables: Sistema o espacio para organización de cables del proyector. 
Diseño: Ergonómico y funcional para uso en aulas, auditorios y espacios institucionales. 
Ensamble: Fácil armado, con tornillería metálica de alta resistencia incluida. 
Garantía: Mínimo doce (12) meses contra defectos de fabricación. 
Uso: Apto para entornos educativos, culturales, administrativos y comunitarios. 
Cumplimiento: Debe cumplir con normas de calidad y seguridad aplicables para mobiliario y soportes de equipos tecnológicos.
</t>
  </si>
  <si>
    <t>MULTITOMA</t>
  </si>
  <si>
    <t>(Extenciones, multitomas)
Capacidad: 6 a 8 salidas con polo a tierra.
Protección: Interruptor con fusible (breaker) de 15A contra sobrecargas.
Certificación: RETIE (indispensable para Colombia) o norma UL. Puesto en el sietio de entrega.</t>
  </si>
  <si>
    <t>BALÓN DE FUTBOL DE SALÓN O FUTSALA</t>
  </si>
  <si>
    <t>Balón de fútbol de salón (Futsala)
Características técnicas:
Cubierta en material sintético laminado y/o cosido.
Impermeable y con estabilidad de peso para uso interior y exterior en diferentes superficies.
Alta resistencia al desgaste.
Especificaciones físicas: 
Peso: entre 410 y 450 gramos.
Circunferencia: entre 58 y 62 cm.
Certificación:
Aprobado y/o certificado bajo normas oficiales vigentes.
Certificación por federación nacional y/o internacional (FCF, DIMAYOR, FIFA).
Evidencia mediante sello visible en la superficie del balón</t>
  </si>
  <si>
    <t xml:space="preserve">SE TOMA  LA MEDIANA COMO MEDIDA DE TENDENCIA CENTRAL PARA EL CALCULO. </t>
  </si>
  <si>
    <t>BALÓN DE FÚTBOL</t>
  </si>
  <si>
    <t>BALÓN BALONCESTO No. 7</t>
  </si>
  <si>
    <t>Balón de baloncesto No. 7
Características técnicas:
Cubierta en caucho natural vulcanizado.
Impermeable y resistente al desgaste.
Apto para uso exterior (asfalto) e interior.
Superficie antideslizante con excelente agarre.
Rebote controlado entre 120 y 150 cm.
Especificaciones físicas:
Peso: entre 567 y 650 gramos.
Circunferencia: entre 74,9 y 79 cm.
Certificación:
Aprobado y/o certificado bajo normas oficiales vigentes.
Certificación por federación nacional y/o internacional (LPB, FCB, FIBA).
Evidencia mediante sello visible en la superficie del balón.</t>
  </si>
  <si>
    <t>BALÓN DE VOLEIBOL</t>
  </si>
  <si>
    <t>Balón de voleibol
Características técnicas:
Cubierta en material tipo composite soft touch, sintético laminado y/o cosido.
Impermeable y resistente al desgaste.
Apto para uso exterior (asfalto) e interior en diferentes superficies de juego.
Especificaciones físicas:
Peso: entre 260 y 280 gramos.
Circunferencia: entre 65 y 67 cm.
Rebote mínimo: 120 cm.
Certificación:
Aprobado y/o certificado bajo normas oficiales vigentes.
Certificación por federación nacional y/o internacional (FEDEVOLEI, FIVB).
videncia mediante sello visible en la superficie del balón.</t>
  </si>
  <si>
    <t>BALONES DE PILATES</t>
  </si>
  <si>
    <t>Balón elastómero suave y resistente de gran diámetro (35-85 cm) relleno de aire.</t>
  </si>
  <si>
    <t>BALÓN  DE BALONCESTO PARA PERSONAS CON DISCAPACIDAD</t>
  </si>
  <si>
    <t>Balón de baloncesto tamaño 7, que mide 9,5″ de diámetro. Dos grandes campanas de metal dentro de la bola hacen ruido cuando está en movimiento. Hecho de caucho con una vejiga de caucho sintético enrollada en nailon.</t>
  </si>
  <si>
    <t>TACOS EDUCATIVOS</t>
  </si>
  <si>
    <t xml:space="preserve">Paquete que incluye veintiseis (26) tacos educativos en madera para aprendizaje de letras, números y reconocimiento visual.
Características técnicas:
Elaborados en madera de alta resistencia.
Cubos con bordes lisos y seguros para uso infantil.
Pintura no tóxica.
Cada cubo contiene letras del abecedario, números y figuras ilustradas en sus seis caras.
Dimensiones:
Tamaño de cada cubo: 3 cm × 3 cm.
</t>
  </si>
  <si>
    <t xml:space="preserve">Paquete </t>
  </si>
  <si>
    <t>BANDAS ELÁSTICAS</t>
  </si>
  <si>
    <t>Banda elástica poder 2000 x 22 x 4,5 mm</t>
  </si>
  <si>
    <t>CONOS</t>
  </si>
  <si>
    <t>COLCHONETA</t>
  </si>
  <si>
    <t>Colchoneta gruesa, de material goma impermeable, con medidas de: largo 100cm x 50 cm ancho, espesor de 3 cm, antideslizante, color negro, relleno en espuma de Polietileno excelente densidad, reforzada en esquinas, doble costura.</t>
  </si>
  <si>
    <t>PETOS</t>
  </si>
  <si>
    <t>MALLAS PARA TABLERO DE BALONCESTO</t>
  </si>
  <si>
    <t>Material de poliéster resistente para una larga durabilidad. De 6 m.m. de espesor por hilo Cuenta con 12 enganches para una instalación fácil y segura. Resistente al clima.
Red de seguridad de naylon alquitranada calibre 18, color blanco o negra, trenzado de alta resis-tencia contra impactos, materiales resistentes a la intemperie y rayos UV.</t>
  </si>
  <si>
    <t>Par</t>
  </si>
  <si>
    <t>MALLAS PARA ARCO DE FUTSAL</t>
  </si>
  <si>
    <t>Malla futbol sala: Tipo cabaña, las redes para porterías son en medidas estándares según reglamentos que rigen del futsal. (3.25 mt de largo, 2.20 mt de alto y 1 mt de fondo), Características: cordón de nylon de 5 mm de grosor trenzado Tensores de piola apertura de hexágono de 10 x 10 cms red de seguridad de nailon alquitranada calibre 18, color blanco o negra, trenzado de alta resistencia contra impactos, materiales resistentes a la intemperie y rayos UV.</t>
  </si>
  <si>
    <t>ESCALERAS DE COORDINACIÓN</t>
  </si>
  <si>
    <r>
      <t xml:space="preserve">Escalera de agilidad y coordinación 
</t>
    </r>
    <r>
      <rPr>
        <b/>
        <sz val="11"/>
        <color rgb="FF000000"/>
        <rFont val="Garamond"/>
        <family val="1"/>
      </rPr>
      <t xml:space="preserve">Caracteristicas: </t>
    </r>
    <r>
      <rPr>
        <sz val="11"/>
        <color rgb="FF000000"/>
        <rFont val="Garamond"/>
        <family val="1"/>
      </rPr>
      <t xml:space="preserve">
Medidas:  4 metros de largo X 40 de ancho.
Diseño; 10 casillas de 40cmx40cm,
Producto nacional elaborado en riata de poliéster fina y plastico.</t>
    </r>
  </si>
  <si>
    <t>PLATILLO DE SAÑALIZACIÓN</t>
  </si>
  <si>
    <r>
      <t xml:space="preserve">Platillo de señalización para actividades deportivas, recreativas y pedagógicas apilable para fácil almacenamiento.
</t>
    </r>
    <r>
      <rPr>
        <b/>
        <sz val="11"/>
        <color theme="1"/>
        <rFont val="Garamond"/>
        <family val="1"/>
      </rPr>
      <t>Caracteristicas técnicas:</t>
    </r>
    <r>
      <rPr>
        <sz val="11"/>
        <color theme="1"/>
        <rFont val="Garamond"/>
        <family val="1"/>
      </rPr>
      <t xml:space="preserve">
Material: PVC o silicona flexible de alta resistencia.
Colores variados.
</t>
    </r>
    <r>
      <rPr>
        <b/>
        <sz val="11"/>
        <color theme="1"/>
        <rFont val="Garamond"/>
        <family val="1"/>
      </rPr>
      <t xml:space="preserve">Dimensiones:
</t>
    </r>
    <r>
      <rPr>
        <sz val="11"/>
        <color theme="1"/>
        <rFont val="Garamond"/>
        <family val="1"/>
      </rPr>
      <t xml:space="preserve">Diámetro aproximado: 20 cm.
Altura aproximada: 5 cm.
Resistentes a exposición solar y humedad.
Material flexible que evita deformaciones y reduce riesgo de lesiones.
</t>
    </r>
  </si>
  <si>
    <t>BASTONES</t>
  </si>
  <si>
    <t>PISO EN LAMINADOS KATAMI</t>
  </si>
  <si>
    <t xml:space="preserve">Piso armable en laminas katami, de 12 fichas de 100cm * 100 cm, espesor de 2,5 cm. </t>
  </si>
  <si>
    <t xml:space="preserve">CCHAQUETAS ROMPE VIENTOS CON LOGO DISEÑO Y ESTAMPADO </t>
  </si>
  <si>
    <t>Chaqueta deportiva rompevientos con capucha  y bolsillos laterales para los docentes.
Material tela sintetica inpermeable, tipo naylon,, con cuello redondo, manga larga.
 cierre de cremallera hasta el cuelloencauchetada .
 Fabricación nacional, Unisex. Diseño según manual de imagen institucional. 
Nota: las tallas seran definidas al tener toda la base de datos de los docentes contratados para dar la capacitacion en las diferentes artes (diferentes tallas).
Puesta en sitio de entrega.</t>
  </si>
  <si>
    <t>unidad</t>
  </si>
  <si>
    <t>TULA PARA BALONES</t>
  </si>
  <si>
    <t>Tula para almacenamiento y transporte de balones deportivos tipo morral.
Características técnicas:
Capacidad mínima para 10 balones inflados (fútbol, baloncesto o voleibol).
Elaborada en lona o material sintético de alta resistencia.
Cargaderas tipo morral en reata resistente.
Refuerzo en la parte inferior para mayor durabilidad.
Costuras reforzadas con hilo de alta resistencia.
Ojales metálicos con sistema de cierre mediante pin metálico.
Incluye candado tipo guaya de seguridad con tres llaves.
Colores oscuros.
Capacidad de carga:
Soporta peso mínimo de 74 kg.
Dimensiones aproximadas:
Altura: 110 cm.
Diámetro: 65 cm.
Seguridad:
Sistema de cierre que permite asegurar la tula durante el almacenamiento.</t>
  </si>
  <si>
    <t>BÁSCULA INTELIGENTE TANITA IRONMAN D O EQUIVALENTE/ PRECISIÓN- BLANCA</t>
  </si>
  <si>
    <t>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t>
  </si>
  <si>
    <t>SACO DE BOXEO 80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</si>
  <si>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 x 40″.</t>
  </si>
  <si>
    <t>SACO DE BOXEO 100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</si>
  <si>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13″x 46″.</t>
  </si>
  <si>
    <t>GUANTES DE BOXEO DE 10 ONZAS  (Unisex)</t>
  </si>
  <si>
    <t>Con una correa de gancho y bucle de longitud completa en forma de cuña para ajuste seguro y una seccion de espuma integrada en la palma para mayor proteccion.
La combinacion de espuma de triple capa proporciona una absorcion de impactos
Con tecnologia para ventilacion y control de la temperatura, para mantener las manos frescas y secas.</t>
  </si>
  <si>
    <t>GUANTES DE BOXEO DE 12 ONZAS (Unisex)</t>
  </si>
  <si>
    <t>GUANTES DE BOXEO 14 ONZAS (Unisex)</t>
  </si>
  <si>
    <t>GUANTES DE BOXEO 16 ONZAS (Unisex)</t>
  </si>
  <si>
    <t>VENDAS PARA BOXEO (2m)</t>
  </si>
  <si>
    <t>Tejido elástico para protección de nudillos y muñecas. Cierre en velcro.</t>
  </si>
  <si>
    <t>CODERAS</t>
  </si>
  <si>
    <t>Coderas para baile – Breakdance Coderas Para niños y jóvenes, 
Material: Neopreno, EVA o espuma de alta densidad
Diseño: Anatómico, con ajuste por velcro o elástico
Tallas: S, M y L (a seleccionar según necesidad)
Medidas de referencia (circunferencia del codo):
• Talla S: 20 – 24 cm
• Talla M: 25 – 29 cm
• Talla L: 30 – 34 cm
Espesor del acolchado: Mínimo 10 mm
Presentación: Par
Puesta en sitio de entrega.</t>
  </si>
  <si>
    <t>RODILLERAS</t>
  </si>
  <si>
    <t>Rodilleras para baile – Breakdance Para niños y jóvenes, material resistente y ajustable. 
Material: Neopreno, EVA o espuma de alta densidad
Diseño: Anatómico, con sistema de ajuste elástico o velcro
Tallas: S, M y L
Medidas de referencia (circunferencia de la rodilla):
• Talla S: 30 – 35 cm
• Talla M: 36 – 41 cm
• Talla L: 42 – 47 cm
Espesor del acolchado: Mínimo 12 mm
Presentación: Par
Puesta en sitio de entrega.</t>
  </si>
  <si>
    <t>PADS PARA GOLPEO (manoplas para golpeó y almuadillas para golpeo)</t>
  </si>
  <si>
    <t>Con Xtra Fresh que ayuda a controlar la humedad
Con cámara de aire que proporciona una superficie de impacto suave
Relleno con múltiples capas que amortiguan el golpe
Dedos cubiertos para evitar piquetes de ojos</t>
  </si>
  <si>
    <t>LAZO SALTO DE 3 METROS</t>
  </si>
  <si>
    <r>
      <t xml:space="preserve">Lazo para salto utilizado en actividades deportivas, recreativas y pedagógicas.
</t>
    </r>
    <r>
      <rPr>
        <b/>
        <sz val="10"/>
        <color theme="1"/>
        <rFont val="Garamond"/>
        <family val="1"/>
      </rPr>
      <t xml:space="preserve">Características técnicas:
</t>
    </r>
    <r>
      <rPr>
        <sz val="10"/>
        <color theme="1"/>
        <rFont val="Garamond"/>
        <family val="1"/>
      </rPr>
      <t xml:space="preserve">Longitud aproximada: 3 metros.
Diámetro aproximado del lazo: ½ pulgada.
Elaborado en nylon, cabuya, algodón o material equivalente de alta resistencia.
Mangos ergonómicos fabricados en plástico resistente.
</t>
    </r>
  </si>
  <si>
    <t>KIT DE MANCUERNAS DE  5 a 25 kg</t>
  </si>
  <si>
    <t>5 pares de mancuernas de 5 libras 
5 pares de Mancuernas de 6 libras 
5 pares de mancuernas de 10 libras 
Mancuerna en Neopreno
diseño exclusivo en forma de estrella</t>
  </si>
  <si>
    <t>SETS DISCOS PARA PESAS DE 5 a 25 kg</t>
  </si>
  <si>
    <t>1 barra en acero cromado con agarre antideslizante (dividida en dos) de 5 kg
2 barras de mancuerna de 2.5 kg cada una.
4 discos de 5 kg
6 discos de 2.5 kg
4 discos de 1.25 kg
6 seguros de rosca.
Estuche con ruedas para facilitar el transporte del set y su almacenamiento.</t>
  </si>
  <si>
    <t>RUEDA PARA ABDOMINALES</t>
  </si>
  <si>
    <t>Consiste en una rueda central (o dos juntas para mayor estabilidad) con manilares a los lados.
Suelen tener un diámetro aproximado de 17-18 cm.</t>
  </si>
  <si>
    <t>MESA PLEGABLE TIPO MALETIN</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</si>
  <si>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</si>
  <si>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Unidad/Día</t>
  </si>
  <si>
    <t>ESCRITORIOS</t>
  </si>
  <si>
    <t>Escritorio en madera aglomerada de alta densidad (MDP o MDF) de mínimo 25 mm de espesor, Incluye una cajonera integrada o pedestal móvil de 2 o 3 gavetas. Dimensiones 150 cm x 60 cm. Retorno (ala): 90 cm x 45 cm. (Forma de "L")</t>
  </si>
  <si>
    <t>ESTANTERIA DE CARGA</t>
  </si>
  <si>
    <t xml:space="preserve">Estantería metálica de carga con entrepaños en madera, desmontable y ajustable. 
Dimensiones: 
Altura: entre 180 y 220 cm 
Ancho: entre 90 y 120 cm 
Profundidad: entre 40 y 60 cm
(Tolerancia ±3 cm). 
Estructura: Fabricada en acero de alta resistencia (laminado en frío o estructural). 
Parales verticales y vigas horizontales reforzadas, con sistema de ensamble tipo perno, clip o similar que garantice rigidez estructural. 
Acabado: Pintura electrostática en polvo con tratamiento anticorrosivo. 
Color según requerimiento de la entidad (gris, negro, azul industrial u otro). 
Entrepaños: Mínimo cinco (5) niveles de almacenamiento, fabricados en madera aglomerada, MDF o triplex de alta densidad. 
Espesor mínimo: 15–19 mm. 
Sistema de apoyo sobre vigas metálicas. 
Extraíbles, removibles y ajustables en altura según necesidad. 
Capacidad de carga: Capacidad mínima por nivel: 80–130 kg de carga distribuida. Apta para almacenamiento de elementos pesados y voluminosos. 
Sistema de ensamble: Tipo modular, fácil armado y desarmado sin necesidad de herramientas especializadas (o con herramientas básicas). 
Uniones firmes que eviten movimientos o deformaciones. 
Base: Con platinas, niveladores o regatones antideslizantes. Posibilidad de anclaje al piso o pared para mayor seguridad. 
Seguridad: Diseño estable que evite volcamiento. 
Bordes metálicos protegidos o redondeados. 
</t>
  </si>
  <si>
    <t>ARMARIO PAPELERO</t>
  </si>
  <si>
    <t xml:space="preserve">Armario papelero metálico de almacenamiento, fabricado en acero (laminado en frío). 
Dimensiones: 
Altura: entre 170 y 190 cm 
Ancho: entre 80 y 100 cm 
Profundidad: entre 40 y 50 cm
(Tolerancia ±3 cm). 
Material: 
Estructura en acero laminado en frío, calibre mínimo 20 en cuerpo y puertas. 
Refuerzos estructurales internos que garanticen alta resistencia para trabajo pesado. 
Acabado: 
Pintura electrostática en polvo aplicada al horno. 
Tratamiento anticorrosivo (fosfatizado o similar). 
Color según requerimiento de la entidad (gris, negro, beige u otro institucional). 
Puertas: Dos (2) puertas abatibles metálicas. 
Reforzadas internamente para evitar deformaciones. 
Sistema de bisagras metálicas de alta resistencia, apertura mínima de 90°. 
Sistema de cierre: 
Cerradura tipo falleba o chapa con sistema de seguridad. Incluye mínimo dos (2) llaves. 
Entrepaños: 
Mínimo tres (3) entrepaños metálicos internos. 
Ajustables en altura mediante sistema de cremallera o perforaciones laterales. 
Capacidad de carga mínima por entrepaño: 30–40 kg distribuidos. 
Capacidad de almacenamiento: 
Apto para carpetas tipo carta y oficio, AZ, cajas de archivo y documentos institucionales. 
Base: Con niveladores metálicos o regatones plásticos de alta resistencia. 
Diseño que garantice estabilidad y distribución uniforme del peso. 
Seguridad: Sistema antivuelco (anclaje o diseño estructural estable). 
Bordes doblados y redondeados para evitar accidentes. 
Ventilación: Perforaciones o rejillas en puertas o laterales que permitan circulación de aire interna. 
Garantía: 
Mínimo doce (12) meses contra defectos de fabricación.
</t>
  </si>
  <si>
    <t>SILLA ERGONÓMICA DE ESCRITORIO</t>
  </si>
  <si>
    <t>MESA PLASTICA</t>
  </si>
  <si>
    <t xml:space="preserve">Mesa plástica multiuso tipo Bambini o equivalente. 
Material: Fabricada en polipropileno (PP) de alta resistencia, con aditivos que garanticen durabilidad, resistencia al impacto y a la deformación. 
Dimensiones: 
Largo: entre 120 y 150 cm. 
Ancho: entre 70 y 80 cm. 
Altura: entre 70 y 75 cm.
(Tolerancia ±3 cm). 
Estructura: 
Monobloque o ensamblada con patas independientes de alta resistencia. 
Refuerzos estructurales inferiores que garanticen estabilidad para trabajo pesado. 
Superficie: 
Lisa o texturizada, resistente a rayones, humedad y fácil limpieza. 
Bordes redondeados para seguridad del usuario. 
Capacidad de carga: Mínimo 80–100 kg de carga distribuida. 
Base y estabilidad: 
Cuatro (4) patas con diseño antideslizante. 
Regatones o terminaciones que eviten desplazamiento y protejan el piso. 
Resistencia: 
Apta para uso en interiores y exteriores. 
Resistente a humedad, exposición moderada al sol (rayos UV) y uso continuo. 
Color: Según requerimiento de la entidad (blanco, gris, beige u otros colores institucionales). 
Peso: Liviana para facilitar transporte, sin afectar su resistencia estructural. 
Apilable: Debe permitir fácil almacenamiento (según diseño del fabricante). 
Garantía: Mínimo doce (12) meses contra defectos de fabricación. 
Cumplimiento: Debe cumplir con normas de calidad y seguridad aplicables para mobiliario plástico de uso institucional.
</t>
  </si>
  <si>
    <t>BIOMBO METÁLICO</t>
  </si>
  <si>
    <t>Biombo metálico 
Estructura fabricada en acero al carbono y/o acero inoxidable de alta resistencia. 
Paneles elaborados en lámina metálica, malla expandida o perforada, según requerimientos de ventilación y visibilidad. 
Recubrimiento con pintura electrostática en polvo (tipo poliéster o epóxica) para protección contra la corrosión y el desgaste.
Dimensiones:
Altura aproximada: entre 1,80 m y 2,20 m. 
Ancho por módulo: entre 1,00 m y 1,20 m. 
Espesor de la estructura: acorde al diseño, garantizando estabilidad (mínimo recomendado de 1,2 mm en lámina).
Configuración:
Sistema modular compuesto por dos o más hojas plegables. 
Unión mediante bisagras metálicas reforzadas que permitan apertura bidireccional. 
Posibilidad de configuración fija o móvil. 
Movilidad:
Incorporación de ruedas giratorias de 360° con sistema de freno. 
Ruedas fabricadas en material resistente al desgaste (poliuretano o similar). 
Acabados:
Superficie lisa, libre de rebabas, bordes cortantes o defectos de fabricación. 
Tratamiento anticorrosivo previo al acabado final. 
Color según especificaciones del proyecto.
Garantía 1 año</t>
  </si>
  <si>
    <t>CAASILLERO METÁLICO</t>
  </si>
  <si>
    <t>Casillero metálico modular para almacenamiento personal. 
Configuración de 3 columnas verticales con múltiples compartimientos (niveles). 
Material
Fabricado en lámina de acero cold rolled de alta resistencia. 
Espesor mínimo: 0.6 mm – 0.8 mm (calibre 24 – 22). 
Acabado con pintura electrostática en polvo (epoxi-poliéster) resistente a la corrosión. 
Dimensiones
Altura: 180 cm – 200 cm. 
Ancho: 90 cm – 120 cm (según número de columnas). 
Fondo: 40 cm – 50 cm. 
Dimensiones por casillero proporcionales al diseño. 
Configuración: 3 columnas verticales. 
Número de puertas: 12
Cada compartimiento independiente con puerta individual. 
Puertas metálicas abatibles con: 
Sistema de ventilación (ranuras o perforaciones). 
Portaetiqueta o identificador. 
Apertura frontal con bisagras reforzadas. 
Sistema de seguridad: Cerradura tipo: Llave individual, o Porta candado metálico reforzado. Sistema antivandálico básico. 
Estructura rígida reforzada. 
Base con niveladores o zócalo metálico. 
Ensamble mediante soldadura o sistema desmontable tipo knock-down. 
Color estándar: gris, negro o beige. 
Pintura resistente a rayones, humedad y desgaste. 
Capacidad por compartimiento: mínimo 10 – 20 kg. 
Sistema de ventilación integrado en cada puerta para evitar humedad y malos olores.
Garantia: Doce (12) meses</t>
  </si>
  <si>
    <t>BUTACO DE PLÁSTICO</t>
  </si>
  <si>
    <t xml:space="preserve">Butaco plástico sin espaldar, de una (1) pieza. 
Material: Fabricado en polipropileno (PP) o plástico de alta resistencia, con aditivos que garanticen durabilidad, rigidez y resistencia al impacto. 
Dimensiones: Altura: entre 40 y 50 cm. 
Diámetro o lado del asiento: mínimo 30–35 cm.
(Tolerancia ±2 cm). 
Diseño: Asiento ergonómico, ligeramente curvo o texturizado para mayor comodidad. 
Estructura reforzada con nervaduras o soportes internos que incrementen la resistencia. 
Capacidad de carga: Apto para trabajo pesado, con capacidad mínima de 120 kg. 
Base: 
Cuatro (4) patas o diseño equivalente que garantice estabilidad. 
Con regatones o superficie antideslizante para evitar desplazamientos. 
Peso del producto: Liviano para fácil manipulación y traslado, sin comprometer la resistencia. 
Resistencia: Resistente a la humedad, rayos UV y condiciones de uso continuo. Fácil limpieza y mantenimiento. 
Color: Según requerimiento de la entidad (blanco, negro, gris u otros colores institucionales). 
Apilable: Debe permitir apilamiento para optimizar almacenamiento. 
Uso: Apto para espacios educativos, culturales, comunitarios y administrativos. 
Acabados: Superficie lisa, sin rebabas, bordes redondeados para seguridad del usuario. 
Garantía: Mínimo doce (12) meses contra defectos de fabricación.
</t>
  </si>
  <si>
    <t>CARPAS</t>
  </si>
  <si>
    <t>Carpa tipo plegable. Dimensiones: 2,0 m x 2,0 m Altura regulable. Estructura en acero con recubrimiento anticorrosivo o aluminio estructural. Cubierta en lona impermeable y resistente a rayos UV (o equivalente). Incluye estacas/amarres y bolsa de transporte. Entrega: puesto en el sitio de entrega.</t>
  </si>
  <si>
    <t xml:space="preserve">TABLERO DE ENSEÑANZA  DE AJEDREZ </t>
  </si>
  <si>
    <t xml:space="preserve">Tablero de enseñanza  imantado tipo pendon,  con medidas de  50 X 50,  ficchas imantadas. </t>
  </si>
  <si>
    <t>REGLETAS COUSINAIRE</t>
  </si>
  <si>
    <t>Juego de regletas Cuisenaire para aprendizaje matemático manipulativo.
Características técnicas:
Juego compuesto por 250 regletas.
Elaboradas en plástico no tóxico de alta resistencia.
Aptas para uso frecuente en ambientes educativos y climas húmedos o cálidos.
Incluye caja plástica con tapa para almacenamiento.
Dimensiones de regletas (ancho y alto uniforme de 1 cm × 1 cm): Blanca: 1 cm, Roja: 2 cm, Verde claro: 3 cm, Rosada: 4 cm, Amarilla: 5 cm, Verde oscuro: 6 cm, Negra: 7 cm, Marrón: 8 cm, Azul: 9 cm, Naranja: 10 cm 
(Longitudes correspondientes al sistema estándar Cuisenaire).
Presentación:
Caja por 250 regletas</t>
  </si>
  <si>
    <t xml:space="preserve">Caja </t>
  </si>
  <si>
    <t>BOMBO</t>
  </si>
  <si>
    <t>Bombo/Tambora: tambor de dos parches, cuerpo cilíndrico en madera con acabado protector. Parches en cuero natural o sintético con sistema de tensión mediante cuerdas o herrajes. Dimensiones estándar folclóricas (a definir según necesidad del proceso). Entrega: puesto en el sitio de entrega.</t>
  </si>
  <si>
    <t>REDOBLANTE</t>
  </si>
  <si>
    <t>Redoblante (requinto) tipo marching / alta tensión. Diámetro del vaso: 10" Profundidad: 5" a 6" (o equivalente). Casco en madera laminada o material equivalente para percusión; herrajes de alta resistencia. Aros: triple flanco 2,3 mm o fundidos. Sistema de bordona: 12 a 20 hilos de acero con mecanismo de activación/desactivación de precisión. Incluye parches compatibles con alta tensión (si aplica) o equivalentes. Garantía mínima: 12 meses por defectos de fabricación. Entrega: puesto en el sitio de entrega.</t>
  </si>
  <si>
    <t>GUITARRA ACÚSTICA</t>
  </si>
  <si>
    <t>Guitarra acústica (gama media para formación). Cuerpo en madera), tamaño estándar 4/4. Encordado en acero o nylon (según necesidad) de referencia comercial o equivalente. Incluye funda/estuche (si aplica) o equivalente. Producto nuevo, con clavijeros funcionales y buena afinación. Garantía mínima: 12 meses por defectos de fabricación. Entrega: puesto en el sitio de entrega.</t>
  </si>
  <si>
    <t>GUITARRA ELÉCTRICA</t>
  </si>
  <si>
    <t>Guitarra eléctrica tipo estándar para formación. Escala aprox. 25,5" cuerpo en madera, mástil en arce o equivalente, diapasón en madera técnica o equivalente. Trastes: mínimo 21–22. Pastillas: 3 single-coil o configuración equivalente, selector de 5 posiciones, controles de volumen y tono. Incluye: cable, correa, púas, funda semirrígida o equivalente, barra de trémolo y herramienta de ajuste básica (si aplica) o equivalente. Garantía mínima: 12 meses por defectos de fabricación y funcionamiento electrónico. Entrega: puesto en el sitio de entrega.</t>
  </si>
  <si>
    <t>PERCUSIÓN</t>
  </si>
  <si>
    <t>Set de percusión para formación (conjunto), compuesto como mínimo por: (1) tambora/bombo folclórico, (1) llamador (si aplica), (1) cajón peruano, (1) par de claves, (1) par de maracas y (1) conga. Materiales: maderas macizas o laminadas y parches en cuero natural o sintético según cada instrumento. Deben incluir herrajes/tensores cuando aplique. Producto nuevo, apto para uso pedagógico. Entrega: puesto en el sitio de entrega.</t>
  </si>
  <si>
    <t>BAJOS ELÉCTRICOS</t>
  </si>
  <si>
    <t>Bajo eléctrico de 4 cuerdas para formación. Trastes: mínimo 20–24 Maderas: cuerpo en madera, mástil en arce o equivalente. Pastillas pasivas o activas, controles de volumen y tono. Escala: aprox. 34" (864 mm. Incluye encordado de referencia comercial (o equivalente). Garantía mínima: 12 meses por defectos de fabricación y funcionamiento electrónico.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</si>
  <si>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</si>
  <si>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</si>
  <si>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TECLADOS</t>
  </si>
  <si>
    <t>Teclado electrónico para formación musical. Polifonía mínima: 32 voces (o equivalente). Conectividad: salida de audífonos, puerto USB-MIDI (o equivalente) e ingreso para pedal sustain. Incluye: pedal sustain, base tipo X ajustable y adaptador de corriente (o equivalentes). Garantía mínima: 12 meses. Entrega: puesto en el sitio de entrega.</t>
  </si>
  <si>
    <t>BATERÍA</t>
  </si>
  <si>
    <t>Batería acústica de 5 piezas (kit), para formación. Incluye como mínimo: bombo 22" con pedal, redoblante 14" con base, toms aéreos 12" y 13" (o equivalentes), tom de piso 16" (o equivalente). Incluye herrajes: atril de hi-hat, base de platillo, silla/banco y par de baquetas (o equivalentes). Platillos: mínimo hi-hat y crash (o equivalentes). Garantía mínima: 12 meses por defectos de fabricación. Entrega: puesto en el sitio de entrega.</t>
  </si>
  <si>
    <t>AMPLIFICADORES DE BAJO GUITARRA</t>
  </si>
  <si>
    <t>Amplificador combo para guitarra/bajo (según necesidad), potencia nominal 20 W (o equivalente). Entradas: mínimo 1 entrada tipo jack 1/4". Controles: volumen y ecualización básica (o equivalente). Salida para audífonos o línea (si aplica) o equivalente. Dimensiones aproximadas: 25 cm (alto) x 33 cm (ancho) x 39 cm (profundidad) (o equivalentes). Garantía mínima: 12 meses. Entrega: puesto en el sitio de entrega.</t>
  </si>
  <si>
    <t>XILÓFONO SOPRANO</t>
  </si>
  <si>
    <t>Xilófono soprano cromático o diatónico.
Clasificación: Instrumento de percusión de sonido determinado.
Registro: Soprano.
Rango tonal: Mínimo de 1.5 octavas.
Se aceptan configuraciones superiores de 2 o más octavas.
Afinación: Afinación estándar internacional A=440 Hz.
Barras sonoras: Fabricadas en madera tonal (padauk, sucupira, palisandro, kelon o equivalente). Barras afinadas individualmente.
Configuración: Distribución cromática tipo teclado.
Láminas removibles o intercambiables (preferiblemente).
Resonancia: Caja acústica o resonadores integrados para adecuada proyección sonora.
Sonoridad: Timbre brillante y definido.
Respuesta uniforme en todo el rango tonal.
Estructura: Bastidor en madera reforzada o estructura de alta resistencia.
Diseño portátil y apto para uso continuo.
Accesorios incluidos: Mínimo un (1) par de mazos o baquetas. Estuche, funda o sistema de protección según modelo.
Construcción:
Materiales resistentes para uso académico o escénico.</t>
  </si>
  <si>
    <t>XILÓFONO CONTRALTO</t>
  </si>
  <si>
    <t>Xilófono contralto cromático o diatónico.
Clasificación: Instrumento de percusión de sonido determinado.
Registro: Contralto.
Rango tonal: Mínimo de 2 octavas.
Se aceptan configuraciones superiores de 2.5, 3 o más octavas.
Afinación: Afinación estándar internacional A=440 Hz.
Barras sonoras: Fabricadas en madera tonal (padauk, palisandro, kelon o equivalente).
Barras afinadas individualmente.
Disposición: Distribución cromática similar al teclado de piano.
Estructura: Bastidor metálico o madera reforzada de alta resistencia.
Resonancia: Sistema acústico que permita adecuada proyección sonora.
Sonoridad: Timbre brillante y definido.
Buena respuesta dinámica y afinación estable.
Accesorios incluidos: Mínimo dos (2) baquetas o mazos, Estuche, funda o sistema de protección según modelo.
Construcción:
Materiales resistentes para uso continuo académico o escénico.</t>
  </si>
  <si>
    <t>FLAUTA DULCE</t>
  </si>
  <si>
    <t>Flauta dulce (recorder) en madera o resina (o equivalente), 8 orificios (7 delanteros y 1 trasero), digitación estándar. Incluye estuche/funda y varilla de limpieza (si aplica) o equivalente. Producto nuevo. Entrega: puesto en el lugar de entrega.</t>
  </si>
  <si>
    <t>FLAUTA TRAVERSA</t>
  </si>
  <si>
    <t>Flauta traversa transversal.
Afinación: Do (C).
Material del cuerpo: Cuproníquel, alpaca plateada, níquel plateado o aleación equivalente de uso musical.
Acabado: Plateado o niquelado anticorrosivo.
Configuración de llaves: Mínimo 16 llaves.
Sistema de llaves cerradas o abiertas según requerimiento.
Sistema: Offset G (Sol desalineado) preferiblemente.
Sistema Split E preferiblemente para mejor respuesta en registro agudo.
Mecanismo: Acción suave y precisa.
Llaves ergonómicas para uso académico y escénico.
Cabeza: Cabezal recto estándar.
Pie: Pie en Do (C Foot).
Sonoridad: Afinación estable, Timbre brillante y balanceado, Buena proyección sonora.
Construcción: Instrumento desmontable en tres (3) piezas.
Accesorios incluidos: Estuche rígido o semirrígido, Varilla de limpieza, Paño o gamuza de limpieza y Manual o ficha técnica.</t>
  </si>
  <si>
    <t>ACORDEÓN</t>
  </si>
  <si>
    <t xml:space="preserve">Acordeón de piano o acordeón diatónico de botones.
Configuración: Mínimo 31 botones y 12 bajos para acordeón diatónico, o
Mínimo 37 teclas y 80 bajos para acordeón piano.
Sistema: Sistema diatónico o cromático según necesidad institucional.
Material del cuerpo: Madera resonante o materiales compuestos de alta resistencia.
Fuelles: Fuelles reforzados con esquinas metálicas de protección.
Teclado o botonera: Acción suave y ergonómica.
Respuesta mecánica precisa.
Bajos: Sistema de bajos estándar con respuesta uniforme.
Afinación: Afinación profesional estable.
Sonoridad: Timbre balanceado.
Buena proyección acústica.
Respuesta dinámica uniforme.
Correas: Correas ajustables acolchadas para hombros.
Acabado: Lacado o acabado profesional resistente al desgaste.
Accesorios incluidos: Estuche rígido o semirrígido, Correas y Manual o ficha técnica.
</t>
  </si>
  <si>
    <t>BAQUETAS</t>
  </si>
  <si>
    <r>
      <t xml:space="preserve">Baquetas para redoblante tipo marching
</t>
    </r>
    <r>
      <rPr>
        <b/>
        <sz val="10"/>
        <color rgb="FF000000"/>
        <rFont val="Garamond"/>
        <family val="1"/>
      </rPr>
      <t>Caracteristicas:</t>
    </r>
    <r>
      <rPr>
        <sz val="10"/>
        <color rgb="FF000000"/>
        <rFont val="Garamond"/>
        <family val="1"/>
      </rPr>
      <t xml:space="preserve">
*(alta tensión), compatibles con redoblante de marcha. 
Material: madera dura o material compuesto, acabado liso sin astillas
Punta: oval, par balanceado.
Diámetro:  0.565 pulgadas (1.44 cm), 
Longitud: 16 pulgadas (40.6 cm). 
</t>
    </r>
    <r>
      <rPr>
        <sz val="10"/>
        <color rgb="FFEE0000"/>
        <rFont val="Garamond"/>
        <family val="1"/>
      </rPr>
      <t xml:space="preserve"> </t>
    </r>
    <r>
      <rPr>
        <sz val="10"/>
        <color rgb="FF000000"/>
        <rFont val="Garamond"/>
        <family val="1"/>
      </rPr>
      <t>Entrega: puesto en el lugar de entrega.</t>
    </r>
  </si>
  <si>
    <t>PIANO DIGITAL</t>
  </si>
  <si>
    <t>Piano digital profesional o semiprofesional.
Teclado: Mínimo 88 teclas.
Teclas contrapesadas con acción martillo (Hammer Action).
Sensibilidad al tacto ajustable.
Polifonía: Mínimo 64 voces de polifonía.
Sonidos:Sonido de piano acústico estéreo multicapa.
Mínimo 10 voces o tonos integrados.
Pedales:Compatible con pedal sustain.
Incluye pedal sustain o unidad de tres pedales.
Altavoces: Sistema de parlantes incorporado.
Potencia mínima de 2 x 8W.
Conectividad: Puerto USB MIDI y/o USB Audio.
Salida para audífonos. Salidas de línea L/R.
Entrada para pedal sustain.
Funciones: Metrónomo integrado.
Función de grabación básica.
Transposición y afinación.
Pantalla: Display digital integrado o panel indicador LED.
Alimentación: Fuente de alimentación AC 100–240V.
Construcción: Chasis resistente para uso continuo.
Diseño portátil o tipo mueble según necesidad institucional.
Accesorios incluidos: Adaptador de corriente.
Pedal sustain.
Atril para partituras.
Manual de usuario.</t>
  </si>
  <si>
    <t>UNID</t>
  </si>
  <si>
    <t>GOLPEADORES</t>
  </si>
  <si>
    <r>
      <t xml:space="preserve">Golpeadores para bombo tipo marching, 
</t>
    </r>
    <r>
      <rPr>
        <b/>
        <sz val="10"/>
        <rFont val="Garamond"/>
        <family val="1"/>
      </rPr>
      <t xml:space="preserve">Caracteristicas: 
</t>
    </r>
    <r>
      <rPr>
        <sz val="10"/>
        <rFont val="Garamond"/>
        <family val="1"/>
      </rPr>
      <t>Cabeza de felpa/fieltro de alta densidad, con mango en madera o fibra (o equivalente) y empuñadura antideslizante.
 Referencias/tamaños: B1  (o equivalentes), compatibles con bombos de marcha.
 La felpa debe estar firmemente adherida, sin desprendimiento.
 Entrega: puesto en el lugar de entrega.</t>
    </r>
  </si>
  <si>
    <t>TROMPETA</t>
  </si>
  <si>
    <t>Trompeta en Si♭ (Bb), instrumento de viento-metal. Material: latón con acabado lacado o plateado (o equivalente). Incluye: boquilla estándar, estuche rígido o semirrígido y kit básico de limpieza (o equivalente). Pistos de acción suave, afinación estable. Garantía mínima: 12 meses por defectos de fabricación. Entrega: puesto en el lugar de entrega.</t>
  </si>
  <si>
    <t>SAXOFÓN ALTO</t>
  </si>
  <si>
    <t>Saxofón alto en Mi♭ (Eb),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</si>
  <si>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SAXOFÓN TENOR</t>
  </si>
  <si>
    <t>Saxofón tenor en Si♭ (Bb),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</si>
  <si>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</si>
  <si>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</si>
  <si>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</si>
  <si>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</si>
  <si>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GUASÁ</t>
  </si>
  <si>
    <t>Guasá: maraca tubular elaborada en guadua/bambú, rellena con semillas secas para sonoridad. Acabado lijado, sin astillas, extremos sellados de forma segura. Entrega: puesto en el sitio de entrega.</t>
  </si>
  <si>
    <t>VIOLINES</t>
  </si>
  <si>
    <t>Violín tamaño 4/4 (adulto). Cuerpo en madera; diapasón en madera dura. Incluye: arco con crin sintética o natural, estuche y colofonia. Encordado: 4 cuerdas (acero). Producto nuevo, sin fisuras, con clavijas funcionales y puente ajustado. Garantía mínima: 12 meses por defectos de fabricación. Entrega: puesto en el sitio de entrega.</t>
  </si>
  <si>
    <t>BONGOS</t>
  </si>
  <si>
    <t>Bongós (par de tambores unidos). Configuración: macho de 6,5" a 7" y hembra de 8" a 9" Vasos en madera maciza o laminada de alta densidad con acabado protector. Parches en cuero natural, con aros y herrajes metálicos anticorrosivos para afinación. Incluye llave de afinación. Producto nuevo, sin fisuras. Entrega: puesto en el sitio de entrega.</t>
  </si>
  <si>
    <t>TELAS AEREA</t>
  </si>
  <si>
    <t xml:space="preserve">Telas aereas. 
Tipo de Material: Tela de punto de alta resistencia, generalmente Jersey Lycra, Poliamida o Nylon de baja elasticidad (especificar según preferencia).
Ancho de la Tela: 1.50 metros a 1.60 metros (estándar para agarre cómodo).
Longitud: Especifique el metraje total (ej. 8, 10 o 12 metros). Nota: Se recomienda el doble de la altura del techo más 2 metros adicionales.
Capacidad de Carga: Certificada para soportar una carga mínima de rotura de 900 kg a 1,200 kg (WLL/MBS).
Elasticidad: Baja o media (máximo 10-15% bajo tensión) para evitar rebotes peligrosos en caídas. Puesto en el sitio de entrega. </t>
  </si>
  <si>
    <t>TELAS</t>
  </si>
  <si>
    <t>Telas en paños de 4 m x 12 m, colores surtidos, para uso escénico/producción artística. Material: poliéster tipo tafetán, satín, lycra u otro textil equivalente (según necesidad), ancho y largo según indicado. Gramaje mínimo sugerido: 120 g/m² (o equivalente), con costuras o dobladillo en bordes para evitar deshilachado (si aplica) o equivalente. Entrega. Debe contar con Registro Sanitario INVIMA vigente cuando aplique: puesto en el sitio de entrega.</t>
  </si>
  <si>
    <t>KIT DE MAQUILLAJE FASHION- PROFESIONAL ARTISTICO</t>
  </si>
  <si>
    <t>Kit de maquillaje artístico profesiona. 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</si>
  <si>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BASES BLANCAS</t>
  </si>
  <si>
    <t>Base blanca cremosa para maquillaje artístico (tipo teatro/clown), alto cubrimiento. Textura: crema/grasosa o equivalente, de fácil aplicación y acabado uniforme. Presentación: envase individual, contenido neto aproximado 60 g (o equivalente). Producto nuevo, en empaque original. Debe contar con Registro Sanitario INVIMA vigente cuando aplique. Entrega: puesto en el sitio de entrega.</t>
  </si>
  <si>
    <t xml:space="preserve"> DIABOLO</t>
  </si>
  <si>
    <t>Diábolo de malabarismo tamaño grande (tipo profesional), con dos cazoletas en material plástico de alta resistencia (p. ej., polietileno o equivalente) y eje metálico o equivalente. Incluye: dos baquetas/palos en fibra de vidrio o equivalente y cuerda instalada o equivalente. Peso y balance adecuados para práctica y presentaciones. Color: surtido. Entrega: puesto en el sitio de entrega.</t>
  </si>
  <si>
    <t>PLATOS CHINOS</t>
  </si>
  <si>
    <t>Platos chinos (spinning plates) para malabarismo. Material: plástico de alta densidad (p. ej., PEAD/HDPE o equivalente). Diámetro aproximado: 240 mm (o equivalente). Peso aproximado: 110 g (o equivalente). Incluye: una (1) baqueta/vara de giro en madera o material sintético (o equivalente). Color: surtido. Entrega: puesto en el sitio de entrega.</t>
  </si>
  <si>
    <t>CAJAS DE MALABARISMO (TRIO) 13CMX18CM</t>
  </si>
  <si>
    <t>Cajas de malabarismo tipo “cigar box” (set TRIO). Dimensiones por unidad: 13 cm x 18 cm (o equivalentes). Material: madera terciada/contrachapado de fibra larga (o equivalente), con acabado liso. Peso por unidad: 200 a 220 g (o equivalente). Bordes reforzados, sin astillas. Entrega: puesto en el sitio de entrega.</t>
  </si>
  <si>
    <t>CLAVAS PÁNICO BICOLOR</t>
  </si>
  <si>
    <t>Clavas de malabarismo bicolor (unidad). Material: plástico de alta resistencia (p. ej., PAD/PEAD o equivalente) con alma reforzada (o equivalente). Componentes: cuerpo tipo botella y mango liso, con tope y regatón en caucho termoplástico (o equivalente) para absorción de impacto. Longitud: 52 cm (o equivalente). Peso: 220 g (o equivalente). Entrega: puesto en el sitio de entrega.</t>
  </si>
  <si>
    <t>PELOTA DE REBOTE 65mm</t>
  </si>
  <si>
    <t>Pelota de rebote (goma) para malabarismo/entrenamiento. Diámetro: 65 mm (o equivalente). Rebote mínimo: 90% (o equivalente). Peso aproximado: 155 g (o equivalente). Material: caucho/goma de alta resistencia (o equivalente). Color: surtido. Entrega: puesto en el sitio de entrega.</t>
  </si>
  <si>
    <t>PELOTA DE MALABARISMO 72 mm</t>
  </si>
  <si>
    <t>Pelota de escenario (malabarismo) de 72 mm de diámetro (o equivalente), peso aproximado 110 g (o equivalente). Material: PVC o caucho sintético (o equivalente), superficie lisa. Colores: surtidos. Entrega: puesto en el sitio de entrega.</t>
  </si>
  <si>
    <t>PELOTA BURBUJA 63mm COLOR</t>
  </si>
  <si>
    <t>Pelota tipo “burbuja” para malabarismo, diámetro 63 mm (o equivalente). Material: PVC o equivalente, rellena con semillas (p. ej., mijo o equivalente) para control. Peso aproximado: 110 g (o equivalente). Superficie: lisa o tipo “piel de durazno” (o equivalente). Colores: surtidos. Entrega: puesto en el sitio de entrega.</t>
  </si>
  <si>
    <t>BANDEJA AJEDREZ</t>
  </si>
  <si>
    <t>Bandera/paño para práctica artística con diseño tipo ajedrez.
 Medidas: 56 cm x 68 cm (o equivalentes).
 Material: tela poliéster/nylon o equivalente, con dobladillo o refuerzo perimetral.
 Incluye destorcedor con rodamientos y tirador/perilla para poi (o equivalentes) para evitar enredos durante el giro (si aplica al montaje). Entrega: puesto en el sitio de entrega.</t>
  </si>
  <si>
    <t xml:space="preserve">ARO 24 cm </t>
  </si>
  <si>
    <t>Aro/argolla para malabarismo. Diámetro: 24 cm (o equivalente). Material: plástico flexible de alta resistencia (p. ej., PE/PP o equivalente). Color: surtido. Bordes redondeados, sin rebabas. Entrega: puesto en el sitio de entrega.</t>
  </si>
  <si>
    <t>ULA ULA PLEGABLE 90 cm</t>
  </si>
  <si>
    <t>Aro tipo hula-hula (ula-ula) plegable o ensamblable paquete por 12 unidades (según propuesta), para uso recreativo/artístico. Material: polietileno de alta densidad (PEAD/HDPE) o equivalente. Diámetro: 80 cm a 90 cm (o equivalente). Espesor/tubo: 18 mm a 22 mm (o equivalente). Superficie lisa, sin aristas cortantes, colores sólidos surtidos. Entrega: puesto en el sitio de entrega.</t>
  </si>
  <si>
    <t>MONOCICLOS</t>
  </si>
  <si>
    <t>Monociclo aro 20. Tipo de equipo: monociclo de equilibrio para iniciación e intermedio. Tamaño de rueda: 20" (ideal para usuarios desde aprox. 1,40 m de estatura) (o equivalente). Rin en aluminio de doble pared o equivalente. Producto nuevo, apto para entrenamiento. Entrega: puesto en el sitio de entrega.</t>
  </si>
  <si>
    <t>MONOCICLO</t>
  </si>
  <si>
    <t>Monociclo aro 24. Tipo de equipo: monociclo para jóvenes y adultos (estatura sugerida mayor a 1,60 m) (o equivalente). Tamaño de rueda: 24". Rin en aluminio de doble pared o equivalente. Producto nuevo, apto para entrenamiento. Entrega: puesto en el sitio de entrega.</t>
  </si>
  <si>
    <t>CUERDA FLOJA</t>
  </si>
  <si>
    <t>Cuerda floja tipo slackline/cinta reata de seguridad. Longitud: 50 m. Ancho: 25 mm a 50 mm (o equivalente). Material: poliéster o nylon de alta tenacidad. Carga mínima de rotura (MBS): 2.000 kg (o equivalente). Incluye elementos de anclaje/ratchet (tensor) y protectores de árbol (si aplica) o equivalente. Entrega: puesto en el sitio de entrega.</t>
  </si>
  <si>
    <t>PALETAS COMBINADAS</t>
  </si>
  <si>
    <t>Paleta de maquillaje Artistico en crema combinada (mínimo 24 colores), para caracterización/maquillaje artístico. Alta pigmentación y cobertura, apta para rostro y cuerpo. Presentación: estuche/paleta con tapa, producto nuevo y sellado. Debe contar con Registro Sanitario INVIMA vigente cuando aplique. Entrega: puesto en el sitio de entrega.</t>
  </si>
  <si>
    <t>Set de pinceles para maquillaje artístico Profesional, mínimo 6 unidades. Cerdas sintéticas, suaves, de buena recuperación y resistentes a la caída. Incluye variedad de formas: redondos, planos y lengua de gato, en tamaños para detalle y cubrimiento. Mango ergonómico en madera barnizada o material sintético (o equivalente) y virola metálica anticorrosiva. Producto nuevo. Entrega: puesto en el sitio de entrega.</t>
  </si>
  <si>
    <t>ACCESORIOS</t>
  </si>
  <si>
    <t>Set de accesorios escénicos, según diseño de personaje requerido. Incluye elementos como joyería de fantasía reforzada (aretes, collares), parches de uso artístico, pañoletas en tela resistente (mínimo 50 cm x 50 cm), cinturones o similares (o equivalentes). Materiales hipoalergénicos en piezas de contacto directo y resistentes al uso continuo. Diseño y color: a definir por la supervisión. Entrega: puesto en el sitio de entrega.</t>
  </si>
  <si>
    <t>CAMPANA SALSERA</t>
  </si>
  <si>
    <t>Campana salsera (cowbell) para percusión latina. Material: acero o aleación metálica, acabado anticorrosivo. Tamaño: mediana/grande (según requerimiento), longitud aproximada 8" a 10" (o equivalente). Compatibilidad: apta para montaje en soporte/abrazadera de percusión (si aplica) o equivalente. Sonido brillante, sin deformaciones. Entrega: puesto en el sitio de entrega.</t>
  </si>
  <si>
    <t>PISO TIPO KONKER</t>
  </si>
  <si>
    <t>Piso tipo “konker” (superficie modular para exterior) para prácticas al aire libre. Área total: 5 m x 5 m (25 m²) (o equivalente). Material: losetas/modulos en caucho reciclado, PVC deportivo o polipropileno de alto impacto (o equivalente), resistentes a intemperie y rayos UV. Espesor mínimo: 10 mm (o equivalente). Superficie antideslizante, drenante (si aplica) y fácil de ensamblar. Entrega: puesto en el sitio de entrega.</t>
  </si>
  <si>
    <t>Rodilleras de protección para trabajo de piso. Almohadilla frontal en espuma EVA de alta densidad o gel (o equivalente), espesor mínimo 15 mm (o equivalente). Diseño anatómico con ajuste elástico y borde antideslizante. Tallas: surtidas (S, M, L) según requerimiento. Colores: a definir. Entrega: puesto en el sitio de entrega.</t>
  </si>
  <si>
    <t>KIT DE MAQUILLAJE ESCÉNICO</t>
  </si>
  <si>
    <t>Kit de maquillaje escénico (sin marca), para caracterización. Contenido mínimo: paleta de sombras (incluye colores primarios, mates y satinados o equivalentes), labial rojo y tono piel (o equivalentes), iluminador, y base de maquillaje de alta cobertura (o equivalente). Productos nuevos, en empaque original. Deben contar con Registro Sanitario INVIMA vigente cuando aplique. Entrega: puesto en el sitio de entrega.</t>
  </si>
  <si>
    <t>MANIQUÍ DE CABEZA CABELLO PARA TRENZAS</t>
  </si>
  <si>
    <t>Maniquí de cabeza cabello para trenzas Cabello similar a humano crespo largo. Con textura Afro/Crespa (4C) para práctica de trenzado técnico.  Longitud: Mínimo 20 a 24 pulgadas (50-60 cm) medidos desde la frente hasta las puntas. Densidad: Mínimo 250 cabellos por cm^2$ para simular volumen real. Resistencia: Capaz de soportar herramientas de calor hasta 180°C y uso de geles/ceras.  Accesorios: Debe incluir Soporte de mesa ajustable, Base de la cabeza con orificio estándar universal. Puesta en sitio de entrega.
• Material cabeza: PVC o silicona
• Cabello: Sintético o natural, mínimo 50 cm
• Color: Natural (negro o castaño)
• Uso: Práctica de trenzado
Puesta en sitio de entrega.</t>
  </si>
  <si>
    <t>CABELLO SINTÉTICO (kanekalon)</t>
  </si>
  <si>
    <t>Colores surtidos (tonos naturales). Extensión de cabello sintético de fibra de alta calidad, diseñada para trenzado africano, peinados escénicos y caracterización.  Longitud: Mínimo 24 pulgadas (60 cm) doblado / 48 pulgadas (120 cm) extendido. Peso: Mínimo 100 gramos por paquete.  Textura: Fibra suave, ligera y libre de enredos, con acabado mate para apariencia natural. Propiedades: Termo-resistente (de 80°C). Colores: Surtido en tonos naturales (Negro #1, Castaño Oscuro #2, Castaño Medio #4, Rubio Cenizo). Puesta en sitio de entrega.
• Material: Fibra sintética para trenzas
• Longitud: Mínimo 60 cm
• Presentación: Paquete individual
Puesta en sitio de entrega.</t>
  </si>
  <si>
    <t>GEL DE CERA PARA TRENZAS</t>
  </si>
  <si>
    <t xml:space="preserve">Extreme Hold 500 ml. </t>
  </si>
  <si>
    <t>ACCESORIOS PARA PEINADO</t>
  </si>
  <si>
    <t>Accesorios para peinado Cola de ratón de varios materiales .Material: Nylon o Poliéster 100% de alta densidad que no pierda el color con el roce o el lavado. Medidas: Calibre (diámetro) de 2 mm. Longitud: Presentación en rollos o carretes de 100 metros por color.  Variedad: Kit surtido con colores vibrantes (Dorado, Plateado, Neones y Tonos Primarios). Calidad: El cordón debe ser flexible, fácil de anudar y con puntas que permitan el sellado por calor para evitar el deshilachado. puesta en sitio de entrega
Puesta en sitio de entrega.</t>
  </si>
  <si>
    <t>PINZAS</t>
  </si>
  <si>
    <t>Kint pinzas: Kit de 5 Pinzas Para Joyas, Bisutería, Corte, Alambre.  fabricadas en acero al carbono o acero inoxidable con acabado pulido para evitar marcas en el alambre. El kit debe incluir exactamente: Pinza de Punta Redonda: Para crear argollas y bucles. Pinza de Corte Lateral (Frio): De alta precisión para alambres de cobre, latón y plata. Pinza de Punta Plana: Para sujetar y doblar ángulos rectos. Pinza de Punta de Cadena (Chain Nose): Punta fina y serrada para espacios reducidos. Pinza de Punta Doblada: Para acceder a ángulos difíciles y abrir/cerrar argollas. Estuche de almacenamiento incluido. Puesta en sitio de entrega.
Puesta en sitio de entrega.</t>
  </si>
  <si>
    <t>MOSTACILLA CHECA</t>
  </si>
  <si>
    <t>Mostacilla checa por 250 gramos en colores surtidos.  
Puesta en sitio de entrega.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</si>
  <si>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</si>
  <si>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Puesta en sitio de entrega.</t>
  </si>
  <si>
    <t>PAÑOS DE AGUJA</t>
  </si>
  <si>
    <t>Aguja pelo (Aguja larga para mostacilla) con 25 unidades cada paño.  
Puesta en sitio de entrega.</t>
  </si>
  <si>
    <t>HILO BÚFALO</t>
  </si>
  <si>
    <t>Hilo búfalo calibre B-46 / Rollos X 40 gramos. Variedad de colores.  
Puesta en sitio de entrega.</t>
  </si>
  <si>
    <t>HERRAJES</t>
  </si>
  <si>
    <t>Conjunto de Herrajes para aretes tipo pescador, cierres para manillas, separadores, uniones, argollas, infinitos, alfileres de argolla, alfileres de balín, arandelas.  Material: Aleación de metal con recubrimiento de alta calidad en colores dorado y plateado. El kit debe estar compuesto por:  Ganchos Pescador: Mín. 100 unidades.  Cierres (Loros/Mosquetones): Mín. 50 unidades.  Argollas de Unión (4mm y 6mm): Mín. 200 unidades. Alfileres (con cabeza de balín y de argolla) Mín. 100 unidades de cada uno (200 total). Separadores e Infinitos: Surtido de diseño técnico (mín. 50 piezas). Terminales y Arandelas: Mín. 100 unidades. Todo el material debe ser resistente a la oxidación y entregarse en un organizador plástico con compartimentos para cada referencia. 
Puesta en sitio de entrega.</t>
  </si>
  <si>
    <t>NYLON</t>
  </si>
  <si>
    <t>Hilo Nylon Para Joyería Bisutería Pulseras 0.6mm Rollo X100m.  
Puesta en sitio de entrega.</t>
  </si>
  <si>
    <t>HILO CHINO</t>
  </si>
  <si>
    <t>Hilo Chino 0.8mm x 90metros Para Bisutería Manillas X 6 Rollos.  
Puesta en sitio de entrega.</t>
  </si>
  <si>
    <t>TELAR</t>
  </si>
  <si>
    <t>Telar de mostacilla bisutería con bandeja, en madera de 9mm de espesor, graduable, longitud máxima 46cm, ancho 16cm. Con bandeja de 10 puestos dimensiones 25cm x 9,5cm material en madera de 9mm de espesor.
Puesta en sitio de entrega.</t>
  </si>
  <si>
    <t>SARTAS</t>
  </si>
  <si>
    <t>Sartas de murano de Calibre #10 Colores Surtidos 
Puesta en sitio de entrega.</t>
  </si>
  <si>
    <t>AGUJA DE CROCHET</t>
  </si>
  <si>
    <t>Kit de agujas para croché x 6, en diferente grosor.  
Puesta en sitio de entrega.</t>
  </si>
  <si>
    <t>HILO</t>
  </si>
  <si>
    <t>Hilo de crochet clásico colores surtidos ovillo de 100 gramos.  
Puesta en sitio de entrega.</t>
  </si>
  <si>
    <t>rollo</t>
  </si>
  <si>
    <t>TIJERAS A01</t>
  </si>
  <si>
    <t>Tijeras A01. para cortar hilos, alambres y materiales delicados con precisión 
Puesta en sitio de entrega.</t>
  </si>
  <si>
    <t>CARTILLAS</t>
  </si>
  <si>
    <t>Revista con patrones paso a paso de crochet y bisuteria.  publicación impresa técnica enfocada en técnicas de Crochet (Tejido) y Bisutería. Contenido: Debe incluir diagramas de patrones, guías fotográficas de alta resolución y explicaciones detalladas para niveles principiante e intermedio. Extensión: Mínimo 32 a 48 páginas de contenido útil. Material: Tapas en papel propalcote de mínimo 150g con acabado plastificado (brillante o mate); páginas interiores en papel propalcote o bond de mínimo 90g para asegurar durabilidad. tamaño: Formato estándar (aprox. 21 cm x 28 cm).  Encuadernación: Al caballete (grapada) o lomo pegado, con acabado resistente al hojeo frecuente
Puesta en sitio de entrega.</t>
  </si>
  <si>
    <t>FERRETERIA LUIS PENAGOS S.A.S.  
NIT: 830.037.039-8</t>
  </si>
  <si>
    <t>FICO FERRETERIA S.A.S. 
NIT 900.922.409-1</t>
  </si>
  <si>
    <t xml:space="preserve">VILLA DEPORTIVA COLOMBIA SAS   
 NIT. 9 0 1 3 5 2 9 0 2-7 </t>
  </si>
  <si>
    <t xml:space="preserve">ÉXITO 
NIT. 890900608-9. </t>
  </si>
  <si>
    <t>EL VALOR TOMADO COMO REFERENCIA CORRESPONDE AL PUBLICADO EN LA PÁGINA WEB DEL PARQUE JAIME DUQUE. PARA EFECTOS DE LA PRESENTE COTIZACIÓN, SE DETERMINÓ LA BASE GRAVABLE. POSTERIORMENTE, SOBRE DICHA BASE GRAVABLE SE APLICÓ UN PORCENTAJE DEL TREINTA Y SEIS POR CIENTO (36%), CORRESPONDIENTE A LA SUMATORIA DEl 26% DE CARGA TRIBUTARIA Y DIEZ POR CIENTO (10%) DE UTILIDAD. EN CONSECUENCIA, EL VALOR FINAL COMPRENDE TODOS LOS COSTOS DIRECTOS E INDIRECTOS ASOCIADOS A LA PRESTACIÓN DEL SERVICIO, INCLUYENDO ADMINISTRACIÓN DEL RECURSO, IMPUESTOS, TASAS, CONTRIBUCIONES Y DEMÁS OBLIGACIONES QUE PUEDAN GENERARSE DE CONFORMIDAD CON LA NORMATIVIDAD FISCAL VIGENTE.</t>
  </si>
  <si>
    <t>Resolución Tabla de Honorarios 
No. 1124 de 2024
(Memorando 27-10-2025)</t>
  </si>
  <si>
    <t>Espacio adecuado con dotación de sillas, baños, mesas, video beam, computador, sonido y elementos necesarios para el desarrollo de eventos de hasta 30 personas. Con disponibilidad de espacio exterior para el desarrollo de las actividades al aire libre Los salones comunales (10 ubicaciones diferentes para cada uno de los 10 grupos de beneficiarios) en donde serán dictados los talleres de formación tendrán la siguiente distribución geográfica:
•	2 salones en la UPL 02 Cuenca del Tunjuelo
•	4 salones en la UPL 03 Arborizadora
•	4 salones en la UPL 04 Lucero</t>
  </si>
  <si>
    <t xml:space="preserve">Lupa Con Luz - 12 Led Portátil Para Lectura Adultos Mayores, Esta lupa portátil con 12 luces LED está pensada para facilitar la lectura de texto pequeño y otras tareas de observación cercana, especialmente en condiciones de poca iluminación. Su diseño ergonómico y la iluminación integrada la hacen una opción práctica para adultos mayores o personas que buscan una ayuda visual sencilla y fácil de usar. </t>
  </si>
  <si>
    <t>Juego de mesa tertulia cuenta la historia: Contiene 72 fichas, fortalece habilidades memoria, sociales, visuales y motrices para adultos mayores; tamaño 24 X 17 x 4cm. </t>
  </si>
  <si>
    <t>Juego didáctico asociación de letras fabricado en madera MDF con impresión serigráfica en policromía a base de tintas UV no tóxicas y plástico inyectado, compuesto por 1 caja de cartón que funciona como almacenamiento, 27 fichas de vocales, 80 fichas de consonantes, 24 fichas plásticas y 2 soportes para construir las palabras.</t>
  </si>
  <si>
    <t>Cuaderno/libro de actividades cognitivas para adultos. Ejemplo libro de panamericana: “Mente en Forma: Actividades para Mayores”</t>
  </si>
  <si>
    <t>Juego de mesa Scrabble de Madera, clásico juego de palabras Medidas 3.810X0.800X26.670 Incluye 4 soportes de madera, bolsa para piezas de madera, 56 cartas, 100 piezas de madera con letras, tablero con doble vista, reglas.</t>
  </si>
  <si>
    <t>Juego de destreza cognitiva con fichas encajables. Elaborado en caucho, goma EVA de alta densidad o material elastomérico de características iguales o superiores, flexible, resistente, lavable y no tóxico. Aproximadamente 32 cm de largo x 23 cm de ancho x 1 cm de espesor (se aceptan variaciones de ±10 %) Peso Aproximadamente 300 gramos (±15 %). Un (1) tablero con espacios para encaje y un conjunto de fichas desmontables de diferentes formas geométricas o irregulares que permitan múltiples combinaciones de armado. Nivel de dificultad moderado, Encaje de piezas mediante orientación espacial, razonamiento lógico y resolución de problemas; Atención sostenida, concentración, percepción visual, orientación espacial, funciones ejecutivas, memoria de trabajo, coordinación visomotora, motricidad fina y flexibilidad cognitiva Superficie lisa, fácil limpieza, resistente al uso frecuente, bordes redondeados y piezas de fácil manipulación para personas adultas y adultas mayores, uso individual o asistido en actividades de estimulación cognitiva y entrenamiento de funciones ejecutivas.</t>
  </si>
  <si>
    <t>SOT PUBLICIDAD SAS
NIT: 901909848-1</t>
  </si>
  <si>
    <t>ANTONIO MARIA SAENZ BUITRAGO
NIT: 3179488-0</t>
  </si>
  <si>
    <t xml:space="preserve">LIBRERÍA NACIONAL 
NIT: 890301951-0 </t>
  </si>
  <si>
    <t>DIDACTICOS PINOCHO
NIT: 800026452-0</t>
  </si>
  <si>
    <t>OPR DIGITAL SAS
NIT: 900.438.464-1</t>
  </si>
  <si>
    <t xml:space="preserve">Título profesional en programas académicos pertenecientes a alguno de los siguientes Núcleos Básicos de Conocimiento – NBC: Economía o administración o contaduría pública o Ingeniería Industrial o Sociología, Trabajo Social y Afines.
Con estudios de posgrado en áreas relacionadas con gestión o gerencia de proyectos o social.
Experiencia profesional: Mínimo cinco (5) años de experiencia profesional contados a partir de la terminación de materias o la expedición de la tarjeta profesional cuando aplique.
Experiencia Especifica: experiencia específica en la coordinación, gerencia o dirección de al menos dos (2) proyectos sociales orientados con la formación o capacitación o el fortalecimiento de organizaciones sociales e instancias de participación ciudadana.
Nota: Es importante contar con un profesional con dedicación del 100% para la correcta ejecución de las actividades. </t>
  </si>
  <si>
    <t>APOYO LOGÍSTICO para talleres de formación.</t>
  </si>
  <si>
    <t xml:space="preserve">Bachiller que resida en la localidad de Ciudad Bolívar. Experiencia como apoyo logístico con veintitres (23) meses de experiencia en eventos.  </t>
  </si>
  <si>
    <t>CAJA DE COLORES
(KIR BÁSICO)</t>
  </si>
  <si>
    <t>BORRADOR DE NATA
(KIT BÁSICO)</t>
  </si>
  <si>
    <t>TAJALÁPIZ
(KIT BÁSICO)</t>
  </si>
  <si>
    <t>CAJA DE LAPIZ
(KIT BÁSICO)</t>
  </si>
  <si>
    <t>REGLA PLASTICA
(KIT BÁSICO)</t>
  </si>
  <si>
    <t>COMERCIALIZADORA LA EXITOSA JR SAS
NIT:  900859627-1</t>
  </si>
  <si>
    <t xml:space="preserve">SE TOMA LA MEDIANA COMO MEDIDA DE TENDENCIA CENTRAL PARA EL CALCULO. VALORES TOMADOS DE LA CANASTA DE COSTOS VIGENCIA 2026. </t>
  </si>
  <si>
    <t>Cuaderno de notas cuadriculado, 100 hojas (o equivalente), tamaño a definir (p. ej., carta o cuaderno grande) según requerimiento. Papel bond (o equivalente). 
Presentación: caja x 12 unidades (o equivalente). Entrega: puesto en el sitio de entrega.</t>
  </si>
  <si>
    <t>BLOCk DE DIBUJO PAPEL PARA DIBUJO PROFESIONAL</t>
  </si>
  <si>
    <t>PERFORADORA SEMI INDUSTRIAL</t>
  </si>
  <si>
    <t xml:space="preserve">Huellero dactilar color negro, libre de cloro, no se decolora, no tóxico, tinta de secado rápido y no se corre. </t>
  </si>
  <si>
    <t> TEMPERAS 30 ML</t>
  </si>
  <si>
    <t xml:space="preserve">SE TOMA EL PROMEDIO COMO MEDIDA DE TENDENCIA CENTRAL PARA EL CALCULO. VALORES TOMADOS DE LA CANASTA DE COSTOS VIGENCIA 2026. </t>
  </si>
  <si>
    <t xml:space="preserve">Compra de Botiquín maleta básico, Botiquín maleta básico: Conformado por gasa no estéril, gasa estéril, toallas higiénicas, esparadrapos de tela, bajalenguas en madera, guantes de látex, vendas elásticas, vendas de algodón laminado, yodopovidona, solución salina, termómetro mercurio en vidrio, alcohol antiséptico, tijera para trauma, linterna con pilas alcalinas. </t>
  </si>
  <si>
    <t>DEPOSITO FONTIBON A&amp;B SAS 
NIT: 900.531.144</t>
  </si>
  <si>
    <t>PINTURAS EL MUNDIAL DEL COLOR 
NIT: 78845412-5</t>
  </si>
  <si>
    <t>TODO PINTURAS SANM
NIT: 8110453713</t>
  </si>
  <si>
    <t>Brocha 3” Con Mango de Plástico. Uso Profesional Fibra Sintética</t>
  </si>
  <si>
    <t xml:space="preserve">BASE GRAVABLE </t>
  </si>
  <si>
    <t>FALABELLA DE COLOMBIA SA (INTERNET)
NIT: 900.017.302-0</t>
  </si>
  <si>
    <t>HOMECENTER - SODIMAC COLOMBIA S.A. 
NIT: 800.242.106-2
(INTERNET)</t>
  </si>
  <si>
    <t xml:space="preserve">
Brocha 1-1/2" Con Mango de Plástico. Uso Profesional Fibra Sintética</t>
  </si>
  <si>
    <t>RODILLO MEDIANO  9"</t>
  </si>
  <si>
    <t>Rodillo de tamaño mediano ( 9 pulgadas), de uso general para la aplicación de pintura en muros, fachadas y superficies planas de tamaño medio. Cuenta con recubrimiento de fibra sintética o lana, que garantiza buena carga y liberación de pintura, logrando acabados homogéneos y eficientes. Compatible con pinturas acrílicas, esmaltes y recubrimientos base agua o solvente.</t>
  </si>
  <si>
    <t>Rodillo de gran formato (18 pulgadas), diseñado para cubrir áreas amplias en menor tiempo, como fachadas extensas, muros exteriores y pavimentos. Fabricado con materiales de alta resistencia y fibras de mayor absorción,</t>
  </si>
  <si>
    <t>INSTRUMENTACION Y SERVICIOS S A S       NIT: 830505910-9</t>
  </si>
  <si>
    <t>DEPOSITO Y FERRETERIA FERRICENTRO S A S   NIT: 901693931-8</t>
  </si>
  <si>
    <t>FERRETERIA ANDRES MARTINEZ SAS            NIT: 900034102-4</t>
  </si>
  <si>
    <t>DIRECCION Y GESTION DE PROYECTOS S.A.S         NIT 901.352.122-9</t>
  </si>
  <si>
    <t>RODILLO GRANDE 18"</t>
  </si>
  <si>
    <t>GEPAV S A S
NIT:844001014</t>
  </si>
  <si>
    <t>VALOR UNITARIO IVA INCLUISO
IVA INCLUIDO</t>
  </si>
  <si>
    <t>A&amp;C
NIT: 901.114.690-0</t>
  </si>
  <si>
    <t>EASY - CENCOSUD COLOMBIA S.A. 
NIT 900.155.107-1</t>
  </si>
  <si>
    <t>POLISOMBRA VERDE PARA CORTINAS</t>
  </si>
  <si>
    <t>Rollo de tela verde de 100mts * 2,10m - 55gr</t>
  </si>
  <si>
    <t xml:space="preserve">Rollo </t>
  </si>
  <si>
    <t>EXPRESS PETS LA VACA LIMITADA
NIT: 900.008.285-3</t>
  </si>
  <si>
    <t>NTC REPRESENTACIONES SAS 
NIT:900.584.417+2</t>
  </si>
  <si>
    <t>TECNOLOGY LIVE DIANA -DIANA MARCELA GUERRERO BARAJAS
NIT: 1032416457-6</t>
  </si>
  <si>
    <t>MANGUERA DE AGUA DE 1/2"X 100 M JARDÍN. Fabricada en PVC de alta resistencia con tres capas donde el interior y exterior del plastico son de alta resistencia,capa intermedia con tejido de hilo de poliester que otorga mayor robustez. Presion maxima de trabajo de 200 PSI y temperatura maxima de 60 grados centrigrados.</t>
  </si>
  <si>
    <t xml:space="preserve">MANGERA X 100 M </t>
  </si>
  <si>
    <t>FERRICENTRO SAS 2026
NIT: 800-237-412-1</t>
  </si>
  <si>
    <t xml:space="preserve">SE TOMA LA MEDIANA COMO MEDIDA DE TENDENCIA CENTRAL PARA EL CALCULO.  </t>
  </si>
  <si>
    <t>Alambre de Puas calibre 16.5x 400 metros</t>
  </si>
  <si>
    <t>Herramienta manual de mango largo, fabricada en metal, con diseño curvo y mango de madera resistente.
Tipo: Rastrillo metálico
Diseño: Curvo
Longitud del mango: 1,20 m
Material del mango: Madera
16 Dientes</t>
  </si>
  <si>
    <t>Herramienta de mano machete. Longitud de la hoja: 18 pulgadas</t>
  </si>
  <si>
    <t>Azadón Forjado Con Mango
Ancho:14 cm
Alto: 26 cm
Largo: 130 cm
Material del cuchillo:Acero inoxidable
Material del mango:Madera
Largo del mango:130 cm</t>
  </si>
  <si>
    <t>Pala de jardineria 6x15 ancho de la cabeza: 6" (15.2cm) Calibre de la cabeza: 16 Empaque: Atado Longitud de la cabeza: 15" (38.1cm)
Longitud del mango: 20" (50.8cm) Longitud total: 27" (68.5cm) Peso: 922 g Características: Acabado en pintura híbrida en polvo transparente</t>
  </si>
  <si>
    <t>Paladraga sencilla
Ancho: 15 cm
Alto: 15 cm
Tipo de pala: Punta huevo
Material del mango: Madera
Material de la hoja: Acero
Características: Hojas de acero templado., Mangos cuadrados de madera., Apertura máxima: 6.1/2" (165 mm)., Largo de los mangos: 48" (122 cm)., Espesor de la hoja: 1.8 mm., Socket: 4 mm.</t>
  </si>
  <si>
    <t>ATRIAL SAS 
NIT: 900.425.823-4</t>
  </si>
  <si>
    <t>ENAVII E-COMMERCE
NIT:901.552969-8</t>
  </si>
  <si>
    <t>Rollo de 500 metros. Plástico 9.5cmx9.5cm.</t>
  </si>
  <si>
    <t>DOTACIONES ZOLU
NIT: 801.558.19-1</t>
  </si>
  <si>
    <t>EQUIPO DE COMPUTO PORTATIL CORPORATIVO CON DIADEMA INCLUIDA</t>
  </si>
  <si>
    <t>JUEGO DE MICROFONOS INALAMBRICOS CON PLANTA RECEPTORA</t>
  </si>
  <si>
    <t>JKD ELECTRICOS
NIT:901.646.421-9</t>
  </si>
  <si>
    <t>MEGÁFONO RECARGABLE 9 50W, USB, BLUTOOTH, AUX PROPHONIC</t>
  </si>
  <si>
    <t>Balón de fútbol
Características técnicas: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Especificaciones físicas:
Peso: entre 0,5 kg y 1 kg.
Dimensiones aproximadas: 21 x 21 x 21 cm.
Certificación:
Aprobado y/o certificado bajo normas oficiales vigentes.
Certificación por federación nacional y/o internacional (FCF, DIMAYOR, FIFA).
Evidencia mediante sello visible en la superficie del balón.</t>
  </si>
  <si>
    <t>CLUB DEPORTIVO EAGLES SKATE DEL MUNICIPIO DE MOSQUERA
NIT.  901.773.493</t>
  </si>
  <si>
    <t>Pendón tipo araña de 1 metro de ancho por 2 de alto. (1m *2m) Material Hierro- aluminio Impresión digital Banner 13oz Alta calidad Impresión: Impresión digital en plóter full color, Alta resolución Estuche en tela.</t>
  </si>
  <si>
    <t>MUNDO DOTACIONES 
NIT 901.090.656-4</t>
  </si>
  <si>
    <t>Escalera Extensible 16 Pasos Capacidad 150 Kg Tr Color Plateado</t>
  </si>
  <si>
    <t>Material: Aluminio extruido de alta resistencia, ligero y resistente a la corrosión.  
Capacidad de Carga: Máximo 150 kg (Uso Industrial Pesado) Mínimo 16 peldaños en total, con peldaños en forma de "D" estriados para evitar deslizamientos.  
Sistema de Extensión: Polea y cuerda de nylon con ganchos de seguridad (pestillos) de gravedad de alta resistencia. 
Seguridad: Tapas de extremo protectoras en la parte superior y zapatas giratorias antideslizantes de caucho en la base para máxima estabilidad. 
Altura: Alcance máximo aproximado de 4.8 metros (16 pies) extendida.
Puesta en sitio de entrega.</t>
  </si>
  <si>
    <t>Ref. Mercado: Espátula metálica 4".
 • Caract: Hoja de acero inoxidable flexible, mango ergonómico.
 • Specs: 4 pulgadas (10 cm).
 • Incluye: 1 unidad.</t>
  </si>
  <si>
    <t>GRUPO CNS COLOMBIA SAS
NIT: 901104404</t>
  </si>
  <si>
    <t xml:space="preserve">Decametro x 50 mt </t>
  </si>
  <si>
    <t>JORDAN BRANS</t>
  </si>
  <si>
    <t>Ref. Mercado: Segueta 12" cromada.
 • Caract: Marco tubular, tensor mariposa.
 • Specs: 12 pulgadas. Corte de metal.
 • Incluye: Marco + 1 hoja.</t>
  </si>
  <si>
    <t>TOTAL ONE STOP TOOLS STATION</t>
  </si>
  <si>
    <t>CASA FERRETERA S.A.S
NIT: 890.937.010-5</t>
  </si>
  <si>
    <t>COMADERAS
NIT: 900.925.006-9</t>
  </si>
  <si>
    <t>AGROCOLOMBIA
NIT: 900608730</t>
  </si>
  <si>
    <t>MAQUITEC DE COLOMBIA
NIT: 900944793-8</t>
  </si>
  <si>
    <t>MASTER HERRAMIENTAS
NIT: 901.365.293-6</t>
  </si>
  <si>
    <t xml:space="preserve">Carretilla grande P/plastica Rueda N/neumatica reforzada 120l a 200 l. Puesta en sitio de entrega.
</t>
  </si>
  <si>
    <t>PROTSEG S.A.S
NIT: 900882638-7</t>
  </si>
  <si>
    <t>CRIVANOCOL SEGURIDAD INDUSTRIAL S.A.S
NIT: 901974457.</t>
  </si>
  <si>
    <t xml:space="preserve"> 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</si>
  <si>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</si>
  <si>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 xml:space="preserve">IMPRESORA </t>
  </si>
  <si>
    <t>CABINA DE SONIDO CON TRIPODE Y MICROFONO</t>
  </si>
  <si>
    <t>PROYECTORES Y PANTALLA LED
NIT:  900554188-8</t>
  </si>
  <si>
    <r>
      <t xml:space="preserve">Conos en silicona
</t>
    </r>
    <r>
      <rPr>
        <b/>
        <sz val="11"/>
        <color rgb="FF000000"/>
        <rFont val="Garamond"/>
        <family val="1"/>
      </rPr>
      <t xml:space="preserve">Caracteristicas; </t>
    </r>
    <r>
      <rPr>
        <sz val="11"/>
        <color rgb="FF000000"/>
        <rFont val="Garamond"/>
        <family val="1"/>
      </rPr>
      <t xml:space="preserve"> 
Dimensiones; 40 Cm Con Agujeros Para Entrenamiento Agilidad Coordinación Deportiva.
Material de la Cinta: Riata de poliéster de alta densidad con acabado fino (resistente a la fricción y rayos UV)
.Material de Peldaños: Polímero rígido de alta resistencia al impacto.</t>
    </r>
  </si>
  <si>
    <r>
      <t xml:space="preserve">Petos deportivos tallas S, M y L
</t>
    </r>
    <r>
      <rPr>
        <b/>
        <sz val="11"/>
        <color theme="1"/>
        <rFont val="Garamond"/>
        <family val="1"/>
      </rPr>
      <t>Características técnicas:</t>
    </r>
    <r>
      <rPr>
        <sz val="11"/>
        <color theme="1"/>
        <rFont val="Garamond"/>
        <family val="1"/>
      </rPr>
      <t xml:space="preserve">
Elaborados en tela tipo malla, Novacron, Austin o material equivalente.
Tela transpirable, resistente y de fácil lavado y secado.
Conserva color y forma con el uso y el paso del tiempo.
Numeración estampada a una sola tinta.
Colores variados.
</t>
    </r>
    <r>
      <rPr>
        <b/>
        <sz val="11"/>
        <color theme="1"/>
        <rFont val="Garamond"/>
        <family val="1"/>
      </rPr>
      <t>Tallas:</t>
    </r>
    <r>
      <rPr>
        <sz val="11"/>
        <color theme="1"/>
        <rFont val="Garamond"/>
        <family val="1"/>
      </rPr>
      <t xml:space="preserve">
S, M y L.</t>
    </r>
  </si>
  <si>
    <t>Bastones 1 mt entrenamiento Agilidad Deportiva, multicolor. Fabricado en politileno de acto impacto. 
1. Longitud: 1 metro (100 cm) ± 5 cm
2. Diámetro: entre 20 mm y 30 mm (2 cm a 3 cm)
3. Espesor de pared: entre 2 mm y 5 mm (según fabricación)
4. Peso: aproximado entre 150 g y 400 g</t>
  </si>
  <si>
    <t>Silla giratoria con elevación neumática. Dimensiones: Ancho asiento: 48-50 cm; Profundidad: 45-47 cm; Altura total regulable (100-110 cm). Capacidad: Soporte de peso mínimo de 120 kg Estructura: Espaldar en marco de polipropileno de alta resistencia, tapizado en malla tipo "Mesh" antitranspirante de alta tensión. Asiento: Estructura interna de madera contrachapada, con espuma de poliuretano inyectada de alta densidad (mínimo 50 kg/) tapizada en tela tipo paño o malla. Mecanismo: Sistema de elevación neumática mediante cilindro de gas clase 3 o 4. Sistema de contacto permanente o basculante con bloqueo. Ergonomía: Apoyo lumbar fijo o ajustable y curvatura anatómica. Base: Estrella de 5 radios (diámetro mínimo de 60 cm) en Nylon reforzado o acero cromado, con ruedas de doble giro en poliuretano. Dimensiones: Ancho asiento: 48-50 cm; Profundidad: 45-47 cm; Altura total regulable (100-110 cm). Capacidad: Soporte de peso mínimo de 120 kg. Puesta en sitio de entrega.</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</si>
  <si>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</si>
  <si>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</si>
  <si>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Bolsa</t>
  </si>
  <si>
    <t>Morral elaborado en poliéster impermeable. Morral con espaldar acolchado, bolsillo trasero con cremallera y bolsillos para botilito. Alto 40 cm Ancho 27 cm Profundidad 18 cm Tipo de impresión DTF Área de marcación (El arte se adecua a esta área.) Circulo de 13 cm DTF o Bordado.</t>
  </si>
  <si>
    <t>Minidocumental de procesos comunitarios y culturales de 3 a 5 minutos. Incluye entrevistas personalizadas, registro audiovisual y fotografico de las actividades realizadas. Preproducción: Reunión inicial, estructura narrativa, guión tecnico, y plan de rodaje. Producción: 1 jornada de grabación. Edición y montaje: Selección del material, montaje narrativo, edición de entrevistas, música, y diseño básico de sonido. colorización: Corrección de textos, créditos y elementos gráficos. Video en full HD optimizado para redes y presentación.</t>
  </si>
  <si>
    <t>Persona/Mes</t>
  </si>
  <si>
    <t>Morral elaborado en poliéster impermeable. Morral con espaldar acolchado, bolsillo trasero con cremallera y bolsillos para botilito. Alto 40 cm Ancho 27 cm Profundidad 18 cm Tipo de impresión DTF Área de marcación (El arte se adecua a esta área.) Circulo</t>
  </si>
  <si>
    <t>BOLSA ENTREGA DE INCENTIVOS A ORGANIZACIONES</t>
  </si>
  <si>
    <t>BOLSA ENTREGA DE INCENTIVOS A INSTANCIAS DE PARTICIPACIÓN</t>
  </si>
  <si>
    <t>Feria, Intercambio de saberes  de participación ciudadana</t>
  </si>
  <si>
    <t>SELLO PERSONALIZADO
(KIT BÁSICO)</t>
  </si>
  <si>
    <t>LUPA CON LUZ
(KIT BÁSICO)</t>
  </si>
  <si>
    <t>JUEGO DE MESA TERTULIA
(KIT TRANSVERSAL DE APRENDIZAJE)</t>
  </si>
  <si>
    <t>JUEGO DIDACTICO 
(KIT TRANSVERSAL DE APRENDIZAJE)</t>
  </si>
  <si>
    <t>CUADERNO/LIBRO
(KIT TRANSVERSAL DE APRENDIZAJE)</t>
  </si>
  <si>
    <t>JUEGO DE MESA SCRABBLE
(KIT TRANSVERSAL DE APRENDIZAJE)</t>
  </si>
  <si>
    <t>JUEGO DE DESTREZA
(KIT TRANSVERSAL DE APRENDIZAJE)</t>
  </si>
  <si>
    <t>RECORRDO PEDAGÓGICO</t>
  </si>
  <si>
    <t>Alquiler mesa plástica cuadrada para 4 personas</t>
  </si>
  <si>
    <t xml:space="preserve">ESTE ITEM ES UNA BOLSA  VALOR GLOBAL INMODIFICABLE E INOFERTABLE.  ESTE VALOR TOTAL CORRESPONDE A $399.000.000 DE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INCENTIVOS" DEL PRESENTE ESTUDIO DE MERCADO. </t>
  </si>
  <si>
    <t xml:space="preserve">ESTE ITEM ES UNA BOLSA  VALOR GLOBAL INMODIFICABLE E INOFERTABLE.  ESTE VALOR TOTAL CORRESPONDE A $1.281.000.000 DE PESOS.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INCENTIVOS" DEL PRESENTE ESTUDIO DE MERCADO. </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</si>
  <si>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</si>
  <si>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Notas autoadhesivas medianas de 75 x 75 mm Colores surtidos, paquete x 100 unds</t>
  </si>
  <si>
    <t>Paquete</t>
  </si>
  <si>
    <t>CACHARRERIA MEDELLIN DISTRIBUIDORA
NIT:  860.076.508-1</t>
  </si>
  <si>
    <t>PANAMERICANA LIBRERIA Y PAPELERIA S.A.
NIT: 830.037.946-3</t>
  </si>
  <si>
    <t>INCAMARU DIGITAL LTDA
NIT:  900137188</t>
  </si>
  <si>
    <t>Cartilla , Media Carta de 24 páginas internas incluida caratula en plastificado mate o brillante cosido al caballete en materiales hojas bond de 75 grs hojas internas y caratula e propalcote plastificado, Tamaño: 21.5 cm x 14 cms, Material: Hojas Internas propalcote de 75 grs – Caratula Propalcote de 300 grs. Impresión: 4×4 tintas Terminado: Cosido, Plastificado mate o brillante en Caratula-incluye diagramación.</t>
  </si>
  <si>
    <t>SE TOMA LA MEDIANA COMO MEDIDA DE TENDENCIA CENTRAL PARA EL CALCULO</t>
  </si>
  <si>
    <t>MORRAL
(KIT BÁSICO)</t>
  </si>
  <si>
    <t>AGENDA CON ESFERO
(KIT BÁSICO)</t>
  </si>
  <si>
    <t>MINI DOCUMENTAL</t>
  </si>
  <si>
    <t>SE TOMA EL PROMEDIO COMO MEDIDA DE TENDENCIA CENTRAL APRA EL CALCULO</t>
  </si>
  <si>
    <t xml:space="preserve">CARTAS DE EMPODERAMIENTO
(KIT CUIDADO Y EMPODERAMIENTO) </t>
  </si>
  <si>
    <t>RESALTADORES</t>
  </si>
  <si>
    <t>MORRAL
(KIT PEDAGOGICO)</t>
  </si>
  <si>
    <t xml:space="preserve">KIT FLORES, VELAS Y ESCENCIA
(KIT CUIDADO Y EMPODERAMIENTO </t>
  </si>
  <si>
    <t xml:space="preserve">
CARTILLA MEDIANA
(KIT PEDAGOGICO)</t>
  </si>
  <si>
    <t>SE TOMA EL PROMEDIO COMO MEDIDA DE TENDENCIA CENTRAL PARA EL CALCULO</t>
  </si>
  <si>
    <t xml:space="preserve">C.	Diplomado en comunicación estrategica </t>
  </si>
  <si>
    <t>SE TOMA EL PORMEDIO COMO MEDIDA DE TENDENCIA CENTRAL PARA EL CALCULO.</t>
  </si>
  <si>
    <t>CARTILLA PEDAGÓGICA MEDIANA</t>
  </si>
  <si>
    <t>LÁPIZ NEGRO
(KITE PEDAGÓGICO)</t>
  </si>
  <si>
    <t>AGENDA CON ESFERO
(KIT PEDAGÓGICO)</t>
  </si>
  <si>
    <t>TAJALÁPIZ
(KIT PEDAGÓGICO)</t>
  </si>
  <si>
    <t>RESALTADORES
(KIT PEDAGÓGICO)</t>
  </si>
  <si>
    <t>NOTAS AUTOADHESIVAS MEDIANAS
(KIT PEDAGÓGICO)</t>
  </si>
  <si>
    <t xml:space="preserve">
Salida pedagógica parque Jaime Duque (Boletas de entrada) Pasaporte de entrada, experiencia legado que incluye ingreso a todas las atracciones del parrque con excepción del Tren de los andenes y bicicletas de Ecoparque Sabana</t>
  </si>
  <si>
    <t>DESIGNARE AGENCIA GRÁFICA 
NIT: 1013580032-1</t>
  </si>
  <si>
    <t>RECORRIDO PEDAGÓGICO</t>
  </si>
  <si>
    <t>APOYO LOGÍSTICO 
(feria)</t>
  </si>
  <si>
    <t>TALLERISTA EXPERTO  
(feria)</t>
  </si>
  <si>
    <t>MAESTRO DE CEREMONIA
(feria)</t>
  </si>
  <si>
    <t>PLAN DE CONTINGENCIA TIPO 1
(feria)</t>
  </si>
  <si>
    <t>CARPA 4X4
ALQUILER
(Feria)</t>
  </si>
  <si>
    <t>MESA 4 PERSONAS
ALQUILER
(feria)</t>
  </si>
  <si>
    <t>IMPRESIÓN DE FOTOGRAFÍA TABLOIDE 
(feria)</t>
  </si>
  <si>
    <t>IMPRESIÓN DE FOTOGRAÍA TIPO POSTAL 
(feria)</t>
  </si>
  <si>
    <t>GRUPO ARTÍSTICO (feria)</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</si>
  <si>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</si>
  <si>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ALCALDIA LOCAL DE CIUDAD BOLIVAR </t>
  </si>
  <si>
    <t>BOLSA DE DIFUSIÓN Y COMUNICACIÓN DEL PROYECTO.</t>
  </si>
  <si>
    <t>ART VICS 
NIT. 899999061-9</t>
  </si>
  <si>
    <t>SOT PUBLICIDAD SAS
NIT.  90190984 8</t>
  </si>
  <si>
    <t>COPIERSOLUCIONES JYL SAS
NIT. 901226563-4</t>
  </si>
  <si>
    <t>GRAFIHEN LTDANIT: 
900.035.800-1</t>
  </si>
  <si>
    <t xml:space="preserve">GRAFICAS COVARIA LTDA </t>
  </si>
  <si>
    <t>PUZZLE PULICIDAD
NIT. 80748125</t>
  </si>
  <si>
    <t xml:space="preserve">ONDAMBIENTAL STEREO </t>
  </si>
  <si>
    <t xml:space="preserve">EL RELATOR 
</t>
  </si>
  <si>
    <t xml:space="preserve">RESULTADO DEL ANALISIS </t>
  </si>
  <si>
    <t xml:space="preserve">UNIDAD DE MEDIDA </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</si>
  <si>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</si>
  <si>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</si>
  <si>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 xml:space="preserve">SE TOMA LA MEDIANA COMO MEDIDA DE TENDENCIA CENTRAL. </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</si>
  <si>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</si>
  <si>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</si>
  <si>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</si>
  <si>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</si>
  <si>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 xml:space="preserve">SE TOMA EL PROMEDIO  COMO MEDIDA DE TENDENCIA CENTRAL. </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</si>
  <si>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</si>
  <si>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297.5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</si>
  <si>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</si>
  <si>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</si>
  <si>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 xml:space="preserve">SE TOMA EL PROMEDIO COMO MEDIDA DE TENDENCIA CENTRAL. </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</si>
  <si>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</si>
  <si>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</si>
  <si>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</si>
  <si>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618.8</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</si>
  <si>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</si>
  <si>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</si>
  <si>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</si>
  <si>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202.3</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</si>
  <si>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</si>
  <si>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</si>
  <si>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</si>
  <si>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</si>
  <si>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</si>
  <si>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</si>
  <si>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</si>
  <si>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</si>
  <si>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</si>
  <si>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t>
  </si>
  <si>
    <t>VALORES TOMADOS DE DE LA COTIZACION ENVIADA POR COORDINADOR SONOROS ( vinculados a la
mesa Local de Ciudad Bolívar y registrados en la base de datos del IDPAC)</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</si>
  <si>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</si>
  <si>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</si>
  <si>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</si>
  <si>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</si>
  <si>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</si>
  <si>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</si>
  <si>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</si>
  <si>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VALORES TOMADOS DE LA COTIZACION ENVIADA PORSECTOR AUDIOVISUAL MESA LOCAL DE COMUNICACIONES DE CIUDAD BOLÍVAR</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</si>
  <si>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</si>
  <si>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t>
  </si>
  <si>
    <t xml:space="preserve">SE TOMA VALOR DE  RESOLUCIÓN No 1124 DE 2024 MEMORANDO CON RADICADO 20254000408633 DEL 27 DE OCTUBRE DEL 2025 DE LA SECRETARIA DISTRITAL DE GOBIERNO, TABLA DE HONORARIOS PERSONAS NATURALES POR PRESTACIÓN DE SERVICIOS PROFESIONALES Y DE APOYO A LA GESTION </t>
  </si>
  <si>
    <t xml:space="preserve">SE TOMA EL PROMEDIO COMO MEDIDA TENDENCIA CENTRAL PARA EL CALCULO. </t>
  </si>
  <si>
    <t>SE TOMA EL PROMEDIO COMO MEDIDA DE TENDENCIA CENTRAL PARA EL CALULO.</t>
  </si>
  <si>
    <t>BOLSA DE DIFUSIÓN Y COMUNICACIÓN DEL PROYECTO -  FORTALECIMIENTO A ORGANICACIONES</t>
  </si>
  <si>
    <t>BOLSA DE DIFUSIÓN Y COMUNICACIÓN DEL PROYECTO - PROCESOS DE FORMACIÓN</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</si>
  <si>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</si>
  <si>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Aerosol en lata en diversos colores.
Pintura de secado rápido formulada para adherencia en madera, metal, plástico y mampostería. 
Contenido: Mínimo 400 ml (aprox. 11 a 12 oz) por lata. 
Composición: Base acrílica o esmalte sintético de alta cubrición, con pigmentos resistentes a la luz UV Acabado: Surtido entre brillante, mate y satinado.
Colores: Surtido según carta de colores primaria y secundaria. 
Puesta en sitio de entrega.</t>
  </si>
  <si>
    <t>AEROSOLES</t>
  </si>
  <si>
    <t>Technology Store 2006 S.A.S. 
 NIT. 900.098.340-5</t>
  </si>
  <si>
    <t>JUMBO 
NIT: 900.155.107-1</t>
  </si>
  <si>
    <t xml:space="preserve">Silla sin Brazos liviana y resistente Material: Polipropileno (Plástico)
• Resistencia: 130 kg
• Dimensiones 46.5 de largo x 49.5 de ancho y 89 de alto. </t>
  </si>
  <si>
    <t xml:space="preserve">Sillas plasticas </t>
  </si>
  <si>
    <t xml:space="preserve">Sillas plasticas con brazos </t>
  </si>
  <si>
    <t>Silla Con apoyabrazos
Especificaciones principales
Aptas para interiores y exteriores
Material: Polipropileno (Plástico)
•Tipo : Sillas de plástico resistentes a 130 Kg
•Ancho : 52.3 cm, 77.8 cm, 54.7 cm</t>
  </si>
  <si>
    <t xml:space="preserve"> </t>
  </si>
  <si>
    <t>TOTAL</t>
  </si>
  <si>
    <t>PERSONA/MES</t>
  </si>
  <si>
    <t>Formación en modalidad virtual asistida-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</si>
  <si>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</si>
  <si>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Resaltador fluorescente de punta biselada (tipo cincel), caja x 6 unidades ideal para subrayar textos con precisión en líneas delgadas o anchas según el ángulo de uso. Set de  6 colores surtidos: amarillo, verde, rosado, naranja, azul y morado. Tintas brillantes, resistentes a la decoloración y de secado rápido.tinta a base de agua, no tóxica, segura para uso escolar y comunitario. No atraviesa el papel. Tapa a presión, con clip de sujeción. Diseño ergonómico con cuerpo grueso de fácil agarre, ideal para adultos y niños.</t>
  </si>
  <si>
    <t>Formación en modalidad virtual asistida -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</si>
  <si>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 xml:space="preserve">Formación en modalidad virtual asistida -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 
El presente diplomado pretende fortalecer la participación comunitaria y/o social de los interesados en capacitarse. 
El contratista contará con 20 días calendario una vez firmado los documentos de inicio del Contrato para presentar la malla curricular sobre la cual se realizará el desarrollo del diplomado propuesto buscando realizar los objetivos planteados a continuación. </t>
  </si>
  <si>
    <t>Formación académica: 
Título profesional en programas académicos pertenecientes a algunos de los siguientes Núcleos Básicos de conocimiento – NBC:
  Educación, sociología  , trabajo social y afines 
Experiencia Profesional: Con experiencia mínimo tres 3 años contada a partir de la expedición de la tarjeta profesional si aplica 
 Experiencia especifica: Haber participado en dos procesos de alfabetización y/o formación en lectoescritura de adultos mayores.</t>
  </si>
  <si>
    <t>Alquiler de auditorio o espacio cubierto para la realización del evento de cierre del proyecto, con aforo mínimo para cuatrocientas (400) personas, ubicado en la localidad de Ciudad Bolívar, en condiciones adecuadas de funcionamiento, seguridad, accesibilidad, aseo, iluminación, ventilación y comodidad para los asistentes.
El servicio deberá incluir como mínimo:
Espacio cubierto con capacidad instalada y autorizada para mínimo 400 personas.
Cuatrocientas (400) sillas en buen estado, debidamente instaladas y organizadas de acuerdo con la distribución definida para el evento.
Tarima o escenario para el desarrollo de presentaciones, intervenciones y actos protocolarios, con dimensiones acordes con la capacidad del evento y condiciones seguras para su utilización.
Mesa principal o protocolaria, con mínimo seis (6) puestos, incluyendo sillas.
Sistema de sonido profesional, dimensionado para un auditorio de mínimo 400 personas, que garantice una adecuada cobertura y claridad del sonido en todo el espacio. Deberá incluir cabinas o altavoces, consola de sonido, mínimo cuatro (4) micrófonos —entre inalámbricos y alámbricos—, bases para micrófono, cableado, conexiones, soportes y demás accesorios requeridos para su correcto funcionamiento.
Operador o técnico de sonido durante el montaje, pruebas y desarrollo del evento.
Planta eléctrica de respaldo, con capacidad suficiente para atender los requerimientos eléctricos de los equipos utilizados durante el evento, incluyendo combustible, cableado y elementos necesarios para su operación.
Iluminación general del espacio y del escenario, suficiente para garantizar el adecuado desarrollo de las actividades.
Ayudas audiovisuales, incluyendo computador portátil, video beam o proyector y pantalla o superficie de proyección de dimensiones acordes con el espacio, con conexiones y accesorios requeridos para su funcionamiento.
Punto o mesa de registro para la recepción y acreditación de los participantes.
Baños habilitados para hombres y mujeres, en cantidad suficiente de acuerdo con el aforo del lugar, en adecuadas condiciones de funcionamiento, aseo y suministro de elementos básicos de higiene.
Disponibilidad de servicios públicos esenciales, incluyendo energía eléctrica, iluminación y agua.
Condiciones adecuadas de ventilación natural y/o mecánica, según las características del espacio.
Rutas de evacuación, señalización de emergencia, extintores y salidas de emergencia, de conformidad con las condiciones de seguridad aplicables al establecimiento.
Condiciones que permitan el acceso y participación de personas con movilidad reducida, de acuerdo con las características y normativa aplicable al establecimiento.
Servicio de aseo antes, durante cuando sea requerido, y después del evento, incluyendo personal y elementos necesarios.
Montaje y desmontaje de los elementos incluidos en el servicio.
Disponibilidad del espacio con anticipación suficiente para realizar montaje, organización y pruebas técnicas de sonido, proyección e iluminación antes del ingreso de los asistentes.
El contratista deberá garantizar que el espacio se encuentre en óptimas condiciones de presentación, funcionamiento y seguridad y deberá asumir el transporte, instalación, operación, montaje y desmontaje de los equipos y elementos incluidos en el servicio.
Nota: El valor ofertado deberá comprender la totalidad de los costos necesarios para la prestación integral del servicio, incluyendo alquiler del espacio, mobiliario, sonido, planta eléctrica, presentador(a), ayudas audiovisuales, personal técnico, montaje, desmontaje, transporte y demás elementos descritos, sin que haya lugar a cobros adicionales a la Entidad por estos conceptos.</t>
  </si>
  <si>
    <t>Sello personalizado autoentintable de 47mm x 18mm Con imprentilla. El sello personalizado modelo S-883 viene con 2 placas extraíbles, 2 placas tipo goma, sello de impresión, 1 almohadilla de sello y un juego de pinzas. Los juegos de tipo goma incluyen 328 caracteres (0.118 in) y 256 caracteres (0.157 in). Inserta hasta 4 líneas de texto: 21 letras por línea de texto de 0.118 in o 17 letras por línea de texto de 0.157 in. </t>
  </si>
  <si>
    <t>Trayecto (ida y Vuelta)</t>
  </si>
  <si>
    <t>Formación académica: 
Título profesional en programas académicos pertenecientes a algunos de los siguientes Núcleos Básicos de conocimiento – NBC:
  Educación, sociología  , trabajo social y afines 
Experiencia Profesional: Con experiencia mínimo tres 3 años contada a partir de la expedición de la tarjeta profesional si aplica 
 Experiencia especifica: Haber participado en dos procesos de alfabetización y/o formación en lectoescritura de adultos mayores.Experiencia especifica: Haber participado en procesos de formación dirigidos a la cualificación para la participación de las mujeres.</t>
  </si>
  <si>
    <t>Diseño, diagramación e impresión de cartas de empoderamiento y acción política x 5 de 9 x 5 cm a 2 tintas, propalcote de 75 gr.</t>
  </si>
  <si>
    <t>Servicio/Día</t>
  </si>
  <si>
    <t>Alquiler de Carpa 4 mts X 4 mts con laterales, contra peso, incluye montaje, transporte y desmontaje  (Por día)</t>
  </si>
  <si>
    <t>Impresión de Fotografía: 
Tamaño: Tabloide: 27 X 43 cm
Papel propalcote del 320 grs. 
En CMYK</t>
  </si>
  <si>
    <t>Impresión de Fotografía: Tipo Postal 
Tamaño:  10 * 15 cm 
Papel propalcote del 320 grs. 
En CMYK</t>
  </si>
  <si>
    <t>Servicio/Dia</t>
  </si>
  <si>
    <t>Formación académica: 
Título profesional en programas académicos pertenecientes a algunos de los siguientes Núcleos Básicos de conocimiento – NBC: Educación, sociología, trabajo social y afines. 
Experiencia Profesional: Con experiencia mínimo tres 3 años contada a partir de la expedición de la tarjeta profesional si aplica, experiencia en procesos de participación ciudadana.</t>
  </si>
  <si>
    <t>VALOR UNITARIO ANTES DE IMPUESTO IVA</t>
  </si>
  <si>
    <t>VALOR IVA</t>
  </si>
  <si>
    <t>VALOR UNITARIO TECHO
IMPUESTOS INCLUIDOS IVA</t>
  </si>
  <si>
    <t>VALOR UNITARIO ANTESDE IMPUESTO IVA</t>
  </si>
  <si>
    <t>LA MANADA
NIT:  901835010-6</t>
  </si>
  <si>
    <t>LENGUAJE PUBLICITARIO
NIT: 521160592</t>
  </si>
  <si>
    <t xml:space="preserve">COLECTIVO RAICES FOTOGRAFIA Y COMUNICACIÓN
NIT: 7000593016
</t>
  </si>
  <si>
    <t>PALILI EVENTOS S.A.S. 2025
NIT: 901463924-5</t>
  </si>
  <si>
    <t>COLOR PRINT  AGENCIA PUBLICITARIA
NIT:  890206033-8</t>
  </si>
  <si>
    <t>NOTAS</t>
  </si>
  <si>
    <t>Técnico o tecnólogo en el núcleo básico del conocimiento: Economía, administración, contaduría y afines.
Experiencia profesional: 12 meses de experiencia.</t>
  </si>
  <si>
    <t xml:space="preserve">Recurso transversal </t>
  </si>
  <si>
    <t>COMPONENTE  1 – PROCESOS DE FORMACIÓN EN CAPACIDADES DEMOCRÁTICAS PARA LA PARTICIPACIÓN CIUDADANA INCIDENTE</t>
  </si>
  <si>
    <t>COMPONENTE 2 - FORTALECIMIENTO A ORGANIZACIONES</t>
  </si>
  <si>
    <t>$ 2,050,000.00</t>
  </si>
  <si>
    <t xml:space="preserve">SOLUCIONES MAR SAS BIC
NIT: 901.675.634-4 </t>
  </si>
  <si>
    <t xml:space="preserve">VERDE PLUMA
NIT:9015103302
</t>
  </si>
  <si>
    <t xml:space="preserve">10 Flores secas de lavanda, aromatizadas con canela y manzanilla, en paqueticos decorativos, Velas de lavanda de 7 cm x 5 cm para la relajación, tranquilidad y serenidad, Escencia de lavanda en spray de 25 ml en frasco de vidrio. </t>
  </si>
  <si>
    <t>ESTACIÓN DE CAFÉ Y/O HIDRATACIÓN (300 PERSONAS)</t>
  </si>
  <si>
    <t>CANTIDAD</t>
  </si>
  <si>
    <t>Técnico y/o tecnólogo, o acreditación y aprobación del 50% o más, del plan de estudios en el núcleo básico del conocimiento de Sociología, Trabajo Social y afines o Psicología</t>
  </si>
  <si>
    <t>BOLSA 122 ORGANIZACIONES 
Recurso asignado para cada organización:  $10.500.000
El recurso que se asigne para la implementación de las iniciativas y/o proyectos  podrán ejecutarse de acuerdo a los insumos especificados en la bolsa de incentivos del presente proceso, la cual contiene: 
•	Materiales fungibles: materiales o insumos de papelería u oficina o de manualidades u otros para cumplir con la misionalidad de la organización.
•	Materiales de comunicación: para fortalecer la estrategia de implementación de la iniciativa y/o para cumplir con una necesidad de visibilización de los programas de la organización)
•	Equipos tecnológicos de oficina, sonido, video, etc.
•	Mobiliario para oficina, para salones y/o eventos en exteriores.
•	Otros conceptos que el comité evaluador y/o el comité técnico de seguimiento consideren que su incidencia aporte a la finalidad u objetivo de la iniciativa o fortalezca el proceso de la misionalidad de la organización (en lo administrativo, económico, social o técnico).</t>
  </si>
  <si>
    <t>BOLSA 38 INSTANCIAS DE PARTICIPACIÓN
Recurso asignado para cada organización:  $10.500.000
El recurso que se asigne para la implementación de las iniciativas y/o proyectos  podrán ejecutarse de acuerdo a los insumos especificados en la bolsa de incentivos del presente proceso, la cual contiene: 
•	Materiales fungibles: materiales o insumos de papelería u oficina o de manualidades u otros para cumplir con la misionalidad de la organización.
•	Materiales de comunicación: para fortalecer la estrategia de implementación de la iniciativa y/o para cumplir con una necesidad de visibilización de los programas de la organización)
•	Equipos tecnológicos de oficina, sonido, video, etc.
•	Mobiliario para oficina, para salones y/o eventos en exteriores.
•	Otros conceptos que el comité evaluador y/o el comité técnico de seguimiento consideren que su incidencia aporte a la finalidad u objetivo de la iniciativa o fortalezca el proceso de la misionalidad de la organización (en lo administrativo, económico, social o técnico).</t>
  </si>
  <si>
    <t>VALOR UNITARIO
IVA INCLUIDO MAS INCREMENTO SMLV (23%)</t>
  </si>
  <si>
    <t xml:space="preserve">
ESTE ITEM COMPRENDE EL VALOR DE  BOLSA DE DIFUSION Y COMUNICACION DEL PROYECTO  ES UN VALOR INMODIFICABLE E INOFERTABLE, ESTE VALOR TOTAL CORRESPONDE A SEIS MILLONES NOVECIENTOS CATORCE MIL OCHOCIENTOS CINCUENTA Y CINCO PESOS ($6.914.855).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DIFUSION Y COMUNICACION DEL PROYECTOS" DEL PRESENTE ESTUDIO DE MERCADO.</t>
  </si>
  <si>
    <t xml:space="preserve">
ESTE ITEM COMPRENDE EL VALOR DE  BOLSA DE DIFUSION Y COMUNICACION DEL PROYECTO  ES UN VALOR INMODIFICABLE E INOFERTABLE, ESTE VALOR TOTAL CORRESPONDE A ONCE MILLONES SEISCIENTOS SETENTA Y OCHO MIL DOSCIENTOS TREINTA Y CUATRO PESOS. ($11.678.234)M/CTE. ESTE VALOR COMPRENDE TODOS LOS GASTOS DIRECTOS E INDIRECTOS, TALES COMO LA ADMINISTRACION DEL RECURSO, IMPUESTOS, TASAS Y RETRIBUCIONES A QUE HAYA LUGAR Y PUEDAN LLEGAR A GENERARSE DE ACUERDO A LA NORMATIVIDAD FISCAL VIGENTE. LA PRESENTE BOLSA SE DEBE COMPONER DE LOS ITEMS QUE SE ENCUENTRAN EN LA PESTAÑA DENOMINADA  "BOLSA DE DIFUSION Y COMUNICACION DEL PROYECTOS" DEL PRESENTE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</si>
</sst>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 #,##0;\-&quot;$&quot;\ #,##0"/>
    <numFmt numFmtId="6" formatCode="&quot;$&quot;\ #,##0;[Red]\-&quot;$&quot;\ #,##0"/>
    <numFmt numFmtId="44" formatCode="_-&quot;$&quot;\ * #,##0.00_-;\-&quot;$&quot;\ * #,##0.00_-;_-&quot;$&quot;\ * &quot;-&quot;??_-;_-@_-"/>
    <numFmt numFmtId="164" formatCode="_-&quot;$&quot;\ * #,##0_-;\-&quot;$&quot;\ * #,##0_-;_-&quot;$&quot;\ * &quot;-&quot;??_-;_-@_-"/>
    <numFmt numFmtId="165" formatCode="&quot;$&quot;\ #,##0"/>
    <numFmt numFmtId="166" formatCode="&quot;$&quot;\ #,##0.00"/>
    <numFmt numFmtId="167" formatCode="\$\ #,##0"/>
    <numFmt numFmtId="168" formatCode="_-&quot;$&quot;\ * #,##0.0_-;\-&quot;$&quot;\ * #,##0.0_-;_-&quot;$&quot;\ * &quot;-&quot;??_-;_-@_-"/>
    <numFmt numFmtId="169" formatCode="_-&quot;$&quot;\ * #,##0.00_-;\-&quot;$&quot;\ * #,##0.00_-;_-&quot;$&quot;\ * &quot;-&quot;??_-;_-@"/>
  </numFmts>
  <fonts count="6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sz val="11"/>
      <name val="Calibri"/>
      <family val="2"/>
    </font>
    <font>
      <b/>
      <sz val="12"/>
      <color rgb="FF000000"/>
      <name val="Garamond"/>
      <family val="1"/>
    </font>
    <font>
      <sz val="11"/>
      <color theme="1"/>
      <name val="Calibri"/>
      <family val="2"/>
    </font>
    <font>
      <b/>
      <sz val="11"/>
      <color theme="1"/>
      <name val="Garamond"/>
      <family val="1"/>
    </font>
    <font>
      <sz val="11"/>
      <color theme="1"/>
      <name val="Garamond"/>
      <family val="1"/>
    </font>
    <font>
      <sz val="11"/>
      <color theme="1"/>
      <name val="Calibri"/>
      <family val="2"/>
      <scheme val="minor"/>
    </font>
    <font>
      <b/>
      <sz val="24"/>
      <color theme="1"/>
      <name val="Garamond"/>
      <family val="1"/>
    </font>
    <font>
      <b/>
      <sz val="11"/>
      <color rgb="FF000000"/>
      <name val="Garamond"/>
      <family val="1"/>
    </font>
    <font>
      <b/>
      <sz val="12"/>
      <color rgb="FF000000"/>
      <name val="Garamond"/>
      <family val="1"/>
    </font>
    <font>
      <b/>
      <sz val="12"/>
      <name val="Garamond"/>
      <family val="1"/>
    </font>
    <font>
      <b/>
      <sz val="11"/>
      <color theme="1"/>
      <name val="Calibri"/>
      <family val="2"/>
    </font>
    <font>
      <sz val="11"/>
      <color theme="0"/>
      <name val="Calibri"/>
      <family val="2"/>
      <scheme val="minor"/>
    </font>
    <font>
      <sz val="12"/>
      <color theme="0"/>
      <name val="Garamond"/>
      <family val="1"/>
    </font>
    <font>
      <b/>
      <sz val="11"/>
      <color theme="3"/>
      <name val="Garamond"/>
      <family val="1"/>
    </font>
    <font>
      <sz val="11"/>
      <color theme="3"/>
      <name val="Garamond"/>
      <family val="1"/>
    </font>
    <font>
      <sz val="11"/>
      <name val="Garamond"/>
      <family val="1"/>
    </font>
    <font>
      <sz val="11"/>
      <color rgb="FFFF0000"/>
      <name val="Garamond"/>
      <family val="1"/>
    </font>
    <font>
      <sz val="12"/>
      <color theme="1"/>
      <name val="Calibri"/>
      <family val="2"/>
      <scheme val="minor"/>
    </font>
    <font>
      <sz val="10"/>
      <color theme="1"/>
      <name val="Garamond"/>
      <family val="1"/>
    </font>
    <font>
      <sz val="12"/>
      <color rgb="FF000000"/>
      <name val="Garamond"/>
      <family val="1"/>
    </font>
    <font>
      <sz val="12"/>
      <color rgb="FFFF0000"/>
      <name val="Garamond"/>
      <family val="1"/>
    </font>
    <font>
      <sz val="11"/>
      <color theme="1"/>
      <name val="Calibri"/>
      <family val="2"/>
      <scheme val="minor"/>
    </font>
    <font>
      <b/>
      <sz val="14"/>
      <name val="Garamond"/>
      <family val="1"/>
    </font>
    <font>
      <b/>
      <sz val="12"/>
      <color theme="2"/>
      <name val="Garamond"/>
      <family val="1"/>
    </font>
    <font>
      <b/>
      <sz val="12"/>
      <color theme="3"/>
      <name val="Garamond"/>
      <family val="1"/>
    </font>
    <font>
      <sz val="12"/>
      <color theme="3"/>
      <name val="Garamond"/>
      <family val="1"/>
    </font>
    <font>
      <sz val="11"/>
      <color theme="3"/>
      <name val="Calibri"/>
      <family val="2"/>
    </font>
    <font>
      <sz val="11"/>
      <color rgb="FF000000"/>
      <name val="Garamond"/>
      <family val="1"/>
    </font>
    <font>
      <sz val="12"/>
      <color theme="2"/>
      <name val="Aptos Narrow"/>
      <family val="2"/>
    </font>
    <font>
      <sz val="10"/>
      <color theme="1"/>
      <name val="Calibri"/>
      <family val="2"/>
      <scheme val="minor"/>
    </font>
    <font>
      <b/>
      <sz val="12"/>
      <color theme="0"/>
      <name val="Garamond"/>
      <family val="1"/>
    </font>
    <font>
      <sz val="12"/>
      <name val="Garamond"/>
      <family val="1"/>
    </font>
    <font>
      <sz val="12"/>
      <color rgb="FFFFFFFF"/>
      <name val="Garamond"/>
      <family val="1"/>
    </font>
    <font>
      <b/>
      <sz val="11"/>
      <name val="Garamond"/>
      <family val="1"/>
    </font>
    <font>
      <sz val="10"/>
      <name val="Garamond"/>
      <family val="1"/>
    </font>
    <font>
      <sz val="10"/>
      <color rgb="FF000000"/>
      <name val="Garamond"/>
      <family val="1"/>
    </font>
    <font>
      <b/>
      <sz val="10"/>
      <color theme="1"/>
      <name val="Garamond"/>
      <family val="1"/>
    </font>
    <font>
      <sz val="9"/>
      <color theme="1"/>
      <name val="Garamond"/>
      <family val="1"/>
    </font>
    <font>
      <b/>
      <sz val="10"/>
      <color rgb="FF000000"/>
      <name val="Garamond"/>
      <family val="1"/>
    </font>
    <font>
      <sz val="10"/>
      <color rgb="FFEE0000"/>
      <name val="Garamond"/>
      <family val="1"/>
    </font>
    <font>
      <b/>
      <sz val="10"/>
      <name val="Garamond"/>
      <family val="1"/>
    </font>
    <font>
      <sz val="9"/>
      <color indexed="81"/>
      <name val="Tahoma"/>
      <family val="2"/>
    </font>
    <font>
      <b/>
      <sz val="9"/>
      <color indexed="81"/>
      <name val="Tahoma"/>
      <family val="2"/>
    </font>
    <font>
      <b/>
      <sz val="11"/>
      <color theme="1"/>
      <name val="Calibri"/>
      <family val="2"/>
      <scheme val="minor"/>
    </font>
    <font>
      <b/>
      <sz val="15"/>
      <color theme="1"/>
      <name val="Garamond"/>
      <family val="1"/>
    </font>
    <font>
      <sz val="12"/>
      <color theme="1"/>
      <name val="Aptos Narrow"/>
      <family val="2"/>
    </font>
    <font>
      <sz val="12"/>
      <color theme="0"/>
      <name val="Aptos Narrow"/>
      <family val="2"/>
    </font>
  </fonts>
  <fills count="57">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theme="0"/>
        <bgColor indexed="64"/>
      </patternFill>
    </fill>
    <fill>
      <patternFill patternType="solid">
        <fgColor theme="9" tint="0.79998168889431442"/>
        <bgColor rgb="FFFFFFFF"/>
      </patternFill>
    </fill>
    <fill>
      <patternFill patternType="solid">
        <fgColor theme="9" tint="0.79998168889431442"/>
        <bgColor indexed="64"/>
      </patternFill>
    </fill>
    <fill>
      <patternFill patternType="solid">
        <fgColor theme="9" tint="0.79998168889431442"/>
        <bgColor theme="0"/>
      </patternFill>
    </fill>
    <fill>
      <patternFill patternType="solid">
        <fgColor rgb="FFFFCCFF"/>
        <bgColor rgb="FFFFCCFF"/>
      </patternFill>
    </fill>
    <fill>
      <patternFill patternType="solid">
        <fgColor theme="6" tint="0.79998168889431442"/>
        <bgColor rgb="FFFFCCFF"/>
      </patternFill>
    </fill>
    <fill>
      <patternFill patternType="solid">
        <fgColor theme="8" tint="0.39997558519241921"/>
        <bgColor rgb="FFD8D8D8"/>
      </patternFill>
    </fill>
    <fill>
      <patternFill patternType="solid">
        <fgColor theme="6" tint="0.79998168889431442"/>
        <bgColor rgb="FFD8D8D8"/>
      </patternFill>
    </fill>
    <fill>
      <patternFill patternType="solid">
        <fgColor rgb="FFC1EEF5"/>
        <bgColor indexed="64"/>
      </patternFill>
    </fill>
    <fill>
      <patternFill patternType="solid">
        <fgColor rgb="FFD9D9D9"/>
      </patternFill>
    </fill>
    <fill>
      <patternFill patternType="solid">
        <fgColor theme="7" tint="0.59999389629810485"/>
        <bgColor theme="0"/>
      </patternFill>
    </fill>
    <fill>
      <patternFill patternType="solid">
        <fgColor theme="7" tint="0.59999389629810485"/>
        <bgColor indexed="64"/>
      </patternFill>
    </fill>
    <fill>
      <patternFill patternType="solid">
        <fgColor theme="7" tint="0.59999389629810485"/>
        <bgColor rgb="FFFFFFFF"/>
      </patternFill>
    </fill>
    <fill>
      <patternFill patternType="solid">
        <fgColor theme="8" tint="-0.249977111117893"/>
        <bgColor indexed="64"/>
      </patternFill>
    </fill>
    <fill>
      <patternFill patternType="solid">
        <fgColor theme="8" tint="-0.249977111117893"/>
        <bgColor rgb="FF95DCF7"/>
      </patternFill>
    </fill>
    <fill>
      <patternFill patternType="solid">
        <fgColor theme="8" tint="-0.249977111117893"/>
        <bgColor rgb="FF00B0F0"/>
      </patternFill>
    </fill>
    <fill>
      <patternFill patternType="solid">
        <fgColor rgb="FFD8D8D8"/>
        <bgColor indexed="64"/>
      </patternFill>
    </fill>
    <fill>
      <patternFill patternType="solid">
        <fgColor rgb="FFC1EEF5"/>
        <bgColor rgb="FF95DCF7"/>
      </patternFill>
    </fill>
    <fill>
      <patternFill patternType="solid">
        <fgColor theme="0" tint="-0.14999847407452621"/>
        <bgColor indexed="64"/>
      </patternFill>
    </fill>
    <fill>
      <patternFill patternType="solid">
        <fgColor rgb="FF002060"/>
        <bgColor rgb="FF00B0F0"/>
      </patternFill>
    </fill>
    <fill>
      <patternFill patternType="solid">
        <fgColor rgb="FF002060"/>
        <bgColor indexed="64"/>
      </patternFill>
    </fill>
    <fill>
      <patternFill patternType="solid">
        <fgColor theme="8" tint="0.79998168889431442"/>
        <bgColor rgb="FF002060"/>
      </patternFill>
    </fill>
    <fill>
      <patternFill patternType="solid">
        <fgColor theme="8" tint="0.79998168889431442"/>
        <bgColor indexed="64"/>
      </patternFill>
    </fill>
    <fill>
      <patternFill patternType="solid">
        <fgColor theme="8" tint="0.79998168889431442"/>
        <bgColor rgb="FF00B0F0"/>
      </patternFill>
    </fill>
    <fill>
      <patternFill patternType="solid">
        <fgColor rgb="FF002060"/>
        <bgColor rgb="FF002060"/>
      </patternFill>
    </fill>
    <fill>
      <patternFill patternType="solid">
        <fgColor rgb="FF002060"/>
        <bgColor rgb="FF95DCF7"/>
      </patternFill>
    </fill>
    <fill>
      <patternFill patternType="solid">
        <fgColor theme="8" tint="0.79998168889431442"/>
        <bgColor rgb="FF95DCF7"/>
      </patternFill>
    </fill>
    <fill>
      <patternFill patternType="solid">
        <fgColor rgb="FFF6DEF4"/>
        <bgColor indexed="64"/>
      </patternFill>
    </fill>
    <fill>
      <patternFill patternType="solid">
        <fgColor theme="2" tint="-0.14999847407452621"/>
        <bgColor indexed="64"/>
      </patternFill>
    </fill>
    <fill>
      <patternFill patternType="solid">
        <fgColor theme="8" tint="0.59999389629810485"/>
        <bgColor indexed="64"/>
      </patternFill>
    </fill>
    <fill>
      <patternFill patternType="solid">
        <fgColor theme="9" tint="0.59999389629810485"/>
        <bgColor rgb="FFD8D8D8"/>
      </patternFill>
    </fill>
    <fill>
      <patternFill patternType="solid">
        <fgColor theme="4" tint="0.79998168889431442"/>
        <bgColor indexed="64"/>
      </patternFill>
    </fill>
    <fill>
      <patternFill patternType="solid">
        <fgColor theme="8" tint="-0.499984740745262"/>
        <bgColor rgb="FF002060"/>
      </patternFill>
    </fill>
    <fill>
      <patternFill patternType="solid">
        <fgColor theme="4" tint="0.59999389629810485"/>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4" tint="0.39997558519241921"/>
        <bgColor rgb="FFD8D8D8"/>
      </patternFill>
    </fill>
    <fill>
      <patternFill patternType="solid">
        <fgColor theme="4" tint="0.39997558519241921"/>
        <bgColor indexed="64"/>
      </patternFill>
    </fill>
    <fill>
      <patternFill patternType="solid">
        <fgColor rgb="FFF7E1F5"/>
        <bgColor indexed="64"/>
      </patternFill>
    </fill>
    <fill>
      <patternFill patternType="solid">
        <fgColor rgb="FFF7E1F5"/>
        <bgColor rgb="FFFFCCFF"/>
      </patternFill>
    </fill>
    <fill>
      <patternFill patternType="solid">
        <fgColor theme="2" tint="-9.9978637043366805E-2"/>
        <bgColor rgb="FFFFCCFF"/>
      </patternFill>
    </fill>
    <fill>
      <patternFill patternType="solid">
        <fgColor theme="2" tint="-9.9978637043366805E-2"/>
        <bgColor rgb="FFD8D8D8"/>
      </patternFill>
    </fill>
    <fill>
      <patternFill patternType="solid">
        <fgColor theme="9" tint="0.39997558519241921"/>
        <bgColor indexed="64"/>
      </patternFill>
    </fill>
    <fill>
      <patternFill patternType="solid">
        <fgColor rgb="FFFFE9A3"/>
        <bgColor indexed="64"/>
      </patternFill>
    </fill>
    <fill>
      <patternFill patternType="solid">
        <fgColor theme="8" tint="-0.499984740745262"/>
        <bgColor rgb="FFCCECFF"/>
      </patternFill>
    </fill>
    <fill>
      <patternFill patternType="solid">
        <fgColor theme="8" tint="-0.499984740745262"/>
        <bgColor rgb="FFFBD7F3"/>
      </patternFill>
    </fill>
    <fill>
      <patternFill patternType="solid">
        <fgColor theme="8" tint="-0.499984740745262"/>
        <bgColor indexed="64"/>
      </patternFill>
    </fill>
    <fill>
      <patternFill patternType="solid">
        <fgColor theme="4" tint="0.79998168889431442"/>
        <bgColor rgb="FFFEF2CB"/>
      </patternFill>
    </fill>
    <fill>
      <patternFill patternType="solid">
        <fgColor theme="4" tint="0.79998168889431442"/>
        <bgColor rgb="FFFBD7F3"/>
      </patternFill>
    </fill>
    <fill>
      <patternFill patternType="solid">
        <fgColor theme="4" tint="0.39997558519241921"/>
        <bgColor indexed="65"/>
      </patternFill>
    </fill>
    <fill>
      <patternFill patternType="solid">
        <fgColor theme="4" tint="0.39997558519241921"/>
        <bgColor rgb="FFFFCCFF"/>
      </patternFill>
    </fill>
    <fill>
      <patternFill patternType="solid">
        <fgColor rgb="FFC1EEF5"/>
        <bgColor rgb="FF00B0F0"/>
      </patternFill>
    </fill>
    <fill>
      <patternFill patternType="solid">
        <fgColor rgb="FFC1EEF5"/>
        <bgColor rgb="FF00206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medium">
        <color indexed="64"/>
      </left>
      <right/>
      <top style="thin">
        <color indexed="64"/>
      </top>
      <bottom style="thin">
        <color indexed="64"/>
      </bottom>
      <diagonal/>
    </border>
    <border>
      <left/>
      <right/>
      <top style="thin">
        <color indexed="6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auto="1"/>
      </right>
      <top style="thin">
        <color auto="1"/>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style="thin">
        <color rgb="FF000000"/>
      </right>
      <top style="thin">
        <color rgb="FF000000"/>
      </top>
      <bottom/>
      <diagonal/>
    </border>
    <border>
      <left style="thin">
        <color indexed="64"/>
      </left>
      <right style="thin">
        <color indexed="64"/>
      </right>
      <top/>
      <bottom/>
      <diagonal/>
    </border>
    <border>
      <left/>
      <right/>
      <top style="thin">
        <color theme="6" tint="0.39997558519241921"/>
      </top>
      <bottom style="thin">
        <color theme="6"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44" fontId="19" fillId="0" borderId="0" applyFont="0" applyFill="0" applyBorder="0" applyAlignment="0" applyProtection="0"/>
    <xf numFmtId="0" fontId="11" fillId="0" borderId="0"/>
    <xf numFmtId="0" fontId="10" fillId="0" borderId="0"/>
    <xf numFmtId="44" fontId="31" fillId="0" borderId="0" applyFont="0" applyFill="0" applyBorder="0" applyAlignment="0" applyProtection="0"/>
    <xf numFmtId="44" fontId="31" fillId="0" borderId="0" applyFont="0" applyFill="0" applyBorder="0" applyAlignment="0" applyProtection="0"/>
    <xf numFmtId="9" fontId="35" fillId="0" borderId="0" applyFont="0" applyFill="0" applyBorder="0" applyAlignment="0" applyProtection="0"/>
    <xf numFmtId="0" fontId="8" fillId="0" borderId="0"/>
    <xf numFmtId="0" fontId="6" fillId="0" borderId="0"/>
  </cellStyleXfs>
  <cellXfs count="542">
    <xf numFmtId="0" fontId="0" fillId="0" borderId="0" xfId="0"/>
    <xf numFmtId="0" fontId="21" fillId="0" borderId="0" xfId="0" applyFont="1" applyAlignment="1">
      <alignment horizontal="center" vertical="center" wrapText="1"/>
    </xf>
    <xf numFmtId="0" fontId="12" fillId="0" borderId="0" xfId="0" applyFont="1" applyAlignment="1">
      <alignment horizontal="center" vertical="center"/>
    </xf>
    <xf numFmtId="0" fontId="12" fillId="0" borderId="0" xfId="0" applyFont="1" applyAlignment="1">
      <alignment vertical="center"/>
    </xf>
    <xf numFmtId="0" fontId="15" fillId="2" borderId="1" xfId="0" applyFont="1" applyFill="1" applyBorder="1" applyAlignment="1">
      <alignment horizontal="center" vertical="center" wrapText="1"/>
    </xf>
    <xf numFmtId="0" fontId="0" fillId="0" borderId="0" xfId="0" applyAlignment="1">
      <alignment horizontal="center" vertical="center"/>
    </xf>
    <xf numFmtId="0" fontId="15" fillId="4" borderId="0" xfId="0" applyFont="1" applyFill="1" applyAlignment="1">
      <alignment vertical="center"/>
    </xf>
    <xf numFmtId="0" fontId="15" fillId="4" borderId="1" xfId="0" applyFont="1" applyFill="1" applyBorder="1" applyAlignment="1">
      <alignment vertical="center"/>
    </xf>
    <xf numFmtId="0" fontId="32" fillId="0" borderId="1" xfId="0" applyFont="1" applyBorder="1" applyAlignment="1">
      <alignment horizontal="left" vertical="center" wrapText="1"/>
    </xf>
    <xf numFmtId="0" fontId="12" fillId="0" borderId="1" xfId="0" applyFont="1" applyBorder="1" applyAlignment="1">
      <alignment vertical="center"/>
    </xf>
    <xf numFmtId="164" fontId="12" fillId="0" borderId="0" xfId="1" applyNumberFormat="1" applyFont="1" applyAlignment="1">
      <alignment vertical="center"/>
    </xf>
    <xf numFmtId="164" fontId="9" fillId="0" borderId="0" xfId="1" applyNumberFormat="1" applyFont="1"/>
    <xf numFmtId="9" fontId="13" fillId="8" borderId="12" xfId="6" applyFont="1" applyFill="1" applyBorder="1" applyAlignment="1">
      <alignment horizontal="center" vertical="center" wrapText="1"/>
    </xf>
    <xf numFmtId="165" fontId="13" fillId="11" borderId="12" xfId="0" applyNumberFormat="1" applyFont="1" applyFill="1" applyBorder="1" applyAlignment="1">
      <alignment horizontal="center" vertical="center" wrapText="1"/>
    </xf>
    <xf numFmtId="164" fontId="15" fillId="2" borderId="1" xfId="1" applyNumberFormat="1" applyFont="1" applyFill="1" applyBorder="1" applyAlignment="1">
      <alignment horizontal="center" vertical="center" wrapText="1"/>
    </xf>
    <xf numFmtId="165" fontId="12" fillId="0" borderId="0" xfId="0" applyNumberFormat="1" applyFont="1" applyAlignment="1">
      <alignment horizontal="center" vertical="center"/>
    </xf>
    <xf numFmtId="165" fontId="36" fillId="13" borderId="1" xfId="1" applyNumberFormat="1" applyFont="1" applyFill="1" applyBorder="1" applyAlignment="1">
      <alignment horizontal="center" vertical="center" wrapText="1"/>
    </xf>
    <xf numFmtId="165" fontId="18" fillId="0" borderId="1" xfId="0" applyNumberFormat="1" applyFont="1" applyBorder="1" applyAlignment="1">
      <alignment horizontal="center" vertical="center"/>
    </xf>
    <xf numFmtId="165" fontId="21" fillId="0" borderId="0" xfId="0" applyNumberFormat="1" applyFont="1" applyAlignment="1">
      <alignment horizontal="center" vertical="center" wrapText="1"/>
    </xf>
    <xf numFmtId="165" fontId="0" fillId="0" borderId="0" xfId="0" applyNumberFormat="1" applyAlignment="1">
      <alignment horizontal="center" vertical="center"/>
    </xf>
    <xf numFmtId="9" fontId="12" fillId="0" borderId="0" xfId="6" applyFont="1" applyAlignment="1">
      <alignment horizontal="center" vertical="center"/>
    </xf>
    <xf numFmtId="9" fontId="16" fillId="5" borderId="1" xfId="6" applyFont="1" applyFill="1" applyBorder="1" applyAlignment="1">
      <alignment horizontal="center" vertical="center"/>
    </xf>
    <xf numFmtId="9" fontId="0" fillId="0" borderId="0" xfId="6" applyFont="1" applyAlignment="1">
      <alignment horizontal="center" vertical="center"/>
    </xf>
    <xf numFmtId="0" fontId="20" fillId="14" borderId="1" xfId="0" applyFont="1" applyFill="1" applyBorder="1" applyAlignment="1">
      <alignment vertical="center"/>
    </xf>
    <xf numFmtId="0" fontId="14" fillId="15" borderId="1" xfId="0" applyFont="1" applyFill="1" applyBorder="1"/>
    <xf numFmtId="0" fontId="14" fillId="15" borderId="1" xfId="0" applyFont="1" applyFill="1" applyBorder="1" applyAlignment="1">
      <alignment vertical="center"/>
    </xf>
    <xf numFmtId="0" fontId="14" fillId="15" borderId="1" xfId="0" applyFont="1" applyFill="1" applyBorder="1" applyAlignment="1">
      <alignment horizontal="center" vertical="center"/>
    </xf>
    <xf numFmtId="165" fontId="14" fillId="15" borderId="1" xfId="0" applyNumberFormat="1" applyFont="1" applyFill="1" applyBorder="1" applyAlignment="1">
      <alignment horizontal="center" vertical="center"/>
    </xf>
    <xf numFmtId="164" fontId="12" fillId="15" borderId="1" xfId="1" applyNumberFormat="1" applyFont="1" applyFill="1" applyBorder="1" applyAlignment="1">
      <alignment vertical="center"/>
    </xf>
    <xf numFmtId="0" fontId="12" fillId="15" borderId="1" xfId="0" applyFont="1" applyFill="1" applyBorder="1" applyAlignment="1">
      <alignment vertical="center"/>
    </xf>
    <xf numFmtId="9" fontId="16" fillId="16" borderId="1" xfId="6" applyFont="1" applyFill="1" applyBorder="1" applyAlignment="1">
      <alignment horizontal="center" vertical="center"/>
    </xf>
    <xf numFmtId="0" fontId="15" fillId="2" borderId="2" xfId="0" applyFont="1" applyFill="1" applyBorder="1" applyAlignment="1">
      <alignment horizontal="center" vertical="center" wrapText="1"/>
    </xf>
    <xf numFmtId="0" fontId="15" fillId="6" borderId="3" xfId="0" applyFont="1" applyFill="1" applyBorder="1" applyAlignment="1">
      <alignment horizontal="center" vertical="center"/>
    </xf>
    <xf numFmtId="0" fontId="15" fillId="6" borderId="3" xfId="0" applyFont="1" applyFill="1" applyBorder="1" applyAlignment="1">
      <alignment vertical="center"/>
    </xf>
    <xf numFmtId="165" fontId="15" fillId="6" borderId="3" xfId="0" applyNumberFormat="1" applyFont="1" applyFill="1" applyBorder="1" applyAlignment="1">
      <alignment horizontal="center" vertical="center"/>
    </xf>
    <xf numFmtId="164" fontId="33" fillId="6" borderId="1" xfId="1" applyNumberFormat="1" applyFont="1" applyFill="1" applyBorder="1" applyAlignment="1">
      <alignment vertical="center"/>
    </xf>
    <xf numFmtId="0" fontId="15" fillId="6" borderId="1" xfId="0" applyFont="1" applyFill="1" applyBorder="1" applyAlignment="1">
      <alignment vertical="center"/>
    </xf>
    <xf numFmtId="0" fontId="33" fillId="6" borderId="3" xfId="0" applyFont="1" applyFill="1" applyBorder="1" applyAlignment="1">
      <alignment vertical="center"/>
    </xf>
    <xf numFmtId="0" fontId="41" fillId="0" borderId="0" xfId="0" applyFont="1" applyAlignment="1">
      <alignment horizontal="center" vertical="center" wrapText="1"/>
    </xf>
    <xf numFmtId="164" fontId="12" fillId="0" borderId="0" xfId="1" applyNumberFormat="1" applyFont="1" applyAlignment="1">
      <alignment horizontal="center" vertical="center"/>
    </xf>
    <xf numFmtId="164" fontId="13" fillId="2" borderId="1" xfId="1" applyNumberFormat="1" applyFont="1" applyFill="1" applyBorder="1" applyAlignment="1">
      <alignment horizontal="center" wrapText="1"/>
    </xf>
    <xf numFmtId="164" fontId="13" fillId="2" borderId="1" xfId="1" applyNumberFormat="1" applyFont="1" applyFill="1" applyBorder="1" applyAlignment="1">
      <alignment horizontal="center" vertical="center" wrapText="1" readingOrder="1"/>
    </xf>
    <xf numFmtId="164" fontId="13" fillId="8" borderId="11" xfId="1" applyNumberFormat="1" applyFont="1" applyFill="1" applyBorder="1" applyAlignment="1">
      <alignment horizontal="center" vertical="center" wrapText="1"/>
    </xf>
    <xf numFmtId="164" fontId="13" fillId="8" borderId="12" xfId="1" applyNumberFormat="1" applyFont="1" applyFill="1" applyBorder="1" applyAlignment="1">
      <alignment horizontal="center" vertical="center" wrapText="1"/>
    </xf>
    <xf numFmtId="164" fontId="13" fillId="9" borderId="12" xfId="1" applyNumberFormat="1" applyFont="1" applyFill="1" applyBorder="1" applyAlignment="1">
      <alignment horizontal="center" vertical="center" wrapText="1"/>
    </xf>
    <xf numFmtId="164" fontId="13" fillId="10" borderId="12" xfId="1" applyNumberFormat="1" applyFont="1" applyFill="1" applyBorder="1" applyAlignment="1">
      <alignment horizontal="center" vertical="center" wrapText="1"/>
    </xf>
    <xf numFmtId="164" fontId="12" fillId="7" borderId="1" xfId="1" applyNumberFormat="1" applyFont="1" applyFill="1" applyBorder="1" applyAlignment="1">
      <alignment horizontal="center" vertical="center"/>
    </xf>
    <xf numFmtId="164" fontId="15" fillId="6" borderId="1" xfId="1" applyNumberFormat="1" applyFont="1" applyFill="1" applyBorder="1" applyAlignment="1">
      <alignment vertical="center"/>
    </xf>
    <xf numFmtId="164" fontId="16" fillId="16" borderId="1" xfId="1" applyNumberFormat="1" applyFont="1" applyFill="1" applyBorder="1" applyAlignment="1">
      <alignment horizontal="center" vertical="center"/>
    </xf>
    <xf numFmtId="164" fontId="12" fillId="14" borderId="1" xfId="1" applyNumberFormat="1" applyFont="1" applyFill="1" applyBorder="1" applyAlignment="1">
      <alignment horizontal="center" vertical="center"/>
    </xf>
    <xf numFmtId="164" fontId="0" fillId="0" borderId="0" xfId="1" applyNumberFormat="1" applyFont="1" applyAlignment="1">
      <alignment horizontal="center" vertical="center"/>
    </xf>
    <xf numFmtId="164" fontId="0" fillId="0" borderId="0" xfId="1" applyNumberFormat="1" applyFont="1"/>
    <xf numFmtId="164" fontId="13" fillId="2" borderId="0" xfId="1" applyNumberFormat="1" applyFont="1" applyFill="1" applyBorder="1" applyAlignment="1">
      <alignment horizontal="center" vertical="center" wrapText="1" readingOrder="1"/>
    </xf>
    <xf numFmtId="0" fontId="17" fillId="20" borderId="1" xfId="0" applyFont="1" applyFill="1" applyBorder="1" applyAlignment="1">
      <alignment horizontal="center" vertical="center" wrapText="1"/>
    </xf>
    <xf numFmtId="5" fontId="13" fillId="2" borderId="10" xfId="0" applyNumberFormat="1" applyFont="1" applyFill="1" applyBorder="1" applyAlignment="1">
      <alignment horizontal="center" wrapText="1"/>
    </xf>
    <xf numFmtId="5" fontId="13" fillId="2" borderId="10" xfId="0" applyNumberFormat="1" applyFont="1" applyFill="1" applyBorder="1" applyAlignment="1">
      <alignment horizontal="center" vertical="center" wrapText="1"/>
    </xf>
    <xf numFmtId="164" fontId="0" fillId="0" borderId="0" xfId="1" applyNumberFormat="1" applyFont="1" applyAlignment="1">
      <alignment vertical="center"/>
    </xf>
    <xf numFmtId="0" fontId="15" fillId="0" borderId="1" xfId="0" applyFont="1" applyBorder="1" applyAlignment="1">
      <alignment horizontal="center" vertical="center"/>
    </xf>
    <xf numFmtId="0" fontId="17" fillId="0" borderId="1" xfId="0" applyFont="1" applyBorder="1" applyAlignment="1">
      <alignment horizontal="center" vertical="center" wrapText="1"/>
    </xf>
    <xf numFmtId="164" fontId="12" fillId="0" borderId="1" xfId="1" applyNumberFormat="1" applyFont="1" applyFill="1" applyBorder="1" applyAlignment="1">
      <alignment vertical="center"/>
    </xf>
    <xf numFmtId="164" fontId="34" fillId="0" borderId="1" xfId="1" applyNumberFormat="1" applyFont="1" applyFill="1" applyBorder="1" applyAlignment="1">
      <alignment vertical="center"/>
    </xf>
    <xf numFmtId="164" fontId="16" fillId="0" borderId="1" xfId="1" applyNumberFormat="1" applyFont="1" applyFill="1" applyBorder="1" applyAlignment="1">
      <alignment horizontal="center" vertical="center"/>
    </xf>
    <xf numFmtId="9" fontId="16" fillId="0" borderId="1" xfId="6" applyFont="1" applyFill="1" applyBorder="1" applyAlignment="1">
      <alignment horizontal="center" vertical="center"/>
    </xf>
    <xf numFmtId="164" fontId="12" fillId="0" borderId="1" xfId="1" applyNumberFormat="1" applyFont="1" applyFill="1" applyBorder="1" applyAlignment="1">
      <alignment horizontal="center" vertical="center"/>
    </xf>
    <xf numFmtId="0" fontId="18" fillId="0" borderId="1" xfId="0" applyFont="1" applyBorder="1" applyAlignment="1">
      <alignment horizontal="left" vertical="center" wrapText="1"/>
    </xf>
    <xf numFmtId="0" fontId="12" fillId="0" borderId="0" xfId="0" applyFont="1" applyAlignment="1">
      <alignment vertical="center" wrapText="1"/>
    </xf>
    <xf numFmtId="0" fontId="18" fillId="0" borderId="1" xfId="0" applyFont="1" applyBorder="1" applyAlignment="1">
      <alignment horizontal="center" vertical="center" wrapText="1"/>
    </xf>
    <xf numFmtId="165" fontId="18" fillId="0" borderId="1" xfId="0" applyNumberFormat="1" applyFont="1" applyBorder="1" applyAlignment="1">
      <alignment horizontal="center" vertical="center" wrapText="1"/>
    </xf>
    <xf numFmtId="164" fontId="26" fillId="0" borderId="1" xfId="1" applyNumberFormat="1" applyFont="1" applyFill="1" applyBorder="1" applyAlignment="1">
      <alignment vertical="center"/>
    </xf>
    <xf numFmtId="0" fontId="12" fillId="0" borderId="1" xfId="0" applyFont="1" applyBorder="1" applyAlignment="1">
      <alignment horizontal="center" vertical="center" wrapText="1"/>
    </xf>
    <xf numFmtId="0" fontId="24" fillId="0" borderId="1" xfId="0" applyFont="1" applyBorder="1" applyAlignment="1">
      <alignment horizontal="center" vertical="center"/>
    </xf>
    <xf numFmtId="164" fontId="16" fillId="0" borderId="1" xfId="1" applyNumberFormat="1" applyFont="1" applyFill="1" applyBorder="1"/>
    <xf numFmtId="164" fontId="16" fillId="0" borderId="1" xfId="1" applyNumberFormat="1" applyFont="1" applyFill="1" applyBorder="1" applyAlignment="1">
      <alignment vertical="center"/>
    </xf>
    <xf numFmtId="0" fontId="16" fillId="0" borderId="0" xfId="0" applyFont="1"/>
    <xf numFmtId="0" fontId="18" fillId="0" borderId="1" xfId="0" applyFont="1" applyBorder="1" applyAlignment="1">
      <alignment vertical="center" wrapText="1"/>
    </xf>
    <xf numFmtId="164" fontId="37" fillId="17" borderId="7" xfId="1" applyNumberFormat="1" applyFont="1" applyFill="1" applyBorder="1" applyAlignment="1">
      <alignment horizontal="center" vertical="center" wrapText="1"/>
    </xf>
    <xf numFmtId="164" fontId="37" fillId="18" borderId="7" xfId="1" applyNumberFormat="1" applyFont="1" applyFill="1" applyBorder="1" applyAlignment="1">
      <alignment horizontal="center" vertical="center" wrapText="1"/>
    </xf>
    <xf numFmtId="164" fontId="38" fillId="12" borderId="7" xfId="1" applyNumberFormat="1" applyFont="1" applyFill="1" applyBorder="1" applyAlignment="1">
      <alignment horizontal="center" vertical="center" wrapText="1"/>
    </xf>
    <xf numFmtId="164" fontId="39" fillId="0" borderId="1" xfId="1" applyNumberFormat="1" applyFont="1" applyFill="1" applyBorder="1" applyAlignment="1">
      <alignment vertical="center"/>
    </xf>
    <xf numFmtId="5" fontId="13" fillId="2" borderId="17" xfId="0" applyNumberFormat="1" applyFont="1" applyFill="1" applyBorder="1" applyAlignment="1">
      <alignment horizontal="center" vertical="center" wrapText="1"/>
    </xf>
    <xf numFmtId="165" fontId="13" fillId="12" borderId="7" xfId="1" applyNumberFormat="1" applyFont="1" applyFill="1" applyBorder="1" applyAlignment="1">
      <alignment horizontal="center" vertical="center" wrapText="1"/>
    </xf>
    <xf numFmtId="164" fontId="13" fillId="12" borderId="7" xfId="1" applyNumberFormat="1" applyFont="1" applyFill="1" applyBorder="1" applyAlignment="1">
      <alignment horizontal="center" vertical="center" wrapText="1"/>
    </xf>
    <xf numFmtId="0" fontId="31" fillId="0" borderId="0" xfId="0" applyFont="1" applyAlignment="1">
      <alignment vertical="center"/>
    </xf>
    <xf numFmtId="0" fontId="32" fillId="4" borderId="0" xfId="0" applyFont="1" applyFill="1" applyAlignment="1">
      <alignment horizontal="center" vertical="center"/>
    </xf>
    <xf numFmtId="0" fontId="43" fillId="4" borderId="0" xfId="0" applyFont="1" applyFill="1" applyAlignment="1">
      <alignment horizontal="center" vertical="center"/>
    </xf>
    <xf numFmtId="0" fontId="43" fillId="4" borderId="0" xfId="0" applyFont="1" applyFill="1" applyAlignment="1">
      <alignment horizontal="left" vertical="center"/>
    </xf>
    <xf numFmtId="165" fontId="0" fillId="4" borderId="0" xfId="0" applyNumberFormat="1" applyFill="1" applyAlignment="1">
      <alignment horizontal="center" vertical="center"/>
    </xf>
    <xf numFmtId="165" fontId="0" fillId="4" borderId="0" xfId="0" applyNumberFormat="1" applyFill="1" applyAlignment="1">
      <alignment horizontal="center" vertical="center" wrapText="1"/>
    </xf>
    <xf numFmtId="0" fontId="0" fillId="4" borderId="0" xfId="0" applyFill="1" applyAlignment="1">
      <alignment horizontal="center" vertical="center"/>
    </xf>
    <xf numFmtId="0" fontId="0" fillId="4" borderId="1" xfId="0" applyFill="1" applyBorder="1" applyAlignment="1">
      <alignment horizontal="center" vertical="center"/>
    </xf>
    <xf numFmtId="9" fontId="0" fillId="4" borderId="0" xfId="6" applyFont="1" applyFill="1" applyAlignment="1">
      <alignment horizontal="center" vertical="center"/>
    </xf>
    <xf numFmtId="164" fontId="0" fillId="4" borderId="0" xfId="1" applyNumberFormat="1" applyFont="1" applyFill="1" applyAlignment="1">
      <alignment horizontal="center" vertical="center"/>
    </xf>
    <xf numFmtId="165" fontId="13" fillId="27" borderId="10" xfId="0" applyNumberFormat="1" applyFont="1" applyFill="1" applyBorder="1" applyAlignment="1">
      <alignment horizontal="center" vertical="center" wrapText="1"/>
    </xf>
    <xf numFmtId="165" fontId="44" fillId="24" borderId="13" xfId="0" applyNumberFormat="1" applyFont="1" applyFill="1" applyBorder="1" applyAlignment="1">
      <alignment horizontal="center" vertical="center" wrapText="1"/>
    </xf>
    <xf numFmtId="165" fontId="13" fillId="26" borderId="21" xfId="1" applyNumberFormat="1" applyFont="1" applyFill="1" applyBorder="1" applyAlignment="1">
      <alignment horizontal="center" vertical="center" wrapText="1"/>
    </xf>
    <xf numFmtId="165" fontId="44" fillId="24" borderId="1" xfId="0" applyNumberFormat="1" applyFont="1" applyFill="1" applyBorder="1" applyAlignment="1">
      <alignment horizontal="center" vertical="center" wrapText="1"/>
    </xf>
    <xf numFmtId="165" fontId="13" fillId="26" borderId="1" xfId="0" applyNumberFormat="1" applyFont="1" applyFill="1" applyBorder="1" applyAlignment="1">
      <alignment horizontal="center" vertical="center" wrapText="1"/>
    </xf>
    <xf numFmtId="0" fontId="44" fillId="24" borderId="1" xfId="0" applyFont="1" applyFill="1" applyBorder="1" applyAlignment="1">
      <alignment horizontal="center" vertical="center" wrapText="1"/>
    </xf>
    <xf numFmtId="0" fontId="13" fillId="26" borderId="1" xfId="0" applyFont="1" applyFill="1" applyBorder="1" applyAlignment="1">
      <alignment horizontal="center" vertical="center" wrapText="1"/>
    </xf>
    <xf numFmtId="0" fontId="44" fillId="24" borderId="2" xfId="0" applyFont="1" applyFill="1" applyBorder="1" applyAlignment="1">
      <alignment horizontal="center" vertical="center" wrapText="1"/>
    </xf>
    <xf numFmtId="5" fontId="44" fillId="29" borderId="1" xfId="0" applyNumberFormat="1" applyFont="1" applyFill="1" applyBorder="1" applyAlignment="1">
      <alignment horizontal="center" vertical="center" wrapText="1"/>
    </xf>
    <xf numFmtId="5" fontId="13" fillId="30" borderId="10" xfId="0" applyNumberFormat="1" applyFont="1" applyFill="1" applyBorder="1" applyAlignment="1">
      <alignment horizontal="center" vertical="center" wrapText="1"/>
    </xf>
    <xf numFmtId="5" fontId="44" fillId="28" borderId="20" xfId="0" applyNumberFormat="1" applyFont="1" applyFill="1" applyBorder="1" applyAlignment="1">
      <alignment horizontal="center" vertical="center" wrapText="1"/>
    </xf>
    <xf numFmtId="0" fontId="13" fillId="26" borderId="4" xfId="0" applyFont="1" applyFill="1" applyBorder="1" applyAlignment="1">
      <alignment horizontal="center" vertical="center" wrapText="1"/>
    </xf>
    <xf numFmtId="0" fontId="44" fillId="24" borderId="4" xfId="0" applyFont="1" applyFill="1" applyBorder="1" applyAlignment="1">
      <alignment horizontal="center" vertical="center" wrapText="1"/>
    </xf>
    <xf numFmtId="5" fontId="13" fillId="27" borderId="1" xfId="0" applyNumberFormat="1" applyFont="1" applyFill="1" applyBorder="1" applyAlignment="1">
      <alignment horizontal="center" vertical="center" wrapText="1" readingOrder="1"/>
    </xf>
    <xf numFmtId="5" fontId="46" fillId="28" borderId="1" xfId="0" applyNumberFormat="1" applyFont="1" applyFill="1" applyBorder="1" applyAlignment="1">
      <alignment horizontal="center" vertical="center" wrapText="1" readingOrder="1"/>
    </xf>
    <xf numFmtId="5" fontId="13" fillId="25" borderId="1" xfId="0" applyNumberFormat="1" applyFont="1" applyFill="1" applyBorder="1" applyAlignment="1">
      <alignment horizontal="center" vertical="center" wrapText="1" readingOrder="1"/>
    </xf>
    <xf numFmtId="0" fontId="12" fillId="4" borderId="0" xfId="0" applyFont="1" applyFill="1" applyAlignment="1">
      <alignment horizontal="center" vertical="center"/>
    </xf>
    <xf numFmtId="0" fontId="15" fillId="22" borderId="1" xfId="0" applyFont="1" applyFill="1" applyBorder="1" applyAlignment="1">
      <alignment horizontal="center" vertical="center" wrapText="1"/>
    </xf>
    <xf numFmtId="0" fontId="15" fillId="22" borderId="1" xfId="0" applyFont="1" applyFill="1" applyBorder="1" applyAlignment="1">
      <alignment horizontal="left" vertical="center" wrapText="1"/>
    </xf>
    <xf numFmtId="165" fontId="13" fillId="2" borderId="26" xfId="0" applyNumberFormat="1" applyFont="1" applyFill="1" applyBorder="1" applyAlignment="1">
      <alignment horizontal="center" vertical="center" wrapText="1" readingOrder="1"/>
    </xf>
    <xf numFmtId="165" fontId="15" fillId="2" borderId="26" xfId="0" applyNumberFormat="1" applyFont="1" applyFill="1" applyBorder="1" applyAlignment="1">
      <alignment horizontal="center" vertical="center" wrapText="1"/>
    </xf>
    <xf numFmtId="165" fontId="13" fillId="2" borderId="10" xfId="0" applyNumberFormat="1" applyFont="1" applyFill="1" applyBorder="1" applyAlignment="1">
      <alignment horizontal="center" vertical="center" wrapText="1" readingOrder="1"/>
    </xf>
    <xf numFmtId="165" fontId="15" fillId="2" borderId="20" xfId="0" applyNumberFormat="1" applyFont="1" applyFill="1" applyBorder="1" applyAlignment="1">
      <alignment horizontal="center" vertical="center" wrapText="1"/>
    </xf>
    <xf numFmtId="165" fontId="15" fillId="22" borderId="1" xfId="1" applyNumberFormat="1" applyFont="1" applyFill="1" applyBorder="1" applyAlignment="1">
      <alignment horizontal="center" vertical="center" wrapText="1"/>
    </xf>
    <xf numFmtId="165" fontId="15" fillId="22" borderId="7" xfId="1" applyNumberFormat="1" applyFont="1" applyFill="1" applyBorder="1" applyAlignment="1">
      <alignment horizontal="center" vertical="center" wrapText="1"/>
    </xf>
    <xf numFmtId="165" fontId="13" fillId="2" borderId="12" xfId="0" applyNumberFormat="1" applyFont="1" applyFill="1" applyBorder="1" applyAlignment="1">
      <alignment horizontal="center" vertical="center" wrapText="1" readingOrder="1"/>
    </xf>
    <xf numFmtId="165" fontId="15" fillId="2" borderId="12" xfId="0" applyNumberFormat="1" applyFont="1" applyFill="1" applyBorder="1" applyAlignment="1">
      <alignment horizontal="center" vertical="center" wrapText="1"/>
    </xf>
    <xf numFmtId="165" fontId="15" fillId="22" borderId="9" xfId="1" applyNumberFormat="1" applyFont="1" applyFill="1" applyBorder="1" applyAlignment="1">
      <alignment horizontal="center" vertical="center" wrapText="1"/>
    </xf>
    <xf numFmtId="5" fontId="13" fillId="2" borderId="26" xfId="0" applyNumberFormat="1" applyFont="1" applyFill="1" applyBorder="1" applyAlignment="1">
      <alignment horizontal="center" vertical="center" wrapText="1"/>
    </xf>
    <xf numFmtId="0" fontId="17" fillId="20" borderId="9" xfId="0" applyFont="1" applyFill="1" applyBorder="1" applyAlignment="1">
      <alignment horizontal="center" vertical="center" wrapText="1"/>
    </xf>
    <xf numFmtId="0" fontId="17" fillId="20" borderId="21" xfId="0" applyFont="1" applyFill="1" applyBorder="1" applyAlignment="1">
      <alignment horizontal="center" vertical="center" wrapText="1"/>
    </xf>
    <xf numFmtId="165" fontId="13" fillId="2" borderId="27" xfId="0" applyNumberFormat="1" applyFont="1" applyFill="1" applyBorder="1" applyAlignment="1">
      <alignment horizontal="center" vertical="center" wrapText="1" readingOrder="1"/>
    </xf>
    <xf numFmtId="165" fontId="15" fillId="2" borderId="27" xfId="0" applyNumberFormat="1" applyFont="1" applyFill="1" applyBorder="1" applyAlignment="1">
      <alignment horizontal="center" vertical="center" wrapText="1"/>
    </xf>
    <xf numFmtId="165" fontId="13" fillId="2" borderId="1" xfId="0" applyNumberFormat="1" applyFont="1" applyFill="1" applyBorder="1" applyAlignment="1">
      <alignment horizontal="center" vertical="center" wrapText="1" readingOrder="1"/>
    </xf>
    <xf numFmtId="165" fontId="15" fillId="2" borderId="1" xfId="0" applyNumberFormat="1" applyFont="1" applyFill="1" applyBorder="1" applyAlignment="1">
      <alignment horizontal="center" vertical="center" wrapText="1"/>
    </xf>
    <xf numFmtId="5" fontId="13" fillId="2" borderId="1" xfId="0" applyNumberFormat="1" applyFont="1" applyFill="1" applyBorder="1" applyAlignment="1">
      <alignment horizontal="center" vertical="center" wrapText="1" readingOrder="1"/>
    </xf>
    <xf numFmtId="164" fontId="13" fillId="31" borderId="4" xfId="1" applyNumberFormat="1" applyFont="1" applyFill="1" applyBorder="1" applyAlignment="1">
      <alignment horizontal="center" vertical="center" wrapText="1"/>
    </xf>
    <xf numFmtId="164" fontId="13" fillId="31" borderId="1" xfId="1" applyNumberFormat="1" applyFont="1" applyFill="1" applyBorder="1" applyAlignment="1">
      <alignment horizontal="center" vertical="center" wrapText="1"/>
    </xf>
    <xf numFmtId="9" fontId="13" fillId="31" borderId="1" xfId="6" applyFont="1" applyFill="1" applyBorder="1" applyAlignment="1">
      <alignment horizontal="center" vertical="center" wrapText="1"/>
    </xf>
    <xf numFmtId="0" fontId="32" fillId="0" borderId="1" xfId="0" applyFont="1" applyBorder="1" applyAlignment="1">
      <alignment horizontal="center" vertical="center"/>
    </xf>
    <xf numFmtId="165" fontId="0" fillId="0" borderId="1" xfId="0" applyNumberFormat="1" applyBorder="1" applyAlignment="1">
      <alignment horizontal="center" vertical="center"/>
    </xf>
    <xf numFmtId="165" fontId="0" fillId="0" borderId="2" xfId="0" applyNumberFormat="1" applyBorder="1" applyAlignment="1">
      <alignment horizontal="center" vertical="center"/>
    </xf>
    <xf numFmtId="165" fontId="0" fillId="0" borderId="1" xfId="0" applyNumberFormat="1" applyBorder="1" applyAlignment="1">
      <alignment horizontal="center" vertical="center" wrapText="1"/>
    </xf>
    <xf numFmtId="0" fontId="0" fillId="0" borderId="1" xfId="0" applyBorder="1" applyAlignment="1">
      <alignment horizontal="center" vertical="center"/>
    </xf>
    <xf numFmtId="9" fontId="0" fillId="0" borderId="1" xfId="6" applyFont="1" applyFill="1" applyBorder="1" applyAlignment="1">
      <alignment horizontal="center" vertical="center"/>
    </xf>
    <xf numFmtId="164" fontId="0" fillId="0" borderId="1" xfId="1" applyNumberFormat="1" applyFont="1" applyFill="1" applyBorder="1" applyAlignment="1">
      <alignment horizontal="center" vertical="center"/>
    </xf>
    <xf numFmtId="0" fontId="0" fillId="0" borderId="1" xfId="0" applyBorder="1" applyAlignment="1">
      <alignment horizontal="center" vertical="center" wrapText="1"/>
    </xf>
    <xf numFmtId="0" fontId="48" fillId="0" borderId="1" xfId="0" applyFont="1" applyBorder="1" applyAlignment="1">
      <alignment horizontal="center" vertical="center" wrapText="1"/>
    </xf>
    <xf numFmtId="0" fontId="48" fillId="0" borderId="1" xfId="0" applyFont="1" applyBorder="1" applyAlignment="1">
      <alignment horizontal="left" vertical="center" wrapText="1"/>
    </xf>
    <xf numFmtId="0" fontId="32" fillId="0" borderId="4" xfId="0" applyFont="1" applyBorder="1" applyAlignment="1">
      <alignment horizontal="center" vertical="center"/>
    </xf>
    <xf numFmtId="0" fontId="49" fillId="0" borderId="7" xfId="0" applyFont="1" applyBorder="1" applyAlignment="1">
      <alignment horizontal="center" vertical="center"/>
    </xf>
    <xf numFmtId="165" fontId="18" fillId="0" borderId="1" xfId="1" applyNumberFormat="1" applyFont="1" applyFill="1" applyBorder="1" applyAlignment="1">
      <alignment horizontal="center" vertical="center"/>
    </xf>
    <xf numFmtId="165" fontId="41" fillId="0" borderId="1" xfId="1" applyNumberFormat="1" applyFont="1" applyFill="1" applyBorder="1" applyAlignment="1">
      <alignment horizontal="center" vertical="center" wrapText="1"/>
    </xf>
    <xf numFmtId="164" fontId="13" fillId="32" borderId="1" xfId="1" applyNumberFormat="1" applyFont="1" applyFill="1" applyBorder="1" applyAlignment="1">
      <alignment horizontal="center" vertical="center" wrapText="1"/>
    </xf>
    <xf numFmtId="44" fontId="13" fillId="32" borderId="1" xfId="5" applyFont="1" applyFill="1" applyBorder="1" applyAlignment="1">
      <alignment horizontal="center" vertical="center" wrapText="1"/>
    </xf>
    <xf numFmtId="164" fontId="13" fillId="33" borderId="1" xfId="1" applyNumberFormat="1" applyFont="1" applyFill="1" applyBorder="1" applyAlignment="1">
      <alignment horizontal="center" vertical="center" wrapText="1"/>
    </xf>
    <xf numFmtId="164" fontId="13" fillId="34" borderId="12" xfId="1" applyNumberFormat="1" applyFont="1" applyFill="1" applyBorder="1" applyAlignment="1">
      <alignment horizontal="center" vertical="center" wrapText="1"/>
    </xf>
    <xf numFmtId="164" fontId="45" fillId="0" borderId="1" xfId="1" applyNumberFormat="1" applyFont="1" applyFill="1" applyBorder="1" applyAlignment="1">
      <alignment vertical="center"/>
    </xf>
    <xf numFmtId="0" fontId="13" fillId="26" borderId="1" xfId="0" applyFont="1" applyFill="1" applyBorder="1" applyAlignment="1">
      <alignment horizontal="center" vertical="top" wrapText="1"/>
    </xf>
    <xf numFmtId="0" fontId="18" fillId="0" borderId="0" xfId="0" applyFont="1"/>
    <xf numFmtId="164" fontId="16" fillId="6" borderId="1" xfId="1" applyNumberFormat="1" applyFont="1" applyFill="1" applyBorder="1" applyAlignment="1">
      <alignment horizontal="center" vertical="center"/>
    </xf>
    <xf numFmtId="164" fontId="18" fillId="0" borderId="1" xfId="1" applyNumberFormat="1" applyFont="1" applyFill="1" applyBorder="1" applyAlignment="1">
      <alignment horizontal="center" vertical="center" wrapText="1"/>
    </xf>
    <xf numFmtId="0" fontId="15" fillId="35" borderId="1" xfId="0" applyFont="1" applyFill="1" applyBorder="1" applyAlignment="1">
      <alignment horizontal="center" vertical="center" wrapText="1"/>
    </xf>
    <xf numFmtId="0" fontId="23" fillId="35" borderId="1" xfId="0" applyFont="1" applyFill="1" applyBorder="1" applyAlignment="1">
      <alignment horizontal="center" vertical="center" wrapText="1"/>
    </xf>
    <xf numFmtId="0" fontId="18" fillId="35" borderId="1" xfId="0" applyFont="1" applyFill="1" applyBorder="1" applyAlignment="1">
      <alignment horizontal="center" vertical="center" wrapText="1"/>
    </xf>
    <xf numFmtId="165" fontId="18" fillId="35" borderId="1" xfId="0" applyNumberFormat="1" applyFont="1" applyFill="1" applyBorder="1" applyAlignment="1">
      <alignment horizontal="center" vertical="center" wrapText="1"/>
    </xf>
    <xf numFmtId="164" fontId="16" fillId="35" borderId="1" xfId="1" applyNumberFormat="1" applyFont="1" applyFill="1" applyBorder="1" applyAlignment="1">
      <alignment horizontal="center" vertical="center"/>
    </xf>
    <xf numFmtId="9" fontId="16" fillId="35" borderId="1" xfId="6" applyFont="1" applyFill="1" applyBorder="1" applyAlignment="1">
      <alignment horizontal="center" vertical="center"/>
    </xf>
    <xf numFmtId="0" fontId="0" fillId="6" borderId="0" xfId="0" applyFill="1" applyAlignment="1">
      <alignment horizontal="center" vertical="center"/>
    </xf>
    <xf numFmtId="165" fontId="0" fillId="4" borderId="1" xfId="0" applyNumberFormat="1" applyFill="1" applyBorder="1" applyAlignment="1">
      <alignment horizontal="center" vertical="center"/>
    </xf>
    <xf numFmtId="165" fontId="13" fillId="2" borderId="4" xfId="0" applyNumberFormat="1" applyFont="1" applyFill="1" applyBorder="1" applyAlignment="1">
      <alignment horizontal="center" vertical="center" wrapText="1" readingOrder="1"/>
    </xf>
    <xf numFmtId="165" fontId="0" fillId="4" borderId="0" xfId="1" applyNumberFormat="1" applyFont="1" applyFill="1" applyBorder="1" applyAlignment="1">
      <alignment horizontal="center" vertical="center"/>
    </xf>
    <xf numFmtId="165" fontId="13" fillId="2" borderId="1" xfId="1" applyNumberFormat="1" applyFont="1" applyFill="1" applyBorder="1" applyAlignment="1">
      <alignment horizontal="center" vertical="center" wrapText="1" readingOrder="1"/>
    </xf>
    <xf numFmtId="165" fontId="0" fillId="0" borderId="1" xfId="1" applyNumberFormat="1" applyFont="1" applyBorder="1" applyAlignment="1">
      <alignment horizontal="center" vertical="center"/>
    </xf>
    <xf numFmtId="165" fontId="0" fillId="4" borderId="0" xfId="1" applyNumberFormat="1" applyFont="1" applyFill="1" applyAlignment="1">
      <alignment horizontal="center" vertical="center"/>
    </xf>
    <xf numFmtId="5" fontId="15" fillId="2" borderId="1" xfId="0" applyNumberFormat="1" applyFont="1" applyFill="1" applyBorder="1" applyAlignment="1">
      <alignment horizontal="center" vertical="center" wrapText="1"/>
    </xf>
    <xf numFmtId="164" fontId="0" fillId="0" borderId="1" xfId="1" applyNumberFormat="1" applyFont="1" applyBorder="1" applyAlignment="1">
      <alignment horizontal="center" vertical="center"/>
    </xf>
    <xf numFmtId="165" fontId="13" fillId="2" borderId="7" xfId="1" applyNumberFormat="1" applyFont="1" applyFill="1" applyBorder="1" applyAlignment="1">
      <alignment horizontal="center" vertical="center" wrapText="1" readingOrder="1"/>
    </xf>
    <xf numFmtId="165" fontId="13" fillId="2" borderId="16" xfId="0" applyNumberFormat="1" applyFont="1" applyFill="1" applyBorder="1" applyAlignment="1">
      <alignment horizontal="center" vertical="center" wrapText="1" readingOrder="1"/>
    </xf>
    <xf numFmtId="165" fontId="13" fillId="2" borderId="0" xfId="0" applyNumberFormat="1" applyFont="1" applyFill="1" applyAlignment="1">
      <alignment horizontal="center" vertical="center" wrapText="1" readingOrder="1"/>
    </xf>
    <xf numFmtId="164" fontId="13" fillId="2" borderId="26" xfId="1" applyNumberFormat="1" applyFont="1" applyFill="1" applyBorder="1" applyAlignment="1">
      <alignment horizontal="center" vertical="center" wrapText="1" readingOrder="1"/>
    </xf>
    <xf numFmtId="164" fontId="15" fillId="2" borderId="26" xfId="1" applyNumberFormat="1" applyFont="1" applyFill="1" applyBorder="1" applyAlignment="1">
      <alignment horizontal="center" vertical="center" wrapText="1"/>
    </xf>
    <xf numFmtId="164" fontId="15" fillId="2" borderId="12" xfId="1" applyNumberFormat="1" applyFont="1" applyFill="1" applyBorder="1" applyAlignment="1">
      <alignment horizontal="center" vertical="center" wrapText="1"/>
    </xf>
    <xf numFmtId="164" fontId="17" fillId="20" borderId="9" xfId="1" applyNumberFormat="1" applyFont="1" applyFill="1" applyBorder="1" applyAlignment="1">
      <alignment horizontal="center" vertical="center" wrapText="1"/>
    </xf>
    <xf numFmtId="0" fontId="5" fillId="35" borderId="1" xfId="0" applyFont="1" applyFill="1" applyBorder="1" applyAlignment="1">
      <alignment horizontal="center" vertical="center" wrapText="1"/>
    </xf>
    <xf numFmtId="0" fontId="24" fillId="35" borderId="1" xfId="0" applyFont="1" applyFill="1" applyBorder="1" applyAlignment="1">
      <alignment horizontal="center" vertical="center"/>
    </xf>
    <xf numFmtId="0" fontId="18" fillId="35" borderId="1" xfId="0" applyFont="1" applyFill="1" applyBorder="1" applyAlignment="1">
      <alignment vertical="center" wrapText="1"/>
    </xf>
    <xf numFmtId="164" fontId="16" fillId="35" borderId="1" xfId="1" applyNumberFormat="1" applyFont="1" applyFill="1" applyBorder="1"/>
    <xf numFmtId="164" fontId="16" fillId="35" borderId="1" xfId="1" applyNumberFormat="1" applyFont="1" applyFill="1" applyBorder="1" applyAlignment="1">
      <alignment vertical="center"/>
    </xf>
    <xf numFmtId="0" fontId="17" fillId="35" borderId="1" xfId="0" applyFont="1" applyFill="1" applyBorder="1" applyAlignment="1">
      <alignment horizontal="center" vertical="center" wrapText="1"/>
    </xf>
    <xf numFmtId="0" fontId="47" fillId="38" borderId="13" xfId="0" applyFont="1" applyFill="1" applyBorder="1" applyAlignment="1">
      <alignment horizontal="center" vertical="center" wrapText="1"/>
    </xf>
    <xf numFmtId="0" fontId="47" fillId="38" borderId="0" xfId="0" applyFont="1" applyFill="1" applyAlignment="1">
      <alignment horizontal="center" vertical="center" wrapText="1"/>
    </xf>
    <xf numFmtId="0" fontId="21" fillId="39" borderId="9" xfId="0" applyFont="1" applyFill="1" applyBorder="1" applyAlignment="1">
      <alignment horizontal="center" vertical="center" wrapText="1"/>
    </xf>
    <xf numFmtId="0" fontId="21" fillId="22" borderId="1" xfId="0" applyFont="1" applyFill="1" applyBorder="1" applyAlignment="1">
      <alignment horizontal="center" vertical="center" wrapText="1"/>
    </xf>
    <xf numFmtId="0" fontId="21" fillId="22" borderId="9" xfId="0" applyFont="1" applyFill="1" applyBorder="1" applyAlignment="1">
      <alignment horizontal="center" vertical="center" wrapText="1"/>
    </xf>
    <xf numFmtId="164" fontId="21" fillId="39" borderId="35" xfId="1" applyNumberFormat="1" applyFont="1" applyFill="1" applyBorder="1" applyAlignment="1">
      <alignment horizontal="center" vertical="center" wrapText="1"/>
    </xf>
    <xf numFmtId="164" fontId="21" fillId="39" borderId="13" xfId="1" applyNumberFormat="1" applyFont="1" applyFill="1" applyBorder="1" applyAlignment="1">
      <alignment horizontal="center" vertical="center" wrapText="1"/>
    </xf>
    <xf numFmtId="168" fontId="21" fillId="39" borderId="13" xfId="1" applyNumberFormat="1" applyFont="1" applyFill="1" applyBorder="1" applyAlignment="1">
      <alignment horizontal="center" vertical="center" wrapText="1"/>
    </xf>
    <xf numFmtId="44" fontId="21" fillId="39" borderId="13" xfId="1" applyFont="1" applyFill="1" applyBorder="1" applyAlignment="1">
      <alignment horizontal="center" vertical="center" wrapText="1"/>
    </xf>
    <xf numFmtId="166" fontId="17" fillId="43" borderId="1" xfId="0" applyNumberFormat="1" applyFont="1" applyFill="1" applyBorder="1" applyAlignment="1">
      <alignment horizontal="center" vertical="center" wrapText="1"/>
    </xf>
    <xf numFmtId="9" fontId="17" fillId="43" borderId="1" xfId="6" applyFont="1" applyFill="1" applyBorder="1" applyAlignment="1">
      <alignment horizontal="center" vertical="center" wrapText="1"/>
    </xf>
    <xf numFmtId="166" fontId="17" fillId="44" borderId="1" xfId="0" applyNumberFormat="1" applyFont="1" applyFill="1" applyBorder="1" applyAlignment="1">
      <alignment horizontal="center" vertical="center" wrapText="1"/>
    </xf>
    <xf numFmtId="165" fontId="17" fillId="45" borderId="1" xfId="0" applyNumberFormat="1" applyFont="1" applyFill="1" applyBorder="1" applyAlignment="1">
      <alignment horizontal="center" vertical="center" wrapText="1"/>
    </xf>
    <xf numFmtId="169" fontId="17" fillId="45" borderId="1" xfId="0" applyNumberFormat="1" applyFont="1" applyFill="1" applyBorder="1" applyAlignment="1">
      <alignment horizontal="center" vertical="center" wrapText="1"/>
    </xf>
    <xf numFmtId="0" fontId="41" fillId="0" borderId="10" xfId="0" applyFont="1" applyBorder="1" applyAlignment="1">
      <alignment horizontal="center" vertical="center" wrapText="1"/>
    </xf>
    <xf numFmtId="0" fontId="47" fillId="0" borderId="10" xfId="0" applyFont="1" applyBorder="1" applyAlignment="1">
      <alignment horizontal="center" vertical="center" wrapText="1"/>
    </xf>
    <xf numFmtId="0" fontId="29" fillId="0" borderId="10" xfId="0" applyFont="1" applyBorder="1" applyAlignment="1">
      <alignment horizontal="left" vertical="center" wrapText="1"/>
    </xf>
    <xf numFmtId="164" fontId="41" fillId="0" borderId="10" xfId="1" applyNumberFormat="1" applyFont="1" applyBorder="1" applyAlignment="1">
      <alignment horizontal="center" vertical="center" wrapText="1"/>
    </xf>
    <xf numFmtId="164" fontId="29" fillId="0" borderId="20" xfId="1" applyNumberFormat="1" applyFont="1" applyBorder="1" applyAlignment="1">
      <alignment horizontal="right" vertical="center"/>
    </xf>
    <xf numFmtId="164" fontId="29" fillId="0" borderId="1" xfId="1" applyNumberFormat="1" applyFont="1" applyBorder="1" applyAlignment="1">
      <alignment horizontal="center" vertical="center"/>
    </xf>
    <xf numFmtId="164" fontId="29" fillId="0" borderId="1" xfId="1" applyNumberFormat="1" applyFont="1" applyBorder="1" applyAlignment="1">
      <alignment horizontal="right" vertical="center" wrapText="1"/>
    </xf>
    <xf numFmtId="164" fontId="29" fillId="0" borderId="1" xfId="1" applyNumberFormat="1" applyFont="1" applyBorder="1" applyAlignment="1">
      <alignment horizontal="right" vertical="center"/>
    </xf>
    <xf numFmtId="9" fontId="18" fillId="0" borderId="1" xfId="6" applyFont="1" applyFill="1" applyBorder="1" applyAlignment="1">
      <alignment horizontal="center" vertical="center"/>
    </xf>
    <xf numFmtId="164" fontId="18" fillId="6" borderId="9" xfId="1" applyNumberFormat="1" applyFont="1" applyFill="1" applyBorder="1" applyAlignment="1">
      <alignment horizontal="center" vertical="center"/>
    </xf>
    <xf numFmtId="165" fontId="29" fillId="6" borderId="9" xfId="0" applyNumberFormat="1" applyFont="1" applyFill="1" applyBorder="1" applyAlignment="1">
      <alignment horizontal="center" vertical="center"/>
    </xf>
    <xf numFmtId="165" fontId="29" fillId="46" borderId="1" xfId="1" applyNumberFormat="1" applyFont="1" applyFill="1" applyBorder="1" applyAlignment="1">
      <alignment horizontal="center" vertical="center"/>
    </xf>
    <xf numFmtId="168" fontId="29" fillId="0" borderId="1" xfId="1" applyNumberFormat="1" applyFont="1" applyBorder="1" applyAlignment="1">
      <alignment horizontal="center" vertical="center"/>
    </xf>
    <xf numFmtId="164" fontId="41" fillId="0" borderId="10" xfId="1" applyNumberFormat="1" applyFont="1" applyBorder="1" applyAlignment="1">
      <alignment horizontal="center" vertical="center"/>
    </xf>
    <xf numFmtId="0" fontId="29" fillId="0" borderId="10" xfId="0" applyFont="1" applyBorder="1" applyAlignment="1">
      <alignment horizontal="center" vertical="center" wrapText="1"/>
    </xf>
    <xf numFmtId="6" fontId="18" fillId="0" borderId="1" xfId="0" applyNumberFormat="1" applyFont="1" applyBorder="1" applyAlignment="1">
      <alignment horizontal="center" vertical="center"/>
    </xf>
    <xf numFmtId="164" fontId="29" fillId="0" borderId="27" xfId="1" applyNumberFormat="1" applyFont="1" applyBorder="1" applyAlignment="1">
      <alignment horizontal="right" vertical="center"/>
    </xf>
    <xf numFmtId="164" fontId="41" fillId="0" borderId="20" xfId="1" applyNumberFormat="1" applyFont="1" applyBorder="1" applyAlignment="1">
      <alignment horizontal="center" vertical="center"/>
    </xf>
    <xf numFmtId="164" fontId="18" fillId="0" borderId="1" xfId="1" applyNumberFormat="1" applyFont="1" applyBorder="1" applyAlignment="1">
      <alignment horizontal="center" vertical="center"/>
    </xf>
    <xf numFmtId="168" fontId="18" fillId="0" borderId="1" xfId="1" applyNumberFormat="1" applyFont="1" applyBorder="1" applyAlignment="1">
      <alignment horizontal="center" vertical="center"/>
    </xf>
    <xf numFmtId="164" fontId="18" fillId="0" borderId="1" xfId="1" applyNumberFormat="1" applyFont="1" applyBorder="1"/>
    <xf numFmtId="0" fontId="18" fillId="0" borderId="1" xfId="0" applyFont="1" applyBorder="1" applyAlignment="1">
      <alignment horizontal="center" wrapText="1"/>
    </xf>
    <xf numFmtId="0" fontId="17" fillId="47" borderId="6" xfId="0" applyFont="1" applyFill="1" applyBorder="1" applyAlignment="1">
      <alignment horizontal="center" vertical="center"/>
    </xf>
    <xf numFmtId="164" fontId="18" fillId="47" borderId="7" xfId="1" applyNumberFormat="1" applyFont="1" applyFill="1" applyBorder="1" applyAlignment="1">
      <alignment horizontal="center" vertical="center"/>
    </xf>
    <xf numFmtId="164" fontId="18" fillId="47" borderId="1" xfId="0" applyNumberFormat="1" applyFont="1" applyFill="1" applyBorder="1" applyAlignment="1">
      <alignment vertical="center"/>
    </xf>
    <xf numFmtId="164" fontId="18" fillId="47" borderId="1" xfId="0" applyNumberFormat="1" applyFont="1" applyFill="1" applyBorder="1" applyAlignment="1">
      <alignment horizontal="center" vertical="center"/>
    </xf>
    <xf numFmtId="0" fontId="18" fillId="47" borderId="1" xfId="0" applyFont="1" applyFill="1" applyBorder="1" applyAlignment="1">
      <alignment horizontal="center" vertical="center"/>
    </xf>
    <xf numFmtId="164" fontId="18" fillId="0" borderId="0" xfId="1" applyNumberFormat="1" applyFont="1" applyAlignment="1">
      <alignment horizontal="center" vertical="center"/>
    </xf>
    <xf numFmtId="164" fontId="18" fillId="0" borderId="0" xfId="1" applyNumberFormat="1" applyFont="1"/>
    <xf numFmtId="168" fontId="18" fillId="0" borderId="0" xfId="1" applyNumberFormat="1" applyFont="1" applyAlignment="1">
      <alignment horizontal="center" vertical="center"/>
    </xf>
    <xf numFmtId="0" fontId="12" fillId="0" borderId="1" xfId="0" applyFont="1" applyBorder="1" applyAlignment="1">
      <alignment horizontal="left" vertical="center" wrapText="1"/>
    </xf>
    <xf numFmtId="5" fontId="38" fillId="2" borderId="10" xfId="0" applyNumberFormat="1" applyFont="1" applyFill="1" applyBorder="1" applyAlignment="1">
      <alignment horizontal="center" vertical="center" wrapText="1"/>
    </xf>
    <xf numFmtId="0" fontId="33" fillId="0" borderId="1" xfId="0" applyFont="1" applyBorder="1" applyAlignment="1">
      <alignment horizontal="center" vertical="center"/>
    </xf>
    <xf numFmtId="0" fontId="18" fillId="0" borderId="2" xfId="0" applyFont="1" applyBorder="1" applyAlignment="1">
      <alignment horizontal="center" vertical="center" wrapText="1"/>
    </xf>
    <xf numFmtId="0" fontId="18" fillId="0" borderId="1" xfId="0" applyFont="1" applyBorder="1" applyAlignment="1">
      <alignment horizontal="center" vertical="center"/>
    </xf>
    <xf numFmtId="0" fontId="12" fillId="0" borderId="1" xfId="0" applyFont="1" applyBorder="1" applyAlignment="1">
      <alignment vertical="center" wrapText="1"/>
    </xf>
    <xf numFmtId="0" fontId="12" fillId="0" borderId="1" xfId="0" applyFont="1" applyBorder="1" applyAlignment="1">
      <alignment horizontal="center" vertical="center"/>
    </xf>
    <xf numFmtId="0" fontId="33" fillId="0" borderId="7" xfId="0" applyFont="1" applyBorder="1" applyAlignment="1">
      <alignment horizontal="center" vertical="center"/>
    </xf>
    <xf numFmtId="0" fontId="18" fillId="0" borderId="5" xfId="0" applyFont="1" applyBorder="1" applyAlignment="1">
      <alignment horizontal="center" vertical="center" wrapText="1"/>
    </xf>
    <xf numFmtId="6" fontId="12" fillId="0" borderId="0" xfId="0" applyNumberFormat="1" applyFont="1" applyAlignment="1">
      <alignment vertical="center"/>
    </xf>
    <xf numFmtId="0" fontId="32" fillId="0" borderId="1" xfId="0" applyFont="1" applyBorder="1" applyAlignment="1">
      <alignment horizontal="center" vertical="center" wrapText="1"/>
    </xf>
    <xf numFmtId="0" fontId="28" fillId="0" borderId="1" xfId="0" applyFont="1" applyBorder="1" applyAlignment="1">
      <alignment horizontal="center" vertical="center"/>
    </xf>
    <xf numFmtId="165" fontId="30" fillId="0" borderId="1" xfId="0" applyNumberFormat="1" applyFont="1" applyBorder="1" applyAlignment="1">
      <alignment horizontal="center" vertical="center"/>
    </xf>
    <xf numFmtId="5" fontId="33" fillId="0" borderId="10" xfId="0" applyNumberFormat="1" applyFont="1" applyBorder="1" applyAlignment="1">
      <alignment wrapText="1"/>
    </xf>
    <xf numFmtId="165" fontId="30" fillId="0" borderId="1" xfId="0" applyNumberFormat="1" applyFont="1" applyBorder="1" applyAlignment="1">
      <alignment horizontal="center" vertical="center" wrapText="1"/>
    </xf>
    <xf numFmtId="0" fontId="18" fillId="0" borderId="9" xfId="0" applyFont="1" applyBorder="1" applyAlignment="1">
      <alignment horizontal="center" vertical="center" wrapText="1"/>
    </xf>
    <xf numFmtId="0" fontId="18" fillId="0" borderId="8" xfId="0" applyFont="1" applyBorder="1" applyAlignment="1">
      <alignment horizontal="center" vertical="center"/>
    </xf>
    <xf numFmtId="165" fontId="18" fillId="0" borderId="32" xfId="0" applyNumberFormat="1" applyFont="1" applyBorder="1" applyAlignment="1">
      <alignment horizontal="center" vertical="center"/>
    </xf>
    <xf numFmtId="165" fontId="18" fillId="0" borderId="0" xfId="0" applyNumberFormat="1" applyFont="1" applyAlignment="1">
      <alignment horizontal="center" vertical="center"/>
    </xf>
    <xf numFmtId="164" fontId="12" fillId="0" borderId="10" xfId="1" applyNumberFormat="1" applyFont="1" applyFill="1" applyBorder="1" applyAlignment="1">
      <alignment horizontal="center" vertical="center"/>
    </xf>
    <xf numFmtId="0" fontId="13" fillId="0" borderId="10" xfId="0" applyFont="1" applyBorder="1" applyAlignment="1">
      <alignment horizontal="center" vertical="center" wrapText="1"/>
    </xf>
    <xf numFmtId="0" fontId="12" fillId="0" borderId="10" xfId="0" applyFont="1" applyBorder="1" applyAlignment="1">
      <alignment horizontal="left" vertical="center" wrapText="1"/>
    </xf>
    <xf numFmtId="0" fontId="12" fillId="0" borderId="10" xfId="0" applyFont="1" applyBorder="1" applyAlignment="1">
      <alignment horizontal="center" vertical="center"/>
    </xf>
    <xf numFmtId="0" fontId="18" fillId="0" borderId="1" xfId="0" applyFont="1" applyBorder="1" applyAlignment="1">
      <alignment vertical="center"/>
    </xf>
    <xf numFmtId="0" fontId="41" fillId="0" borderId="1" xfId="0" applyFont="1" applyBorder="1" applyAlignment="1">
      <alignment horizontal="justify" vertical="center" wrapText="1"/>
    </xf>
    <xf numFmtId="0" fontId="18" fillId="0" borderId="7" xfId="0" applyFont="1" applyBorder="1" applyAlignment="1">
      <alignment horizontal="center" vertical="center" wrapText="1"/>
    </xf>
    <xf numFmtId="0" fontId="18" fillId="0" borderId="0" xfId="0" applyFont="1" applyAlignment="1">
      <alignment horizontal="justify" vertical="center"/>
    </xf>
    <xf numFmtId="0" fontId="33" fillId="0" borderId="10" xfId="0" applyFont="1" applyBorder="1" applyAlignment="1">
      <alignment horizontal="center" vertical="center" wrapText="1"/>
    </xf>
    <xf numFmtId="0" fontId="33" fillId="0" borderId="1" xfId="0" applyFont="1" applyBorder="1" applyAlignment="1">
      <alignment horizontal="center" vertical="center" wrapText="1"/>
    </xf>
    <xf numFmtId="164" fontId="12" fillId="0" borderId="0" xfId="0" applyNumberFormat="1" applyFont="1" applyAlignment="1">
      <alignment vertical="center"/>
    </xf>
    <xf numFmtId="0" fontId="18" fillId="0" borderId="0" xfId="0" applyFont="1" applyAlignment="1">
      <alignment horizontal="left" vertical="center" wrapText="1"/>
    </xf>
    <xf numFmtId="0" fontId="28" fillId="0" borderId="2" xfId="0" applyFont="1" applyBorder="1" applyAlignment="1">
      <alignment horizontal="center" vertical="center" wrapText="1"/>
    </xf>
    <xf numFmtId="0" fontId="28"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left" vertical="center" wrapText="1"/>
    </xf>
    <xf numFmtId="0" fontId="29" fillId="0" borderId="1" xfId="0" applyFont="1" applyBorder="1" applyAlignment="1">
      <alignment horizontal="center" vertical="center" wrapText="1"/>
    </xf>
    <xf numFmtId="0" fontId="26" fillId="0" borderId="0" xfId="0" applyFont="1" applyAlignment="1">
      <alignment vertical="center"/>
    </xf>
    <xf numFmtId="0" fontId="25" fillId="0" borderId="0" xfId="0" applyFont="1"/>
    <xf numFmtId="0" fontId="33" fillId="0" borderId="35" xfId="0" applyFont="1" applyBorder="1" applyAlignment="1">
      <alignment horizontal="center" vertical="center"/>
    </xf>
    <xf numFmtId="0" fontId="18" fillId="0" borderId="13" xfId="0" applyFont="1" applyBorder="1" applyAlignment="1">
      <alignment horizontal="center" vertical="center" wrapText="1"/>
    </xf>
    <xf numFmtId="0" fontId="18" fillId="0" borderId="9" xfId="0" applyFont="1" applyBorder="1" applyAlignment="1">
      <alignment horizontal="center" vertical="center"/>
    </xf>
    <xf numFmtId="165" fontId="18" fillId="0" borderId="9" xfId="0" applyNumberFormat="1" applyFont="1" applyBorder="1" applyAlignment="1">
      <alignment horizontal="center" vertical="center"/>
    </xf>
    <xf numFmtId="164" fontId="12" fillId="0" borderId="9" xfId="1" applyNumberFormat="1" applyFont="1" applyFill="1" applyBorder="1" applyAlignment="1">
      <alignment vertical="center"/>
    </xf>
    <xf numFmtId="164" fontId="34" fillId="0" borderId="9" xfId="1" applyNumberFormat="1" applyFont="1" applyFill="1" applyBorder="1" applyAlignment="1">
      <alignment vertical="center"/>
    </xf>
    <xf numFmtId="164" fontId="12" fillId="0" borderId="9" xfId="1" applyNumberFormat="1" applyFont="1" applyFill="1" applyBorder="1" applyAlignment="1">
      <alignment horizontal="center" vertical="center"/>
    </xf>
    <xf numFmtId="0" fontId="12" fillId="0" borderId="9" xfId="0" applyFont="1" applyBorder="1" applyAlignment="1">
      <alignment vertical="center" wrapText="1"/>
    </xf>
    <xf numFmtId="164" fontId="9" fillId="0" borderId="1" xfId="1" applyNumberFormat="1" applyFont="1" applyFill="1" applyBorder="1"/>
    <xf numFmtId="164" fontId="0" fillId="0" borderId="1" xfId="1" applyNumberFormat="1" applyFont="1" applyFill="1" applyBorder="1"/>
    <xf numFmtId="167" fontId="0" fillId="0" borderId="36" xfId="0" applyNumberFormat="1" applyBorder="1"/>
    <xf numFmtId="164" fontId="0" fillId="0" borderId="1" xfId="1" applyNumberFormat="1" applyFont="1" applyFill="1" applyBorder="1" applyAlignment="1">
      <alignment vertical="center"/>
    </xf>
    <xf numFmtId="164" fontId="0" fillId="0" borderId="9" xfId="1" applyNumberFormat="1" applyFont="1" applyFill="1" applyBorder="1" applyAlignment="1">
      <alignment vertical="center"/>
    </xf>
    <xf numFmtId="0" fontId="17" fillId="0" borderId="35" xfId="0" applyFont="1" applyBorder="1" applyAlignment="1">
      <alignment horizontal="center" vertical="center" wrapText="1"/>
    </xf>
    <xf numFmtId="0" fontId="0" fillId="0" borderId="1" xfId="0" applyBorder="1" applyAlignment="1">
      <alignment vertical="center" wrapText="1"/>
    </xf>
    <xf numFmtId="165" fontId="18" fillId="0" borderId="7" xfId="0" applyNumberFormat="1" applyFont="1" applyBorder="1" applyAlignment="1">
      <alignment horizontal="center" vertical="center" wrapText="1"/>
    </xf>
    <xf numFmtId="164" fontId="16" fillId="0" borderId="7" xfId="1" applyNumberFormat="1" applyFont="1" applyFill="1" applyBorder="1" applyAlignment="1">
      <alignment vertical="center"/>
    </xf>
    <xf numFmtId="0" fontId="16" fillId="0" borderId="0" xfId="0" applyFont="1" applyAlignment="1">
      <alignment vertical="center"/>
    </xf>
    <xf numFmtId="0" fontId="0" fillId="0" borderId="0" xfId="0" applyAlignment="1">
      <alignment vertical="center"/>
    </xf>
    <xf numFmtId="5" fontId="33" fillId="0" borderId="10" xfId="0" applyNumberFormat="1" applyFont="1" applyBorder="1" applyAlignment="1">
      <alignment vertical="center" wrapText="1"/>
    </xf>
    <xf numFmtId="5" fontId="33" fillId="0" borderId="0" xfId="0" applyNumberFormat="1" applyFont="1" applyAlignment="1">
      <alignment vertical="center" wrapText="1"/>
    </xf>
    <xf numFmtId="0" fontId="0" fillId="41" borderId="0" xfId="0" applyFill="1" applyAlignment="1">
      <alignment horizontal="center" vertical="center"/>
    </xf>
    <xf numFmtId="165" fontId="0" fillId="41" borderId="0" xfId="0" applyNumberFormat="1" applyFill="1" applyAlignment="1">
      <alignment horizontal="center" vertical="center"/>
    </xf>
    <xf numFmtId="164" fontId="9" fillId="41" borderId="0" xfId="1" applyNumberFormat="1" applyFont="1" applyFill="1"/>
    <xf numFmtId="164" fontId="0" fillId="41" borderId="0" xfId="1" applyNumberFormat="1" applyFont="1" applyFill="1"/>
    <xf numFmtId="164" fontId="0" fillId="41" borderId="0" xfId="1" applyNumberFormat="1" applyFont="1" applyFill="1" applyAlignment="1">
      <alignment vertical="center"/>
    </xf>
    <xf numFmtId="164" fontId="0" fillId="41" borderId="0" xfId="1" applyNumberFormat="1" applyFont="1" applyFill="1" applyAlignment="1">
      <alignment horizontal="center" vertical="center"/>
    </xf>
    <xf numFmtId="9" fontId="0" fillId="41" borderId="0" xfId="6" applyFont="1" applyFill="1" applyAlignment="1">
      <alignment horizontal="center" vertical="center"/>
    </xf>
    <xf numFmtId="0" fontId="18" fillId="41" borderId="0" xfId="0" applyFont="1" applyFill="1"/>
    <xf numFmtId="164" fontId="16" fillId="26" borderId="1" xfId="1" applyNumberFormat="1" applyFont="1" applyFill="1" applyBorder="1" applyAlignment="1">
      <alignment horizontal="center" vertical="center"/>
    </xf>
    <xf numFmtId="164" fontId="18" fillId="26" borderId="1" xfId="1" applyNumberFormat="1" applyFont="1" applyFill="1" applyBorder="1" applyAlignment="1">
      <alignment horizontal="center" vertical="center"/>
    </xf>
    <xf numFmtId="0" fontId="38" fillId="15" borderId="2" xfId="0" applyFont="1" applyFill="1" applyBorder="1" applyAlignment="1">
      <alignment vertical="center"/>
    </xf>
    <xf numFmtId="0" fontId="38" fillId="15" borderId="3" xfId="0" applyFont="1" applyFill="1" applyBorder="1" applyAlignment="1">
      <alignment vertical="center"/>
    </xf>
    <xf numFmtId="0" fontId="39" fillId="15" borderId="3" xfId="0" applyFont="1" applyFill="1" applyBorder="1" applyAlignment="1">
      <alignment vertical="center"/>
    </xf>
    <xf numFmtId="0" fontId="38" fillId="15" borderId="3" xfId="0" applyFont="1" applyFill="1" applyBorder="1" applyAlignment="1">
      <alignment horizontal="center" vertical="center"/>
    </xf>
    <xf numFmtId="165" fontId="38" fillId="15" borderId="3" xfId="0" applyNumberFormat="1" applyFont="1" applyFill="1" applyBorder="1" applyAlignment="1">
      <alignment horizontal="center" vertical="center"/>
    </xf>
    <xf numFmtId="164" fontId="39" fillId="15" borderId="1" xfId="1" applyNumberFormat="1" applyFont="1" applyFill="1" applyBorder="1" applyAlignment="1">
      <alignment vertical="center"/>
    </xf>
    <xf numFmtId="164" fontId="16" fillId="15" borderId="1" xfId="1" applyNumberFormat="1" applyFont="1" applyFill="1" applyBorder="1" applyAlignment="1">
      <alignment horizontal="center" vertical="center"/>
    </xf>
    <xf numFmtId="9" fontId="16" fillId="15" borderId="1" xfId="6" applyFont="1" applyFill="1" applyBorder="1" applyAlignment="1">
      <alignment horizontal="center" vertical="center"/>
    </xf>
    <xf numFmtId="164" fontId="12" fillId="15" borderId="1" xfId="1" applyNumberFormat="1" applyFont="1" applyFill="1" applyBorder="1" applyAlignment="1">
      <alignment horizontal="center" vertical="center"/>
    </xf>
    <xf numFmtId="164" fontId="39" fillId="15" borderId="1" xfId="1" applyNumberFormat="1" applyFont="1" applyFill="1" applyBorder="1" applyAlignment="1">
      <alignment horizontal="center" vertical="center"/>
    </xf>
    <xf numFmtId="164" fontId="40" fillId="15" borderId="1" xfId="1" applyNumberFormat="1" applyFont="1" applyFill="1" applyBorder="1" applyAlignment="1">
      <alignment horizontal="center" vertical="center"/>
    </xf>
    <xf numFmtId="0" fontId="39" fillId="15" borderId="1" xfId="0" applyFont="1" applyFill="1" applyBorder="1" applyAlignment="1">
      <alignment vertical="center"/>
    </xf>
    <xf numFmtId="0" fontId="22" fillId="41" borderId="3" xfId="0" applyFont="1" applyFill="1" applyBorder="1" applyAlignment="1">
      <alignment horizontal="center" vertical="center" wrapText="1"/>
    </xf>
    <xf numFmtId="165" fontId="22" fillId="41" borderId="3" xfId="0" applyNumberFormat="1" applyFont="1" applyFill="1" applyBorder="1" applyAlignment="1">
      <alignment horizontal="center" vertical="center" wrapText="1"/>
    </xf>
    <xf numFmtId="164" fontId="12" fillId="41" borderId="1" xfId="1" applyNumberFormat="1" applyFont="1" applyFill="1" applyBorder="1" applyAlignment="1">
      <alignment vertical="center"/>
    </xf>
    <xf numFmtId="164" fontId="16" fillId="41" borderId="1" xfId="1" applyNumberFormat="1" applyFont="1" applyFill="1" applyBorder="1" applyAlignment="1">
      <alignment horizontal="center" vertical="center"/>
    </xf>
    <xf numFmtId="9" fontId="16" fillId="41" borderId="1" xfId="6" applyFont="1" applyFill="1" applyBorder="1" applyAlignment="1">
      <alignment horizontal="center" vertical="center"/>
    </xf>
    <xf numFmtId="164" fontId="12" fillId="41" borderId="1" xfId="1" applyNumberFormat="1" applyFont="1" applyFill="1" applyBorder="1" applyAlignment="1">
      <alignment horizontal="center" vertical="center"/>
    </xf>
    <xf numFmtId="0" fontId="12" fillId="41" borderId="1" xfId="0" applyFont="1" applyFill="1" applyBorder="1" applyAlignment="1">
      <alignment vertical="center"/>
    </xf>
    <xf numFmtId="164" fontId="16" fillId="26" borderId="9" xfId="1" applyNumberFormat="1" applyFont="1" applyFill="1" applyBorder="1" applyAlignment="1">
      <alignment horizontal="center" vertical="center"/>
    </xf>
    <xf numFmtId="0" fontId="44" fillId="50" borderId="4" xfId="0" applyFont="1" applyFill="1" applyBorder="1" applyAlignment="1">
      <alignment horizontal="center" vertical="center" wrapText="1"/>
    </xf>
    <xf numFmtId="0" fontId="44" fillId="50" borderId="0" xfId="0" applyFont="1" applyFill="1" applyAlignment="1">
      <alignment horizontal="center" vertical="center" wrapText="1"/>
    </xf>
    <xf numFmtId="0" fontId="13" fillId="35" borderId="0" xfId="0" applyFont="1" applyFill="1" applyAlignment="1">
      <alignment horizontal="center" vertical="center" wrapText="1"/>
    </xf>
    <xf numFmtId="0" fontId="13" fillId="35" borderId="4" xfId="0" applyFont="1" applyFill="1" applyBorder="1" applyAlignment="1">
      <alignment horizontal="center" vertical="center" wrapText="1"/>
    </xf>
    <xf numFmtId="164" fontId="16" fillId="0" borderId="0" xfId="0" applyNumberFormat="1" applyFont="1"/>
    <xf numFmtId="166" fontId="18" fillId="0" borderId="1" xfId="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43" fillId="0" borderId="1" xfId="0" applyFont="1" applyBorder="1" applyAlignment="1">
      <alignment horizontal="center" vertical="center"/>
    </xf>
    <xf numFmtId="0" fontId="32" fillId="0" borderId="1" xfId="0" applyFont="1" applyBorder="1" applyAlignment="1">
      <alignment horizontal="justify" vertical="center" wrapText="1"/>
    </xf>
    <xf numFmtId="0" fontId="49" fillId="0" borderId="1" xfId="0" applyFont="1" applyBorder="1" applyAlignment="1">
      <alignment horizontal="center" vertical="center"/>
    </xf>
    <xf numFmtId="0" fontId="49" fillId="0" borderId="1" xfId="0" applyFont="1" applyBorder="1" applyAlignment="1">
      <alignment horizontal="left" vertical="center" wrapText="1"/>
    </xf>
    <xf numFmtId="0" fontId="12" fillId="0" borderId="1" xfId="0" applyFont="1" applyBorder="1" applyAlignment="1">
      <alignment horizontal="left" vertical="center" wrapText="1" readingOrder="1"/>
    </xf>
    <xf numFmtId="164" fontId="47" fillId="0" borderId="1" xfId="1" applyNumberFormat="1" applyFont="1" applyFill="1" applyBorder="1" applyAlignment="1">
      <alignment horizontal="center" vertical="center" wrapText="1"/>
    </xf>
    <xf numFmtId="44" fontId="47" fillId="0" borderId="1" xfId="1" applyFont="1" applyFill="1" applyBorder="1" applyAlignment="1">
      <alignment horizontal="center" vertical="center" wrapText="1"/>
    </xf>
    <xf numFmtId="164" fontId="0" fillId="0" borderId="2" xfId="1" applyNumberFormat="1" applyFont="1" applyFill="1" applyBorder="1" applyAlignment="1">
      <alignment horizontal="center" vertical="center"/>
    </xf>
    <xf numFmtId="0" fontId="0" fillId="0" borderId="2" xfId="0" applyBorder="1" applyAlignment="1">
      <alignment horizontal="center" vertical="center"/>
    </xf>
    <xf numFmtId="165" fontId="33" fillId="0" borderId="1" xfId="0" applyNumberFormat="1" applyFont="1" applyBorder="1" applyAlignment="1">
      <alignment horizontal="center" vertical="center" readingOrder="1"/>
    </xf>
    <xf numFmtId="165" fontId="0" fillId="0" borderId="1" xfId="1" applyNumberFormat="1" applyFont="1" applyFill="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165" fontId="7" fillId="0" borderId="1" xfId="1" applyNumberFormat="1" applyFont="1" applyFill="1" applyBorder="1" applyAlignment="1">
      <alignment horizontal="center" vertical="center"/>
    </xf>
    <xf numFmtId="0" fontId="32" fillId="0" borderId="1" xfId="2" applyFont="1" applyBorder="1" applyAlignment="1">
      <alignment horizontal="center" vertical="center" wrapText="1"/>
    </xf>
    <xf numFmtId="0" fontId="32" fillId="0" borderId="1" xfId="2" applyFont="1" applyBorder="1" applyAlignment="1">
      <alignment horizontal="left" vertical="center" wrapText="1"/>
    </xf>
    <xf numFmtId="0" fontId="49" fillId="0" borderId="1" xfId="0" applyFont="1" applyBorder="1" applyAlignment="1">
      <alignment horizontal="center" vertical="center" wrapText="1"/>
    </xf>
    <xf numFmtId="0" fontId="41" fillId="0" borderId="1" xfId="0" applyFont="1" applyBorder="1" applyAlignment="1">
      <alignment horizontal="center" vertical="center" wrapText="1"/>
    </xf>
    <xf numFmtId="166" fontId="18" fillId="0" borderId="7" xfId="0" applyNumberFormat="1" applyFont="1" applyBorder="1" applyAlignment="1">
      <alignment horizontal="center" vertical="center"/>
    </xf>
    <xf numFmtId="166" fontId="0" fillId="0" borderId="1" xfId="0" applyNumberFormat="1" applyBorder="1" applyAlignment="1">
      <alignment horizontal="center" vertical="center"/>
    </xf>
    <xf numFmtId="0" fontId="48" fillId="0" borderId="1" xfId="0" applyFont="1" applyBorder="1" applyAlignment="1">
      <alignment horizontal="center" vertical="center"/>
    </xf>
    <xf numFmtId="0" fontId="49" fillId="0" borderId="4" xfId="0" applyFont="1" applyBorder="1" applyAlignment="1">
      <alignment horizontal="center" vertical="center" wrapText="1"/>
    </xf>
    <xf numFmtId="0" fontId="49" fillId="0" borderId="7" xfId="0" applyFont="1" applyBorder="1" applyAlignment="1">
      <alignment horizontal="center" vertical="center" wrapText="1"/>
    </xf>
    <xf numFmtId="44" fontId="51" fillId="0" borderId="1" xfId="1" applyFont="1" applyFill="1" applyBorder="1" applyAlignment="1">
      <alignment horizontal="center" vertical="center"/>
    </xf>
    <xf numFmtId="166" fontId="51" fillId="0" borderId="1" xfId="1" applyNumberFormat="1" applyFont="1" applyFill="1" applyBorder="1" applyAlignment="1">
      <alignment horizontal="center" vertical="center" wrapText="1"/>
    </xf>
    <xf numFmtId="165" fontId="12" fillId="0" borderId="1" xfId="1" applyNumberFormat="1" applyFont="1" applyFill="1" applyBorder="1" applyAlignment="1">
      <alignment vertical="center"/>
    </xf>
    <xf numFmtId="165" fontId="0" fillId="0" borderId="0" xfId="1" applyNumberFormat="1" applyFont="1" applyFill="1" applyAlignment="1">
      <alignment horizontal="center" vertical="center"/>
    </xf>
    <xf numFmtId="165" fontId="4" fillId="0" borderId="1" xfId="0" applyNumberFormat="1" applyFont="1" applyBorder="1" applyAlignment="1">
      <alignment horizontal="center" vertical="center"/>
    </xf>
    <xf numFmtId="0" fontId="48"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0" fillId="0" borderId="7" xfId="0" applyBorder="1" applyAlignment="1">
      <alignment horizontal="center" vertical="center"/>
    </xf>
    <xf numFmtId="0" fontId="0" fillId="0" borderId="9" xfId="0" applyBorder="1" applyAlignment="1">
      <alignment horizontal="center" vertical="center"/>
    </xf>
    <xf numFmtId="0" fontId="0" fillId="0" borderId="21" xfId="0" applyBorder="1" applyAlignment="1">
      <alignment horizontal="center" vertical="center"/>
    </xf>
    <xf numFmtId="0" fontId="41" fillId="0" borderId="1" xfId="0" applyFont="1" applyBorder="1" applyAlignment="1">
      <alignment horizontal="left" vertical="center" wrapText="1"/>
    </xf>
    <xf numFmtId="0" fontId="41" fillId="0" borderId="7" xfId="0" applyFont="1" applyBorder="1" applyAlignment="1">
      <alignment horizontal="center" vertical="center" wrapText="1"/>
    </xf>
    <xf numFmtId="164" fontId="0" fillId="0" borderId="0" xfId="1" applyNumberFormat="1" applyFont="1" applyFill="1" applyAlignment="1">
      <alignment horizontal="center" vertical="center"/>
    </xf>
    <xf numFmtId="0" fontId="18" fillId="0" borderId="1" xfId="7" applyFont="1" applyBorder="1" applyAlignment="1">
      <alignment horizontal="left" vertical="center" wrapText="1"/>
    </xf>
    <xf numFmtId="0" fontId="18" fillId="0" borderId="1" xfId="2" applyFont="1" applyBorder="1" applyAlignment="1">
      <alignment horizontal="center" vertical="center" wrapText="1"/>
    </xf>
    <xf numFmtId="0" fontId="41" fillId="0" borderId="1" xfId="0" applyFont="1" applyBorder="1" applyAlignment="1">
      <alignment vertical="center" wrapText="1"/>
    </xf>
    <xf numFmtId="0" fontId="18" fillId="0" borderId="4" xfId="0" applyFont="1" applyBorder="1" applyAlignment="1">
      <alignment horizontal="center" vertical="center"/>
    </xf>
    <xf numFmtId="0" fontId="32" fillId="4" borderId="7" xfId="0" applyFont="1" applyFill="1" applyBorder="1" applyAlignment="1">
      <alignment horizontal="center" vertical="center"/>
    </xf>
    <xf numFmtId="165" fontId="0" fillId="15" borderId="1" xfId="0" applyNumberFormat="1" applyFill="1" applyBorder="1" applyAlignment="1">
      <alignment horizontal="center" vertical="center"/>
    </xf>
    <xf numFmtId="165" fontId="0" fillId="15" borderId="1" xfId="0" applyNumberFormat="1" applyFill="1" applyBorder="1" applyAlignment="1">
      <alignment horizontal="center" vertical="center" wrapText="1"/>
    </xf>
    <xf numFmtId="0" fontId="0" fillId="15" borderId="1" xfId="0" applyFill="1" applyBorder="1" applyAlignment="1">
      <alignment horizontal="center" vertical="center"/>
    </xf>
    <xf numFmtId="164" fontId="0" fillId="15" borderId="1" xfId="1" applyNumberFormat="1" applyFont="1" applyFill="1" applyBorder="1" applyAlignment="1">
      <alignment horizontal="center" vertical="center"/>
    </xf>
    <xf numFmtId="165" fontId="0" fillId="15" borderId="1" xfId="1" applyNumberFormat="1" applyFont="1" applyFill="1" applyBorder="1" applyAlignment="1">
      <alignment horizontal="center" vertical="center"/>
    </xf>
    <xf numFmtId="9" fontId="0" fillId="15" borderId="1" xfId="6" applyFont="1" applyFill="1" applyBorder="1" applyAlignment="1">
      <alignment horizontal="center" vertical="center"/>
    </xf>
    <xf numFmtId="164" fontId="57" fillId="15" borderId="1" xfId="1" applyNumberFormat="1" applyFont="1" applyFill="1" applyBorder="1" applyAlignment="1">
      <alignment horizontal="center" vertical="center"/>
    </xf>
    <xf numFmtId="0" fontId="3" fillId="0" borderId="1" xfId="0" applyFont="1" applyBorder="1" applyAlignment="1">
      <alignment vertical="center" wrapText="1"/>
    </xf>
    <xf numFmtId="0" fontId="48" fillId="0" borderId="26" xfId="0" applyFont="1" applyBorder="1" applyAlignment="1">
      <alignment horizontal="center" vertical="center" wrapText="1"/>
    </xf>
    <xf numFmtId="0" fontId="48" fillId="0" borderId="26" xfId="0" applyFont="1" applyBorder="1" applyAlignment="1">
      <alignment horizontal="left" vertical="center" wrapText="1"/>
    </xf>
    <xf numFmtId="0" fontId="49" fillId="0" borderId="9" xfId="0" applyFont="1" applyBorder="1" applyAlignment="1">
      <alignment horizontal="center" vertical="center" wrapText="1"/>
    </xf>
    <xf numFmtId="0" fontId="48" fillId="0" borderId="9" xfId="0" applyFont="1" applyBorder="1" applyAlignment="1">
      <alignment horizontal="center" vertical="center" wrapText="1"/>
    </xf>
    <xf numFmtId="0" fontId="41" fillId="0" borderId="28" xfId="0" applyFont="1" applyBorder="1" applyAlignment="1">
      <alignment horizontal="center" vertical="center" wrapText="1"/>
    </xf>
    <xf numFmtId="164" fontId="0" fillId="33" borderId="0" xfId="1" applyNumberFormat="1" applyFont="1" applyFill="1" applyAlignment="1">
      <alignment horizontal="center" vertical="center"/>
    </xf>
    <xf numFmtId="164" fontId="0" fillId="33" borderId="1" xfId="1" applyNumberFormat="1" applyFont="1" applyFill="1" applyBorder="1" applyAlignment="1">
      <alignment horizontal="center" vertical="center"/>
    </xf>
    <xf numFmtId="0" fontId="13" fillId="0" borderId="0" xfId="0" applyFont="1" applyAlignment="1">
      <alignment horizontal="center" vertical="center"/>
    </xf>
    <xf numFmtId="0" fontId="2" fillId="41" borderId="0" xfId="0" applyFont="1" applyFill="1" applyAlignment="1">
      <alignment horizontal="center" vertical="center"/>
    </xf>
    <xf numFmtId="0" fontId="18" fillId="3" borderId="1" xfId="0" applyFont="1" applyFill="1" applyBorder="1" applyAlignment="1">
      <alignment horizontal="center" vertical="center" wrapText="1"/>
    </xf>
    <xf numFmtId="0" fontId="39" fillId="15" borderId="3" xfId="0" applyFont="1" applyFill="1" applyBorder="1" applyAlignment="1">
      <alignment horizontal="center" vertical="center"/>
    </xf>
    <xf numFmtId="0" fontId="33" fillId="41" borderId="3" xfId="0" applyFont="1" applyFill="1" applyBorder="1" applyAlignment="1">
      <alignment horizontal="center" vertical="center" wrapText="1"/>
    </xf>
    <xf numFmtId="0" fontId="2" fillId="0" borderId="1" xfId="0" applyFont="1" applyBorder="1" applyAlignment="1">
      <alignment horizontal="center" vertical="center"/>
    </xf>
    <xf numFmtId="0" fontId="33" fillId="6" borderId="3" xfId="0" applyFont="1" applyFill="1" applyBorder="1" applyAlignment="1">
      <alignment horizontal="center" vertical="center"/>
    </xf>
    <xf numFmtId="0" fontId="2" fillId="0" borderId="0" xfId="0" applyFont="1" applyAlignment="1">
      <alignment horizontal="center" vertical="center"/>
    </xf>
    <xf numFmtId="0" fontId="33" fillId="40" borderId="1" xfId="0" applyFont="1" applyFill="1" applyBorder="1" applyAlignment="1">
      <alignment horizontal="center" vertical="center"/>
    </xf>
    <xf numFmtId="0" fontId="15" fillId="40" borderId="2" xfId="0" applyFont="1" applyFill="1" applyBorder="1" applyAlignment="1">
      <alignment horizontal="center" vertical="center"/>
    </xf>
    <xf numFmtId="165" fontId="36" fillId="53" borderId="1" xfId="1" applyNumberFormat="1" applyFont="1" applyFill="1" applyBorder="1" applyAlignment="1">
      <alignment horizontal="center" vertical="center"/>
    </xf>
    <xf numFmtId="164" fontId="15" fillId="40" borderId="1" xfId="1" applyNumberFormat="1" applyFont="1" applyFill="1" applyBorder="1" applyAlignment="1">
      <alignment horizontal="center" vertical="center"/>
    </xf>
    <xf numFmtId="164" fontId="13" fillId="40" borderId="1" xfId="1" applyNumberFormat="1" applyFont="1" applyFill="1" applyBorder="1" applyAlignment="1">
      <alignment horizontal="center"/>
    </xf>
    <xf numFmtId="164" fontId="13" fillId="40" borderId="1" xfId="1" applyNumberFormat="1" applyFont="1" applyFill="1" applyBorder="1" applyAlignment="1">
      <alignment horizontal="center" vertical="center" readingOrder="1"/>
    </xf>
    <xf numFmtId="164" fontId="13" fillId="40" borderId="0" xfId="1" applyNumberFormat="1" applyFont="1" applyFill="1" applyBorder="1" applyAlignment="1">
      <alignment horizontal="center" vertical="center" readingOrder="1"/>
    </xf>
    <xf numFmtId="0" fontId="17" fillId="41" borderId="1" xfId="0" applyFont="1" applyFill="1" applyBorder="1" applyAlignment="1">
      <alignment horizontal="center" vertical="center"/>
    </xf>
    <xf numFmtId="5" fontId="13" fillId="40" borderId="0" xfId="0" applyNumberFormat="1" applyFont="1" applyFill="1" applyAlignment="1">
      <alignment horizontal="center"/>
    </xf>
    <xf numFmtId="5" fontId="13" fillId="40" borderId="0" xfId="0" applyNumberFormat="1" applyFont="1" applyFill="1" applyAlignment="1">
      <alignment horizontal="center" vertical="center"/>
    </xf>
    <xf numFmtId="5" fontId="38" fillId="40" borderId="0" xfId="0" applyNumberFormat="1" applyFont="1" applyFill="1" applyAlignment="1">
      <alignment horizontal="center" vertical="center"/>
    </xf>
    <xf numFmtId="164" fontId="13" fillId="54" borderId="0" xfId="1" applyNumberFormat="1" applyFont="1" applyFill="1" applyBorder="1" applyAlignment="1">
      <alignment horizontal="center" vertical="center"/>
    </xf>
    <xf numFmtId="9" fontId="13" fillId="54" borderId="0" xfId="6" applyFont="1" applyFill="1" applyBorder="1" applyAlignment="1">
      <alignment horizontal="center" vertical="center"/>
    </xf>
    <xf numFmtId="164" fontId="13" fillId="40" borderId="0" xfId="1" applyNumberFormat="1" applyFont="1" applyFill="1" applyBorder="1" applyAlignment="1">
      <alignment horizontal="center" vertical="center"/>
    </xf>
    <xf numFmtId="165" fontId="13" fillId="40" borderId="0" xfId="0" applyNumberFormat="1" applyFont="1" applyFill="1" applyAlignment="1">
      <alignment horizontal="center" vertical="center"/>
    </xf>
    <xf numFmtId="165" fontId="12" fillId="0" borderId="1" xfId="0" applyNumberFormat="1" applyFont="1" applyBorder="1" applyAlignment="1">
      <alignment horizontal="center" vertical="center"/>
    </xf>
    <xf numFmtId="0" fontId="15" fillId="35" borderId="1" xfId="0" applyFont="1" applyFill="1" applyBorder="1" applyAlignment="1">
      <alignment horizontal="center" vertical="center"/>
    </xf>
    <xf numFmtId="44" fontId="15" fillId="4" borderId="0" xfId="0" applyNumberFormat="1" applyFont="1" applyFill="1" applyAlignment="1">
      <alignment vertical="center"/>
    </xf>
    <xf numFmtId="0" fontId="1" fillId="35" borderId="1" xfId="0" applyFont="1" applyFill="1" applyBorder="1" applyAlignment="1">
      <alignment horizontal="center" vertical="center" wrapText="1"/>
    </xf>
    <xf numFmtId="1" fontId="12" fillId="0" borderId="0" xfId="0" applyNumberFormat="1" applyFont="1" applyAlignment="1">
      <alignment vertical="center"/>
    </xf>
    <xf numFmtId="164" fontId="12" fillId="0" borderId="7" xfId="1" applyNumberFormat="1" applyFont="1" applyFill="1" applyBorder="1" applyAlignment="1">
      <alignment vertical="center"/>
    </xf>
    <xf numFmtId="164" fontId="0" fillId="0" borderId="1" xfId="1" applyNumberFormat="1" applyFont="1" applyBorder="1"/>
    <xf numFmtId="164" fontId="13" fillId="55" borderId="7" xfId="1" applyNumberFormat="1" applyFont="1" applyFill="1" applyBorder="1" applyAlignment="1">
      <alignment horizontal="center" vertical="center" wrapText="1"/>
    </xf>
    <xf numFmtId="164" fontId="13" fillId="56" borderId="7" xfId="1" applyNumberFormat="1"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4" fillId="17" borderId="0" xfId="0" applyFont="1" applyFill="1" applyAlignment="1">
      <alignment horizontal="center" vertical="center" wrapText="1"/>
    </xf>
    <xf numFmtId="164" fontId="16" fillId="0" borderId="0" xfId="1" applyNumberFormat="1" applyFont="1"/>
    <xf numFmtId="164" fontId="15" fillId="4" borderId="0" xfId="1" applyNumberFormat="1" applyFont="1" applyFill="1" applyAlignment="1">
      <alignment vertical="center"/>
    </xf>
    <xf numFmtId="164" fontId="13" fillId="12" borderId="7" xfId="1" applyNumberFormat="1" applyFont="1" applyFill="1" applyBorder="1" applyAlignment="1">
      <alignment horizontal="center" vertical="center" wrapText="1"/>
    </xf>
    <xf numFmtId="164" fontId="37" fillId="19" borderId="7" xfId="1" applyNumberFormat="1" applyFont="1" applyFill="1" applyBorder="1" applyAlignment="1">
      <alignment horizontal="center" vertical="center" wrapText="1" readingOrder="1"/>
    </xf>
    <xf numFmtId="164" fontId="42" fillId="17" borderId="7" xfId="1" applyNumberFormat="1" applyFont="1" applyFill="1" applyBorder="1" applyAlignment="1">
      <alignment vertical="center"/>
    </xf>
    <xf numFmtId="164" fontId="44" fillId="17" borderId="7" xfId="1" applyNumberFormat="1" applyFont="1" applyFill="1" applyBorder="1" applyAlignment="1">
      <alignment horizontal="center" vertical="center" wrapText="1"/>
    </xf>
    <xf numFmtId="0" fontId="44" fillId="17" borderId="2" xfId="0" applyFont="1" applyFill="1" applyBorder="1" applyAlignment="1">
      <alignment horizontal="center" vertical="center" wrapText="1"/>
    </xf>
    <xf numFmtId="0" fontId="44" fillId="17" borderId="4" xfId="0" applyFont="1" applyFill="1" applyBorder="1" applyAlignment="1">
      <alignment horizontal="center" vertical="center" wrapText="1"/>
    </xf>
    <xf numFmtId="0" fontId="13" fillId="0" borderId="37"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9" xfId="0" applyFont="1" applyBorder="1" applyAlignment="1">
      <alignment horizontal="center" vertical="center" wrapText="1"/>
    </xf>
    <xf numFmtId="0" fontId="57" fillId="41" borderId="3" xfId="0" applyFont="1" applyFill="1" applyBorder="1" applyAlignment="1">
      <alignment horizontal="left" vertical="center"/>
    </xf>
    <xf numFmtId="164" fontId="13" fillId="55" borderId="7" xfId="1" applyNumberFormat="1" applyFont="1" applyFill="1" applyBorder="1" applyAlignment="1">
      <alignment horizontal="center" vertical="center" wrapText="1" readingOrder="1"/>
    </xf>
    <xf numFmtId="164" fontId="59" fillId="12" borderId="7" xfId="1" applyNumberFormat="1" applyFont="1" applyFill="1" applyBorder="1" applyAlignment="1">
      <alignment vertical="center"/>
    </xf>
    <xf numFmtId="164" fontId="37" fillId="18" borderId="7" xfId="1" applyNumberFormat="1" applyFont="1" applyFill="1" applyBorder="1" applyAlignment="1">
      <alignment horizontal="center" vertical="center" wrapText="1"/>
    </xf>
    <xf numFmtId="0" fontId="15" fillId="40" borderId="2" xfId="0" applyFont="1" applyFill="1" applyBorder="1" applyAlignment="1">
      <alignment horizontal="left" vertical="center" wrapText="1"/>
    </xf>
    <xf numFmtId="0" fontId="15" fillId="40" borderId="3" xfId="0" applyFont="1" applyFill="1" applyBorder="1" applyAlignment="1">
      <alignment horizontal="left" vertical="center" wrapText="1"/>
    </xf>
    <xf numFmtId="0" fontId="15" fillId="40" borderId="4" xfId="0" applyFont="1" applyFill="1" applyBorder="1" applyAlignment="1">
      <alignment horizontal="left" vertical="center" wrapText="1"/>
    </xf>
    <xf numFmtId="164" fontId="13" fillId="56" borderId="7" xfId="1" applyNumberFormat="1" applyFont="1" applyFill="1" applyBorder="1" applyAlignment="1">
      <alignment horizontal="center" vertical="center" wrapText="1" readingOrder="1"/>
    </xf>
    <xf numFmtId="5" fontId="13" fillId="56" borderId="14" xfId="0" applyNumberFormat="1" applyFont="1" applyFill="1" applyBorder="1" applyAlignment="1">
      <alignment horizontal="center" vertical="center" wrapText="1"/>
    </xf>
    <xf numFmtId="0" fontId="59" fillId="12" borderId="15" xfId="0" applyFont="1" applyFill="1" applyBorder="1" applyAlignment="1">
      <alignment vertical="center"/>
    </xf>
    <xf numFmtId="5" fontId="44" fillId="18" borderId="14" xfId="0" applyNumberFormat="1" applyFont="1" applyFill="1" applyBorder="1" applyAlignment="1">
      <alignment horizontal="center" vertical="center" wrapText="1"/>
    </xf>
    <xf numFmtId="0" fontId="60" fillId="17" borderId="15" xfId="0" applyFont="1" applyFill="1" applyBorder="1" applyAlignment="1">
      <alignment vertical="center"/>
    </xf>
    <xf numFmtId="0" fontId="13" fillId="0" borderId="1" xfId="0" applyFont="1" applyBorder="1" applyAlignment="1">
      <alignment horizontal="center" vertical="center"/>
    </xf>
    <xf numFmtId="0" fontId="15" fillId="41" borderId="2" xfId="0" applyFont="1" applyFill="1" applyBorder="1" applyAlignment="1">
      <alignment horizontal="left" vertical="center"/>
    </xf>
    <xf numFmtId="0" fontId="15" fillId="41" borderId="3" xfId="0" applyFont="1" applyFill="1" applyBorder="1" applyAlignment="1">
      <alignment horizontal="left" vertical="center"/>
    </xf>
    <xf numFmtId="0" fontId="15" fillId="6" borderId="2" xfId="0" applyFont="1" applyFill="1" applyBorder="1" applyAlignment="1">
      <alignment horizontal="center" vertical="center"/>
    </xf>
    <xf numFmtId="0" fontId="15" fillId="6" borderId="3" xfId="0" applyFont="1" applyFill="1" applyBorder="1" applyAlignment="1">
      <alignment horizontal="center" vertical="center"/>
    </xf>
    <xf numFmtId="0" fontId="13" fillId="2" borderId="1" xfId="0" applyFont="1" applyFill="1" applyBorder="1" applyAlignment="1">
      <alignment horizontal="center" vertical="center" wrapText="1"/>
    </xf>
    <xf numFmtId="5" fontId="13" fillId="21" borderId="14" xfId="0" applyNumberFormat="1" applyFont="1" applyFill="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5" fontId="13" fillId="8" borderId="16" xfId="0" applyNumberFormat="1" applyFont="1" applyFill="1" applyBorder="1" applyAlignment="1">
      <alignment horizontal="center" vertical="center"/>
    </xf>
    <xf numFmtId="0" fontId="23" fillId="0" borderId="7" xfId="0" applyFont="1" applyBorder="1" applyAlignment="1">
      <alignment horizontal="center" vertical="center"/>
    </xf>
    <xf numFmtId="0" fontId="44" fillId="50" borderId="2" xfId="0" applyFont="1" applyFill="1" applyBorder="1" applyAlignment="1">
      <alignment horizontal="center" vertical="center" wrapText="1"/>
    </xf>
    <xf numFmtId="0" fontId="44" fillId="50" borderId="4" xfId="0" applyFont="1" applyFill="1" applyBorder="1" applyAlignment="1">
      <alignment horizontal="center" vertical="center" wrapText="1"/>
    </xf>
    <xf numFmtId="0" fontId="13" fillId="35" borderId="2" xfId="0" applyFont="1" applyFill="1" applyBorder="1" applyAlignment="1">
      <alignment horizontal="center" vertical="center" wrapText="1"/>
    </xf>
    <xf numFmtId="0" fontId="13" fillId="35" borderId="4" xfId="0" applyFont="1" applyFill="1" applyBorder="1" applyAlignment="1">
      <alignment horizontal="center" vertical="center" wrapText="1"/>
    </xf>
    <xf numFmtId="0" fontId="44" fillId="50" borderId="3" xfId="0" applyFont="1" applyFill="1" applyBorder="1" applyAlignment="1">
      <alignment horizontal="center" vertical="center" wrapText="1"/>
    </xf>
    <xf numFmtId="0" fontId="13" fillId="35" borderId="3" xfId="0" applyFont="1" applyFill="1" applyBorder="1" applyAlignment="1">
      <alignment horizontal="center" vertical="center" wrapText="1"/>
    </xf>
    <xf numFmtId="164" fontId="13" fillId="31" borderId="2" xfId="1" applyNumberFormat="1" applyFont="1" applyFill="1" applyBorder="1" applyAlignment="1">
      <alignment horizontal="center" vertical="center"/>
    </xf>
    <xf numFmtId="164" fontId="13" fillId="31" borderId="3" xfId="1" applyNumberFormat="1" applyFont="1" applyFill="1" applyBorder="1" applyAlignment="1">
      <alignment horizontal="center" vertical="center"/>
    </xf>
    <xf numFmtId="164" fontId="13" fillId="31" borderId="4" xfId="1" applyNumberFormat="1" applyFont="1" applyFill="1" applyBorder="1" applyAlignment="1">
      <alignment horizontal="center" vertical="center"/>
    </xf>
    <xf numFmtId="5" fontId="13" fillId="25" borderId="2" xfId="0" applyNumberFormat="1" applyFont="1" applyFill="1" applyBorder="1" applyAlignment="1">
      <alignment horizontal="center" vertical="center" wrapText="1" readingOrder="1"/>
    </xf>
    <xf numFmtId="5" fontId="13" fillId="25" borderId="4" xfId="0" applyNumberFormat="1" applyFont="1" applyFill="1" applyBorder="1" applyAlignment="1">
      <alignment horizontal="center" vertical="center" wrapText="1" readingOrder="1"/>
    </xf>
    <xf numFmtId="5" fontId="46" fillId="28" borderId="2" xfId="0" applyNumberFormat="1" applyFont="1" applyFill="1" applyBorder="1" applyAlignment="1">
      <alignment horizontal="center" vertical="center" wrapText="1" readingOrder="1"/>
    </xf>
    <xf numFmtId="5" fontId="46" fillId="28" borderId="4" xfId="0" applyNumberFormat="1" applyFont="1" applyFill="1" applyBorder="1" applyAlignment="1">
      <alignment horizontal="center" vertical="center" wrapText="1" readingOrder="1"/>
    </xf>
    <xf numFmtId="165" fontId="13" fillId="25" borderId="2" xfId="0" applyNumberFormat="1" applyFont="1" applyFill="1" applyBorder="1" applyAlignment="1">
      <alignment horizontal="center" vertical="center" wrapText="1" readingOrder="1"/>
    </xf>
    <xf numFmtId="165" fontId="13" fillId="25" borderId="3" xfId="0" applyNumberFormat="1" applyFont="1" applyFill="1" applyBorder="1" applyAlignment="1">
      <alignment horizontal="center" vertical="center" wrapText="1" readingOrder="1"/>
    </xf>
    <xf numFmtId="165" fontId="13" fillId="25" borderId="4" xfId="0" applyNumberFormat="1" applyFont="1" applyFill="1" applyBorder="1" applyAlignment="1">
      <alignment horizontal="center" vertical="center" wrapText="1" readingOrder="1"/>
    </xf>
    <xf numFmtId="165" fontId="37" fillId="36" borderId="21" xfId="0" applyNumberFormat="1" applyFont="1" applyFill="1" applyBorder="1" applyAlignment="1">
      <alignment horizontal="center" vertical="center" wrapText="1" readingOrder="1"/>
    </xf>
    <xf numFmtId="165" fontId="37" fillId="36" borderId="33" xfId="0" applyNumberFormat="1" applyFont="1" applyFill="1" applyBorder="1" applyAlignment="1">
      <alignment horizontal="center" vertical="center" wrapText="1" readingOrder="1"/>
    </xf>
    <xf numFmtId="165" fontId="37" fillId="36" borderId="28" xfId="0" applyNumberFormat="1" applyFont="1" applyFill="1" applyBorder="1" applyAlignment="1">
      <alignment horizontal="center" vertical="center" wrapText="1" readingOrder="1"/>
    </xf>
    <xf numFmtId="166" fontId="15" fillId="52" borderId="27" xfId="8" applyNumberFormat="1" applyFont="1" applyFill="1" applyBorder="1" applyAlignment="1">
      <alignment horizontal="center" vertical="center" wrapText="1"/>
    </xf>
    <xf numFmtId="166" fontId="15" fillId="52" borderId="34" xfId="8" applyNumberFormat="1" applyFont="1" applyFill="1" applyBorder="1" applyAlignment="1">
      <alignment horizontal="center" vertical="center" wrapText="1"/>
    </xf>
    <xf numFmtId="0" fontId="44" fillId="50" borderId="1" xfId="0" applyFont="1" applyFill="1" applyBorder="1" applyAlignment="1">
      <alignment horizontal="center" vertical="center" wrapText="1"/>
    </xf>
    <xf numFmtId="165" fontId="13" fillId="26" borderId="9" xfId="0" applyNumberFormat="1" applyFont="1" applyFill="1" applyBorder="1" applyAlignment="1">
      <alignment horizontal="center" vertical="center" wrapText="1"/>
    </xf>
    <xf numFmtId="164" fontId="44" fillId="24" borderId="1" xfId="1" applyNumberFormat="1" applyFont="1" applyFill="1" applyBorder="1" applyAlignment="1">
      <alignment horizontal="center" vertical="center" wrapText="1"/>
    </xf>
    <xf numFmtId="0" fontId="13" fillId="26" borderId="1" xfId="0" applyFont="1" applyFill="1" applyBorder="1" applyAlignment="1">
      <alignment horizontal="center" vertical="center" wrapText="1"/>
    </xf>
    <xf numFmtId="0" fontId="44" fillId="24" borderId="1" xfId="0" applyFont="1" applyFill="1" applyBorder="1" applyAlignment="1">
      <alignment horizontal="center" vertical="center" wrapText="1"/>
    </xf>
    <xf numFmtId="165" fontId="13" fillId="27" borderId="20" xfId="0" applyNumberFormat="1" applyFont="1" applyFill="1" applyBorder="1" applyAlignment="1">
      <alignment horizontal="center" vertical="center" wrapText="1" readingOrder="1"/>
    </xf>
    <xf numFmtId="165" fontId="45" fillId="26" borderId="19" xfId="0" applyNumberFormat="1" applyFont="1" applyFill="1" applyBorder="1" applyAlignment="1">
      <alignment horizontal="center" vertical="center"/>
    </xf>
    <xf numFmtId="164" fontId="44" fillId="24" borderId="22" xfId="1" applyNumberFormat="1" applyFont="1" applyFill="1" applyBorder="1" applyAlignment="1">
      <alignment horizontal="center" vertical="center" wrapText="1"/>
    </xf>
    <xf numFmtId="164" fontId="44" fillId="24" borderId="23" xfId="1" applyNumberFormat="1" applyFont="1" applyFill="1" applyBorder="1" applyAlignment="1">
      <alignment horizontal="center" vertical="center" wrapText="1"/>
    </xf>
    <xf numFmtId="164" fontId="44" fillId="24" borderId="2" xfId="1" applyNumberFormat="1" applyFont="1" applyFill="1" applyBorder="1" applyAlignment="1">
      <alignment horizontal="center" vertical="center" wrapText="1"/>
    </xf>
    <xf numFmtId="164" fontId="44" fillId="24" borderId="3" xfId="1" applyNumberFormat="1" applyFont="1" applyFill="1" applyBorder="1" applyAlignment="1">
      <alignment horizontal="center" vertical="center" wrapText="1"/>
    </xf>
    <xf numFmtId="165" fontId="13" fillId="26" borderId="1" xfId="0" applyNumberFormat="1" applyFont="1" applyFill="1" applyBorder="1" applyAlignment="1">
      <alignment horizontal="center" vertical="center" wrapText="1"/>
    </xf>
    <xf numFmtId="164" fontId="44" fillId="24" borderId="24" xfId="1" applyNumberFormat="1" applyFont="1" applyFill="1" applyBorder="1" applyAlignment="1">
      <alignment horizontal="center" vertical="center" wrapText="1"/>
    </xf>
    <xf numFmtId="0" fontId="13" fillId="26" borderId="3" xfId="0" applyFont="1" applyFill="1" applyBorder="1" applyAlignment="1">
      <alignment horizontal="center" vertical="center" wrapText="1"/>
    </xf>
    <xf numFmtId="165" fontId="13" fillId="26" borderId="2" xfId="0" applyNumberFormat="1" applyFont="1" applyFill="1" applyBorder="1" applyAlignment="1">
      <alignment horizontal="center" vertical="center" wrapText="1"/>
    </xf>
    <xf numFmtId="165" fontId="13" fillId="26" borderId="4" xfId="0" applyNumberFormat="1" applyFont="1" applyFill="1" applyBorder="1" applyAlignment="1">
      <alignment horizontal="center" vertical="center" wrapText="1"/>
    </xf>
    <xf numFmtId="165" fontId="44" fillId="24" borderId="9" xfId="0" applyNumberFormat="1" applyFont="1" applyFill="1" applyBorder="1" applyAlignment="1">
      <alignment horizontal="center" vertical="center" wrapText="1"/>
    </xf>
    <xf numFmtId="0" fontId="13" fillId="22" borderId="1" xfId="0" applyFont="1" applyFill="1" applyBorder="1" applyAlignment="1">
      <alignment horizontal="center" vertical="center"/>
    </xf>
    <xf numFmtId="165" fontId="44" fillId="23" borderId="18" xfId="0" applyNumberFormat="1" applyFont="1" applyFill="1" applyBorder="1" applyAlignment="1">
      <alignment horizontal="center" vertical="center" wrapText="1" readingOrder="1"/>
    </xf>
    <xf numFmtId="165" fontId="26" fillId="24" borderId="19" xfId="0" applyNumberFormat="1" applyFont="1" applyFill="1" applyBorder="1" applyAlignment="1">
      <alignment horizontal="center" vertical="center"/>
    </xf>
    <xf numFmtId="165" fontId="13" fillId="25" borderId="20" xfId="0" applyNumberFormat="1" applyFont="1" applyFill="1" applyBorder="1" applyAlignment="1">
      <alignment horizontal="center" vertical="center" wrapText="1" readingOrder="1"/>
    </xf>
    <xf numFmtId="165" fontId="12" fillId="26" borderId="19" xfId="0" applyNumberFormat="1" applyFont="1" applyFill="1" applyBorder="1" applyAlignment="1">
      <alignment horizontal="center" vertical="center"/>
    </xf>
    <xf numFmtId="165" fontId="44" fillId="23" borderId="20" xfId="0" applyNumberFormat="1" applyFont="1" applyFill="1" applyBorder="1" applyAlignment="1">
      <alignment horizontal="center" vertical="center" wrapText="1" readingOrder="1"/>
    </xf>
    <xf numFmtId="165" fontId="44" fillId="24" borderId="19" xfId="0" applyNumberFormat="1" applyFont="1" applyFill="1" applyBorder="1" applyAlignment="1">
      <alignment horizontal="center" vertical="center"/>
    </xf>
    <xf numFmtId="165" fontId="44" fillId="28" borderId="20" xfId="0" applyNumberFormat="1" applyFont="1" applyFill="1" applyBorder="1" applyAlignment="1">
      <alignment horizontal="center" vertical="center" wrapText="1" readingOrder="1"/>
    </xf>
    <xf numFmtId="0" fontId="44" fillId="24" borderId="2" xfId="0" applyFont="1" applyFill="1" applyBorder="1" applyAlignment="1">
      <alignment horizontal="center" vertical="center" wrapText="1"/>
    </xf>
    <xf numFmtId="0" fontId="44" fillId="24" borderId="4" xfId="0" applyFont="1" applyFill="1" applyBorder="1" applyAlignment="1">
      <alignment horizontal="center" vertical="center" wrapText="1"/>
    </xf>
    <xf numFmtId="0" fontId="13" fillId="26" borderId="2" xfId="0" applyFont="1" applyFill="1" applyBorder="1" applyAlignment="1">
      <alignment horizontal="center" vertical="center" wrapText="1"/>
    </xf>
    <xf numFmtId="0" fontId="13" fillId="26" borderId="4" xfId="0" applyFont="1" applyFill="1" applyBorder="1" applyAlignment="1">
      <alignment horizontal="center" vertical="center" wrapText="1"/>
    </xf>
    <xf numFmtId="0" fontId="13" fillId="26" borderId="22" xfId="0" applyFont="1" applyFill="1" applyBorder="1" applyAlignment="1">
      <alignment horizontal="center" vertical="center" wrapText="1"/>
    </xf>
    <xf numFmtId="0" fontId="13" fillId="26" borderId="25" xfId="0" applyFont="1" applyFill="1" applyBorder="1" applyAlignment="1">
      <alignment horizontal="center" vertical="center" wrapText="1"/>
    </xf>
    <xf numFmtId="0" fontId="13" fillId="26" borderId="23" xfId="0" applyFont="1" applyFill="1" applyBorder="1" applyAlignment="1">
      <alignment horizontal="center" vertical="center" wrapText="1"/>
    </xf>
    <xf numFmtId="0" fontId="44" fillId="24" borderId="22" xfId="0" applyFont="1" applyFill="1" applyBorder="1" applyAlignment="1">
      <alignment horizontal="center" vertical="center" wrapText="1"/>
    </xf>
    <xf numFmtId="0" fontId="44" fillId="24" borderId="25" xfId="0" applyFont="1" applyFill="1" applyBorder="1" applyAlignment="1">
      <alignment horizontal="center" vertical="center" wrapText="1"/>
    </xf>
    <xf numFmtId="0" fontId="44" fillId="24" borderId="23" xfId="0" applyFont="1" applyFill="1" applyBorder="1" applyAlignment="1">
      <alignment horizontal="center" vertical="center" wrapText="1"/>
    </xf>
    <xf numFmtId="0" fontId="44" fillId="24" borderId="3" xfId="0" applyFont="1" applyFill="1" applyBorder="1" applyAlignment="1">
      <alignment horizontal="center" vertical="center" wrapText="1"/>
    </xf>
    <xf numFmtId="164" fontId="44" fillId="24" borderId="4" xfId="1" applyNumberFormat="1" applyFont="1" applyFill="1" applyBorder="1" applyAlignment="1">
      <alignment horizontal="center" vertical="center" wrapText="1"/>
    </xf>
    <xf numFmtId="3" fontId="13" fillId="32" borderId="1" xfId="0" applyNumberFormat="1" applyFont="1" applyFill="1" applyBorder="1" applyAlignment="1">
      <alignment horizontal="center" vertical="center" wrapText="1"/>
    </xf>
    <xf numFmtId="3" fontId="13" fillId="37" borderId="1" xfId="0" applyNumberFormat="1" applyFont="1" applyFill="1" applyBorder="1" applyAlignment="1">
      <alignment horizontal="center" vertical="center" wrapText="1"/>
    </xf>
    <xf numFmtId="0" fontId="48" fillId="0" borderId="29" xfId="0" applyFont="1" applyBorder="1" applyAlignment="1">
      <alignment horizontal="left" vertical="center" wrapText="1"/>
    </xf>
    <xf numFmtId="0" fontId="48" fillId="0" borderId="30" xfId="0" applyFont="1" applyBorder="1" applyAlignment="1">
      <alignment horizontal="left" vertical="center" wrapText="1"/>
    </xf>
    <xf numFmtId="0" fontId="48" fillId="0" borderId="31" xfId="0" applyFont="1" applyBorder="1" applyAlignment="1">
      <alignment horizontal="left" vertical="center" wrapText="1"/>
    </xf>
    <xf numFmtId="5" fontId="44" fillId="23" borderId="1" xfId="0" applyNumberFormat="1" applyFont="1" applyFill="1" applyBorder="1" applyAlignment="1">
      <alignment horizontal="center" vertical="center" wrapText="1" readingOrder="1"/>
    </xf>
    <xf numFmtId="0" fontId="26" fillId="24" borderId="1" xfId="0" applyFont="1" applyFill="1" applyBorder="1"/>
    <xf numFmtId="5" fontId="13" fillId="25" borderId="1" xfId="0" applyNumberFormat="1" applyFont="1" applyFill="1" applyBorder="1" applyAlignment="1">
      <alignment horizontal="center" vertical="center" wrapText="1" readingOrder="1"/>
    </xf>
    <xf numFmtId="5" fontId="46" fillId="28" borderId="1" xfId="0" applyNumberFormat="1" applyFont="1" applyFill="1" applyBorder="1" applyAlignment="1">
      <alignment horizontal="center" vertical="center" wrapText="1" readingOrder="1"/>
    </xf>
    <xf numFmtId="165" fontId="44" fillId="24" borderId="1" xfId="0" applyNumberFormat="1" applyFont="1" applyFill="1" applyBorder="1" applyAlignment="1">
      <alignment horizontal="center" vertical="center" wrapText="1"/>
    </xf>
    <xf numFmtId="166" fontId="44" fillId="48" borderId="27" xfId="8" applyNumberFormat="1" applyFont="1" applyFill="1" applyBorder="1" applyAlignment="1">
      <alignment horizontal="center" vertical="center" wrapText="1"/>
    </xf>
    <xf numFmtId="166" fontId="44" fillId="48" borderId="34" xfId="8" applyNumberFormat="1" applyFont="1" applyFill="1" applyBorder="1" applyAlignment="1">
      <alignment horizontal="center" vertical="center" wrapText="1"/>
    </xf>
    <xf numFmtId="166" fontId="15" fillId="51" borderId="27" xfId="8" applyNumberFormat="1" applyFont="1" applyFill="1" applyBorder="1" applyAlignment="1">
      <alignment horizontal="center" vertical="center" wrapText="1"/>
    </xf>
    <xf numFmtId="166" fontId="15" fillId="51" borderId="34" xfId="8" applyNumberFormat="1" applyFont="1" applyFill="1" applyBorder="1" applyAlignment="1">
      <alignment horizontal="center" vertical="center" wrapText="1"/>
    </xf>
    <xf numFmtId="166" fontId="44" fillId="49" borderId="27" xfId="8" applyNumberFormat="1" applyFont="1" applyFill="1" applyBorder="1" applyAlignment="1">
      <alignment horizontal="center" vertical="center" wrapText="1"/>
    </xf>
    <xf numFmtId="166" fontId="44" fillId="49" borderId="34" xfId="8" applyNumberFormat="1" applyFont="1" applyFill="1" applyBorder="1" applyAlignment="1">
      <alignment horizontal="center" vertical="center" wrapText="1"/>
    </xf>
    <xf numFmtId="0" fontId="58" fillId="15" borderId="2" xfId="0" applyFont="1" applyFill="1" applyBorder="1" applyAlignment="1">
      <alignment horizontal="center" vertical="center"/>
    </xf>
    <xf numFmtId="0" fontId="58" fillId="15" borderId="3" xfId="0" applyFont="1" applyFill="1" applyBorder="1" applyAlignment="1">
      <alignment horizontal="center" vertical="center"/>
    </xf>
    <xf numFmtId="0" fontId="58" fillId="15" borderId="4" xfId="0" applyFont="1" applyFill="1" applyBorder="1" applyAlignment="1">
      <alignment horizontal="center" vertical="center"/>
    </xf>
    <xf numFmtId="0" fontId="47" fillId="42" borderId="1" xfId="0" applyFont="1" applyFill="1" applyBorder="1" applyAlignment="1">
      <alignment horizontal="center" vertical="center"/>
    </xf>
    <xf numFmtId="9" fontId="47" fillId="39" borderId="1" xfId="6" applyFont="1" applyFill="1" applyBorder="1" applyAlignment="1">
      <alignment horizontal="center" vertical="center"/>
    </xf>
    <xf numFmtId="0" fontId="17" fillId="47" borderId="5" xfId="0" applyFont="1" applyFill="1" applyBorder="1" applyAlignment="1">
      <alignment horizontal="center" vertical="center"/>
    </xf>
    <xf numFmtId="0" fontId="17" fillId="47" borderId="6" xfId="0" applyFont="1" applyFill="1" applyBorder="1" applyAlignment="1">
      <alignment horizontal="center" vertical="center"/>
    </xf>
    <xf numFmtId="0" fontId="47" fillId="38" borderId="13" xfId="0" applyFont="1" applyFill="1" applyBorder="1" applyAlignment="1">
      <alignment horizontal="center" vertical="center" wrapText="1"/>
    </xf>
    <xf numFmtId="0" fontId="47" fillId="38" borderId="0" xfId="0" applyFont="1" applyFill="1" applyAlignment="1">
      <alignment horizontal="center" vertical="center" wrapText="1"/>
    </xf>
    <xf numFmtId="0" fontId="17" fillId="39" borderId="21" xfId="0" applyFont="1" applyFill="1" applyBorder="1" applyAlignment="1">
      <alignment horizontal="center" vertical="center" wrapText="1"/>
    </xf>
    <xf numFmtId="0" fontId="17" fillId="39" borderId="33" xfId="0" applyFont="1" applyFill="1" applyBorder="1" applyAlignment="1">
      <alignment horizontal="center" vertical="center" wrapText="1"/>
    </xf>
    <xf numFmtId="0" fontId="17" fillId="39" borderId="5" xfId="0" applyFont="1" applyFill="1" applyBorder="1" applyAlignment="1">
      <alignment horizontal="center" vertical="center" wrapText="1"/>
    </xf>
    <xf numFmtId="0" fontId="17" fillId="39" borderId="6" xfId="0" applyFont="1" applyFill="1" applyBorder="1" applyAlignment="1">
      <alignment horizontal="center" vertical="center" wrapText="1"/>
    </xf>
    <xf numFmtId="164" fontId="21" fillId="40" borderId="1" xfId="1" applyNumberFormat="1" applyFont="1" applyFill="1" applyBorder="1" applyAlignment="1">
      <alignment horizontal="center" vertical="center" wrapText="1"/>
    </xf>
    <xf numFmtId="164" fontId="17" fillId="37" borderId="9" xfId="1" applyNumberFormat="1" applyFont="1" applyFill="1" applyBorder="1" applyAlignment="1">
      <alignment horizontal="center" vertical="center" wrapText="1"/>
    </xf>
    <xf numFmtId="164" fontId="17" fillId="37" borderId="7" xfId="1" applyNumberFormat="1" applyFont="1" applyFill="1" applyBorder="1" applyAlignment="1">
      <alignment horizontal="center" vertical="center" wrapText="1"/>
    </xf>
    <xf numFmtId="168" fontId="17" fillId="41" borderId="9" xfId="1" applyNumberFormat="1" applyFont="1" applyFill="1" applyBorder="1" applyAlignment="1">
      <alignment horizontal="center" vertical="center" wrapText="1"/>
    </xf>
    <xf numFmtId="168" fontId="17" fillId="41" borderId="7" xfId="1" applyNumberFormat="1" applyFont="1" applyFill="1" applyBorder="1" applyAlignment="1">
      <alignment horizontal="center" vertical="center" wrapText="1"/>
    </xf>
    <xf numFmtId="164" fontId="17" fillId="41" borderId="9" xfId="1" applyNumberFormat="1" applyFont="1" applyFill="1" applyBorder="1" applyAlignment="1">
      <alignment horizontal="center" vertical="center" wrapText="1"/>
    </xf>
    <xf numFmtId="164" fontId="17" fillId="41" borderId="7" xfId="1" applyNumberFormat="1" applyFont="1" applyFill="1" applyBorder="1" applyAlignment="1">
      <alignment horizontal="center" vertical="center" wrapText="1"/>
    </xf>
    <xf numFmtId="164" fontId="17" fillId="37" borderId="9" xfId="1" applyNumberFormat="1" applyFont="1" applyFill="1" applyBorder="1" applyAlignment="1">
      <alignment horizontal="center" vertical="center"/>
    </xf>
    <xf numFmtId="164" fontId="17" fillId="37" borderId="7" xfId="1" applyNumberFormat="1" applyFont="1" applyFill="1" applyBorder="1" applyAlignment="1">
      <alignment horizontal="center" vertical="center"/>
    </xf>
  </cellXfs>
  <cellStyles count="9">
    <cellStyle name="Moneda" xfId="1" builtinId="4"/>
    <cellStyle name="Moneda 2" xfId="4" xr:uid="{4A3E55A6-DDDE-4651-B94F-268E59F34522}"/>
    <cellStyle name="Moneda 3" xfId="5" xr:uid="{6E10969B-4F6A-4B6B-9FC6-D8DD9CE9F070}"/>
    <cellStyle name="Normal" xfId="0" builtinId="0"/>
    <cellStyle name="Normal 2" xfId="2" xr:uid="{97D74B06-4714-4020-BEC5-E7C05E23D645}"/>
    <cellStyle name="Normal 2 2" xfId="7" xr:uid="{18BC8990-2220-41B0-8939-2F11E0148B45}"/>
    <cellStyle name="Normal 3" xfId="3" xr:uid="{DC92D492-611C-4942-A273-CD1EDA34D448}"/>
    <cellStyle name="Normal 4" xfId="8" xr:uid="{D1F82305-0F8E-4CFC-8939-FBB51B065500}"/>
    <cellStyle name="Porcentaje" xfId="6"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1EEF5"/>
      <color rgb="FFEFF6FB"/>
      <color rgb="FFF4F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E7CBF-245C-4594-A3AF-DC3466179991}">
  <sheetPr filterMode="1"/>
  <dimension ref="A1:DH987"/>
  <sheetViews>
    <sheetView tabSelected="1" topLeftCell="CV5" zoomScale="70" zoomScaleNormal="40" workbookViewId="0">
      <selection activeCell="CZ86" sqref="CZ86"/>
    </sheetView>
  </sheetViews>
  <sheetFormatPr baseColWidth="10" defaultColWidth="14.44140625" defaultRowHeight="15" customHeight="1" x14ac:dyDescent="0.3"/>
  <cols>
    <col min="1" max="1" width="12.5546875" style="5" customWidth="1"/>
    <col min="2" max="2" width="24.33203125" customWidth="1"/>
    <col min="3" max="3" width="25.5546875" customWidth="1"/>
    <col min="4" max="4" width="109.6640625" customWidth="1"/>
    <col min="5" max="5" width="21.77734375" style="385" customWidth="1"/>
    <col min="6" max="6" width="17.6640625" style="385" customWidth="1"/>
    <col min="7" max="7" width="16" style="5" customWidth="1"/>
    <col min="8" max="8" width="36.77734375" style="19" hidden="1" customWidth="1"/>
    <col min="9" max="9" width="36.77734375" style="11" hidden="1" customWidth="1"/>
    <col min="10" max="71" width="36.77734375" style="51" hidden="1" customWidth="1"/>
    <col min="72" max="77" width="36.77734375" style="56" hidden="1" customWidth="1"/>
    <col min="78" max="78" width="48.21875" style="56" hidden="1" customWidth="1"/>
    <col min="79" max="79" width="36.77734375" style="56" hidden="1" customWidth="1"/>
    <col min="80" max="80" width="41.88671875" style="56" hidden="1" customWidth="1"/>
    <col min="81" max="91" width="36.77734375" style="56" hidden="1" customWidth="1"/>
    <col min="92" max="92" width="35.77734375" style="56" hidden="1" customWidth="1"/>
    <col min="93" max="97" width="36.77734375" style="56" hidden="1" customWidth="1"/>
    <col min="98" max="100" width="15.5546875" style="50" customWidth="1"/>
    <col min="101" max="101" width="15.5546875" style="22" customWidth="1"/>
    <col min="102" max="102" width="28.21875" style="50" customWidth="1"/>
    <col min="103" max="103" width="25.5546875" style="50" customWidth="1"/>
    <col min="104" max="105" width="31.109375" style="50" customWidth="1"/>
    <col min="106" max="106" width="106.5546875" style="151" customWidth="1"/>
    <col min="107" max="107" width="21" bestFit="1" customWidth="1"/>
    <col min="108" max="108" width="36" customWidth="1"/>
    <col min="109" max="109" width="29" customWidth="1"/>
  </cols>
  <sheetData>
    <row r="1" spans="1:112" ht="15.6" x14ac:dyDescent="0.3">
      <c r="A1" s="2"/>
      <c r="B1" s="3"/>
      <c r="C1" s="3"/>
      <c r="D1" s="3"/>
      <c r="E1" s="2"/>
      <c r="F1" s="2"/>
      <c r="G1" s="2"/>
      <c r="H1" s="15"/>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39"/>
      <c r="CU1" s="39"/>
      <c r="CV1" s="39"/>
      <c r="CW1" s="20"/>
      <c r="CX1" s="39"/>
      <c r="CY1" s="39"/>
      <c r="CZ1" s="39"/>
      <c r="DA1" s="39"/>
      <c r="DB1" s="3"/>
      <c r="DC1" s="3"/>
      <c r="DD1" s="3"/>
      <c r="DE1" s="3"/>
    </row>
    <row r="2" spans="1:112" ht="31.05" customHeight="1" x14ac:dyDescent="0.3">
      <c r="A2" s="440" t="s">
        <v>10</v>
      </c>
      <c r="B2" s="440"/>
      <c r="C2" s="440"/>
      <c r="D2" s="440"/>
      <c r="E2" s="440"/>
      <c r="F2" s="440"/>
      <c r="G2" s="440"/>
      <c r="H2" s="440"/>
      <c r="I2" s="440"/>
      <c r="J2" s="440"/>
      <c r="K2" s="440"/>
      <c r="L2" s="440"/>
      <c r="M2" s="440"/>
      <c r="N2" s="440"/>
      <c r="O2" s="440"/>
      <c r="P2" s="440"/>
      <c r="Q2" s="440"/>
      <c r="R2" s="440"/>
      <c r="S2" s="440"/>
      <c r="T2" s="440"/>
      <c r="U2" s="440"/>
      <c r="V2" s="440"/>
      <c r="W2" s="440"/>
      <c r="X2" s="440"/>
      <c r="Y2" s="440"/>
      <c r="Z2" s="440"/>
      <c r="AA2" s="440"/>
      <c r="AB2" s="440"/>
      <c r="AC2" s="440"/>
      <c r="AD2" s="440"/>
      <c r="AE2" s="440"/>
      <c r="AF2" s="440"/>
      <c r="AG2" s="440"/>
      <c r="AH2" s="440"/>
      <c r="AI2" s="440"/>
      <c r="AJ2" s="440"/>
      <c r="AK2" s="440"/>
      <c r="AL2" s="440"/>
      <c r="AM2" s="440"/>
      <c r="AN2" s="440"/>
      <c r="AO2" s="440"/>
      <c r="AP2" s="440"/>
      <c r="AQ2" s="440"/>
      <c r="AR2" s="440"/>
      <c r="AS2" s="440"/>
      <c r="AT2" s="440"/>
      <c r="AU2" s="440"/>
      <c r="AV2" s="440"/>
      <c r="AW2" s="440"/>
      <c r="AX2" s="440"/>
      <c r="AY2" s="440"/>
      <c r="AZ2" s="440"/>
      <c r="BA2" s="440"/>
      <c r="BB2" s="440"/>
      <c r="BC2" s="440"/>
      <c r="BD2" s="440"/>
      <c r="BE2" s="440"/>
      <c r="BF2" s="440"/>
      <c r="BG2" s="440"/>
      <c r="BH2" s="440"/>
      <c r="BI2" s="440"/>
      <c r="BJ2" s="440"/>
      <c r="BK2" s="440"/>
      <c r="BL2" s="440"/>
      <c r="BM2" s="440"/>
      <c r="BN2" s="440"/>
      <c r="BO2" s="440"/>
      <c r="BP2" s="440"/>
      <c r="BQ2" s="440"/>
      <c r="BR2" s="440"/>
      <c r="BS2" s="440"/>
      <c r="BT2" s="440"/>
      <c r="BU2" s="440"/>
      <c r="BV2" s="440"/>
      <c r="BW2" s="440"/>
      <c r="BX2" s="440"/>
      <c r="BY2" s="440"/>
      <c r="BZ2" s="440"/>
      <c r="CA2" s="440"/>
      <c r="CB2" s="440"/>
      <c r="CC2" s="440"/>
      <c r="CD2" s="440"/>
      <c r="CE2" s="440"/>
      <c r="CF2" s="440"/>
      <c r="CG2" s="440"/>
      <c r="CH2" s="440"/>
      <c r="CI2" s="440"/>
      <c r="CJ2" s="440"/>
      <c r="CK2" s="440"/>
      <c r="CL2" s="440"/>
      <c r="CM2" s="440"/>
      <c r="CN2" s="440"/>
      <c r="CO2" s="440"/>
      <c r="CP2" s="440"/>
      <c r="CQ2" s="440"/>
      <c r="CR2" s="440"/>
      <c r="CS2" s="440"/>
      <c r="CT2" s="440"/>
      <c r="CU2" s="440"/>
      <c r="CV2" s="440"/>
      <c r="CW2" s="440"/>
      <c r="CX2" s="440"/>
      <c r="CY2" s="440"/>
      <c r="CZ2" s="440"/>
      <c r="DA2" s="440"/>
      <c r="DB2" s="440"/>
      <c r="DC2" s="3"/>
      <c r="DD2" s="3"/>
      <c r="DE2" s="3"/>
    </row>
    <row r="3" spans="1:112" ht="18" customHeight="1" x14ac:dyDescent="0.3">
      <c r="A3" s="435" t="s">
        <v>126</v>
      </c>
      <c r="B3" s="435"/>
      <c r="C3" s="435"/>
      <c r="D3" s="435"/>
      <c r="E3" s="435"/>
      <c r="F3" s="435"/>
      <c r="G3" s="435"/>
      <c r="H3" s="435"/>
      <c r="I3" s="435"/>
      <c r="J3" s="435"/>
      <c r="K3" s="435"/>
      <c r="L3" s="435"/>
      <c r="M3" s="435"/>
      <c r="N3" s="435"/>
      <c r="O3" s="435"/>
      <c r="P3" s="435"/>
      <c r="Q3" s="435"/>
      <c r="R3" s="435"/>
      <c r="S3" s="435"/>
      <c r="T3" s="435"/>
      <c r="U3" s="435"/>
      <c r="V3" s="435"/>
      <c r="W3" s="435"/>
      <c r="X3" s="435"/>
      <c r="Y3" s="435"/>
      <c r="Z3" s="435"/>
      <c r="AA3" s="435"/>
      <c r="AB3" s="435"/>
      <c r="AC3" s="435"/>
      <c r="AD3" s="435"/>
      <c r="AE3" s="435"/>
      <c r="AF3" s="435"/>
      <c r="AG3" s="435"/>
      <c r="AH3" s="435"/>
      <c r="AI3" s="435"/>
      <c r="AJ3" s="435"/>
      <c r="AK3" s="435"/>
      <c r="AL3" s="435"/>
      <c r="AM3" s="435"/>
      <c r="AN3" s="435"/>
      <c r="AO3" s="435"/>
      <c r="AP3" s="435"/>
      <c r="AQ3" s="435"/>
      <c r="AR3" s="435"/>
      <c r="AS3" s="435"/>
      <c r="AT3" s="435"/>
      <c r="AU3" s="435"/>
      <c r="AV3" s="435"/>
      <c r="AW3" s="435"/>
      <c r="AX3" s="435"/>
      <c r="AY3" s="435"/>
      <c r="AZ3" s="435"/>
      <c r="BA3" s="435"/>
      <c r="BB3" s="435"/>
      <c r="BC3" s="435"/>
      <c r="BD3" s="435"/>
      <c r="BE3" s="435"/>
      <c r="BF3" s="435"/>
      <c r="BG3" s="435"/>
      <c r="BH3" s="435"/>
      <c r="BI3" s="435"/>
      <c r="BJ3" s="435"/>
      <c r="BK3" s="435"/>
      <c r="BL3" s="435"/>
      <c r="BM3" s="435"/>
      <c r="BN3" s="435"/>
      <c r="BO3" s="435"/>
      <c r="BP3" s="435"/>
      <c r="BQ3" s="435"/>
      <c r="BR3" s="435"/>
      <c r="BS3" s="435"/>
      <c r="BT3" s="435"/>
      <c r="BU3" s="435"/>
      <c r="BV3" s="435"/>
      <c r="BW3" s="435"/>
      <c r="BX3" s="435"/>
      <c r="BY3" s="435"/>
      <c r="BZ3" s="435"/>
      <c r="CA3" s="435"/>
      <c r="CB3" s="435"/>
      <c r="CC3" s="435"/>
      <c r="CD3" s="435"/>
      <c r="CE3" s="435"/>
      <c r="CF3" s="435"/>
      <c r="CG3" s="435"/>
      <c r="CH3" s="435"/>
      <c r="CI3" s="435"/>
      <c r="CJ3" s="435"/>
      <c r="CK3" s="435"/>
      <c r="CL3" s="435"/>
      <c r="CM3" s="435"/>
      <c r="CN3" s="435"/>
      <c r="CO3" s="435"/>
      <c r="CP3" s="435"/>
      <c r="CQ3" s="435"/>
      <c r="CR3" s="435"/>
      <c r="CS3" s="435"/>
      <c r="CT3" s="435"/>
      <c r="CU3" s="435"/>
      <c r="CV3" s="435"/>
      <c r="CW3" s="435"/>
      <c r="CX3" s="435"/>
      <c r="CY3" s="435"/>
      <c r="CZ3" s="435"/>
      <c r="DA3" s="435"/>
      <c r="DB3" s="435"/>
      <c r="DC3" s="3"/>
      <c r="DD3" s="3"/>
      <c r="DE3" s="3"/>
    </row>
    <row r="4" spans="1:112" s="82" customFormat="1" ht="63.45" customHeight="1" x14ac:dyDescent="0.3">
      <c r="A4" s="442" t="s">
        <v>14</v>
      </c>
      <c r="B4" s="443"/>
      <c r="C4" s="443"/>
      <c r="D4" s="443"/>
      <c r="E4" s="443"/>
      <c r="F4" s="443"/>
      <c r="G4" s="443"/>
      <c r="H4" s="80" t="s">
        <v>614</v>
      </c>
      <c r="I4" s="75" t="s">
        <v>65</v>
      </c>
      <c r="J4" s="81" t="s">
        <v>63</v>
      </c>
      <c r="K4" s="75" t="s">
        <v>64</v>
      </c>
      <c r="L4" s="77" t="s">
        <v>127</v>
      </c>
      <c r="M4" s="76" t="s">
        <v>76</v>
      </c>
      <c r="N4" s="414" t="s">
        <v>110</v>
      </c>
      <c r="O4" s="414"/>
      <c r="P4" s="426" t="s">
        <v>109</v>
      </c>
      <c r="Q4" s="416"/>
      <c r="R4" s="414" t="s">
        <v>107</v>
      </c>
      <c r="S4" s="414"/>
      <c r="T4" s="417" t="s">
        <v>107</v>
      </c>
      <c r="U4" s="417"/>
      <c r="V4" s="424" t="s">
        <v>106</v>
      </c>
      <c r="W4" s="425"/>
      <c r="X4" s="415" t="s">
        <v>106</v>
      </c>
      <c r="Y4" s="416"/>
      <c r="Z4" s="414" t="s">
        <v>108</v>
      </c>
      <c r="AA4" s="414"/>
      <c r="AB4" s="417" t="s">
        <v>108</v>
      </c>
      <c r="AC4" s="417"/>
      <c r="AD4" s="408" t="s">
        <v>80</v>
      </c>
      <c r="AE4" s="417" t="s">
        <v>101</v>
      </c>
      <c r="AF4" s="417"/>
      <c r="AG4" s="424" t="s">
        <v>78</v>
      </c>
      <c r="AH4" s="425"/>
      <c r="AI4" s="417" t="s">
        <v>82</v>
      </c>
      <c r="AJ4" s="417"/>
      <c r="AK4" s="430" t="s">
        <v>92</v>
      </c>
      <c r="AL4" s="425"/>
      <c r="AM4" s="417" t="s">
        <v>81</v>
      </c>
      <c r="AN4" s="417"/>
      <c r="AO4" s="430" t="s">
        <v>83</v>
      </c>
      <c r="AP4" s="430"/>
      <c r="AQ4" s="417" t="s">
        <v>84</v>
      </c>
      <c r="AR4" s="417"/>
      <c r="AS4" s="424" t="s">
        <v>91</v>
      </c>
      <c r="AT4" s="425"/>
      <c r="AU4" s="417" t="s">
        <v>85</v>
      </c>
      <c r="AV4" s="417"/>
      <c r="AW4" s="424" t="s">
        <v>86</v>
      </c>
      <c r="AX4" s="425"/>
      <c r="AY4" s="417" t="s">
        <v>87</v>
      </c>
      <c r="AZ4" s="417"/>
      <c r="BA4" s="409" t="s">
        <v>88</v>
      </c>
      <c r="BB4" s="417" t="s">
        <v>89</v>
      </c>
      <c r="BC4" s="417" t="s">
        <v>90</v>
      </c>
      <c r="BD4" s="424" t="s">
        <v>95</v>
      </c>
      <c r="BE4" s="425"/>
      <c r="BF4" s="417" t="s">
        <v>96</v>
      </c>
      <c r="BG4" s="417"/>
      <c r="BH4" s="430" t="s">
        <v>98</v>
      </c>
      <c r="BI4" s="425"/>
      <c r="BJ4" s="417" t="s">
        <v>97</v>
      </c>
      <c r="BK4" s="417"/>
      <c r="BL4" s="81" t="s">
        <v>105</v>
      </c>
      <c r="BM4" s="417" t="s">
        <v>132</v>
      </c>
      <c r="BN4" s="417"/>
      <c r="BO4" s="417"/>
      <c r="BP4" s="431" t="s">
        <v>114</v>
      </c>
      <c r="BQ4" s="432"/>
      <c r="BR4" s="433" t="s">
        <v>115</v>
      </c>
      <c r="BS4" s="434"/>
      <c r="BT4" s="431" t="s">
        <v>116</v>
      </c>
      <c r="BU4" s="432"/>
      <c r="BV4" s="433" t="s">
        <v>117</v>
      </c>
      <c r="BW4" s="434"/>
      <c r="BX4" s="441" t="s">
        <v>128</v>
      </c>
      <c r="BY4" s="432"/>
      <c r="BZ4" s="411" t="s">
        <v>130</v>
      </c>
      <c r="CA4" s="410" t="s">
        <v>131</v>
      </c>
      <c r="CB4" s="411" t="s">
        <v>622</v>
      </c>
      <c r="CC4" s="410" t="s">
        <v>623</v>
      </c>
      <c r="CD4" s="411" t="s">
        <v>625</v>
      </c>
      <c r="CE4" s="410" t="s">
        <v>624</v>
      </c>
      <c r="CF4" s="411" t="s">
        <v>626</v>
      </c>
      <c r="CG4" s="410" t="s">
        <v>742</v>
      </c>
      <c r="CH4" s="411" t="s">
        <v>635</v>
      </c>
      <c r="CI4" s="410" t="s">
        <v>741</v>
      </c>
      <c r="CJ4" s="411" t="s">
        <v>873</v>
      </c>
      <c r="CK4" s="410" t="s">
        <v>871</v>
      </c>
      <c r="CL4" s="411" t="s">
        <v>869</v>
      </c>
      <c r="CM4" s="410" t="s">
        <v>765</v>
      </c>
      <c r="CN4" s="411" t="s">
        <v>743</v>
      </c>
      <c r="CO4" s="410" t="s">
        <v>870</v>
      </c>
      <c r="CP4" s="411" t="s">
        <v>880</v>
      </c>
      <c r="CQ4" s="410" t="s">
        <v>881</v>
      </c>
      <c r="CR4" s="418" t="s">
        <v>872</v>
      </c>
      <c r="CS4" s="419"/>
      <c r="CT4" s="444" t="s">
        <v>66</v>
      </c>
      <c r="CU4" s="445"/>
      <c r="CV4" s="445"/>
      <c r="CW4" s="445"/>
      <c r="CX4" s="445"/>
      <c r="CY4" s="445"/>
      <c r="CZ4" s="445"/>
      <c r="DA4" s="445"/>
      <c r="DB4" s="445"/>
      <c r="DC4" s="3"/>
      <c r="DD4" s="3"/>
      <c r="DE4" s="3"/>
    </row>
    <row r="5" spans="1:112" ht="74.55" customHeight="1" x14ac:dyDescent="0.3">
      <c r="A5" s="4" t="s">
        <v>0</v>
      </c>
      <c r="B5" s="4" t="s">
        <v>1</v>
      </c>
      <c r="C5" s="4" t="s">
        <v>2</v>
      </c>
      <c r="D5" s="4" t="s">
        <v>3</v>
      </c>
      <c r="E5" s="4" t="s">
        <v>4</v>
      </c>
      <c r="F5" s="4" t="s">
        <v>249</v>
      </c>
      <c r="G5" s="31" t="s">
        <v>5</v>
      </c>
      <c r="H5" s="16" t="s">
        <v>73</v>
      </c>
      <c r="I5" s="14" t="s">
        <v>6</v>
      </c>
      <c r="J5" s="14" t="s">
        <v>6</v>
      </c>
      <c r="K5" s="14" t="s">
        <v>6</v>
      </c>
      <c r="L5" s="40" t="s">
        <v>74</v>
      </c>
      <c r="M5" s="40" t="s">
        <v>74</v>
      </c>
      <c r="N5" s="40" t="s">
        <v>74</v>
      </c>
      <c r="O5" s="40" t="s">
        <v>75</v>
      </c>
      <c r="P5" s="40" t="s">
        <v>74</v>
      </c>
      <c r="Q5" s="40" t="s">
        <v>75</v>
      </c>
      <c r="R5" s="41" t="s">
        <v>74</v>
      </c>
      <c r="S5" s="41" t="s">
        <v>77</v>
      </c>
      <c r="T5" s="41" t="s">
        <v>74</v>
      </c>
      <c r="U5" s="41" t="s">
        <v>888</v>
      </c>
      <c r="V5" s="41" t="s">
        <v>74</v>
      </c>
      <c r="W5" s="41" t="s">
        <v>77</v>
      </c>
      <c r="X5" s="41" t="s">
        <v>74</v>
      </c>
      <c r="Y5" s="41" t="s">
        <v>888</v>
      </c>
      <c r="Z5" s="41" t="s">
        <v>74</v>
      </c>
      <c r="AA5" s="41" t="s">
        <v>888</v>
      </c>
      <c r="AB5" s="41" t="s">
        <v>74</v>
      </c>
      <c r="AC5" s="41" t="s">
        <v>77</v>
      </c>
      <c r="AD5" s="41" t="s">
        <v>74</v>
      </c>
      <c r="AE5" s="41" t="s">
        <v>74</v>
      </c>
      <c r="AF5" s="14" t="s">
        <v>79</v>
      </c>
      <c r="AG5" s="41" t="s">
        <v>74</v>
      </c>
      <c r="AH5" s="14" t="s">
        <v>79</v>
      </c>
      <c r="AI5" s="41" t="s">
        <v>74</v>
      </c>
      <c r="AJ5" s="14" t="s">
        <v>79</v>
      </c>
      <c r="AK5" s="41" t="s">
        <v>74</v>
      </c>
      <c r="AL5" s="14" t="s">
        <v>79</v>
      </c>
      <c r="AM5" s="41" t="s">
        <v>74</v>
      </c>
      <c r="AN5" s="14" t="s">
        <v>79</v>
      </c>
      <c r="AO5" s="41" t="s">
        <v>74</v>
      </c>
      <c r="AP5" s="14" t="s">
        <v>79</v>
      </c>
      <c r="AQ5" s="41" t="s">
        <v>74</v>
      </c>
      <c r="AR5" s="14" t="s">
        <v>79</v>
      </c>
      <c r="AS5" s="41" t="s">
        <v>74</v>
      </c>
      <c r="AT5" s="14" t="s">
        <v>79</v>
      </c>
      <c r="AU5" s="41" t="s">
        <v>74</v>
      </c>
      <c r="AV5" s="14" t="s">
        <v>79</v>
      </c>
      <c r="AW5" s="41" t="s">
        <v>74</v>
      </c>
      <c r="AX5" s="14" t="s">
        <v>79</v>
      </c>
      <c r="AY5" s="41" t="s">
        <v>74</v>
      </c>
      <c r="AZ5" s="41" t="s">
        <v>77</v>
      </c>
      <c r="BA5" s="41" t="s">
        <v>74</v>
      </c>
      <c r="BB5" s="41" t="s">
        <v>74</v>
      </c>
      <c r="BC5" s="41" t="s">
        <v>74</v>
      </c>
      <c r="BD5" s="41" t="s">
        <v>74</v>
      </c>
      <c r="BE5" s="14" t="s">
        <v>79</v>
      </c>
      <c r="BF5" s="41" t="s">
        <v>74</v>
      </c>
      <c r="BG5" s="14" t="s">
        <v>79</v>
      </c>
      <c r="BH5" s="41" t="s">
        <v>74</v>
      </c>
      <c r="BI5" s="14" t="s">
        <v>79</v>
      </c>
      <c r="BJ5" s="41" t="s">
        <v>74</v>
      </c>
      <c r="BK5" s="41" t="s">
        <v>77</v>
      </c>
      <c r="BL5" s="52" t="s">
        <v>73</v>
      </c>
      <c r="BM5" s="53" t="s">
        <v>102</v>
      </c>
      <c r="BN5" s="53" t="s">
        <v>103</v>
      </c>
      <c r="BO5" s="53" t="s">
        <v>104</v>
      </c>
      <c r="BP5" s="54" t="s">
        <v>74</v>
      </c>
      <c r="BQ5" s="54" t="s">
        <v>75</v>
      </c>
      <c r="BR5" s="54" t="s">
        <v>74</v>
      </c>
      <c r="BS5" s="54" t="s">
        <v>75</v>
      </c>
      <c r="BT5" s="55" t="s">
        <v>74</v>
      </c>
      <c r="BU5" s="55" t="s">
        <v>75</v>
      </c>
      <c r="BV5" s="54" t="s">
        <v>74</v>
      </c>
      <c r="BW5" s="54" t="s">
        <v>75</v>
      </c>
      <c r="BX5" s="54" t="s">
        <v>74</v>
      </c>
      <c r="BY5" s="54" t="s">
        <v>75</v>
      </c>
      <c r="BZ5" s="55" t="s">
        <v>74</v>
      </c>
      <c r="CA5" s="79" t="s">
        <v>74</v>
      </c>
      <c r="CB5" s="55" t="s">
        <v>74</v>
      </c>
      <c r="CC5" s="79" t="s">
        <v>74</v>
      </c>
      <c r="CD5" s="55" t="s">
        <v>74</v>
      </c>
      <c r="CE5" s="55" t="s">
        <v>74</v>
      </c>
      <c r="CF5" s="55" t="s">
        <v>74</v>
      </c>
      <c r="CG5" s="55" t="s">
        <v>74</v>
      </c>
      <c r="CH5" s="55" t="s">
        <v>74</v>
      </c>
      <c r="CI5" s="55" t="s">
        <v>74</v>
      </c>
      <c r="CJ5" s="55" t="s">
        <v>74</v>
      </c>
      <c r="CK5" s="55" t="s">
        <v>74</v>
      </c>
      <c r="CL5" s="55" t="s">
        <v>74</v>
      </c>
      <c r="CM5" s="55" t="s">
        <v>74</v>
      </c>
      <c r="CN5" s="55" t="s">
        <v>74</v>
      </c>
      <c r="CO5" s="55" t="s">
        <v>74</v>
      </c>
      <c r="CP5" s="55" t="s">
        <v>74</v>
      </c>
      <c r="CQ5" s="55" t="s">
        <v>74</v>
      </c>
      <c r="CR5" s="227" t="s">
        <v>74</v>
      </c>
      <c r="CS5" s="55" t="s">
        <v>75</v>
      </c>
      <c r="CT5" s="42" t="s">
        <v>67</v>
      </c>
      <c r="CU5" s="43" t="s">
        <v>68</v>
      </c>
      <c r="CV5" s="43" t="s">
        <v>69</v>
      </c>
      <c r="CW5" s="12" t="s">
        <v>70</v>
      </c>
      <c r="CX5" s="44" t="s">
        <v>133</v>
      </c>
      <c r="CY5" s="44" t="s">
        <v>134</v>
      </c>
      <c r="CZ5" s="45" t="s">
        <v>135</v>
      </c>
      <c r="DA5" s="148" t="s">
        <v>71</v>
      </c>
      <c r="DB5" s="13" t="s">
        <v>72</v>
      </c>
      <c r="DC5" s="3"/>
      <c r="DD5" s="3"/>
      <c r="DE5" s="3"/>
    </row>
    <row r="6" spans="1:112" ht="35.549999999999997" hidden="1" customHeight="1" x14ac:dyDescent="0.3">
      <c r="A6" s="427" t="s">
        <v>876</v>
      </c>
      <c r="B6" s="428"/>
      <c r="C6" s="428"/>
      <c r="D6" s="429"/>
      <c r="E6" s="386"/>
      <c r="F6" s="386"/>
      <c r="G6" s="387"/>
      <c r="H6" s="388"/>
      <c r="I6" s="389"/>
      <c r="J6" s="389"/>
      <c r="K6" s="389"/>
      <c r="L6" s="390"/>
      <c r="M6" s="390"/>
      <c r="N6" s="390"/>
      <c r="O6" s="390"/>
      <c r="P6" s="390"/>
      <c r="Q6" s="390"/>
      <c r="R6" s="391"/>
      <c r="S6" s="391"/>
      <c r="T6" s="391"/>
      <c r="U6" s="391"/>
      <c r="V6" s="391"/>
      <c r="W6" s="391"/>
      <c r="X6" s="391"/>
      <c r="Y6" s="391"/>
      <c r="Z6" s="391"/>
      <c r="AA6" s="391"/>
      <c r="AB6" s="391"/>
      <c r="AC6" s="391"/>
      <c r="AD6" s="391"/>
      <c r="AE6" s="391"/>
      <c r="AF6" s="389"/>
      <c r="AG6" s="391"/>
      <c r="AH6" s="389"/>
      <c r="AI6" s="391"/>
      <c r="AJ6" s="389"/>
      <c r="AK6" s="391"/>
      <c r="AL6" s="389"/>
      <c r="AM6" s="391"/>
      <c r="AN6" s="389"/>
      <c r="AO6" s="391"/>
      <c r="AP6" s="389"/>
      <c r="AQ6" s="391"/>
      <c r="AR6" s="389"/>
      <c r="AS6" s="391"/>
      <c r="AT6" s="389"/>
      <c r="AU6" s="391"/>
      <c r="AV6" s="389"/>
      <c r="AW6" s="391"/>
      <c r="AX6" s="389"/>
      <c r="AY6" s="391"/>
      <c r="AZ6" s="391"/>
      <c r="BA6" s="391"/>
      <c r="BB6" s="391"/>
      <c r="BC6" s="391"/>
      <c r="BD6" s="391"/>
      <c r="BE6" s="389"/>
      <c r="BF6" s="391"/>
      <c r="BG6" s="389"/>
      <c r="BH6" s="391"/>
      <c r="BI6" s="389"/>
      <c r="BJ6" s="391"/>
      <c r="BK6" s="391"/>
      <c r="BL6" s="392"/>
      <c r="BM6" s="393"/>
      <c r="BN6" s="393"/>
      <c r="BO6" s="393"/>
      <c r="BP6" s="394"/>
      <c r="BQ6" s="394"/>
      <c r="BR6" s="394"/>
      <c r="BS6" s="394"/>
      <c r="BT6" s="395"/>
      <c r="BU6" s="395"/>
      <c r="BV6" s="394"/>
      <c r="BW6" s="394"/>
      <c r="BX6" s="394"/>
      <c r="BY6" s="394"/>
      <c r="BZ6" s="395"/>
      <c r="CA6" s="395"/>
      <c r="CB6" s="395"/>
      <c r="CC6" s="395"/>
      <c r="CD6" s="395"/>
      <c r="CE6" s="395"/>
      <c r="CF6" s="395"/>
      <c r="CG6" s="395"/>
      <c r="CH6" s="395"/>
      <c r="CI6" s="395"/>
      <c r="CJ6" s="395"/>
      <c r="CK6" s="395"/>
      <c r="CL6" s="395"/>
      <c r="CM6" s="395"/>
      <c r="CN6" s="395"/>
      <c r="CO6" s="395"/>
      <c r="CP6" s="395"/>
      <c r="CQ6" s="395"/>
      <c r="CR6" s="396"/>
      <c r="CS6" s="395"/>
      <c r="CT6" s="397"/>
      <c r="CU6" s="397"/>
      <c r="CV6" s="397"/>
      <c r="CW6" s="398"/>
      <c r="CX6" s="397"/>
      <c r="CY6" s="397"/>
      <c r="CZ6" s="399"/>
      <c r="DA6" s="399"/>
      <c r="DB6" s="400"/>
      <c r="DC6" s="3"/>
      <c r="DD6" s="3"/>
      <c r="DE6" s="3"/>
    </row>
    <row r="7" spans="1:112" ht="183.45" hidden="1" customHeight="1" x14ac:dyDescent="0.3">
      <c r="A7" s="70">
        <v>1</v>
      </c>
      <c r="B7" s="58" t="s">
        <v>7</v>
      </c>
      <c r="C7" s="58" t="s">
        <v>12</v>
      </c>
      <c r="D7" s="64" t="s">
        <v>627</v>
      </c>
      <c r="E7" s="66" t="s">
        <v>722</v>
      </c>
      <c r="F7" s="66">
        <v>1</v>
      </c>
      <c r="G7" s="66">
        <v>8</v>
      </c>
      <c r="H7" s="320">
        <f>7996001+((60/72)*(9170000-7996001))</f>
        <v>8974333.5</v>
      </c>
      <c r="I7" s="153"/>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2"/>
      <c r="BU7" s="72"/>
      <c r="BV7" s="72"/>
      <c r="BW7" s="72"/>
      <c r="BX7" s="72"/>
      <c r="BY7" s="72"/>
      <c r="BZ7" s="72"/>
      <c r="CA7" s="72"/>
      <c r="CB7" s="72"/>
      <c r="CC7" s="72"/>
      <c r="CD7" s="72"/>
      <c r="CE7" s="72"/>
      <c r="CF7" s="72"/>
      <c r="CG7" s="72"/>
      <c r="CH7" s="72"/>
      <c r="CI7" s="72"/>
      <c r="CJ7" s="72"/>
      <c r="CK7" s="72"/>
      <c r="CL7" s="72"/>
      <c r="CM7" s="72"/>
      <c r="CN7" s="72"/>
      <c r="CO7" s="72"/>
      <c r="CP7" s="72"/>
      <c r="CQ7" s="72"/>
      <c r="CR7" s="72"/>
      <c r="CS7" s="72"/>
      <c r="CT7" s="61"/>
      <c r="CU7" s="61"/>
      <c r="CV7" s="61"/>
      <c r="CW7" s="62"/>
      <c r="CX7" s="61">
        <f>+H7/1.19</f>
        <v>7541456.7226890763</v>
      </c>
      <c r="CY7" s="61">
        <f>CX7*19%</f>
        <v>1432876.7773109246</v>
      </c>
      <c r="CZ7" s="293">
        <f>CX7+CY7</f>
        <v>8974333.5</v>
      </c>
      <c r="DA7" s="152">
        <f>+CZ7*F7*G7</f>
        <v>71794668</v>
      </c>
      <c r="DB7" s="226" t="s">
        <v>831</v>
      </c>
      <c r="DC7" s="73"/>
      <c r="DD7" s="73"/>
      <c r="DE7" s="73"/>
    </row>
    <row r="8" spans="1:112" ht="74.55" hidden="1" customHeight="1" x14ac:dyDescent="0.3">
      <c r="A8" s="70">
        <v>2</v>
      </c>
      <c r="B8" s="58" t="s">
        <v>7</v>
      </c>
      <c r="C8" s="58" t="s">
        <v>15</v>
      </c>
      <c r="D8" s="74" t="s">
        <v>875</v>
      </c>
      <c r="E8" s="66" t="s">
        <v>722</v>
      </c>
      <c r="F8" s="66">
        <v>2</v>
      </c>
      <c r="G8" s="66">
        <v>8</v>
      </c>
      <c r="H8" s="67">
        <f>3224001+((12/35)*(3640000-3224001))</f>
        <v>3366629.2285714285</v>
      </c>
      <c r="I8" s="71"/>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2"/>
      <c r="BU8" s="72"/>
      <c r="BV8" s="72"/>
      <c r="BW8" s="72"/>
      <c r="BX8" s="72"/>
      <c r="BY8" s="72"/>
      <c r="BZ8" s="72"/>
      <c r="CA8" s="72"/>
      <c r="CB8" s="72"/>
      <c r="CC8" s="72"/>
      <c r="CD8" s="72"/>
      <c r="CE8" s="72"/>
      <c r="CF8" s="72"/>
      <c r="CG8" s="72"/>
      <c r="CH8" s="72"/>
      <c r="CI8" s="72"/>
      <c r="CJ8" s="72"/>
      <c r="CK8" s="72"/>
      <c r="CL8" s="72"/>
      <c r="CM8" s="72"/>
      <c r="CN8" s="72"/>
      <c r="CO8" s="72"/>
      <c r="CP8" s="72"/>
      <c r="CQ8" s="72"/>
      <c r="CR8" s="72"/>
      <c r="CS8" s="72"/>
      <c r="CT8" s="61"/>
      <c r="CU8" s="61"/>
      <c r="CV8" s="61"/>
      <c r="CW8" s="62"/>
      <c r="CX8" s="61">
        <f>+H8/1.19</f>
        <v>2829100.1920768307</v>
      </c>
      <c r="CY8" s="61">
        <f>CX8*19%</f>
        <v>537529.03649459779</v>
      </c>
      <c r="CZ8" s="293">
        <f>CX8+CY8</f>
        <v>3366629.2285714285</v>
      </c>
      <c r="DA8" s="152">
        <f>+CZ8*F8*G8</f>
        <v>53866067.657142855</v>
      </c>
      <c r="DB8" s="226" t="s">
        <v>831</v>
      </c>
      <c r="DC8" s="73"/>
      <c r="DD8" s="73"/>
      <c r="DE8" s="73"/>
    </row>
    <row r="9" spans="1:112" ht="74.55" hidden="1" customHeight="1" x14ac:dyDescent="0.3">
      <c r="A9" s="70">
        <v>3</v>
      </c>
      <c r="B9" s="58" t="s">
        <v>7</v>
      </c>
      <c r="C9" s="58" t="s">
        <v>16</v>
      </c>
      <c r="D9" s="74" t="s">
        <v>885</v>
      </c>
      <c r="E9" s="66" t="s">
        <v>722</v>
      </c>
      <c r="F9" s="66">
        <v>4</v>
      </c>
      <c r="G9" s="66">
        <v>6</v>
      </c>
      <c r="H9" s="67">
        <f>3224001+((6/35)*(3640000-3224001))</f>
        <v>3295315.1142857145</v>
      </c>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71"/>
      <c r="BK9" s="71"/>
      <c r="BL9" s="71"/>
      <c r="BM9" s="71"/>
      <c r="BN9" s="71"/>
      <c r="BO9" s="71"/>
      <c r="BP9" s="71"/>
      <c r="BQ9" s="71"/>
      <c r="BR9" s="71"/>
      <c r="BS9" s="71"/>
      <c r="BT9" s="72"/>
      <c r="BU9" s="72"/>
      <c r="BV9" s="72"/>
      <c r="BW9" s="72"/>
      <c r="BX9" s="72"/>
      <c r="BY9" s="72"/>
      <c r="BZ9" s="72"/>
      <c r="CA9" s="72"/>
      <c r="CB9" s="72"/>
      <c r="CC9" s="72"/>
      <c r="CD9" s="72"/>
      <c r="CE9" s="72"/>
      <c r="CF9" s="72"/>
      <c r="CG9" s="72"/>
      <c r="CH9" s="72"/>
      <c r="CI9" s="72"/>
      <c r="CJ9" s="72"/>
      <c r="CK9" s="72"/>
      <c r="CL9" s="72"/>
      <c r="CM9" s="72"/>
      <c r="CN9" s="72"/>
      <c r="CO9" s="72"/>
      <c r="CP9" s="72"/>
      <c r="CQ9" s="72"/>
      <c r="CR9" s="72"/>
      <c r="CS9" s="72"/>
      <c r="CT9" s="61"/>
      <c r="CU9" s="61"/>
      <c r="CV9" s="61"/>
      <c r="CW9" s="62"/>
      <c r="CX9" s="61">
        <f>+H9/1.19</f>
        <v>2769172.3649459789</v>
      </c>
      <c r="CY9" s="61">
        <f>CX9*19%</f>
        <v>526142.74933973595</v>
      </c>
      <c r="CZ9" s="293">
        <f>CX9+CY9</f>
        <v>3295315.1142857149</v>
      </c>
      <c r="DA9" s="152">
        <f>+CZ9*F9*G9</f>
        <v>79087562.742857158</v>
      </c>
      <c r="DB9" s="226" t="s">
        <v>831</v>
      </c>
      <c r="DC9" s="73"/>
      <c r="DD9" s="73"/>
      <c r="DE9" s="73"/>
    </row>
    <row r="10" spans="1:112" ht="36" hidden="1" customHeight="1" x14ac:dyDescent="0.3">
      <c r="A10" s="423" t="s">
        <v>877</v>
      </c>
      <c r="B10" s="423"/>
      <c r="C10" s="423"/>
      <c r="D10" s="423"/>
      <c r="E10" s="379"/>
      <c r="F10" s="379"/>
      <c r="G10" s="285"/>
      <c r="H10" s="286"/>
      <c r="I10" s="287"/>
      <c r="J10" s="288"/>
      <c r="K10" s="288"/>
      <c r="L10" s="288"/>
      <c r="M10" s="288"/>
      <c r="N10" s="288"/>
      <c r="O10" s="288"/>
      <c r="P10" s="288"/>
      <c r="Q10" s="288"/>
      <c r="R10" s="288"/>
      <c r="S10" s="288"/>
      <c r="T10" s="288"/>
      <c r="U10" s="288"/>
      <c r="V10" s="288"/>
      <c r="W10" s="288"/>
      <c r="X10" s="288"/>
      <c r="Y10" s="288"/>
      <c r="Z10" s="288"/>
      <c r="AA10" s="288"/>
      <c r="AB10" s="288"/>
      <c r="AC10" s="288"/>
      <c r="AD10" s="288"/>
      <c r="AE10" s="288"/>
      <c r="AF10" s="288"/>
      <c r="AG10" s="288"/>
      <c r="AH10" s="288"/>
      <c r="AI10" s="288"/>
      <c r="AJ10" s="288"/>
      <c r="AK10" s="288"/>
      <c r="AL10" s="288"/>
      <c r="AM10" s="288"/>
      <c r="AN10" s="288"/>
      <c r="AO10" s="288"/>
      <c r="AP10" s="288"/>
      <c r="AQ10" s="288"/>
      <c r="AR10" s="288"/>
      <c r="AS10" s="288"/>
      <c r="AT10" s="288"/>
      <c r="AU10" s="288"/>
      <c r="AV10" s="288"/>
      <c r="AW10" s="288"/>
      <c r="AX10" s="288"/>
      <c r="AY10" s="288"/>
      <c r="AZ10" s="288"/>
      <c r="BA10" s="288"/>
      <c r="BB10" s="288"/>
      <c r="BC10" s="288"/>
      <c r="BD10" s="288"/>
      <c r="BE10" s="288"/>
      <c r="BF10" s="288"/>
      <c r="BG10" s="288"/>
      <c r="BH10" s="288"/>
      <c r="BI10" s="288"/>
      <c r="BJ10" s="288"/>
      <c r="BK10" s="288"/>
      <c r="BL10" s="288"/>
      <c r="BM10" s="288"/>
      <c r="BN10" s="288"/>
      <c r="BO10" s="288"/>
      <c r="BP10" s="288"/>
      <c r="BQ10" s="288"/>
      <c r="BR10" s="288"/>
      <c r="BS10" s="288"/>
      <c r="BT10" s="289"/>
      <c r="BU10" s="289"/>
      <c r="BV10" s="289"/>
      <c r="BW10" s="289"/>
      <c r="BX10" s="289"/>
      <c r="BY10" s="289"/>
      <c r="BZ10" s="289"/>
      <c r="CA10" s="289"/>
      <c r="CB10" s="289"/>
      <c r="CC10" s="289"/>
      <c r="CD10" s="289"/>
      <c r="CE10" s="289"/>
      <c r="CF10" s="289"/>
      <c r="CG10" s="289"/>
      <c r="CH10" s="289"/>
      <c r="CI10" s="289"/>
      <c r="CJ10" s="289"/>
      <c r="CK10" s="289"/>
      <c r="CL10" s="289"/>
      <c r="CM10" s="289"/>
      <c r="CN10" s="289"/>
      <c r="CO10" s="289"/>
      <c r="CP10" s="289"/>
      <c r="CQ10" s="289"/>
      <c r="CR10" s="289"/>
      <c r="CS10" s="289"/>
      <c r="CT10" s="290"/>
      <c r="CU10" s="290"/>
      <c r="CV10" s="290"/>
      <c r="CW10" s="291"/>
      <c r="CX10" s="290"/>
      <c r="CY10" s="290"/>
      <c r="CZ10" s="290"/>
      <c r="DA10" s="290"/>
      <c r="DB10" s="292"/>
    </row>
    <row r="11" spans="1:112" ht="177.45" customHeight="1" x14ac:dyDescent="0.3">
      <c r="A11" s="177">
        <v>4</v>
      </c>
      <c r="B11" s="181" t="s">
        <v>835</v>
      </c>
      <c r="C11" s="181" t="s">
        <v>717</v>
      </c>
      <c r="D11" s="178" t="s">
        <v>718</v>
      </c>
      <c r="E11" s="156" t="s">
        <v>719</v>
      </c>
      <c r="F11" s="156">
        <v>1</v>
      </c>
      <c r="G11" s="156"/>
      <c r="H11" s="157"/>
      <c r="I11" s="179"/>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80"/>
      <c r="BU11" s="180"/>
      <c r="BV11" s="180"/>
      <c r="BW11" s="180"/>
      <c r="BX11" s="180"/>
      <c r="BY11" s="180"/>
      <c r="BZ11" s="180"/>
      <c r="CA11" s="180"/>
      <c r="CB11" s="180"/>
      <c r="CC11" s="180"/>
      <c r="CD11" s="180"/>
      <c r="CE11" s="180"/>
      <c r="CF11" s="180"/>
      <c r="CG11" s="180"/>
      <c r="CH11" s="180"/>
      <c r="CI11" s="180"/>
      <c r="CJ11" s="180"/>
      <c r="CK11" s="180"/>
      <c r="CL11" s="180"/>
      <c r="CM11" s="180"/>
      <c r="CN11" s="180"/>
      <c r="CO11" s="180"/>
      <c r="CP11" s="180"/>
      <c r="CQ11" s="180"/>
      <c r="CR11" s="180"/>
      <c r="CS11" s="180"/>
      <c r="CT11" s="158"/>
      <c r="CU11" s="158"/>
      <c r="CV11" s="158"/>
      <c r="CW11" s="159"/>
      <c r="CX11" s="158">
        <v>6914855.1428570189</v>
      </c>
      <c r="CY11" s="158">
        <v>0</v>
      </c>
      <c r="CZ11" s="158">
        <v>6914855.1428570189</v>
      </c>
      <c r="DA11" s="158">
        <f>+CZ11*F11</f>
        <v>6914855.1428570189</v>
      </c>
      <c r="DB11" s="404" t="s">
        <v>889</v>
      </c>
      <c r="DC11" s="319"/>
      <c r="DD11" s="319"/>
      <c r="DE11" s="319"/>
      <c r="DH11" s="158"/>
    </row>
    <row r="12" spans="1:112" ht="147.44999999999999" hidden="1" customHeight="1" x14ac:dyDescent="0.3">
      <c r="A12" s="57">
        <f>+A11+1</f>
        <v>5</v>
      </c>
      <c r="B12" s="58" t="s">
        <v>17</v>
      </c>
      <c r="C12" s="58" t="s">
        <v>11</v>
      </c>
      <c r="D12" s="64" t="s">
        <v>848</v>
      </c>
      <c r="E12" s="228" t="s">
        <v>8</v>
      </c>
      <c r="F12" s="380">
        <v>140</v>
      </c>
      <c r="G12" s="66"/>
      <c r="H12" s="67"/>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60"/>
      <c r="BN12" s="60"/>
      <c r="BO12" s="60"/>
      <c r="BP12" s="60"/>
      <c r="BQ12" s="60"/>
      <c r="BR12" s="60"/>
      <c r="BS12" s="60"/>
      <c r="BT12" s="60"/>
      <c r="BU12" s="60"/>
      <c r="BV12" s="60"/>
      <c r="BW12" s="60"/>
      <c r="BX12" s="60"/>
      <c r="BY12" s="60"/>
      <c r="BZ12" s="78">
        <v>1500000</v>
      </c>
      <c r="CA12" s="78">
        <v>1428000</v>
      </c>
      <c r="CB12" s="78"/>
      <c r="CC12" s="78"/>
      <c r="CD12" s="78"/>
      <c r="CE12" s="78"/>
      <c r="CF12" s="78"/>
      <c r="CG12" s="78"/>
      <c r="CH12" s="78"/>
      <c r="CI12" s="78"/>
      <c r="CJ12" s="78"/>
      <c r="CK12" s="78"/>
      <c r="CL12" s="78"/>
      <c r="CM12" s="78"/>
      <c r="CN12" s="78"/>
      <c r="CO12" s="78"/>
      <c r="CP12" s="78"/>
      <c r="CQ12" s="78"/>
      <c r="CR12" s="78"/>
      <c r="CS12" s="78"/>
      <c r="CT12" s="61">
        <f t="shared" ref="CT12:CT29" si="0">MEDIAN(H12,I12,J12,K12,L12,M12,O12,Q12,S12,W12,AC12,AD12,AF12,AH12,AJ12,AL12,AN12,AP12,AR12,AT12,AV12,AX12,AZ12,BA12,BB12,BC12,BE12,BG12,BI12,BK12,BL12,BO12,BQ12,BS12,BU12,BW12,BY12,BZ12,CA12,CB12,CC12,CD12,CE12,CF12,CG12,CH12,CI12,CJ12,CK12,CL12,CM12,CN12,CO12,CP12,CQ12,CS12,U12,Y12,AA12)</f>
        <v>1464000</v>
      </c>
      <c r="CU12" s="61">
        <f t="shared" ref="CU12:CU29" si="1">AVERAGE(H12,I12,J12,K12,L12,M12,O12,Q12,S12,W12,AC12,AD12,AF12,AH12,AJ12,AL12,AN12,AP12,AR12,AT12,AV12,AX12,AZ12,BA12,BB12,BC12,BE12,BG12,BI12,BK12,BL12,BO12,BQ12,BS12,BU12,BW12,BY12,BZ12,CA12,CB12,CC12,CD12,CE12,CF12,CG12,CH12,CI12,CJ12,CK12,CL12,CM12,CN12,CO12,CP12,CQ12,CS12,U12,Y12,AA12)</f>
        <v>1464000</v>
      </c>
      <c r="CV12" s="61">
        <f t="shared" ref="CV12:CV29" si="2">STDEV(H12,I12,J12,K12,L12,M12,O12,Q12,S12,W12,AC12,AD12,AF12,AH12,AJ12,AL12,AN12,AP12,AR12,AT12,AV12,AX12,AZ12,BA12,BB12,BC12,BE12,BG12,BI12,BK12,BL12,BO12,BQ12,BS12,BU12,BW12,BY12,BZ12,CA12,CB12,CC12,CD12,CE12,CF12,CG12,CH12,CI12,CJ12,CK12,CL12,CM12,CN12,CO12,CP12,CQ12,CS12,U12,Y12,AA12)</f>
        <v>50911.688245431418</v>
      </c>
      <c r="CW12" s="62">
        <f>CV12/CU12</f>
        <v>3.4775743337043322E-2</v>
      </c>
      <c r="CX12" s="63">
        <v>1464000</v>
      </c>
      <c r="CY12" s="63">
        <v>0</v>
      </c>
      <c r="CZ12" s="293">
        <f t="shared" ref="CZ12:CZ76" si="3">ROUNDUP(IF(CW12&lt;15%,CU12,CT12),0)</f>
        <v>1464000</v>
      </c>
      <c r="DA12" s="152">
        <f>+CZ12*F12</f>
        <v>204960000</v>
      </c>
      <c r="DB12" s="69" t="s">
        <v>757</v>
      </c>
      <c r="DC12" s="65"/>
      <c r="DD12" s="3"/>
      <c r="DE12" s="3"/>
    </row>
    <row r="13" spans="1:112" ht="154.94999999999999" hidden="1" customHeight="1" x14ac:dyDescent="0.3">
      <c r="A13" s="57">
        <f t="shared" ref="A13:A76" si="4">+A12+1</f>
        <v>6</v>
      </c>
      <c r="B13" s="58" t="s">
        <v>17</v>
      </c>
      <c r="C13" s="58" t="s">
        <v>746</v>
      </c>
      <c r="D13" s="64" t="s">
        <v>720</v>
      </c>
      <c r="E13" s="228" t="s">
        <v>8</v>
      </c>
      <c r="F13" s="380">
        <v>140</v>
      </c>
      <c r="G13" s="230"/>
      <c r="H13" s="17"/>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59"/>
      <c r="AI13" s="59"/>
      <c r="AJ13" s="59"/>
      <c r="AK13" s="59"/>
      <c r="AL13" s="59"/>
      <c r="AM13" s="59"/>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60"/>
      <c r="BN13" s="60"/>
      <c r="BO13" s="60"/>
      <c r="BP13" s="60"/>
      <c r="BQ13" s="60"/>
      <c r="BR13" s="60"/>
      <c r="BS13" s="60"/>
      <c r="BT13" s="60"/>
      <c r="BU13" s="60"/>
      <c r="BV13" s="60"/>
      <c r="BW13" s="60"/>
      <c r="BX13" s="60"/>
      <c r="BY13" s="60"/>
      <c r="BZ13" s="60"/>
      <c r="CA13" s="60"/>
      <c r="CB13" s="60"/>
      <c r="CC13" s="60"/>
      <c r="CD13" s="60"/>
      <c r="CE13" s="60"/>
      <c r="CF13" s="60"/>
      <c r="CG13" s="60"/>
      <c r="CH13" s="60"/>
      <c r="CI13" s="60"/>
      <c r="CJ13" s="60"/>
      <c r="CK13" s="60"/>
      <c r="CL13" s="60"/>
      <c r="CM13" s="60"/>
      <c r="CN13" s="59">
        <v>60000</v>
      </c>
      <c r="CO13" s="59">
        <v>85000</v>
      </c>
      <c r="CP13" s="59"/>
      <c r="CQ13" s="59"/>
      <c r="CR13" s="59"/>
      <c r="CS13" s="59"/>
      <c r="CT13" s="61">
        <f t="shared" si="0"/>
        <v>72500</v>
      </c>
      <c r="CU13" s="61">
        <f t="shared" si="1"/>
        <v>72500</v>
      </c>
      <c r="CV13" s="61">
        <f t="shared" si="2"/>
        <v>17677.66952966369</v>
      </c>
      <c r="CW13" s="62">
        <f t="shared" ref="CW13:CW17" si="5">CV13/CU13</f>
        <v>0.24382992454708538</v>
      </c>
      <c r="CX13" s="63">
        <f t="shared" ref="CX13:CX17" si="6">CZ13/1.19</f>
        <v>60924.36974789916</v>
      </c>
      <c r="CY13" s="63">
        <f t="shared" ref="CY13:CY15" si="7">+CX13*19%</f>
        <v>11575.63025210084</v>
      </c>
      <c r="CZ13" s="293">
        <f t="shared" ref="CZ13:CZ17" si="8">ROUNDUP(IF(CW13&lt;15%,CU13,CT13),0)</f>
        <v>72500</v>
      </c>
      <c r="DA13" s="152">
        <f t="shared" ref="DA13:DA23" si="9">+CZ13*F13</f>
        <v>10150000</v>
      </c>
      <c r="DB13" s="9" t="s">
        <v>123</v>
      </c>
      <c r="DC13" s="65"/>
      <c r="DD13" s="3"/>
      <c r="DE13" s="3"/>
    </row>
    <row r="14" spans="1:112" ht="154.94999999999999" hidden="1" customHeight="1" x14ac:dyDescent="0.3">
      <c r="A14" s="57">
        <f t="shared" si="4"/>
        <v>7</v>
      </c>
      <c r="B14" s="58" t="s">
        <v>17</v>
      </c>
      <c r="C14" s="58" t="s">
        <v>747</v>
      </c>
      <c r="D14" s="64" t="s">
        <v>849</v>
      </c>
      <c r="E14" s="228" t="s">
        <v>8</v>
      </c>
      <c r="F14" s="380">
        <v>140</v>
      </c>
      <c r="G14" s="230"/>
      <c r="H14" s="17"/>
      <c r="I14" s="59"/>
      <c r="J14" s="59"/>
      <c r="K14" s="59"/>
      <c r="L14" s="59"/>
      <c r="M14" s="59"/>
      <c r="N14" s="59"/>
      <c r="O14" s="59"/>
      <c r="P14" s="59"/>
      <c r="Q14" s="59"/>
      <c r="R14" s="59"/>
      <c r="S14" s="59"/>
      <c r="T14" s="59"/>
      <c r="U14" s="59"/>
      <c r="V14" s="59"/>
      <c r="W14" s="59"/>
      <c r="X14" s="59"/>
      <c r="Y14" s="59"/>
      <c r="Z14" s="59"/>
      <c r="AA14" s="59"/>
      <c r="AB14" s="59"/>
      <c r="AC14" s="59"/>
      <c r="AD14" s="59"/>
      <c r="AE14" s="59">
        <v>15100</v>
      </c>
      <c r="AF14" s="59">
        <f>+(AE14*5.1%)+AE14</f>
        <v>15870.1</v>
      </c>
      <c r="AG14" s="59">
        <v>18963</v>
      </c>
      <c r="AH14" s="59">
        <f>+(AG14*5.1%)+AG14</f>
        <v>19930.113000000001</v>
      </c>
      <c r="AI14" s="59"/>
      <c r="AJ14" s="59"/>
      <c r="AK14" s="59"/>
      <c r="AL14" s="59"/>
      <c r="AM14" s="59">
        <v>16832</v>
      </c>
      <c r="AN14" s="59">
        <f>+(AM14*5.1%)+AM14</f>
        <v>17690.432000000001</v>
      </c>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1">
        <f t="shared" si="0"/>
        <v>17690.432000000001</v>
      </c>
      <c r="CU14" s="61">
        <f t="shared" si="1"/>
        <v>17830.215</v>
      </c>
      <c r="CV14" s="61">
        <f t="shared" si="2"/>
        <v>2033.61275944045</v>
      </c>
      <c r="CW14" s="62">
        <f t="shared" si="5"/>
        <v>0.11405430385670896</v>
      </c>
      <c r="CX14" s="63">
        <f t="shared" si="6"/>
        <v>14984.033613445379</v>
      </c>
      <c r="CY14" s="63">
        <f t="shared" si="7"/>
        <v>2846.9663865546222</v>
      </c>
      <c r="CZ14" s="293">
        <f t="shared" si="8"/>
        <v>17831</v>
      </c>
      <c r="DA14" s="152">
        <f t="shared" si="9"/>
        <v>2496340</v>
      </c>
      <c r="DB14" s="231" t="s">
        <v>93</v>
      </c>
      <c r="DC14" s="65"/>
      <c r="DD14" s="3"/>
      <c r="DE14" s="3"/>
    </row>
    <row r="15" spans="1:112" ht="154.94999999999999" hidden="1" customHeight="1" x14ac:dyDescent="0.3">
      <c r="A15" s="57">
        <f t="shared" si="4"/>
        <v>8</v>
      </c>
      <c r="B15" s="58" t="s">
        <v>17</v>
      </c>
      <c r="C15" s="58" t="s">
        <v>630</v>
      </c>
      <c r="D15" s="64" t="s">
        <v>45</v>
      </c>
      <c r="E15" s="232" t="s">
        <v>51</v>
      </c>
      <c r="F15" s="380">
        <v>140</v>
      </c>
      <c r="G15" s="230"/>
      <c r="H15" s="17"/>
      <c r="I15" s="59"/>
      <c r="J15" s="59"/>
      <c r="K15" s="59"/>
      <c r="L15" s="59"/>
      <c r="M15" s="59"/>
      <c r="N15" s="59"/>
      <c r="O15" s="59"/>
      <c r="P15" s="59"/>
      <c r="Q15" s="59"/>
      <c r="R15" s="59"/>
      <c r="S15" s="59"/>
      <c r="T15" s="59"/>
      <c r="U15" s="59"/>
      <c r="V15" s="59"/>
      <c r="W15" s="59"/>
      <c r="X15" s="59"/>
      <c r="Y15" s="59"/>
      <c r="Z15" s="59"/>
      <c r="AA15" s="59"/>
      <c r="AB15" s="59"/>
      <c r="AC15" s="59"/>
      <c r="AD15" s="59">
        <v>18000</v>
      </c>
      <c r="AE15" s="59"/>
      <c r="AF15" s="59"/>
      <c r="AG15" s="59"/>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v>19600</v>
      </c>
      <c r="CI15" s="59"/>
      <c r="CJ15" s="59"/>
      <c r="CK15" s="59"/>
      <c r="CL15" s="59"/>
      <c r="CM15" s="59"/>
      <c r="CN15" s="59"/>
      <c r="CO15" s="59"/>
      <c r="CP15" s="59"/>
      <c r="CQ15" s="59"/>
      <c r="CR15" s="59"/>
      <c r="CS15" s="59"/>
      <c r="CT15" s="61">
        <f t="shared" si="0"/>
        <v>18800</v>
      </c>
      <c r="CU15" s="61">
        <f t="shared" si="1"/>
        <v>18800</v>
      </c>
      <c r="CV15" s="61">
        <f t="shared" si="2"/>
        <v>1131.3708498984761</v>
      </c>
      <c r="CW15" s="62">
        <f t="shared" si="5"/>
        <v>6.0179300526514684E-2</v>
      </c>
      <c r="CX15" s="63">
        <f t="shared" si="6"/>
        <v>15798.319327731093</v>
      </c>
      <c r="CY15" s="63">
        <f t="shared" si="7"/>
        <v>3001.6806722689075</v>
      </c>
      <c r="CZ15" s="293">
        <f t="shared" si="8"/>
        <v>18800</v>
      </c>
      <c r="DA15" s="152">
        <f t="shared" si="9"/>
        <v>2632000</v>
      </c>
      <c r="DB15" s="231" t="s">
        <v>93</v>
      </c>
      <c r="DC15" s="3"/>
      <c r="DD15" s="3"/>
      <c r="DE15" s="3"/>
    </row>
    <row r="16" spans="1:112" ht="151.94999999999999" hidden="1" customHeight="1" x14ac:dyDescent="0.3">
      <c r="A16" s="57">
        <f t="shared" si="4"/>
        <v>9</v>
      </c>
      <c r="B16" s="58" t="s">
        <v>17</v>
      </c>
      <c r="C16" s="58" t="s">
        <v>758</v>
      </c>
      <c r="D16" s="66" t="s">
        <v>744</v>
      </c>
      <c r="E16" s="233" t="s">
        <v>8</v>
      </c>
      <c r="F16" s="380">
        <v>140</v>
      </c>
      <c r="G16" s="230"/>
      <c r="H16" s="17"/>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v>16000</v>
      </c>
      <c r="CO16" s="59">
        <v>17500</v>
      </c>
      <c r="CP16" s="59"/>
      <c r="CQ16" s="59"/>
      <c r="CR16" s="59"/>
      <c r="CS16" s="59"/>
      <c r="CT16" s="61">
        <f t="shared" si="0"/>
        <v>16750</v>
      </c>
      <c r="CU16" s="61">
        <f t="shared" si="1"/>
        <v>16750</v>
      </c>
      <c r="CV16" s="61">
        <f t="shared" si="2"/>
        <v>1060.6601717798212</v>
      </c>
      <c r="CW16" s="62">
        <f t="shared" si="5"/>
        <v>6.3322995330138576E-2</v>
      </c>
      <c r="CX16" s="63">
        <f t="shared" si="6"/>
        <v>14075.63025210084</v>
      </c>
      <c r="CY16" s="63">
        <f>+CX16*19%</f>
        <v>2674.3697478991598</v>
      </c>
      <c r="CZ16" s="293">
        <f t="shared" si="8"/>
        <v>16750</v>
      </c>
      <c r="DA16" s="152">
        <f t="shared" si="9"/>
        <v>2345000</v>
      </c>
      <c r="DB16" s="231" t="s">
        <v>755</v>
      </c>
      <c r="DC16" s="3"/>
      <c r="DD16" s="3"/>
      <c r="DE16" s="3"/>
    </row>
    <row r="17" spans="1:109" ht="151.94999999999999" hidden="1" customHeight="1" x14ac:dyDescent="0.3">
      <c r="A17" s="57">
        <f t="shared" si="4"/>
        <v>10</v>
      </c>
      <c r="B17" s="58" t="s">
        <v>17</v>
      </c>
      <c r="C17" s="58" t="s">
        <v>751</v>
      </c>
      <c r="D17" s="64" t="s">
        <v>850</v>
      </c>
      <c r="E17" s="228" t="s">
        <v>51</v>
      </c>
      <c r="F17" s="380">
        <v>140</v>
      </c>
      <c r="G17" s="230"/>
      <c r="H17" s="17"/>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v>18300</v>
      </c>
      <c r="CH17" s="59">
        <v>18000</v>
      </c>
      <c r="CI17" s="59"/>
      <c r="CJ17" s="59"/>
      <c r="CK17" s="59"/>
      <c r="CL17" s="59"/>
      <c r="CM17" s="59"/>
      <c r="CN17" s="59"/>
      <c r="CO17" s="59"/>
      <c r="CP17" s="59"/>
      <c r="CQ17" s="59"/>
      <c r="CR17" s="59"/>
      <c r="CS17" s="59"/>
      <c r="CT17" s="61">
        <f t="shared" si="0"/>
        <v>18150</v>
      </c>
      <c r="CU17" s="61">
        <f t="shared" si="1"/>
        <v>18150</v>
      </c>
      <c r="CV17" s="61">
        <f t="shared" si="2"/>
        <v>212.13203435596427</v>
      </c>
      <c r="CW17" s="62">
        <f t="shared" si="5"/>
        <v>1.1687715391513183E-2</v>
      </c>
      <c r="CX17" s="63">
        <f t="shared" si="6"/>
        <v>15252.100840336136</v>
      </c>
      <c r="CY17" s="63">
        <f t="shared" ref="CY17" si="10">+CX17*19%</f>
        <v>2897.8991596638657</v>
      </c>
      <c r="CZ17" s="293">
        <f t="shared" si="8"/>
        <v>18150</v>
      </c>
      <c r="DA17" s="152">
        <f t="shared" si="9"/>
        <v>2541000</v>
      </c>
      <c r="DB17" s="231" t="s">
        <v>93</v>
      </c>
      <c r="DC17" s="3"/>
      <c r="DD17" s="3"/>
      <c r="DE17" s="3"/>
    </row>
    <row r="18" spans="1:109" ht="147.44999999999999" hidden="1" customHeight="1" x14ac:dyDescent="0.3">
      <c r="A18" s="57">
        <f t="shared" si="4"/>
        <v>11</v>
      </c>
      <c r="B18" s="58" t="s">
        <v>18</v>
      </c>
      <c r="C18" s="58" t="s">
        <v>11</v>
      </c>
      <c r="D18" s="64" t="s">
        <v>851</v>
      </c>
      <c r="E18" s="228" t="s">
        <v>8</v>
      </c>
      <c r="F18" s="380">
        <v>135</v>
      </c>
      <c r="G18" s="66"/>
      <c r="H18" s="67"/>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59"/>
      <c r="AJ18" s="59"/>
      <c r="AK18" s="59"/>
      <c r="AL18" s="59"/>
      <c r="AM18" s="59"/>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78">
        <v>1500000</v>
      </c>
      <c r="CA18" s="78">
        <v>1428000</v>
      </c>
      <c r="CB18" s="78"/>
      <c r="CC18" s="78"/>
      <c r="CD18" s="78"/>
      <c r="CE18" s="78"/>
      <c r="CF18" s="78"/>
      <c r="CG18" s="78"/>
      <c r="CH18" s="78"/>
      <c r="CI18" s="78"/>
      <c r="CJ18" s="78"/>
      <c r="CK18" s="78"/>
      <c r="CL18" s="78"/>
      <c r="CM18" s="78"/>
      <c r="CN18" s="78"/>
      <c r="CO18" s="78"/>
      <c r="CP18" s="78"/>
      <c r="CQ18" s="78"/>
      <c r="CR18" s="78"/>
      <c r="CS18" s="78"/>
      <c r="CT18" s="61">
        <f t="shared" si="0"/>
        <v>1464000</v>
      </c>
      <c r="CU18" s="61">
        <f t="shared" si="1"/>
        <v>1464000</v>
      </c>
      <c r="CV18" s="61">
        <f t="shared" si="2"/>
        <v>50911.688245431418</v>
      </c>
      <c r="CW18" s="62">
        <f t="shared" ref="CW18:CW89" si="11">CV18/CU18</f>
        <v>3.4775743337043322E-2</v>
      </c>
      <c r="CX18" s="63">
        <v>1464000</v>
      </c>
      <c r="CY18" s="63">
        <v>0</v>
      </c>
      <c r="CZ18" s="293">
        <f t="shared" si="3"/>
        <v>1464000</v>
      </c>
      <c r="DA18" s="152">
        <f t="shared" si="9"/>
        <v>197640000</v>
      </c>
      <c r="DB18" s="69" t="s">
        <v>125</v>
      </c>
      <c r="DC18" s="3"/>
      <c r="DD18" s="3"/>
      <c r="DE18" s="3"/>
    </row>
    <row r="19" spans="1:109" ht="154.94999999999999" hidden="1" customHeight="1" x14ac:dyDescent="0.3">
      <c r="A19" s="57">
        <f t="shared" si="4"/>
        <v>12</v>
      </c>
      <c r="B19" s="58" t="s">
        <v>18</v>
      </c>
      <c r="C19" s="58" t="s">
        <v>746</v>
      </c>
      <c r="D19" s="64" t="s">
        <v>720</v>
      </c>
      <c r="E19" s="228" t="s">
        <v>8</v>
      </c>
      <c r="F19" s="380">
        <v>135</v>
      </c>
      <c r="G19" s="230"/>
      <c r="H19" s="17"/>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60"/>
      <c r="BN19" s="60"/>
      <c r="BO19" s="60"/>
      <c r="BP19" s="60"/>
      <c r="BQ19" s="60"/>
      <c r="BR19" s="60"/>
      <c r="BS19" s="60"/>
      <c r="BT19" s="60"/>
      <c r="BU19" s="60"/>
      <c r="BV19" s="60"/>
      <c r="BW19" s="60"/>
      <c r="BX19" s="60"/>
      <c r="BY19" s="60"/>
      <c r="BZ19" s="60"/>
      <c r="CA19" s="60"/>
      <c r="CB19" s="60"/>
      <c r="CC19" s="60"/>
      <c r="CD19" s="60"/>
      <c r="CE19" s="60"/>
      <c r="CF19" s="60"/>
      <c r="CG19" s="60"/>
      <c r="CH19" s="60"/>
      <c r="CI19" s="60"/>
      <c r="CJ19" s="60"/>
      <c r="CK19" s="60"/>
      <c r="CL19" s="60"/>
      <c r="CM19" s="60"/>
      <c r="CN19" s="59">
        <v>60000</v>
      </c>
      <c r="CO19" s="59">
        <v>85000</v>
      </c>
      <c r="CP19" s="59"/>
      <c r="CQ19" s="59"/>
      <c r="CR19" s="59"/>
      <c r="CS19" s="59"/>
      <c r="CT19" s="61">
        <f t="shared" si="0"/>
        <v>72500</v>
      </c>
      <c r="CU19" s="61">
        <f t="shared" si="1"/>
        <v>72500</v>
      </c>
      <c r="CV19" s="61">
        <f t="shared" si="2"/>
        <v>17677.66952966369</v>
      </c>
      <c r="CW19" s="62">
        <f t="shared" si="11"/>
        <v>0.24382992454708538</v>
      </c>
      <c r="CX19" s="63">
        <f t="shared" ref="CX19:CX94" si="12">CZ19/1.19</f>
        <v>60924.36974789916</v>
      </c>
      <c r="CY19" s="63">
        <f t="shared" ref="CY19:CY76" si="13">+CX19*19%</f>
        <v>11575.63025210084</v>
      </c>
      <c r="CZ19" s="293">
        <f t="shared" si="3"/>
        <v>72500</v>
      </c>
      <c r="DA19" s="152">
        <f t="shared" si="9"/>
        <v>9787500</v>
      </c>
      <c r="DB19" s="9" t="s">
        <v>123</v>
      </c>
      <c r="DC19" s="65"/>
      <c r="DD19" s="3"/>
      <c r="DE19" s="3"/>
    </row>
    <row r="20" spans="1:109" ht="154.94999999999999" hidden="1" customHeight="1" x14ac:dyDescent="0.3">
      <c r="A20" s="57">
        <f t="shared" si="4"/>
        <v>13</v>
      </c>
      <c r="B20" s="58" t="s">
        <v>18</v>
      </c>
      <c r="C20" s="58" t="s">
        <v>747</v>
      </c>
      <c r="D20" s="64" t="s">
        <v>849</v>
      </c>
      <c r="E20" s="228" t="s">
        <v>8</v>
      </c>
      <c r="F20" s="380">
        <v>135</v>
      </c>
      <c r="G20" s="230"/>
      <c r="H20" s="17"/>
      <c r="I20" s="59"/>
      <c r="J20" s="59"/>
      <c r="K20" s="59"/>
      <c r="L20" s="59"/>
      <c r="M20" s="59"/>
      <c r="N20" s="59"/>
      <c r="O20" s="59"/>
      <c r="P20" s="59"/>
      <c r="Q20" s="59"/>
      <c r="R20" s="59"/>
      <c r="S20" s="59"/>
      <c r="T20" s="59"/>
      <c r="U20" s="59"/>
      <c r="V20" s="59"/>
      <c r="W20" s="59"/>
      <c r="X20" s="59"/>
      <c r="Y20" s="59"/>
      <c r="Z20" s="59"/>
      <c r="AA20" s="59"/>
      <c r="AB20" s="59"/>
      <c r="AC20" s="59"/>
      <c r="AD20" s="59"/>
      <c r="AE20" s="59">
        <v>15100</v>
      </c>
      <c r="AF20" s="59">
        <f>+(AE20*5.1%)+AE20</f>
        <v>15870.1</v>
      </c>
      <c r="AG20" s="59">
        <v>18963</v>
      </c>
      <c r="AH20" s="59">
        <f>+(AG20*5.1%)+AG20</f>
        <v>19930.113000000001</v>
      </c>
      <c r="AI20" s="59"/>
      <c r="AJ20" s="59"/>
      <c r="AK20" s="59"/>
      <c r="AL20" s="59"/>
      <c r="AM20" s="59">
        <v>16832</v>
      </c>
      <c r="AN20" s="59">
        <f>+(AM20*5.1%)+AM20</f>
        <v>17690.432000000001</v>
      </c>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60"/>
      <c r="BN20" s="60"/>
      <c r="BO20" s="60"/>
      <c r="BP20" s="60"/>
      <c r="BQ20" s="60"/>
      <c r="BR20" s="60"/>
      <c r="BS20" s="60"/>
      <c r="BT20" s="60"/>
      <c r="BU20" s="60"/>
      <c r="BV20" s="60"/>
      <c r="BW20" s="60"/>
      <c r="BX20" s="60"/>
      <c r="BY20" s="60"/>
      <c r="BZ20" s="60"/>
      <c r="CA20" s="60"/>
      <c r="CB20" s="60"/>
      <c r="CC20" s="60"/>
      <c r="CD20" s="60"/>
      <c r="CE20" s="60"/>
      <c r="CF20" s="60"/>
      <c r="CG20" s="60"/>
      <c r="CH20" s="60"/>
      <c r="CI20" s="60"/>
      <c r="CJ20" s="60"/>
      <c r="CK20" s="60"/>
      <c r="CL20" s="60"/>
      <c r="CM20" s="60"/>
      <c r="CN20" s="60"/>
      <c r="CO20" s="60"/>
      <c r="CP20" s="60"/>
      <c r="CQ20" s="60"/>
      <c r="CR20" s="60"/>
      <c r="CS20" s="60"/>
      <c r="CT20" s="61">
        <f t="shared" si="0"/>
        <v>17690.432000000001</v>
      </c>
      <c r="CU20" s="61">
        <f t="shared" si="1"/>
        <v>17830.215</v>
      </c>
      <c r="CV20" s="61">
        <f t="shared" si="2"/>
        <v>2033.61275944045</v>
      </c>
      <c r="CW20" s="62">
        <f t="shared" si="11"/>
        <v>0.11405430385670896</v>
      </c>
      <c r="CX20" s="63">
        <f t="shared" si="12"/>
        <v>14984.033613445379</v>
      </c>
      <c r="CY20" s="63">
        <f t="shared" si="13"/>
        <v>2846.9663865546222</v>
      </c>
      <c r="CZ20" s="293">
        <f t="shared" si="3"/>
        <v>17831</v>
      </c>
      <c r="DA20" s="152">
        <f t="shared" si="9"/>
        <v>2407185</v>
      </c>
      <c r="DB20" s="231" t="s">
        <v>93</v>
      </c>
      <c r="DC20" s="65"/>
      <c r="DD20" s="3"/>
      <c r="DE20" s="3"/>
    </row>
    <row r="21" spans="1:109" ht="154.94999999999999" hidden="1" customHeight="1" x14ac:dyDescent="0.3">
      <c r="A21" s="57">
        <f t="shared" si="4"/>
        <v>14</v>
      </c>
      <c r="B21" s="58" t="s">
        <v>18</v>
      </c>
      <c r="C21" s="58" t="s">
        <v>630</v>
      </c>
      <c r="D21" s="64" t="s">
        <v>45</v>
      </c>
      <c r="E21" s="232" t="s">
        <v>51</v>
      </c>
      <c r="F21" s="380">
        <v>135</v>
      </c>
      <c r="G21" s="230"/>
      <c r="H21" s="17"/>
      <c r="I21" s="59"/>
      <c r="J21" s="59"/>
      <c r="K21" s="59"/>
      <c r="L21" s="59"/>
      <c r="M21" s="59"/>
      <c r="N21" s="59"/>
      <c r="O21" s="59"/>
      <c r="P21" s="59"/>
      <c r="Q21" s="59"/>
      <c r="R21" s="59"/>
      <c r="S21" s="59"/>
      <c r="T21" s="59"/>
      <c r="U21" s="59"/>
      <c r="V21" s="59"/>
      <c r="W21" s="59"/>
      <c r="X21" s="59"/>
      <c r="Y21" s="59"/>
      <c r="Z21" s="59"/>
      <c r="AA21" s="59"/>
      <c r="AB21" s="59"/>
      <c r="AC21" s="59"/>
      <c r="AD21" s="59">
        <v>18000</v>
      </c>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v>19600</v>
      </c>
      <c r="CI21" s="59"/>
      <c r="CJ21" s="59"/>
      <c r="CK21" s="59"/>
      <c r="CL21" s="59"/>
      <c r="CM21" s="59"/>
      <c r="CN21" s="59"/>
      <c r="CO21" s="59"/>
      <c r="CP21" s="59"/>
      <c r="CQ21" s="59"/>
      <c r="CR21" s="59"/>
      <c r="CS21" s="59"/>
      <c r="CT21" s="61">
        <f t="shared" si="0"/>
        <v>18800</v>
      </c>
      <c r="CU21" s="61">
        <f t="shared" si="1"/>
        <v>18800</v>
      </c>
      <c r="CV21" s="61">
        <f t="shared" si="2"/>
        <v>1131.3708498984761</v>
      </c>
      <c r="CW21" s="62">
        <f t="shared" si="11"/>
        <v>6.0179300526514684E-2</v>
      </c>
      <c r="CX21" s="63">
        <f t="shared" si="12"/>
        <v>15798.319327731093</v>
      </c>
      <c r="CY21" s="63">
        <f t="shared" si="13"/>
        <v>3001.6806722689075</v>
      </c>
      <c r="CZ21" s="293">
        <f t="shared" si="3"/>
        <v>18800</v>
      </c>
      <c r="DA21" s="152">
        <f t="shared" si="9"/>
        <v>2538000</v>
      </c>
      <c r="DB21" s="231" t="s">
        <v>93</v>
      </c>
      <c r="DC21" s="3"/>
      <c r="DD21" s="3"/>
      <c r="DE21" s="3"/>
    </row>
    <row r="22" spans="1:109" ht="151.94999999999999" hidden="1" customHeight="1" x14ac:dyDescent="0.3">
      <c r="A22" s="57">
        <f t="shared" si="4"/>
        <v>15</v>
      </c>
      <c r="B22" s="58" t="s">
        <v>18</v>
      </c>
      <c r="C22" s="58" t="s">
        <v>758</v>
      </c>
      <c r="D22" s="66" t="s">
        <v>744</v>
      </c>
      <c r="E22" s="233" t="s">
        <v>8</v>
      </c>
      <c r="F22" s="380">
        <v>135</v>
      </c>
      <c r="G22" s="230"/>
      <c r="H22" s="17"/>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v>16000</v>
      </c>
      <c r="CO22" s="59">
        <v>17500</v>
      </c>
      <c r="CP22" s="59"/>
      <c r="CQ22" s="59"/>
      <c r="CR22" s="59"/>
      <c r="CS22" s="59"/>
      <c r="CT22" s="61">
        <f t="shared" si="0"/>
        <v>16750</v>
      </c>
      <c r="CU22" s="61">
        <f t="shared" si="1"/>
        <v>16750</v>
      </c>
      <c r="CV22" s="61">
        <f t="shared" si="2"/>
        <v>1060.6601717798212</v>
      </c>
      <c r="CW22" s="62">
        <f t="shared" si="11"/>
        <v>6.3322995330138576E-2</v>
      </c>
      <c r="CX22" s="63">
        <f t="shared" si="12"/>
        <v>14075.63025210084</v>
      </c>
      <c r="CY22" s="63">
        <f>+CX22*19%</f>
        <v>2674.3697478991598</v>
      </c>
      <c r="CZ22" s="293">
        <f t="shared" si="3"/>
        <v>16750</v>
      </c>
      <c r="DA22" s="152">
        <f t="shared" si="9"/>
        <v>2261250</v>
      </c>
      <c r="DB22" s="231" t="s">
        <v>755</v>
      </c>
      <c r="DC22" s="3"/>
      <c r="DD22" s="3"/>
      <c r="DE22" s="3"/>
    </row>
    <row r="23" spans="1:109" ht="151.94999999999999" hidden="1" customHeight="1" x14ac:dyDescent="0.3">
      <c r="A23" s="57">
        <f t="shared" si="4"/>
        <v>16</v>
      </c>
      <c r="B23" s="58" t="s">
        <v>18</v>
      </c>
      <c r="C23" s="58" t="s">
        <v>751</v>
      </c>
      <c r="D23" s="64" t="s">
        <v>850</v>
      </c>
      <c r="E23" s="228" t="s">
        <v>51</v>
      </c>
      <c r="F23" s="380">
        <v>135</v>
      </c>
      <c r="G23" s="230"/>
      <c r="H23" s="17"/>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v>18300</v>
      </c>
      <c r="CH23" s="59">
        <v>18000</v>
      </c>
      <c r="CI23" s="59"/>
      <c r="CJ23" s="59"/>
      <c r="CK23" s="59"/>
      <c r="CL23" s="59"/>
      <c r="CM23" s="59"/>
      <c r="CN23" s="59"/>
      <c r="CO23" s="59"/>
      <c r="CP23" s="59"/>
      <c r="CQ23" s="59"/>
      <c r="CR23" s="59"/>
      <c r="CS23" s="59"/>
      <c r="CT23" s="61">
        <f t="shared" si="0"/>
        <v>18150</v>
      </c>
      <c r="CU23" s="61">
        <f t="shared" si="1"/>
        <v>18150</v>
      </c>
      <c r="CV23" s="61">
        <f t="shared" si="2"/>
        <v>212.13203435596427</v>
      </c>
      <c r="CW23" s="62">
        <f t="shared" si="11"/>
        <v>1.1687715391513183E-2</v>
      </c>
      <c r="CX23" s="63">
        <f t="shared" si="12"/>
        <v>15252.100840336136</v>
      </c>
      <c r="CY23" s="63">
        <f t="shared" ref="CY23" si="14">+CX23*19%</f>
        <v>2897.8991596638657</v>
      </c>
      <c r="CZ23" s="293">
        <f t="shared" si="3"/>
        <v>18150</v>
      </c>
      <c r="DA23" s="152">
        <f t="shared" si="9"/>
        <v>2450250</v>
      </c>
      <c r="DB23" s="231" t="s">
        <v>93</v>
      </c>
      <c r="DC23" s="3"/>
      <c r="DD23" s="3"/>
      <c r="DE23" s="3"/>
    </row>
    <row r="24" spans="1:109" ht="304.5" hidden="1" customHeight="1" x14ac:dyDescent="0.3">
      <c r="A24" s="57">
        <f t="shared" si="4"/>
        <v>17</v>
      </c>
      <c r="B24" s="58" t="s">
        <v>756</v>
      </c>
      <c r="C24" s="58" t="s">
        <v>11</v>
      </c>
      <c r="D24" s="64" t="s">
        <v>852</v>
      </c>
      <c r="E24" s="228" t="s">
        <v>8</v>
      </c>
      <c r="F24" s="380">
        <v>130</v>
      </c>
      <c r="G24" s="66">
        <v>1</v>
      </c>
      <c r="H24" s="67"/>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60"/>
      <c r="BN24" s="60"/>
      <c r="BO24" s="60"/>
      <c r="BP24" s="60"/>
      <c r="BQ24" s="60"/>
      <c r="BR24" s="60"/>
      <c r="BS24" s="60"/>
      <c r="BT24" s="60"/>
      <c r="BU24" s="60"/>
      <c r="BV24" s="60"/>
      <c r="BW24" s="60"/>
      <c r="BX24" s="60"/>
      <c r="BY24" s="60"/>
      <c r="BZ24" s="78">
        <v>1500000</v>
      </c>
      <c r="CA24" s="78">
        <v>1428000</v>
      </c>
      <c r="CB24" s="78"/>
      <c r="CC24" s="78"/>
      <c r="CD24" s="78"/>
      <c r="CE24" s="78"/>
      <c r="CF24" s="78"/>
      <c r="CG24" s="78"/>
      <c r="CH24" s="78"/>
      <c r="CI24" s="78"/>
      <c r="CJ24" s="78"/>
      <c r="CK24" s="78"/>
      <c r="CL24" s="78"/>
      <c r="CM24" s="78"/>
      <c r="CN24" s="78"/>
      <c r="CO24" s="78"/>
      <c r="CP24" s="78"/>
      <c r="CQ24" s="78"/>
      <c r="CR24" s="78"/>
      <c r="CS24" s="78"/>
      <c r="CT24" s="61">
        <f t="shared" si="0"/>
        <v>1464000</v>
      </c>
      <c r="CU24" s="61">
        <f t="shared" si="1"/>
        <v>1464000</v>
      </c>
      <c r="CV24" s="61">
        <f t="shared" si="2"/>
        <v>50911.688245431418</v>
      </c>
      <c r="CW24" s="62">
        <f t="shared" si="11"/>
        <v>3.4775743337043322E-2</v>
      </c>
      <c r="CX24" s="63">
        <v>1464000</v>
      </c>
      <c r="CY24" s="63">
        <v>0</v>
      </c>
      <c r="CZ24" s="293">
        <f t="shared" si="3"/>
        <v>1464000</v>
      </c>
      <c r="DA24" s="152">
        <f t="shared" ref="DA24:DA38" si="15">+CZ24*F24*G24</f>
        <v>190320000</v>
      </c>
      <c r="DB24" s="69" t="s">
        <v>125</v>
      </c>
      <c r="DC24" s="235"/>
      <c r="DD24" s="3"/>
      <c r="DE24" s="3"/>
    </row>
    <row r="25" spans="1:109" ht="154.94999999999999" hidden="1" customHeight="1" x14ac:dyDescent="0.3">
      <c r="A25" s="57">
        <f t="shared" si="4"/>
        <v>18</v>
      </c>
      <c r="B25" s="58" t="s">
        <v>756</v>
      </c>
      <c r="C25" s="58" t="s">
        <v>746</v>
      </c>
      <c r="D25" s="64" t="s">
        <v>720</v>
      </c>
      <c r="E25" s="228" t="s">
        <v>8</v>
      </c>
      <c r="F25" s="380">
        <v>130</v>
      </c>
      <c r="G25" s="230"/>
      <c r="H25" s="17"/>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60"/>
      <c r="BN25" s="60"/>
      <c r="BO25" s="60"/>
      <c r="BP25" s="60"/>
      <c r="BQ25" s="60"/>
      <c r="BR25" s="60"/>
      <c r="BS25" s="60"/>
      <c r="BT25" s="60"/>
      <c r="BU25" s="60"/>
      <c r="BV25" s="60"/>
      <c r="BW25" s="60"/>
      <c r="BX25" s="60"/>
      <c r="BY25" s="60"/>
      <c r="BZ25" s="60"/>
      <c r="CA25" s="60"/>
      <c r="CB25" s="60"/>
      <c r="CC25" s="60"/>
      <c r="CD25" s="60"/>
      <c r="CE25" s="60"/>
      <c r="CF25" s="60"/>
      <c r="CG25" s="60"/>
      <c r="CH25" s="60"/>
      <c r="CI25" s="60"/>
      <c r="CJ25" s="60"/>
      <c r="CK25" s="60"/>
      <c r="CL25" s="60"/>
      <c r="CM25" s="60"/>
      <c r="CN25" s="59">
        <v>60000</v>
      </c>
      <c r="CO25" s="59">
        <v>85000</v>
      </c>
      <c r="CP25" s="59"/>
      <c r="CQ25" s="59"/>
      <c r="CR25" s="59"/>
      <c r="CS25" s="59"/>
      <c r="CT25" s="61">
        <f t="shared" si="0"/>
        <v>72500</v>
      </c>
      <c r="CU25" s="61">
        <f t="shared" si="1"/>
        <v>72500</v>
      </c>
      <c r="CV25" s="61">
        <f t="shared" si="2"/>
        <v>17677.66952966369</v>
      </c>
      <c r="CW25" s="62">
        <f t="shared" ref="CW25:CW29" si="16">CV25/CU25</f>
        <v>0.24382992454708538</v>
      </c>
      <c r="CX25" s="63">
        <f t="shared" ref="CX25:CX29" si="17">CZ25/1.19</f>
        <v>60924.36974789916</v>
      </c>
      <c r="CY25" s="63">
        <f t="shared" ref="CY25:CY27" si="18">+CX25*19%</f>
        <v>11575.63025210084</v>
      </c>
      <c r="CZ25" s="293">
        <f t="shared" ref="CZ25:CZ29" si="19">ROUNDUP(IF(CW25&lt;15%,CU25,CT25),0)</f>
        <v>72500</v>
      </c>
      <c r="DA25" s="152">
        <f>+CZ25*F25</f>
        <v>9425000</v>
      </c>
      <c r="DB25" s="9" t="s">
        <v>123</v>
      </c>
      <c r="DC25" s="65"/>
      <c r="DD25" s="3"/>
      <c r="DE25" s="3"/>
    </row>
    <row r="26" spans="1:109" ht="154.94999999999999" hidden="1" customHeight="1" x14ac:dyDescent="0.3">
      <c r="A26" s="57">
        <f t="shared" si="4"/>
        <v>19</v>
      </c>
      <c r="B26" s="58" t="s">
        <v>756</v>
      </c>
      <c r="C26" s="58" t="s">
        <v>747</v>
      </c>
      <c r="D26" s="64" t="s">
        <v>849</v>
      </c>
      <c r="E26" s="228" t="s">
        <v>8</v>
      </c>
      <c r="F26" s="380">
        <v>130</v>
      </c>
      <c r="G26" s="230"/>
      <c r="H26" s="17"/>
      <c r="I26" s="59"/>
      <c r="J26" s="59"/>
      <c r="K26" s="59"/>
      <c r="L26" s="59"/>
      <c r="M26" s="59"/>
      <c r="N26" s="59"/>
      <c r="O26" s="59"/>
      <c r="P26" s="59"/>
      <c r="Q26" s="59"/>
      <c r="R26" s="59"/>
      <c r="S26" s="59"/>
      <c r="T26" s="59"/>
      <c r="U26" s="59"/>
      <c r="V26" s="59"/>
      <c r="W26" s="59"/>
      <c r="X26" s="59"/>
      <c r="Y26" s="59"/>
      <c r="Z26" s="59"/>
      <c r="AA26" s="59"/>
      <c r="AB26" s="59"/>
      <c r="AC26" s="59"/>
      <c r="AD26" s="59"/>
      <c r="AE26" s="59">
        <v>15100</v>
      </c>
      <c r="AF26" s="59">
        <f>+(AE26*5.1%)+AE26</f>
        <v>15870.1</v>
      </c>
      <c r="AG26" s="59">
        <v>18963</v>
      </c>
      <c r="AH26" s="59">
        <f>+(AG26*5.1%)+AG26</f>
        <v>19930.113000000001</v>
      </c>
      <c r="AI26" s="59"/>
      <c r="AJ26" s="59"/>
      <c r="AK26" s="59"/>
      <c r="AL26" s="59"/>
      <c r="AM26" s="59">
        <v>16832</v>
      </c>
      <c r="AN26" s="59">
        <f>+(AM26*5.1%)+AM26</f>
        <v>17690.432000000001</v>
      </c>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60"/>
      <c r="BN26" s="60"/>
      <c r="BO26" s="60"/>
      <c r="BP26" s="60"/>
      <c r="BQ26" s="60"/>
      <c r="BR26" s="60"/>
      <c r="BS26" s="60"/>
      <c r="BT26" s="60"/>
      <c r="BU26" s="60"/>
      <c r="BV26" s="60"/>
      <c r="BW26" s="60"/>
      <c r="BX26" s="60"/>
      <c r="BY26" s="60"/>
      <c r="BZ26" s="60"/>
      <c r="CA26" s="60"/>
      <c r="CB26" s="60"/>
      <c r="CC26" s="60"/>
      <c r="CD26" s="60"/>
      <c r="CE26" s="60"/>
      <c r="CF26" s="60"/>
      <c r="CG26" s="60"/>
      <c r="CH26" s="60"/>
      <c r="CI26" s="60"/>
      <c r="CJ26" s="60"/>
      <c r="CK26" s="60"/>
      <c r="CL26" s="60"/>
      <c r="CM26" s="60"/>
      <c r="CN26" s="60"/>
      <c r="CO26" s="60"/>
      <c r="CP26" s="60"/>
      <c r="CQ26" s="60"/>
      <c r="CR26" s="60"/>
      <c r="CS26" s="60"/>
      <c r="CT26" s="61">
        <f t="shared" si="0"/>
        <v>17690.432000000001</v>
      </c>
      <c r="CU26" s="61">
        <f t="shared" si="1"/>
        <v>17830.215</v>
      </c>
      <c r="CV26" s="61">
        <f t="shared" si="2"/>
        <v>2033.61275944045</v>
      </c>
      <c r="CW26" s="62">
        <f t="shared" si="16"/>
        <v>0.11405430385670896</v>
      </c>
      <c r="CX26" s="63">
        <f t="shared" si="17"/>
        <v>14984.033613445379</v>
      </c>
      <c r="CY26" s="63">
        <f t="shared" si="18"/>
        <v>2846.9663865546222</v>
      </c>
      <c r="CZ26" s="293">
        <f t="shared" si="19"/>
        <v>17831</v>
      </c>
      <c r="DA26" s="152">
        <f>+CZ26*F26</f>
        <v>2318030</v>
      </c>
      <c r="DB26" s="231" t="s">
        <v>93</v>
      </c>
      <c r="DC26" s="65"/>
      <c r="DD26" s="3"/>
      <c r="DE26" s="3"/>
    </row>
    <row r="27" spans="1:109" ht="154.94999999999999" hidden="1" customHeight="1" x14ac:dyDescent="0.3">
      <c r="A27" s="57">
        <f t="shared" si="4"/>
        <v>20</v>
      </c>
      <c r="B27" s="58" t="s">
        <v>756</v>
      </c>
      <c r="C27" s="58" t="s">
        <v>630</v>
      </c>
      <c r="D27" s="64" t="s">
        <v>45</v>
      </c>
      <c r="E27" s="232" t="s">
        <v>51</v>
      </c>
      <c r="F27" s="380">
        <v>130</v>
      </c>
      <c r="G27" s="230"/>
      <c r="H27" s="17"/>
      <c r="I27" s="59"/>
      <c r="J27" s="59"/>
      <c r="K27" s="59"/>
      <c r="L27" s="59"/>
      <c r="M27" s="59"/>
      <c r="N27" s="59"/>
      <c r="O27" s="59"/>
      <c r="P27" s="59"/>
      <c r="Q27" s="59"/>
      <c r="R27" s="59"/>
      <c r="S27" s="59"/>
      <c r="T27" s="59"/>
      <c r="U27" s="59"/>
      <c r="V27" s="59"/>
      <c r="W27" s="59"/>
      <c r="X27" s="59"/>
      <c r="Y27" s="59"/>
      <c r="Z27" s="59"/>
      <c r="AA27" s="59"/>
      <c r="AB27" s="59"/>
      <c r="AC27" s="59"/>
      <c r="AD27" s="59">
        <v>18000</v>
      </c>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v>19600</v>
      </c>
      <c r="CI27" s="59"/>
      <c r="CJ27" s="59"/>
      <c r="CK27" s="59"/>
      <c r="CL27" s="59"/>
      <c r="CM27" s="59"/>
      <c r="CN27" s="59"/>
      <c r="CO27" s="59"/>
      <c r="CP27" s="59"/>
      <c r="CQ27" s="59"/>
      <c r="CR27" s="59"/>
      <c r="CS27" s="59"/>
      <c r="CT27" s="61">
        <f t="shared" si="0"/>
        <v>18800</v>
      </c>
      <c r="CU27" s="61">
        <f t="shared" si="1"/>
        <v>18800</v>
      </c>
      <c r="CV27" s="61">
        <f t="shared" si="2"/>
        <v>1131.3708498984761</v>
      </c>
      <c r="CW27" s="62">
        <f t="shared" si="16"/>
        <v>6.0179300526514684E-2</v>
      </c>
      <c r="CX27" s="63">
        <f t="shared" si="17"/>
        <v>15798.319327731093</v>
      </c>
      <c r="CY27" s="63">
        <f t="shared" si="18"/>
        <v>3001.6806722689075</v>
      </c>
      <c r="CZ27" s="293">
        <f t="shared" si="19"/>
        <v>18800</v>
      </c>
      <c r="DA27" s="152">
        <f>+CZ27*F27</f>
        <v>2444000</v>
      </c>
      <c r="DB27" s="231" t="s">
        <v>93</v>
      </c>
      <c r="DC27" s="3"/>
      <c r="DD27" s="3"/>
      <c r="DE27" s="3"/>
    </row>
    <row r="28" spans="1:109" ht="151.94999999999999" hidden="1" customHeight="1" x14ac:dyDescent="0.3">
      <c r="A28" s="57">
        <f t="shared" si="4"/>
        <v>21</v>
      </c>
      <c r="B28" s="58" t="s">
        <v>756</v>
      </c>
      <c r="C28" s="58" t="s">
        <v>758</v>
      </c>
      <c r="D28" s="66" t="s">
        <v>744</v>
      </c>
      <c r="E28" s="233" t="s">
        <v>8</v>
      </c>
      <c r="F28" s="380">
        <v>130</v>
      </c>
      <c r="G28" s="230"/>
      <c r="H28" s="17"/>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v>16000</v>
      </c>
      <c r="CO28" s="59">
        <v>17500</v>
      </c>
      <c r="CP28" s="59"/>
      <c r="CQ28" s="59"/>
      <c r="CR28" s="59"/>
      <c r="CS28" s="59"/>
      <c r="CT28" s="61">
        <f t="shared" si="0"/>
        <v>16750</v>
      </c>
      <c r="CU28" s="61">
        <f t="shared" si="1"/>
        <v>16750</v>
      </c>
      <c r="CV28" s="61">
        <f t="shared" si="2"/>
        <v>1060.6601717798212</v>
      </c>
      <c r="CW28" s="62">
        <f t="shared" si="16"/>
        <v>6.3322995330138576E-2</v>
      </c>
      <c r="CX28" s="63">
        <f t="shared" si="17"/>
        <v>14075.63025210084</v>
      </c>
      <c r="CY28" s="63">
        <f>+CX28*19%</f>
        <v>2674.3697478991598</v>
      </c>
      <c r="CZ28" s="293">
        <f t="shared" si="19"/>
        <v>16750</v>
      </c>
      <c r="DA28" s="152">
        <f>+CZ28*F28</f>
        <v>2177500</v>
      </c>
      <c r="DB28" s="231" t="s">
        <v>755</v>
      </c>
      <c r="DC28" s="3"/>
      <c r="DD28" s="3"/>
      <c r="DE28" s="3"/>
    </row>
    <row r="29" spans="1:109" ht="151.94999999999999" hidden="1" customHeight="1" x14ac:dyDescent="0.3">
      <c r="A29" s="57">
        <f t="shared" si="4"/>
        <v>22</v>
      </c>
      <c r="B29" s="58" t="s">
        <v>756</v>
      </c>
      <c r="C29" s="58" t="s">
        <v>751</v>
      </c>
      <c r="D29" s="64" t="s">
        <v>850</v>
      </c>
      <c r="E29" s="228" t="s">
        <v>51</v>
      </c>
      <c r="F29" s="380">
        <v>130</v>
      </c>
      <c r="G29" s="230"/>
      <c r="H29" s="17"/>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v>18300</v>
      </c>
      <c r="CH29" s="59">
        <v>18000</v>
      </c>
      <c r="CI29" s="59"/>
      <c r="CJ29" s="59"/>
      <c r="CK29" s="59"/>
      <c r="CL29" s="59"/>
      <c r="CM29" s="59"/>
      <c r="CN29" s="59"/>
      <c r="CO29" s="59"/>
      <c r="CP29" s="59"/>
      <c r="CQ29" s="59"/>
      <c r="CR29" s="59"/>
      <c r="CS29" s="59"/>
      <c r="CT29" s="61">
        <f t="shared" si="0"/>
        <v>18150</v>
      </c>
      <c r="CU29" s="61">
        <f t="shared" si="1"/>
        <v>18150</v>
      </c>
      <c r="CV29" s="61">
        <f t="shared" si="2"/>
        <v>212.13203435596427</v>
      </c>
      <c r="CW29" s="62">
        <f t="shared" si="16"/>
        <v>1.1687715391513183E-2</v>
      </c>
      <c r="CX29" s="63">
        <f t="shared" si="17"/>
        <v>15252.100840336136</v>
      </c>
      <c r="CY29" s="63">
        <f t="shared" ref="CY29" si="20">+CX29*19%</f>
        <v>2897.8991596638657</v>
      </c>
      <c r="CZ29" s="293">
        <f t="shared" si="19"/>
        <v>18150</v>
      </c>
      <c r="DA29" s="152">
        <f>+CZ29*F29</f>
        <v>2359500</v>
      </c>
      <c r="DB29" s="231" t="s">
        <v>93</v>
      </c>
      <c r="DC29" s="3"/>
      <c r="DD29" s="3"/>
      <c r="DE29" s="3"/>
    </row>
    <row r="30" spans="1:109" ht="205.95" hidden="1" customHeight="1" x14ac:dyDescent="0.3">
      <c r="A30" s="57">
        <f t="shared" si="4"/>
        <v>23</v>
      </c>
      <c r="B30" s="58" t="s">
        <v>19</v>
      </c>
      <c r="C30" s="58" t="s">
        <v>20</v>
      </c>
      <c r="D30" s="64" t="s">
        <v>853</v>
      </c>
      <c r="E30" s="66" t="s">
        <v>847</v>
      </c>
      <c r="F30" s="66">
        <v>2</v>
      </c>
      <c r="G30" s="66">
        <v>4</v>
      </c>
      <c r="H30" s="67">
        <v>7996000</v>
      </c>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61"/>
      <c r="CU30" s="61"/>
      <c r="CV30" s="61"/>
      <c r="CW30" s="62"/>
      <c r="CX30" s="63">
        <f t="shared" si="12"/>
        <v>6719327.7310924372</v>
      </c>
      <c r="CY30" s="63">
        <f t="shared" si="13"/>
        <v>1276672.2689075631</v>
      </c>
      <c r="CZ30" s="293">
        <f>+H30</f>
        <v>7996000</v>
      </c>
      <c r="DA30" s="152">
        <f t="shared" si="15"/>
        <v>63968000</v>
      </c>
      <c r="DB30" s="226" t="s">
        <v>831</v>
      </c>
      <c r="DC30" s="3"/>
      <c r="DD30" s="3"/>
      <c r="DE30" s="3"/>
    </row>
    <row r="31" spans="1:109" ht="157.94999999999999" hidden="1" customHeight="1" x14ac:dyDescent="0.3">
      <c r="A31" s="57">
        <f t="shared" si="4"/>
        <v>24</v>
      </c>
      <c r="B31" s="58" t="s">
        <v>19</v>
      </c>
      <c r="C31" s="58" t="s">
        <v>22</v>
      </c>
      <c r="D31" s="8" t="s">
        <v>615</v>
      </c>
      <c r="E31" s="236" t="s">
        <v>13</v>
      </c>
      <c r="F31" s="66">
        <v>90</v>
      </c>
      <c r="G31" s="66">
        <v>1</v>
      </c>
      <c r="H31" s="67"/>
      <c r="I31" s="59">
        <v>450000</v>
      </c>
      <c r="J31" s="59">
        <v>520000</v>
      </c>
      <c r="K31" s="59">
        <v>500000</v>
      </c>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60"/>
      <c r="BN31" s="60"/>
      <c r="BO31" s="60"/>
      <c r="BP31" s="60"/>
      <c r="BQ31" s="60"/>
      <c r="BR31" s="60"/>
      <c r="BS31" s="60"/>
      <c r="BT31" s="60"/>
      <c r="BU31" s="60"/>
      <c r="BV31" s="60"/>
      <c r="BW31" s="60"/>
      <c r="BX31" s="60"/>
      <c r="BY31" s="60"/>
      <c r="BZ31" s="60"/>
      <c r="CA31" s="60"/>
      <c r="CB31" s="60"/>
      <c r="CC31" s="60"/>
      <c r="CD31" s="60"/>
      <c r="CE31" s="60"/>
      <c r="CF31" s="60"/>
      <c r="CG31" s="60"/>
      <c r="CH31" s="60"/>
      <c r="CI31" s="60"/>
      <c r="CJ31" s="60"/>
      <c r="CK31" s="60"/>
      <c r="CL31" s="60"/>
      <c r="CM31" s="60"/>
      <c r="CN31" s="60"/>
      <c r="CO31" s="60"/>
      <c r="CP31" s="60"/>
      <c r="CQ31" s="60"/>
      <c r="CR31" s="60"/>
      <c r="CS31" s="60"/>
      <c r="CT31" s="61">
        <f>MEDIAN(H31,I31,J31,K31,L31,M31,O31,Q31,S31,W31,AC31,AD31,AF31,AH31,AJ31,AL31,AN31,AP31,AR31,AT31,AV31,AX31,AZ31,BA31,BB31,BC31,BE31,BG31,BI31,BK31,BL31,BO31,BQ31,BS31,BU31,BW31,BY31,BZ31,CA31,CB31,CC31,CD31,CE31,CF31,CG31,CH31,CI31,CJ31,CK31,CL31,CM31,CN31,CO31,CP31,CQ31,CS31,U31,Y31,AA31)</f>
        <v>500000</v>
      </c>
      <c r="CU31" s="61">
        <f>AVERAGE(H31,I31,J31,K31,L31,M31,O31,Q31,S31,W31,AC31,AD31,AF31,AH31,AJ31,AL31,AN31,AP31,AR31,AT31,AV31,AX31,AZ31,BA31,BB31,BC31,BE31,BG31,BI31,BK31,BL31,BO31,BQ31,BS31,BU31,BW31,BY31,BZ31,CA31,CB31,CC31,CD31,CE31,CF31,CG31,CH31,CI31,CJ31,CK31,CL31,CM31,CN31,CO31,CP31,CQ31,CS31,U31,Y31,AA31)</f>
        <v>490000</v>
      </c>
      <c r="CV31" s="61">
        <f>STDEV(H31,I31,J31,K31,L31,M31,O31,Q31,S31,W31,AC31,AD31,AF31,AH31,AJ31,AL31,AN31,AP31,AR31,AT31,AV31,AX31,AZ31,BA31,BB31,BC31,BE31,BG31,BI31,BK31,BL31,BO31,BQ31,BS31,BU31,BW31,BY31,BZ31,CA31,CB31,CC31,CD31,CE31,CF31,CG31,CH31,CI31,CJ31,CK31,CL31,CM31,CN31,CO31,CP31,CQ31,CS31,U31,Y31,AA31)</f>
        <v>36055.512754639894</v>
      </c>
      <c r="CW31" s="62">
        <f t="shared" si="11"/>
        <v>7.3582679091101819E-2</v>
      </c>
      <c r="CX31" s="63">
        <f t="shared" si="12"/>
        <v>411764.70588235295</v>
      </c>
      <c r="CY31" s="63">
        <f t="shared" si="13"/>
        <v>78235.294117647063</v>
      </c>
      <c r="CZ31" s="293">
        <f t="shared" si="3"/>
        <v>490000</v>
      </c>
      <c r="DA31" s="152">
        <f t="shared" si="15"/>
        <v>44100000</v>
      </c>
      <c r="DB31" s="69" t="s">
        <v>125</v>
      </c>
      <c r="DC31" s="3"/>
      <c r="DD31" s="3"/>
      <c r="DE31" s="3"/>
    </row>
    <row r="32" spans="1:109" ht="149.55000000000001" hidden="1" customHeight="1" x14ac:dyDescent="0.3">
      <c r="A32" s="57">
        <f t="shared" si="4"/>
        <v>25</v>
      </c>
      <c r="B32" s="58" t="s">
        <v>19</v>
      </c>
      <c r="C32" s="58" t="s">
        <v>23</v>
      </c>
      <c r="D32" s="64" t="s">
        <v>24</v>
      </c>
      <c r="E32" s="228" t="s">
        <v>8</v>
      </c>
      <c r="F32" s="66">
        <v>6000</v>
      </c>
      <c r="G32" s="237"/>
      <c r="H32" s="238"/>
      <c r="I32" s="59"/>
      <c r="J32" s="59"/>
      <c r="K32" s="59"/>
      <c r="L32" s="59">
        <v>12500</v>
      </c>
      <c r="M32" s="59">
        <v>13000</v>
      </c>
      <c r="N32" s="59">
        <v>14200</v>
      </c>
      <c r="O32" s="59">
        <f>(N32*5.1%)+N32</f>
        <v>14924.2</v>
      </c>
      <c r="P32" s="59">
        <v>14500</v>
      </c>
      <c r="Q32" s="59">
        <f>(P32*5.1%)+P32</f>
        <v>15239.5</v>
      </c>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61">
        <f>MEDIAN(H32,I32,J32,K32,L32,M32,O32,Q32,S32,W32,AC32,AD32,AF32,AH32,AJ32,AL32,AN32,AP32,AR32,AT32,AV32,AX32,AZ32,BA32,BB32,BC32,BE32,BG32,BI32,BK32,BL32,BO32,BQ32,BS32,BU32,BW32,BY32,BZ32,CA32,CB32,CC32,CD32,CE32,CF32,CG32,CH32,CI32,CJ32,CK32,CL32,CM32,CN32,CO32,CP32,CQ32,CS32,U32,Y32,AA32)</f>
        <v>13962.1</v>
      </c>
      <c r="CU32" s="61">
        <f>AVERAGE(H32,I32,J32,K32,L32,M32,O32,Q32,S32,W32,AC32,AD32,AF32,AH32,AJ32,AL32,AN32,AP32,AR32,AT32,AV32,AX32,AZ32,BA32,BB32,BC32,BE32,BG32,BI32,BK32,BL32,BO32,BQ32,BS32,BU32,BW32,BY32,BZ32,CA32,CB32,CC32,CD32,CE32,CF32,CG32,CH32,CI32,CJ32,CK32,CL32,CM32,CN32,CO32,CP32,CQ32,CS32,U32,Y32,AA32)</f>
        <v>13915.924999999999</v>
      </c>
      <c r="CV32" s="61">
        <f>STDEV(H32,I32,J32,K32,L32,M32,O32,Q32,S32,W32,AC32,AD32,AF32,AH32,AJ32,AL32,AN32,AP32,AR32,AT32,AV32,AX32,AZ32,BA32,BB32,BC32,BE32,BG32,BI32,BK32,BL32,BO32,BQ32,BS32,BU32,BW32,BY32,BZ32,CA32,CB32,CC32,CD32,CE32,CF32,CG32,CH32,CI32,CJ32,CK32,CL32,CM32,CN32,CO32,CP32,CQ32,CS32,U32,Y32,AA32)</f>
        <v>1367.751374519507</v>
      </c>
      <c r="CW32" s="62">
        <f t="shared" si="11"/>
        <v>9.8286773931269902E-2</v>
      </c>
      <c r="CX32" s="63">
        <f>CZ32/1.08</f>
        <v>12885.185185185184</v>
      </c>
      <c r="CY32" s="63">
        <f>+CX32*8%</f>
        <v>1030.8148148148148</v>
      </c>
      <c r="CZ32" s="293">
        <f t="shared" si="3"/>
        <v>13916</v>
      </c>
      <c r="DA32" s="152">
        <f>+CZ32*F32</f>
        <v>83496000</v>
      </c>
      <c r="DB32" s="231" t="s">
        <v>93</v>
      </c>
      <c r="DC32" s="3"/>
      <c r="DD32" s="3"/>
      <c r="DE32" s="3"/>
    </row>
    <row r="33" spans="1:109" ht="111.6" hidden="1" customHeight="1" thickBot="1" x14ac:dyDescent="0.35">
      <c r="A33" s="57">
        <f t="shared" si="4"/>
        <v>26</v>
      </c>
      <c r="B33" s="58" t="s">
        <v>25</v>
      </c>
      <c r="C33" s="58" t="s">
        <v>26</v>
      </c>
      <c r="D33" s="239" t="s">
        <v>55</v>
      </c>
      <c r="E33" s="232" t="s">
        <v>56</v>
      </c>
      <c r="F33" s="66">
        <v>2</v>
      </c>
      <c r="G33" s="66">
        <v>1</v>
      </c>
      <c r="H33" s="240"/>
      <c r="I33" s="59"/>
      <c r="J33" s="59"/>
      <c r="K33" s="59"/>
      <c r="L33" s="59"/>
      <c r="M33" s="59"/>
      <c r="N33" s="59"/>
      <c r="O33" s="59"/>
      <c r="P33" s="59"/>
      <c r="Q33" s="59"/>
      <c r="R33" s="59"/>
      <c r="S33" s="59"/>
      <c r="T33" s="59">
        <v>530000</v>
      </c>
      <c r="U33" s="59">
        <f>+((T33*23%)+T33)</f>
        <v>651900</v>
      </c>
      <c r="V33" s="59"/>
      <c r="W33" s="59"/>
      <c r="X33" s="59">
        <v>540000</v>
      </c>
      <c r="Y33" s="59">
        <f>+(X33*23%)+X33</f>
        <v>664200</v>
      </c>
      <c r="Z33" s="59">
        <v>600000</v>
      </c>
      <c r="AA33" s="59">
        <f>+(Z33*23%)+Z33</f>
        <v>738000</v>
      </c>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61">
        <f>MEDIAN(H33,I33,J33,K33,L33,M33,O33,Q33,S33,W33,AC33,AD33,AF33,AH33,AJ33,AL33,AN33,AP33,AR33,AT33,AV33,AX33,AZ33,BA33,BB33,BC33,BE33,BG33,BI33,BK33,BL33,BO33,BQ33,BS33,BU33,BW33,BY33,BZ33,CA33,CB33,CC33,CD33,CE33,CF33,CG33,CH33,CI33,CJ33,CK33,CL33,CM33,CN33,CO33,CP33,CQ33,CS33,U33,Y33,AA33)</f>
        <v>664200</v>
      </c>
      <c r="CU33" s="61">
        <f>AVERAGE(H33,I33,J33,K33,L33,M33,O33,Q33,S33,W33,AC33,AD33,AF33,AH33,AJ33,AL33,AN33,AP33,AR33,AT33,AV33,AX33,AZ33,BA33,BB33,BC33,BE33,BG33,BI33,BK33,BL33,BO33,BQ33,BS33,BU33,BW33,BY33,BZ33,CA33,CB33,CC33,CD33,CE33,CF33,CG33,CH33,CI33,CJ33,CK33,CL33,CM33,CN33,CO33,CP33,CQ33,CS33,U33,Y33,AA33)</f>
        <v>684700</v>
      </c>
      <c r="CV33" s="61">
        <f>STDEV(H33,I33,J33,K33,L33,M33,O33,Q33,S33,W33,AC33,AD33,AF33,AH33,AJ33,AL33,AN33,AP33,AR33,AT33,AV33,AX33,AZ33,BA33,BB33,BC33,BE33,BG33,BI33,BK33,BL33,BO33,BQ33,BS33,BU33,BW33,BY33,BZ33,CA33,CB33,CC33,CD33,CE33,CF33,CG33,CH33,CI33,CJ33,CK33,CL33,CM33,CN33,CO33,CP33,CQ33,CS33,U33,Y33,AA33)</f>
        <v>46567.048435562247</v>
      </c>
      <c r="CW33" s="62">
        <f t="shared" si="11"/>
        <v>6.801087839281765E-2</v>
      </c>
      <c r="CX33" s="63">
        <f>CZ33</f>
        <v>684700</v>
      </c>
      <c r="CY33" s="63">
        <v>0</v>
      </c>
      <c r="CZ33" s="293">
        <f t="shared" si="3"/>
        <v>684700</v>
      </c>
      <c r="DA33" s="152">
        <f t="shared" si="15"/>
        <v>1369400</v>
      </c>
      <c r="DB33" s="231" t="s">
        <v>93</v>
      </c>
      <c r="DC33" s="3"/>
      <c r="DD33" s="3"/>
      <c r="DE33" s="3"/>
    </row>
    <row r="34" spans="1:109" ht="234" hidden="1" customHeight="1" x14ac:dyDescent="0.3">
      <c r="A34" s="57">
        <f t="shared" si="4"/>
        <v>27</v>
      </c>
      <c r="B34" s="58" t="s">
        <v>25</v>
      </c>
      <c r="C34" s="58" t="s">
        <v>628</v>
      </c>
      <c r="D34" s="64" t="s">
        <v>629</v>
      </c>
      <c r="E34" s="232" t="s">
        <v>722</v>
      </c>
      <c r="F34" s="241">
        <v>2</v>
      </c>
      <c r="G34" s="242">
        <v>4</v>
      </c>
      <c r="H34" s="243">
        <v>2146000</v>
      </c>
      <c r="I34" s="59"/>
      <c r="J34" s="59"/>
      <c r="K34" s="59"/>
      <c r="L34" s="59"/>
      <c r="M34" s="59"/>
      <c r="N34" s="59"/>
      <c r="O34" s="59"/>
      <c r="P34" s="59"/>
      <c r="Q34" s="59"/>
      <c r="R34" s="268"/>
      <c r="S34" s="268"/>
      <c r="T34" s="59"/>
      <c r="U34" s="59"/>
      <c r="V34" s="268"/>
      <c r="W34" s="268"/>
      <c r="X34" s="59"/>
      <c r="Y34" s="59"/>
      <c r="Z34" s="59"/>
      <c r="AA34" s="59"/>
      <c r="AB34" s="268"/>
      <c r="AC34" s="268"/>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61"/>
      <c r="CU34" s="61"/>
      <c r="CV34" s="61"/>
      <c r="CW34" s="62"/>
      <c r="CX34" s="63">
        <f>+H34</f>
        <v>2146000</v>
      </c>
      <c r="CY34" s="63">
        <f t="shared" si="13"/>
        <v>407740</v>
      </c>
      <c r="CZ34" s="293">
        <f>CX34+CY34</f>
        <v>2553740</v>
      </c>
      <c r="DA34" s="152">
        <f t="shared" si="15"/>
        <v>20429920</v>
      </c>
      <c r="DB34" s="226" t="s">
        <v>831</v>
      </c>
      <c r="DC34" s="3"/>
      <c r="DD34" s="3"/>
      <c r="DE34" s="3"/>
    </row>
    <row r="35" spans="1:109" ht="103.5" hidden="1" customHeight="1" x14ac:dyDescent="0.3">
      <c r="A35" s="57">
        <f t="shared" si="4"/>
        <v>28</v>
      </c>
      <c r="B35" s="58" t="s">
        <v>25</v>
      </c>
      <c r="C35" s="58" t="s">
        <v>58</v>
      </c>
      <c r="D35" s="64" t="s">
        <v>27</v>
      </c>
      <c r="E35" s="232" t="s">
        <v>21</v>
      </c>
      <c r="F35" s="66">
        <v>10</v>
      </c>
      <c r="G35" s="230">
        <v>1</v>
      </c>
      <c r="H35" s="17"/>
      <c r="I35" s="59"/>
      <c r="J35" s="59"/>
      <c r="K35" s="59"/>
      <c r="L35" s="59"/>
      <c r="M35" s="59"/>
      <c r="N35" s="59"/>
      <c r="O35" s="59"/>
      <c r="P35" s="59"/>
      <c r="Q35" s="59"/>
      <c r="R35" s="407"/>
      <c r="S35" s="407"/>
      <c r="T35" s="59">
        <v>115000</v>
      </c>
      <c r="U35" s="59">
        <f>+((T35/1.19)*23%)+T35</f>
        <v>137226.89075630251</v>
      </c>
      <c r="V35" s="407"/>
      <c r="W35" s="407"/>
      <c r="X35" s="59">
        <v>120000</v>
      </c>
      <c r="Y35" s="59">
        <f>+((X35/1.19)*23%)+X35</f>
        <v>143193.27731092437</v>
      </c>
      <c r="Z35" s="59">
        <v>148000</v>
      </c>
      <c r="AA35" s="59">
        <f>+((Z35/1.19)*23%)+Z35</f>
        <v>176605.04201680672</v>
      </c>
      <c r="AB35" s="407"/>
      <c r="AC35" s="407"/>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61">
        <f t="shared" ref="CT35:CT56" si="21">MEDIAN(H35,I35,J35,K35,L35,M35,O35,Q35,S35,W35,AC35,AD35,AF35,AH35,AJ35,AL35,AN35,AP35,AR35,AT35,AV35,AX35,AZ35,BA35,BB35,BC35,BE35,BG35,BI35,BK35,BL35,BO35,BQ35,BS35,BU35,BW35,BY35,BZ35,CA35,CB35,CC35,CD35,CE35,CF35,CG35,CH35,CI35,CJ35,CK35,CL35,CM35,CN35,CO35,CP35,CQ35,CS35,U35,Y35,AA35)</f>
        <v>143193.27731092437</v>
      </c>
      <c r="CU35" s="61">
        <f t="shared" ref="CU35:CU56" si="22">AVERAGE(H35,I35,J35,K35,L35,M35,O35,Q35,S35,W35,AC35,AD35,AF35,AH35,AJ35,AL35,AN35,AP35,AR35,AT35,AV35,AX35,AZ35,BA35,BB35,BC35,BE35,BG35,BI35,BK35,BL35,BO35,BQ35,BS35,BU35,BW35,BY35,BZ35,CA35,CB35,CC35,CD35,CE35,CF35,CG35,CH35,CI35,CJ35,CK35,CL35,CM35,CN35,CO35,CP35,CQ35,CS35,U35,Y35,AA35)</f>
        <v>152341.73669467788</v>
      </c>
      <c r="CV35" s="61">
        <f>STDEV(H35,I35,J35,K35,L35,M35,O35,Q35,S35,W35,AC35,AD35,AF35,AH35,AJ35,AL35,AN35,AP35,AR35,AT35,AV35,AX35,AZ35,BA35,BB35,BC35,BE35,BG35,BI35,BK35,BL35,BO35,BQ35,BS35,BU35,BW35,BY35,BZ35,CA35,CB35,CC35,CD35,CE35,CF35,CG35,CH35,CI35,CJ35,CK35,CL35,CM35,CN35,CO35,CP35,CQ35,CS35,U35,Y35,AA35)</f>
        <v>21223.346366582569</v>
      </c>
      <c r="CW35" s="62">
        <f t="shared" si="11"/>
        <v>0.13931406341466512</v>
      </c>
      <c r="CX35" s="63">
        <f t="shared" si="12"/>
        <v>128018.48739495799</v>
      </c>
      <c r="CY35" s="63">
        <f t="shared" si="13"/>
        <v>24323.512605042019</v>
      </c>
      <c r="CZ35" s="293">
        <f t="shared" si="3"/>
        <v>152342</v>
      </c>
      <c r="DA35" s="152">
        <f t="shared" si="15"/>
        <v>1523420</v>
      </c>
      <c r="DB35" s="231" t="s">
        <v>93</v>
      </c>
      <c r="DC35" s="3"/>
      <c r="DD35" s="3"/>
      <c r="DE35" s="3"/>
    </row>
    <row r="36" spans="1:109" ht="132.44999999999999" hidden="1" customHeight="1" x14ac:dyDescent="0.3">
      <c r="A36" s="57">
        <f t="shared" si="4"/>
        <v>29</v>
      </c>
      <c r="B36" s="58" t="s">
        <v>25</v>
      </c>
      <c r="C36" s="58" t="s">
        <v>57</v>
      </c>
      <c r="D36" s="64" t="s">
        <v>27</v>
      </c>
      <c r="E36" s="232" t="s">
        <v>21</v>
      </c>
      <c r="F36" s="66">
        <v>6</v>
      </c>
      <c r="G36" s="230">
        <v>1</v>
      </c>
      <c r="H36" s="244"/>
      <c r="I36" s="59"/>
      <c r="J36" s="59"/>
      <c r="K36" s="59"/>
      <c r="L36" s="59"/>
      <c r="M36" s="59"/>
      <c r="N36" s="59"/>
      <c r="O36" s="59"/>
      <c r="P36" s="59"/>
      <c r="Q36" s="59"/>
      <c r="R36" s="407"/>
      <c r="S36" s="407"/>
      <c r="T36" s="59">
        <v>115000</v>
      </c>
      <c r="U36" s="59">
        <f>+((T36/1.19)*23%)+T36</f>
        <v>137226.89075630251</v>
      </c>
      <c r="V36" s="407"/>
      <c r="W36" s="407"/>
      <c r="X36" s="59">
        <v>120000</v>
      </c>
      <c r="Y36" s="59">
        <f>+((X36/1.19)*23%)+X36</f>
        <v>143193.27731092437</v>
      </c>
      <c r="Z36" s="59">
        <v>148000</v>
      </c>
      <c r="AA36" s="59">
        <f>+((Z36/1.19)*23%)+Z36</f>
        <v>176605.04201680672</v>
      </c>
      <c r="AB36" s="407"/>
      <c r="AC36" s="407"/>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61">
        <f t="shared" si="21"/>
        <v>143193.27731092437</v>
      </c>
      <c r="CU36" s="61">
        <f t="shared" si="22"/>
        <v>152341.73669467788</v>
      </c>
      <c r="CV36" s="61">
        <f>STDEV(H36,I36,J36,K36,L36,M36,O36,Q36,S36,U36,W36,Y36,AA36,AC36,AD36,AF36,AH36,AJ36,AL36,AN36,AP36,AR36,AT36,AV36,AX36,AZ36,BA36,BC36,BE36,BG36,BI36,BK36,BL36,BO36,BQ36,BS36,BU36,BW36,BY36,BZ36,CA36,CB36,CC36,CD36,CE36,CF36,CG36,CH36,CI36,CJ36,CK36,CL36,CM36,CN36,CO36,CP36,CQ36,CS36)</f>
        <v>21223.346366582569</v>
      </c>
      <c r="CW36" s="62">
        <f t="shared" si="11"/>
        <v>0.13931406341466512</v>
      </c>
      <c r="CX36" s="63">
        <f t="shared" si="12"/>
        <v>128018.48739495799</v>
      </c>
      <c r="CY36" s="63">
        <f>+CX36*19%</f>
        <v>24323.512605042019</v>
      </c>
      <c r="CZ36" s="293">
        <f t="shared" si="3"/>
        <v>152342</v>
      </c>
      <c r="DA36" s="152">
        <f t="shared" si="15"/>
        <v>914052</v>
      </c>
      <c r="DB36" s="231" t="s">
        <v>93</v>
      </c>
      <c r="DC36" s="3"/>
      <c r="DD36" s="3"/>
      <c r="DE36" s="3"/>
    </row>
    <row r="37" spans="1:109" ht="409.6" hidden="1" customHeight="1" x14ac:dyDescent="0.3">
      <c r="A37" s="57">
        <f t="shared" si="4"/>
        <v>30</v>
      </c>
      <c r="B37" s="58" t="s">
        <v>25</v>
      </c>
      <c r="C37" s="58" t="s">
        <v>43</v>
      </c>
      <c r="D37" s="64" t="s">
        <v>854</v>
      </c>
      <c r="E37" s="228" t="s">
        <v>13</v>
      </c>
      <c r="F37" s="229">
        <v>1</v>
      </c>
      <c r="G37" s="230">
        <v>1</v>
      </c>
      <c r="H37" s="17"/>
      <c r="I37" s="59">
        <v>13700000</v>
      </c>
      <c r="J37" s="59">
        <v>12600000</v>
      </c>
      <c r="K37" s="59">
        <v>10500000</v>
      </c>
      <c r="L37" s="59"/>
      <c r="M37" s="59"/>
      <c r="N37" s="59"/>
      <c r="O37" s="59"/>
      <c r="P37" s="59"/>
      <c r="Q37" s="59"/>
      <c r="T37" s="59"/>
      <c r="U37" s="59"/>
      <c r="X37" s="59"/>
      <c r="Y37" s="59"/>
      <c r="Z37" s="59"/>
      <c r="AA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60"/>
      <c r="BN37" s="60"/>
      <c r="BO37" s="60"/>
      <c r="BP37" s="60"/>
      <c r="BQ37" s="60"/>
      <c r="BR37" s="60"/>
      <c r="BS37" s="60"/>
      <c r="BT37" s="60"/>
      <c r="BU37" s="60"/>
      <c r="BV37" s="60"/>
      <c r="BW37" s="60"/>
      <c r="BX37" s="60"/>
      <c r="BY37" s="60"/>
      <c r="BZ37" s="60"/>
      <c r="CA37" s="60"/>
      <c r="CB37" s="60"/>
      <c r="CC37" s="60"/>
      <c r="CD37" s="60"/>
      <c r="CE37" s="60"/>
      <c r="CF37" s="60"/>
      <c r="CG37" s="60"/>
      <c r="CH37" s="60"/>
      <c r="CI37" s="60"/>
      <c r="CJ37" s="60"/>
      <c r="CK37" s="60"/>
      <c r="CL37" s="60"/>
      <c r="CM37" s="60"/>
      <c r="CN37" s="60"/>
      <c r="CO37" s="60"/>
      <c r="CP37" s="60"/>
      <c r="CQ37" s="60"/>
      <c r="CR37" s="60"/>
      <c r="CS37" s="60"/>
      <c r="CT37" s="61">
        <f t="shared" si="21"/>
        <v>12600000</v>
      </c>
      <c r="CU37" s="61">
        <f t="shared" si="22"/>
        <v>12266666.666666666</v>
      </c>
      <c r="CV37" s="61">
        <f t="shared" ref="CV37:CV56" si="23">STDEV(H37,I37,J37,K37,L37,M37,O37,Q37,S37,W37,AC37,AD37,AF37,AH37,AJ37,AL37,AN37,AP37,AR37,AT37,AV37,AX37,AZ37,BA37,BB37,BC37,BE37,BG37,BI37,BK37,BL37,BO37,BQ37,BS37,BU37,BW37,BY37,BZ37,CA37,CB37,CC37,CD37,CE37,CF37,CG37,CH37,CI37,CJ37,CK37,CL37,CM37,CN37,CO37,CP37,CQ37,CS37,U37,Y37,AA37)</f>
        <v>1625833.1197676298</v>
      </c>
      <c r="CW37" s="62">
        <f t="shared" si="11"/>
        <v>0.13254074345931766</v>
      </c>
      <c r="CX37" s="63">
        <f t="shared" si="12"/>
        <v>10308123.529411765</v>
      </c>
      <c r="CY37" s="63">
        <f t="shared" si="13"/>
        <v>1958543.4705882354</v>
      </c>
      <c r="CZ37" s="293">
        <f t="shared" si="3"/>
        <v>12266667</v>
      </c>
      <c r="DA37" s="152">
        <f t="shared" si="15"/>
        <v>12266667</v>
      </c>
      <c r="DB37" s="9" t="s">
        <v>832</v>
      </c>
      <c r="DC37" s="65"/>
      <c r="DD37" s="3"/>
      <c r="DE37" s="3"/>
    </row>
    <row r="38" spans="1:109" ht="93.6" hidden="1" customHeight="1" x14ac:dyDescent="0.3">
      <c r="A38" s="57">
        <f t="shared" si="4"/>
        <v>31</v>
      </c>
      <c r="B38" s="58" t="s">
        <v>25</v>
      </c>
      <c r="C38" s="58" t="s">
        <v>28</v>
      </c>
      <c r="D38" s="64" t="s">
        <v>29</v>
      </c>
      <c r="E38" s="232" t="s">
        <v>21</v>
      </c>
      <c r="F38" s="229">
        <v>1</v>
      </c>
      <c r="G38" s="230">
        <v>1</v>
      </c>
      <c r="H38" s="17"/>
      <c r="I38" s="59"/>
      <c r="J38" s="59"/>
      <c r="K38" s="59"/>
      <c r="L38" s="59"/>
      <c r="M38" s="59"/>
      <c r="N38" s="59"/>
      <c r="O38" s="59"/>
      <c r="P38" s="59"/>
      <c r="Q38" s="59"/>
      <c r="T38" s="59">
        <v>200000</v>
      </c>
      <c r="U38" s="59">
        <f>+((T38/1.19)*23%)+T38</f>
        <v>238655.46218487396</v>
      </c>
      <c r="V38" s="407"/>
      <c r="W38" s="407"/>
      <c r="X38" s="59">
        <v>210000</v>
      </c>
      <c r="Y38" s="59">
        <f>+((X38/1.19)*23%)+X38</f>
        <v>250588.23529411765</v>
      </c>
      <c r="Z38" s="59">
        <v>243000</v>
      </c>
      <c r="AA38" s="59">
        <f>+((Z38/1.19)*23%)+Z38</f>
        <v>289966.38655462186</v>
      </c>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61">
        <f t="shared" si="21"/>
        <v>250588.23529411765</v>
      </c>
      <c r="CU38" s="61">
        <f t="shared" si="22"/>
        <v>259736.69467787116</v>
      </c>
      <c r="CV38" s="61">
        <f t="shared" si="23"/>
        <v>26850.949177666658</v>
      </c>
      <c r="CW38" s="62">
        <f t="shared" si="11"/>
        <v>0.10337757324188465</v>
      </c>
      <c r="CX38" s="63">
        <f t="shared" si="12"/>
        <v>218266.38655462186</v>
      </c>
      <c r="CY38" s="63">
        <f t="shared" si="13"/>
        <v>41470.613445378156</v>
      </c>
      <c r="CZ38" s="293">
        <f t="shared" si="3"/>
        <v>259737</v>
      </c>
      <c r="DA38" s="152">
        <f t="shared" si="15"/>
        <v>259737</v>
      </c>
      <c r="DB38" s="231" t="s">
        <v>93</v>
      </c>
      <c r="DC38" s="3"/>
      <c r="DD38" s="3"/>
      <c r="DE38" s="3"/>
    </row>
    <row r="39" spans="1:109" ht="154.94999999999999" hidden="1" customHeight="1" x14ac:dyDescent="0.3">
      <c r="A39" s="57">
        <f t="shared" si="4"/>
        <v>32</v>
      </c>
      <c r="B39" s="58" t="s">
        <v>59</v>
      </c>
      <c r="C39" s="58" t="s">
        <v>746</v>
      </c>
      <c r="D39" s="64" t="s">
        <v>720</v>
      </c>
      <c r="E39" s="228" t="s">
        <v>8</v>
      </c>
      <c r="F39" s="229">
        <v>300</v>
      </c>
      <c r="G39" s="230"/>
      <c r="H39" s="17"/>
      <c r="I39" s="59"/>
      <c r="J39" s="59"/>
      <c r="K39" s="59"/>
      <c r="L39" s="59"/>
      <c r="M39" s="59"/>
      <c r="N39" s="59"/>
      <c r="O39" s="59"/>
      <c r="P39" s="59"/>
      <c r="Q39" s="59"/>
      <c r="T39" s="59"/>
      <c r="U39" s="59"/>
      <c r="X39" s="59"/>
      <c r="Y39" s="59"/>
      <c r="Z39" s="59"/>
      <c r="AA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60"/>
      <c r="BN39" s="60"/>
      <c r="BO39" s="60"/>
      <c r="BP39" s="60"/>
      <c r="BQ39" s="60"/>
      <c r="BR39" s="60"/>
      <c r="BS39" s="60"/>
      <c r="BT39" s="60"/>
      <c r="BU39" s="60"/>
      <c r="BV39" s="60"/>
      <c r="BW39" s="60"/>
      <c r="BX39" s="60"/>
      <c r="BY39" s="60"/>
      <c r="BZ39" s="60"/>
      <c r="CA39" s="60"/>
      <c r="CB39" s="60"/>
      <c r="CC39" s="60"/>
      <c r="CD39" s="60"/>
      <c r="CE39" s="60"/>
      <c r="CF39" s="60"/>
      <c r="CG39" s="60"/>
      <c r="CH39" s="60"/>
      <c r="CI39" s="60"/>
      <c r="CJ39" s="60"/>
      <c r="CK39" s="60"/>
      <c r="CL39" s="60"/>
      <c r="CM39" s="60"/>
      <c r="CN39" s="59">
        <v>60000</v>
      </c>
      <c r="CO39" s="59">
        <v>85000</v>
      </c>
      <c r="CP39" s="59"/>
      <c r="CQ39" s="59"/>
      <c r="CR39" s="59"/>
      <c r="CS39" s="59"/>
      <c r="CT39" s="61">
        <f t="shared" si="21"/>
        <v>72500</v>
      </c>
      <c r="CU39" s="61">
        <f t="shared" si="22"/>
        <v>72500</v>
      </c>
      <c r="CV39" s="61">
        <f t="shared" si="23"/>
        <v>17677.66952966369</v>
      </c>
      <c r="CW39" s="62">
        <f t="shared" si="11"/>
        <v>0.24382992454708538</v>
      </c>
      <c r="CX39" s="63">
        <f t="shared" si="12"/>
        <v>60924.36974789916</v>
      </c>
      <c r="CY39" s="63">
        <f t="shared" si="13"/>
        <v>11575.63025210084</v>
      </c>
      <c r="CZ39" s="293">
        <f t="shared" si="3"/>
        <v>72500</v>
      </c>
      <c r="DA39" s="152">
        <f t="shared" ref="DA39:DA54" si="24">+CZ39*F39</f>
        <v>21750000</v>
      </c>
      <c r="DB39" s="9" t="s">
        <v>123</v>
      </c>
      <c r="DC39" s="65"/>
      <c r="DD39" s="3"/>
      <c r="DE39" s="3"/>
    </row>
    <row r="40" spans="1:109" ht="154.94999999999999" hidden="1" customHeight="1" x14ac:dyDescent="0.3">
      <c r="A40" s="57">
        <f t="shared" si="4"/>
        <v>33</v>
      </c>
      <c r="B40" s="58" t="s">
        <v>59</v>
      </c>
      <c r="C40" s="58" t="s">
        <v>747</v>
      </c>
      <c r="D40" s="64" t="s">
        <v>849</v>
      </c>
      <c r="E40" s="228" t="s">
        <v>8</v>
      </c>
      <c r="F40" s="229">
        <v>300</v>
      </c>
      <c r="G40" s="230"/>
      <c r="H40" s="17"/>
      <c r="I40" s="59"/>
      <c r="J40" s="59"/>
      <c r="K40" s="59"/>
      <c r="L40" s="59"/>
      <c r="M40" s="59"/>
      <c r="N40" s="59"/>
      <c r="O40" s="59"/>
      <c r="P40" s="59"/>
      <c r="Q40" s="59"/>
      <c r="T40" s="59"/>
      <c r="U40" s="59"/>
      <c r="X40" s="59"/>
      <c r="Y40" s="59"/>
      <c r="Z40" s="59"/>
      <c r="AA40" s="59"/>
      <c r="AD40" s="59"/>
      <c r="AE40" s="59">
        <v>15100</v>
      </c>
      <c r="AF40" s="59">
        <f>+(AE40*5.1%)+AE40</f>
        <v>15870.1</v>
      </c>
      <c r="AG40" s="59">
        <v>18963</v>
      </c>
      <c r="AH40" s="59">
        <f>+(AG40*5.1%)+AG40</f>
        <v>19930.113000000001</v>
      </c>
      <c r="AI40" s="59"/>
      <c r="AJ40" s="59"/>
      <c r="AK40" s="59"/>
      <c r="AL40" s="59"/>
      <c r="AM40" s="59">
        <v>16832</v>
      </c>
      <c r="AN40" s="59">
        <f>+(AM40*5.1%)+AM40</f>
        <v>17690.432000000001</v>
      </c>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60"/>
      <c r="BN40" s="60"/>
      <c r="BO40" s="60"/>
      <c r="BP40" s="60"/>
      <c r="BQ40" s="60"/>
      <c r="BR40" s="60"/>
      <c r="BS40" s="60"/>
      <c r="BT40" s="60"/>
      <c r="BU40" s="60"/>
      <c r="BV40" s="60"/>
      <c r="BW40" s="60"/>
      <c r="BX40" s="60"/>
      <c r="BY40" s="60"/>
      <c r="BZ40" s="60"/>
      <c r="CA40" s="60"/>
      <c r="CB40" s="60"/>
      <c r="CC40" s="60"/>
      <c r="CD40" s="60"/>
      <c r="CE40" s="60"/>
      <c r="CF40" s="60"/>
      <c r="CG40" s="60"/>
      <c r="CH40" s="60"/>
      <c r="CI40" s="60"/>
      <c r="CJ40" s="60"/>
      <c r="CK40" s="60"/>
      <c r="CL40" s="60"/>
      <c r="CM40" s="60"/>
      <c r="CN40" s="60"/>
      <c r="CO40" s="60"/>
      <c r="CP40" s="60"/>
      <c r="CQ40" s="60"/>
      <c r="CR40" s="60"/>
      <c r="CS40" s="60"/>
      <c r="CT40" s="61">
        <f t="shared" si="21"/>
        <v>17690.432000000001</v>
      </c>
      <c r="CU40" s="61">
        <f t="shared" si="22"/>
        <v>17830.215</v>
      </c>
      <c r="CV40" s="61">
        <f t="shared" si="23"/>
        <v>2033.61275944045</v>
      </c>
      <c r="CW40" s="62">
        <f t="shared" si="11"/>
        <v>0.11405430385670896</v>
      </c>
      <c r="CX40" s="63">
        <f t="shared" si="12"/>
        <v>14984.033613445379</v>
      </c>
      <c r="CY40" s="63">
        <f t="shared" si="13"/>
        <v>2846.9663865546222</v>
      </c>
      <c r="CZ40" s="293">
        <f t="shared" si="3"/>
        <v>17831</v>
      </c>
      <c r="DA40" s="152">
        <f t="shared" si="24"/>
        <v>5349300</v>
      </c>
      <c r="DB40" s="231" t="s">
        <v>93</v>
      </c>
      <c r="DC40" s="65"/>
      <c r="DD40" s="3"/>
      <c r="DE40" s="3"/>
    </row>
    <row r="41" spans="1:109" ht="154.94999999999999" hidden="1" customHeight="1" x14ac:dyDescent="0.3">
      <c r="A41" s="57">
        <f t="shared" si="4"/>
        <v>34</v>
      </c>
      <c r="B41" s="58" t="s">
        <v>60</v>
      </c>
      <c r="C41" s="58" t="s">
        <v>630</v>
      </c>
      <c r="D41" s="64" t="s">
        <v>45</v>
      </c>
      <c r="E41" s="232" t="s">
        <v>51</v>
      </c>
      <c r="F41" s="66">
        <v>300</v>
      </c>
      <c r="G41" s="230"/>
      <c r="H41" s="17"/>
      <c r="I41" s="59"/>
      <c r="J41" s="59"/>
      <c r="K41" s="59"/>
      <c r="L41" s="59"/>
      <c r="M41" s="59"/>
      <c r="N41" s="59"/>
      <c r="O41" s="59"/>
      <c r="P41" s="59"/>
      <c r="Q41" s="59"/>
      <c r="T41" s="59"/>
      <c r="U41" s="59"/>
      <c r="X41" s="59"/>
      <c r="Y41" s="59"/>
      <c r="Z41" s="59"/>
      <c r="AA41" s="59"/>
      <c r="AD41" s="59">
        <v>18000</v>
      </c>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v>19600</v>
      </c>
      <c r="CI41" s="59"/>
      <c r="CJ41" s="59"/>
      <c r="CK41" s="59"/>
      <c r="CL41" s="59"/>
      <c r="CM41" s="59"/>
      <c r="CN41" s="59"/>
      <c r="CO41" s="59"/>
      <c r="CP41" s="59"/>
      <c r="CQ41" s="59"/>
      <c r="CR41" s="59"/>
      <c r="CS41" s="59"/>
      <c r="CT41" s="61">
        <f t="shared" si="21"/>
        <v>18800</v>
      </c>
      <c r="CU41" s="61">
        <f t="shared" si="22"/>
        <v>18800</v>
      </c>
      <c r="CV41" s="61">
        <f t="shared" si="23"/>
        <v>1131.3708498984761</v>
      </c>
      <c r="CW41" s="62">
        <f t="shared" si="11"/>
        <v>6.0179300526514684E-2</v>
      </c>
      <c r="CX41" s="63">
        <f t="shared" si="12"/>
        <v>15798.319327731093</v>
      </c>
      <c r="CY41" s="63">
        <f t="shared" si="13"/>
        <v>3001.6806722689075</v>
      </c>
      <c r="CZ41" s="293">
        <f t="shared" si="3"/>
        <v>18800</v>
      </c>
      <c r="DA41" s="152">
        <f t="shared" si="24"/>
        <v>5640000</v>
      </c>
      <c r="DB41" s="231" t="s">
        <v>93</v>
      </c>
      <c r="DC41" s="3"/>
      <c r="DD41" s="3"/>
      <c r="DE41" s="3"/>
    </row>
    <row r="42" spans="1:109" ht="151.94999999999999" hidden="1" customHeight="1" x14ac:dyDescent="0.3">
      <c r="A42" s="57">
        <f t="shared" si="4"/>
        <v>35</v>
      </c>
      <c r="B42" s="58" t="s">
        <v>60</v>
      </c>
      <c r="C42" s="58" t="s">
        <v>631</v>
      </c>
      <c r="D42" s="64" t="s">
        <v>46</v>
      </c>
      <c r="E42" s="228" t="s">
        <v>8</v>
      </c>
      <c r="F42" s="66">
        <v>300</v>
      </c>
      <c r="G42" s="230"/>
      <c r="H42" s="17"/>
      <c r="I42" s="59"/>
      <c r="J42" s="59"/>
      <c r="K42" s="59"/>
      <c r="L42" s="59"/>
      <c r="M42" s="59"/>
      <c r="N42" s="59"/>
      <c r="O42" s="59"/>
      <c r="P42" s="59"/>
      <c r="Q42" s="59"/>
      <c r="T42" s="59"/>
      <c r="U42" s="59"/>
      <c r="X42" s="59"/>
      <c r="Y42" s="59"/>
      <c r="Z42" s="59"/>
      <c r="AA42" s="59"/>
      <c r="AD42" s="245">
        <v>800</v>
      </c>
      <c r="AE42" s="59"/>
      <c r="AF42" s="59"/>
      <c r="AG42" s="59">
        <v>550</v>
      </c>
      <c r="AH42" s="59">
        <v>578.04999999999995</v>
      </c>
      <c r="AI42" s="59"/>
      <c r="AJ42" s="59"/>
      <c r="AK42" s="59"/>
      <c r="AL42" s="59"/>
      <c r="AM42" s="59">
        <v>526</v>
      </c>
      <c r="AN42" s="59">
        <v>552.82600000000002</v>
      </c>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61">
        <f t="shared" si="21"/>
        <v>578.04999999999995</v>
      </c>
      <c r="CU42" s="61">
        <f t="shared" si="22"/>
        <v>643.62533333333329</v>
      </c>
      <c r="CV42" s="61">
        <f t="shared" si="23"/>
        <v>136.01044013359211</v>
      </c>
      <c r="CW42" s="62">
        <f t="shared" si="11"/>
        <v>0.21131927705392597</v>
      </c>
      <c r="CX42" s="63">
        <f t="shared" si="12"/>
        <v>486.55462184873954</v>
      </c>
      <c r="CY42" s="63">
        <f t="shared" si="13"/>
        <v>92.445378151260513</v>
      </c>
      <c r="CZ42" s="293">
        <f>ROUNDUP(IF(CW42&lt;15%,CU42,CT42),0)</f>
        <v>579</v>
      </c>
      <c r="DA42" s="152">
        <f t="shared" si="24"/>
        <v>173700</v>
      </c>
      <c r="DB42" s="231" t="s">
        <v>94</v>
      </c>
      <c r="DC42" s="3"/>
      <c r="DD42" s="3"/>
      <c r="DE42" s="3"/>
    </row>
    <row r="43" spans="1:109" ht="151.94999999999999" hidden="1" customHeight="1" x14ac:dyDescent="0.3">
      <c r="A43" s="57">
        <f t="shared" si="4"/>
        <v>36</v>
      </c>
      <c r="B43" s="58" t="s">
        <v>44</v>
      </c>
      <c r="C43" s="58" t="s">
        <v>632</v>
      </c>
      <c r="D43" s="64" t="s">
        <v>47</v>
      </c>
      <c r="E43" s="228" t="s">
        <v>8</v>
      </c>
      <c r="F43" s="66">
        <v>300</v>
      </c>
      <c r="G43" s="230"/>
      <c r="H43" s="17"/>
      <c r="I43" s="59"/>
      <c r="J43" s="59"/>
      <c r="K43" s="59"/>
      <c r="L43" s="59"/>
      <c r="M43" s="59"/>
      <c r="N43" s="59"/>
      <c r="O43" s="59"/>
      <c r="P43" s="59"/>
      <c r="Q43" s="59"/>
      <c r="T43" s="59"/>
      <c r="U43" s="59"/>
      <c r="X43" s="59"/>
      <c r="Y43" s="59"/>
      <c r="Z43" s="59"/>
      <c r="AA43" s="59"/>
      <c r="AD43" s="59"/>
      <c r="AE43" s="59"/>
      <c r="AF43" s="59"/>
      <c r="AG43" s="59">
        <v>239</v>
      </c>
      <c r="AH43" s="59">
        <f>(AG43*5.1%)+AG43</f>
        <v>251.18899999999999</v>
      </c>
      <c r="AI43" s="59"/>
      <c r="AJ43" s="59"/>
      <c r="AK43" s="59"/>
      <c r="AL43" s="59"/>
      <c r="AM43" s="59">
        <v>270</v>
      </c>
      <c r="AN43" s="59">
        <f t="shared" ref="AN43" si="25">((AM43*5.1%)+AM43)</f>
        <v>283.77</v>
      </c>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61">
        <f t="shared" si="21"/>
        <v>267.47949999999997</v>
      </c>
      <c r="CU43" s="61">
        <f t="shared" si="22"/>
        <v>267.47949999999997</v>
      </c>
      <c r="CV43" s="61">
        <f t="shared" si="23"/>
        <v>23.038246037838899</v>
      </c>
      <c r="CW43" s="62">
        <f t="shared" si="11"/>
        <v>8.6130884938243502E-2</v>
      </c>
      <c r="CX43" s="63">
        <f t="shared" si="12"/>
        <v>225.21008403361347</v>
      </c>
      <c r="CY43" s="63">
        <f t="shared" si="13"/>
        <v>42.789915966386559</v>
      </c>
      <c r="CZ43" s="293">
        <f t="shared" si="3"/>
        <v>268</v>
      </c>
      <c r="DA43" s="152">
        <f t="shared" si="24"/>
        <v>80400</v>
      </c>
      <c r="DB43" s="231" t="s">
        <v>93</v>
      </c>
      <c r="DC43" s="3"/>
      <c r="DD43" s="3"/>
      <c r="DE43" s="3"/>
    </row>
    <row r="44" spans="1:109" ht="118.05" hidden="1" customHeight="1" x14ac:dyDescent="0.3">
      <c r="A44" s="57">
        <f t="shared" si="4"/>
        <v>37</v>
      </c>
      <c r="B44" s="58" t="s">
        <v>44</v>
      </c>
      <c r="C44" s="246" t="s">
        <v>633</v>
      </c>
      <c r="D44" s="247" t="s">
        <v>52</v>
      </c>
      <c r="E44" s="248" t="s">
        <v>51</v>
      </c>
      <c r="F44" s="234">
        <v>25</v>
      </c>
      <c r="G44" s="230"/>
      <c r="H44" s="17"/>
      <c r="I44" s="59"/>
      <c r="J44" s="59"/>
      <c r="K44" s="59"/>
      <c r="L44" s="59"/>
      <c r="M44" s="59"/>
      <c r="N44" s="59"/>
      <c r="O44" s="59"/>
      <c r="P44" s="59"/>
      <c r="Q44" s="59"/>
      <c r="T44" s="59"/>
      <c r="U44" s="59"/>
      <c r="X44" s="59"/>
      <c r="Y44" s="59"/>
      <c r="Z44" s="59"/>
      <c r="AA44" s="59"/>
      <c r="AD44" s="59">
        <v>12600</v>
      </c>
      <c r="AE44" s="59">
        <v>11500</v>
      </c>
      <c r="AF44" s="59">
        <v>12086.5</v>
      </c>
      <c r="AG44" s="59"/>
      <c r="AH44" s="59"/>
      <c r="AI44" s="59"/>
      <c r="AJ44" s="59"/>
      <c r="AK44" s="59"/>
      <c r="AL44" s="59"/>
      <c r="AM44" s="59">
        <v>12400</v>
      </c>
      <c r="AN44" s="59">
        <v>13032.4</v>
      </c>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61">
        <f t="shared" si="21"/>
        <v>12600</v>
      </c>
      <c r="CU44" s="61">
        <f t="shared" si="22"/>
        <v>12572.966666666667</v>
      </c>
      <c r="CV44" s="61">
        <f t="shared" si="23"/>
        <v>473.52909449508292</v>
      </c>
      <c r="CW44" s="62">
        <f t="shared" si="11"/>
        <v>3.7662479114853528E-2</v>
      </c>
      <c r="CX44" s="63">
        <f t="shared" si="12"/>
        <v>10565.546218487396</v>
      </c>
      <c r="CY44" s="63">
        <f t="shared" si="13"/>
        <v>2007.4537815126052</v>
      </c>
      <c r="CZ44" s="293">
        <f t="shared" si="3"/>
        <v>12573</v>
      </c>
      <c r="DA44" s="152">
        <f t="shared" si="24"/>
        <v>314325</v>
      </c>
      <c r="DB44" s="231" t="s">
        <v>93</v>
      </c>
      <c r="DC44" s="3"/>
      <c r="DD44" s="3"/>
      <c r="DE44" s="3"/>
    </row>
    <row r="45" spans="1:109" ht="151.94999999999999" hidden="1" customHeight="1" x14ac:dyDescent="0.3">
      <c r="A45" s="57">
        <f t="shared" si="4"/>
        <v>38</v>
      </c>
      <c r="B45" s="58" t="s">
        <v>44</v>
      </c>
      <c r="C45" s="58" t="s">
        <v>634</v>
      </c>
      <c r="D45" s="249" t="s">
        <v>48</v>
      </c>
      <c r="E45" s="233" t="s">
        <v>8</v>
      </c>
      <c r="F45" s="234">
        <v>300</v>
      </c>
      <c r="G45" s="230"/>
      <c r="H45" s="17"/>
      <c r="I45" s="59"/>
      <c r="J45" s="59"/>
      <c r="K45" s="59"/>
      <c r="L45" s="59"/>
      <c r="M45" s="59"/>
      <c r="N45" s="59"/>
      <c r="O45" s="59"/>
      <c r="P45" s="59"/>
      <c r="Q45" s="59"/>
      <c r="T45" s="59"/>
      <c r="U45" s="59"/>
      <c r="X45" s="59"/>
      <c r="Y45" s="59"/>
      <c r="Z45" s="59"/>
      <c r="AA45" s="59"/>
      <c r="AD45" s="59">
        <v>5800</v>
      </c>
      <c r="AE45" s="59"/>
      <c r="AF45" s="59"/>
      <c r="AG45" s="59">
        <v>4250</v>
      </c>
      <c r="AH45" s="59">
        <v>4466.75</v>
      </c>
      <c r="AI45" s="59"/>
      <c r="AJ45" s="59"/>
      <c r="AK45" s="59"/>
      <c r="AL45" s="59"/>
      <c r="AM45" s="59">
        <v>4250</v>
      </c>
      <c r="AN45" s="59">
        <f>((AM45*5.1%)+AM45)</f>
        <v>4466.75</v>
      </c>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61">
        <f t="shared" si="21"/>
        <v>4466.75</v>
      </c>
      <c r="CU45" s="61">
        <f t="shared" si="22"/>
        <v>4911.166666666667</v>
      </c>
      <c r="CV45" s="61">
        <f t="shared" si="23"/>
        <v>769.75224639707017</v>
      </c>
      <c r="CW45" s="62">
        <f t="shared" si="11"/>
        <v>0.15673510972893137</v>
      </c>
      <c r="CX45" s="63">
        <f t="shared" si="12"/>
        <v>3753.7815126050423</v>
      </c>
      <c r="CY45" s="63">
        <f>+CX45*19%</f>
        <v>713.21848739495806</v>
      </c>
      <c r="CZ45" s="293">
        <f t="shared" si="3"/>
        <v>4467</v>
      </c>
      <c r="DA45" s="152">
        <f t="shared" si="24"/>
        <v>1340100</v>
      </c>
      <c r="DB45" s="231" t="s">
        <v>94</v>
      </c>
      <c r="DC45" s="3"/>
      <c r="DD45" s="3"/>
      <c r="DE45" s="3"/>
    </row>
    <row r="46" spans="1:109" ht="151.94999999999999" hidden="1" customHeight="1" x14ac:dyDescent="0.3">
      <c r="A46" s="57">
        <f t="shared" si="4"/>
        <v>39</v>
      </c>
      <c r="B46" s="58" t="s">
        <v>44</v>
      </c>
      <c r="C46" s="58" t="s">
        <v>758</v>
      </c>
      <c r="D46" s="66" t="s">
        <v>744</v>
      </c>
      <c r="E46" s="233" t="s">
        <v>8</v>
      </c>
      <c r="F46" s="234">
        <v>300</v>
      </c>
      <c r="G46" s="230"/>
      <c r="H46" s="17"/>
      <c r="I46" s="59"/>
      <c r="J46" s="59"/>
      <c r="K46" s="59"/>
      <c r="L46" s="59"/>
      <c r="M46" s="59"/>
      <c r="N46" s="59"/>
      <c r="O46" s="59"/>
      <c r="P46" s="59"/>
      <c r="Q46" s="59"/>
      <c r="T46" s="59"/>
      <c r="U46" s="59"/>
      <c r="X46" s="59"/>
      <c r="Y46" s="59"/>
      <c r="Z46" s="59"/>
      <c r="AA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v>16000</v>
      </c>
      <c r="CO46" s="59">
        <v>17500</v>
      </c>
      <c r="CP46" s="59"/>
      <c r="CQ46" s="59"/>
      <c r="CR46" s="59"/>
      <c r="CS46" s="59"/>
      <c r="CT46" s="61">
        <f t="shared" si="21"/>
        <v>16750</v>
      </c>
      <c r="CU46" s="61">
        <f t="shared" si="22"/>
        <v>16750</v>
      </c>
      <c r="CV46" s="61">
        <f t="shared" si="23"/>
        <v>1060.6601717798212</v>
      </c>
      <c r="CW46" s="62">
        <f t="shared" si="11"/>
        <v>6.3322995330138576E-2</v>
      </c>
      <c r="CX46" s="63">
        <f t="shared" si="12"/>
        <v>14075.63025210084</v>
      </c>
      <c r="CY46" s="63">
        <f>+CX46*19%</f>
        <v>2674.3697478991598</v>
      </c>
      <c r="CZ46" s="293">
        <f t="shared" si="3"/>
        <v>16750</v>
      </c>
      <c r="DA46" s="152">
        <f t="shared" si="24"/>
        <v>5025000</v>
      </c>
      <c r="DB46" s="231" t="s">
        <v>755</v>
      </c>
      <c r="DC46" s="3"/>
      <c r="DD46" s="3"/>
      <c r="DE46" s="3"/>
    </row>
    <row r="47" spans="1:109" ht="118.95" hidden="1" customHeight="1" x14ac:dyDescent="0.3">
      <c r="A47" s="57">
        <f t="shared" si="4"/>
        <v>40</v>
      </c>
      <c r="B47" s="58" t="s">
        <v>44</v>
      </c>
      <c r="C47" s="58" t="s">
        <v>728</v>
      </c>
      <c r="D47" s="250" t="s">
        <v>616</v>
      </c>
      <c r="E47" s="228" t="s">
        <v>8</v>
      </c>
      <c r="F47" s="66">
        <v>300</v>
      </c>
      <c r="G47" s="230"/>
      <c r="H47" s="17"/>
      <c r="I47" s="59"/>
      <c r="J47" s="59"/>
      <c r="K47" s="59"/>
      <c r="L47" s="59"/>
      <c r="M47" s="59"/>
      <c r="N47" s="59"/>
      <c r="O47" s="59"/>
      <c r="P47" s="59"/>
      <c r="Q47" s="59"/>
      <c r="T47" s="59"/>
      <c r="U47" s="59"/>
      <c r="X47" s="59"/>
      <c r="Y47" s="59"/>
      <c r="Z47" s="59"/>
      <c r="AA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v>31200</v>
      </c>
      <c r="CC47" s="59">
        <v>33320</v>
      </c>
      <c r="CD47" s="59"/>
      <c r="CE47" s="59"/>
      <c r="CF47" s="59"/>
      <c r="CG47" s="59"/>
      <c r="CH47" s="59"/>
      <c r="CI47" s="59"/>
      <c r="CJ47" s="59"/>
      <c r="CK47" s="59"/>
      <c r="CL47" s="59"/>
      <c r="CM47" s="59"/>
      <c r="CN47" s="59"/>
      <c r="CO47" s="59"/>
      <c r="CP47" s="59"/>
      <c r="CQ47" s="59"/>
      <c r="CR47" s="59"/>
      <c r="CS47" s="59"/>
      <c r="CT47" s="61">
        <f t="shared" si="21"/>
        <v>32260</v>
      </c>
      <c r="CU47" s="61">
        <f t="shared" si="22"/>
        <v>32260</v>
      </c>
      <c r="CV47" s="61">
        <f t="shared" si="23"/>
        <v>1499.0663761154808</v>
      </c>
      <c r="CW47" s="62">
        <f t="shared" si="11"/>
        <v>4.6468269563406099E-2</v>
      </c>
      <c r="CX47" s="63">
        <f t="shared" si="12"/>
        <v>27109.243697478993</v>
      </c>
      <c r="CY47" s="63">
        <f t="shared" ref="CY47:CY51" si="26">+CX47*19%</f>
        <v>5150.7563025210084</v>
      </c>
      <c r="CZ47" s="293">
        <f t="shared" ref="CZ47:CZ51" si="27">ROUNDUP(IF(CW47&lt;15%,CU47,CT47),0)</f>
        <v>32260</v>
      </c>
      <c r="DA47" s="152">
        <f t="shared" si="24"/>
        <v>9678000</v>
      </c>
      <c r="DB47" s="231" t="s">
        <v>755</v>
      </c>
      <c r="DC47" s="3"/>
      <c r="DD47" s="3"/>
      <c r="DE47" s="3"/>
    </row>
    <row r="48" spans="1:109" ht="108" hidden="1" customHeight="1" x14ac:dyDescent="0.3">
      <c r="A48" s="57">
        <f t="shared" si="4"/>
        <v>41</v>
      </c>
      <c r="B48" s="58" t="s">
        <v>44</v>
      </c>
      <c r="C48" s="58" t="s">
        <v>727</v>
      </c>
      <c r="D48" s="250" t="s">
        <v>855</v>
      </c>
      <c r="E48" s="228" t="s">
        <v>8</v>
      </c>
      <c r="F48" s="66">
        <v>300</v>
      </c>
      <c r="G48" s="230"/>
      <c r="H48" s="17"/>
      <c r="I48" s="59"/>
      <c r="J48" s="59"/>
      <c r="K48" s="59"/>
      <c r="L48" s="59"/>
      <c r="M48" s="59"/>
      <c r="N48" s="59"/>
      <c r="O48" s="59"/>
      <c r="P48" s="59"/>
      <c r="Q48" s="59"/>
      <c r="T48" s="59"/>
      <c r="U48" s="59"/>
      <c r="X48" s="59"/>
      <c r="Y48" s="59"/>
      <c r="Z48" s="59"/>
      <c r="AA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v>50000</v>
      </c>
      <c r="CC48" s="59">
        <v>47600</v>
      </c>
      <c r="CD48" s="59"/>
      <c r="CE48" s="59"/>
      <c r="CF48" s="59"/>
      <c r="CG48" s="59"/>
      <c r="CH48" s="59"/>
      <c r="CI48" s="59"/>
      <c r="CJ48" s="59"/>
      <c r="CK48" s="59"/>
      <c r="CL48" s="59"/>
      <c r="CM48" s="59"/>
      <c r="CN48" s="59"/>
      <c r="CO48" s="59"/>
      <c r="CP48" s="59"/>
      <c r="CQ48" s="59"/>
      <c r="CR48" s="59"/>
      <c r="CS48" s="59"/>
      <c r="CT48" s="61">
        <f t="shared" si="21"/>
        <v>48800</v>
      </c>
      <c r="CU48" s="61">
        <f t="shared" si="22"/>
        <v>48800</v>
      </c>
      <c r="CV48" s="61">
        <f t="shared" si="23"/>
        <v>1697.0562748477141</v>
      </c>
      <c r="CW48" s="62">
        <f t="shared" si="11"/>
        <v>3.4775743337043322E-2</v>
      </c>
      <c r="CX48" s="63">
        <f t="shared" si="12"/>
        <v>41008.403361344543</v>
      </c>
      <c r="CY48" s="63">
        <f t="shared" si="26"/>
        <v>7791.5966386554628</v>
      </c>
      <c r="CZ48" s="293">
        <f t="shared" si="27"/>
        <v>48800</v>
      </c>
      <c r="DA48" s="152">
        <f t="shared" si="24"/>
        <v>14640000</v>
      </c>
      <c r="DB48" s="231" t="s">
        <v>755</v>
      </c>
      <c r="DC48" s="3"/>
      <c r="DD48" s="3"/>
      <c r="DE48" s="3"/>
    </row>
    <row r="49" spans="1:109" ht="77.55" hidden="1" customHeight="1" x14ac:dyDescent="0.3">
      <c r="A49" s="57">
        <f t="shared" si="4"/>
        <v>42</v>
      </c>
      <c r="B49" s="58" t="s">
        <v>44</v>
      </c>
      <c r="C49" s="58" t="s">
        <v>729</v>
      </c>
      <c r="D49" s="250" t="s">
        <v>617</v>
      </c>
      <c r="E49" s="233" t="s">
        <v>8</v>
      </c>
      <c r="F49" s="251">
        <v>10</v>
      </c>
      <c r="G49" s="230"/>
      <c r="H49" s="17"/>
      <c r="I49" s="59"/>
      <c r="J49" s="59"/>
      <c r="K49" s="59"/>
      <c r="L49" s="59"/>
      <c r="M49" s="59"/>
      <c r="N49" s="59"/>
      <c r="O49" s="59"/>
      <c r="P49" s="59"/>
      <c r="Q49" s="59"/>
      <c r="T49" s="59"/>
      <c r="U49" s="59"/>
      <c r="X49" s="59"/>
      <c r="Y49" s="59"/>
      <c r="Z49" s="59"/>
      <c r="AA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v>78500</v>
      </c>
      <c r="CC49" s="59">
        <v>82110</v>
      </c>
      <c r="CD49" s="59"/>
      <c r="CE49" s="59"/>
      <c r="CF49" s="59"/>
      <c r="CG49" s="59"/>
      <c r="CH49" s="59"/>
      <c r="CI49" s="59"/>
      <c r="CJ49" s="59"/>
      <c r="CK49" s="59"/>
      <c r="CL49" s="59"/>
      <c r="CM49" s="59"/>
      <c r="CN49" s="59"/>
      <c r="CO49" s="59"/>
      <c r="CP49" s="59"/>
      <c r="CQ49" s="59"/>
      <c r="CR49" s="59"/>
      <c r="CS49" s="59"/>
      <c r="CT49" s="61">
        <f t="shared" si="21"/>
        <v>80305</v>
      </c>
      <c r="CU49" s="61">
        <f t="shared" si="22"/>
        <v>80305</v>
      </c>
      <c r="CV49" s="61">
        <f t="shared" si="23"/>
        <v>2552.6554800834365</v>
      </c>
      <c r="CW49" s="62">
        <f t="shared" si="11"/>
        <v>3.1787005542412511E-2</v>
      </c>
      <c r="CX49" s="63">
        <f t="shared" si="12"/>
        <v>67483.193277310929</v>
      </c>
      <c r="CY49" s="63">
        <f t="shared" si="26"/>
        <v>12821.806722689076</v>
      </c>
      <c r="CZ49" s="293">
        <f t="shared" si="27"/>
        <v>80305</v>
      </c>
      <c r="DA49" s="152">
        <f t="shared" si="24"/>
        <v>803050</v>
      </c>
      <c r="DB49" s="231" t="s">
        <v>755</v>
      </c>
      <c r="DC49" s="3"/>
      <c r="DD49" s="3"/>
      <c r="DE49" s="3"/>
    </row>
    <row r="50" spans="1:109" ht="125.55" hidden="1" customHeight="1" x14ac:dyDescent="0.3">
      <c r="A50" s="57">
        <f t="shared" si="4"/>
        <v>43</v>
      </c>
      <c r="B50" s="58" t="s">
        <v>44</v>
      </c>
      <c r="C50" s="58" t="s">
        <v>730</v>
      </c>
      <c r="D50" s="250" t="s">
        <v>618</v>
      </c>
      <c r="E50" s="233" t="s">
        <v>8</v>
      </c>
      <c r="F50" s="251">
        <v>10</v>
      </c>
      <c r="G50" s="230"/>
      <c r="H50" s="17"/>
      <c r="I50" s="59"/>
      <c r="J50" s="59"/>
      <c r="K50" s="59"/>
      <c r="L50" s="59"/>
      <c r="M50" s="59"/>
      <c r="N50" s="59"/>
      <c r="O50" s="59"/>
      <c r="P50" s="59"/>
      <c r="Q50" s="59"/>
      <c r="T50" s="59"/>
      <c r="U50" s="59"/>
      <c r="X50" s="59"/>
      <c r="Y50" s="59"/>
      <c r="Z50" s="59"/>
      <c r="AA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v>96800</v>
      </c>
      <c r="CC50" s="59">
        <v>101150</v>
      </c>
      <c r="CD50" s="59">
        <v>71300</v>
      </c>
      <c r="CE50" s="59"/>
      <c r="CF50" s="59"/>
      <c r="CG50" s="59"/>
      <c r="CH50" s="59"/>
      <c r="CI50" s="59"/>
      <c r="CJ50" s="59"/>
      <c r="CK50" s="59"/>
      <c r="CL50" s="59"/>
      <c r="CM50" s="59"/>
      <c r="CN50" s="59"/>
      <c r="CO50" s="59"/>
      <c r="CP50" s="59"/>
      <c r="CQ50" s="59"/>
      <c r="CR50" s="59"/>
      <c r="CS50" s="59"/>
      <c r="CT50" s="61">
        <f t="shared" si="21"/>
        <v>96800</v>
      </c>
      <c r="CU50" s="61">
        <f t="shared" si="22"/>
        <v>89750</v>
      </c>
      <c r="CV50" s="61">
        <f t="shared" si="23"/>
        <v>16125.52324732441</v>
      </c>
      <c r="CW50" s="62">
        <f t="shared" si="11"/>
        <v>0.17967156821531377</v>
      </c>
      <c r="CX50" s="63">
        <f t="shared" si="12"/>
        <v>81344.537815126052</v>
      </c>
      <c r="CY50" s="63">
        <f t="shared" si="26"/>
        <v>15455.46218487395</v>
      </c>
      <c r="CZ50" s="293">
        <f t="shared" si="27"/>
        <v>96800</v>
      </c>
      <c r="DA50" s="152">
        <f t="shared" si="24"/>
        <v>968000</v>
      </c>
      <c r="DB50" s="231" t="s">
        <v>745</v>
      </c>
      <c r="DC50" s="3"/>
      <c r="DD50" s="3"/>
      <c r="DE50" s="3"/>
    </row>
    <row r="51" spans="1:109" ht="91.05" hidden="1" customHeight="1" x14ac:dyDescent="0.3">
      <c r="A51" s="57">
        <f t="shared" si="4"/>
        <v>44</v>
      </c>
      <c r="B51" s="58" t="s">
        <v>44</v>
      </c>
      <c r="C51" s="58" t="s">
        <v>731</v>
      </c>
      <c r="D51" s="250" t="s">
        <v>619</v>
      </c>
      <c r="E51" s="233" t="s">
        <v>8</v>
      </c>
      <c r="F51" s="251">
        <v>10</v>
      </c>
      <c r="G51" s="230"/>
      <c r="H51" s="17"/>
      <c r="I51" s="59"/>
      <c r="J51" s="59"/>
      <c r="K51" s="59"/>
      <c r="L51" s="59"/>
      <c r="M51" s="59"/>
      <c r="N51" s="59"/>
      <c r="O51" s="59"/>
      <c r="P51" s="59"/>
      <c r="Q51" s="59"/>
      <c r="T51" s="59"/>
      <c r="U51" s="59"/>
      <c r="X51" s="59"/>
      <c r="Y51" s="59"/>
      <c r="Z51" s="59"/>
      <c r="AA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v>58000</v>
      </c>
      <c r="CC51" s="59">
        <v>54145</v>
      </c>
      <c r="CD51" s="59"/>
      <c r="CE51" s="59">
        <v>62000</v>
      </c>
      <c r="CF51" s="59"/>
      <c r="CG51" s="59"/>
      <c r="CH51" s="59"/>
      <c r="CI51" s="59"/>
      <c r="CJ51" s="59"/>
      <c r="CK51" s="59"/>
      <c r="CL51" s="59"/>
      <c r="CM51" s="59"/>
      <c r="CN51" s="59"/>
      <c r="CO51" s="59"/>
      <c r="CP51" s="59"/>
      <c r="CQ51" s="59"/>
      <c r="CR51" s="59"/>
      <c r="CS51" s="59"/>
      <c r="CT51" s="61">
        <f t="shared" si="21"/>
        <v>58000</v>
      </c>
      <c r="CU51" s="61">
        <f t="shared" si="22"/>
        <v>58048.333333333336</v>
      </c>
      <c r="CV51" s="61">
        <f t="shared" si="23"/>
        <v>3927.7230469234123</v>
      </c>
      <c r="CW51" s="62">
        <f t="shared" si="11"/>
        <v>6.7662977063770058E-2</v>
      </c>
      <c r="CX51" s="63">
        <f t="shared" si="12"/>
        <v>48780.672268907569</v>
      </c>
      <c r="CY51" s="63">
        <f t="shared" si="26"/>
        <v>9268.3277310924386</v>
      </c>
      <c r="CZ51" s="293">
        <f t="shared" si="27"/>
        <v>58049</v>
      </c>
      <c r="DA51" s="152">
        <f t="shared" si="24"/>
        <v>580490</v>
      </c>
      <c r="DB51" s="231" t="s">
        <v>755</v>
      </c>
      <c r="DC51" s="3"/>
      <c r="DD51" s="3"/>
      <c r="DE51" s="3"/>
    </row>
    <row r="52" spans="1:109" ht="162" hidden="1" customHeight="1" x14ac:dyDescent="0.3">
      <c r="A52" s="57">
        <f t="shared" si="4"/>
        <v>45</v>
      </c>
      <c r="B52" s="58" t="s">
        <v>44</v>
      </c>
      <c r="C52" s="58" t="s">
        <v>732</v>
      </c>
      <c r="D52" s="250" t="s">
        <v>620</v>
      </c>
      <c r="E52" s="233" t="s">
        <v>8</v>
      </c>
      <c r="F52" s="251">
        <v>10</v>
      </c>
      <c r="G52" s="230"/>
      <c r="H52" s="17"/>
      <c r="I52" s="59"/>
      <c r="J52" s="59"/>
      <c r="K52" s="59"/>
      <c r="L52" s="59"/>
      <c r="M52" s="59"/>
      <c r="N52" s="59"/>
      <c r="O52" s="59"/>
      <c r="P52" s="59"/>
      <c r="Q52" s="59"/>
      <c r="T52" s="59"/>
      <c r="U52" s="59"/>
      <c r="X52" s="59"/>
      <c r="Y52" s="59"/>
      <c r="Z52" s="59"/>
      <c r="AA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60"/>
      <c r="BN52" s="60"/>
      <c r="BO52" s="60"/>
      <c r="BP52" s="60"/>
      <c r="BQ52" s="60"/>
      <c r="BR52" s="60"/>
      <c r="BS52" s="60"/>
      <c r="BT52" s="60"/>
      <c r="BU52" s="60"/>
      <c r="BV52" s="60"/>
      <c r="BW52" s="60"/>
      <c r="BX52" s="60"/>
      <c r="BY52" s="60"/>
      <c r="BZ52" s="60"/>
      <c r="CA52" s="60"/>
      <c r="CB52" s="59">
        <v>117611</v>
      </c>
      <c r="CC52" s="59">
        <v>118405</v>
      </c>
      <c r="CD52" s="59"/>
      <c r="CE52" s="59"/>
      <c r="CF52" s="59"/>
      <c r="CG52" s="59"/>
      <c r="CH52" s="59"/>
      <c r="CI52" s="59"/>
      <c r="CJ52" s="59"/>
      <c r="CK52" s="59"/>
      <c r="CL52" s="59"/>
      <c r="CM52" s="59"/>
      <c r="CN52" s="59"/>
      <c r="CO52" s="59"/>
      <c r="CP52" s="59"/>
      <c r="CQ52" s="59"/>
      <c r="CR52" s="59"/>
      <c r="CS52" s="59"/>
      <c r="CT52" s="61">
        <f t="shared" si="21"/>
        <v>118008</v>
      </c>
      <c r="CU52" s="61">
        <f t="shared" si="22"/>
        <v>118008</v>
      </c>
      <c r="CV52" s="61">
        <f t="shared" si="23"/>
        <v>561.44278426211872</v>
      </c>
      <c r="CW52" s="62">
        <f t="shared" si="11"/>
        <v>4.75766714343196E-3</v>
      </c>
      <c r="CX52" s="63">
        <f t="shared" si="12"/>
        <v>99166.386554621859</v>
      </c>
      <c r="CY52" s="63">
        <f t="shared" si="13"/>
        <v>18841.613445378152</v>
      </c>
      <c r="CZ52" s="293">
        <f t="shared" si="3"/>
        <v>118008</v>
      </c>
      <c r="DA52" s="152">
        <f t="shared" si="24"/>
        <v>1180080</v>
      </c>
      <c r="DB52" s="231" t="s">
        <v>833</v>
      </c>
      <c r="DC52" s="3"/>
      <c r="DD52" s="3"/>
      <c r="DE52" s="3"/>
    </row>
    <row r="53" spans="1:109" ht="190.95" hidden="1" customHeight="1" x14ac:dyDescent="0.3">
      <c r="A53" s="57">
        <f t="shared" si="4"/>
        <v>46</v>
      </c>
      <c r="B53" s="58" t="s">
        <v>44</v>
      </c>
      <c r="C53" s="58" t="s">
        <v>733</v>
      </c>
      <c r="D53" s="250" t="s">
        <v>621</v>
      </c>
      <c r="E53" s="233" t="s">
        <v>8</v>
      </c>
      <c r="F53" s="251">
        <v>10</v>
      </c>
      <c r="G53" s="230"/>
      <c r="H53" s="17"/>
      <c r="I53" s="59"/>
      <c r="J53" s="59"/>
      <c r="K53" s="59"/>
      <c r="L53" s="59"/>
      <c r="M53" s="59"/>
      <c r="N53" s="59"/>
      <c r="O53" s="59"/>
      <c r="P53" s="59"/>
      <c r="Q53" s="59"/>
      <c r="T53" s="59"/>
      <c r="U53" s="59"/>
      <c r="X53" s="59"/>
      <c r="Y53" s="59"/>
      <c r="Z53" s="59"/>
      <c r="AA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60"/>
      <c r="BN53" s="60"/>
      <c r="BO53" s="60"/>
      <c r="BP53" s="60"/>
      <c r="BQ53" s="60"/>
      <c r="BR53" s="60"/>
      <c r="BS53" s="60"/>
      <c r="BT53" s="60"/>
      <c r="BU53" s="60"/>
      <c r="BV53" s="60"/>
      <c r="BW53" s="60"/>
      <c r="BX53" s="60"/>
      <c r="BY53" s="60"/>
      <c r="BZ53" s="60"/>
      <c r="CA53" s="60"/>
      <c r="CB53" s="59">
        <v>125000</v>
      </c>
      <c r="CC53" s="59">
        <v>140000</v>
      </c>
      <c r="CD53" s="59"/>
      <c r="CE53" s="59"/>
      <c r="CF53" s="59"/>
      <c r="CG53" s="59"/>
      <c r="CH53" s="59"/>
      <c r="CI53" s="59"/>
      <c r="CJ53" s="59"/>
      <c r="CK53" s="59"/>
      <c r="CL53" s="59"/>
      <c r="CM53" s="59"/>
      <c r="CN53" s="59"/>
      <c r="CO53" s="59"/>
      <c r="CP53" s="59"/>
      <c r="CQ53" s="59"/>
      <c r="CR53" s="59"/>
      <c r="CS53" s="59"/>
      <c r="CT53" s="61">
        <f t="shared" si="21"/>
        <v>132500</v>
      </c>
      <c r="CU53" s="61">
        <f t="shared" si="22"/>
        <v>132500</v>
      </c>
      <c r="CV53" s="61">
        <f t="shared" si="23"/>
        <v>10606.601717798212</v>
      </c>
      <c r="CW53" s="62">
        <f t="shared" si="11"/>
        <v>8.0049824285269522E-2</v>
      </c>
      <c r="CX53" s="63">
        <f t="shared" si="12"/>
        <v>111344.53781512605</v>
      </c>
      <c r="CY53" s="63">
        <f t="shared" si="13"/>
        <v>21155.462184873952</v>
      </c>
      <c r="CZ53" s="293">
        <f t="shared" si="3"/>
        <v>132500</v>
      </c>
      <c r="DA53" s="152">
        <f t="shared" si="24"/>
        <v>1325000</v>
      </c>
      <c r="DB53" s="231" t="s">
        <v>118</v>
      </c>
      <c r="DC53" s="3"/>
      <c r="DD53" s="3"/>
      <c r="DE53" s="3"/>
    </row>
    <row r="54" spans="1:109" ht="139.5" hidden="1" customHeight="1" x14ac:dyDescent="0.3">
      <c r="A54" s="57">
        <f t="shared" si="4"/>
        <v>47</v>
      </c>
      <c r="B54" s="58" t="s">
        <v>25</v>
      </c>
      <c r="C54" s="58" t="s">
        <v>30</v>
      </c>
      <c r="D54" s="64" t="s">
        <v>31</v>
      </c>
      <c r="E54" s="233" t="s">
        <v>8</v>
      </c>
      <c r="F54" s="234">
        <v>300</v>
      </c>
      <c r="G54" s="230"/>
      <c r="H54" s="17"/>
      <c r="I54" s="59"/>
      <c r="J54" s="59"/>
      <c r="K54" s="59"/>
      <c r="L54" s="59"/>
      <c r="M54" s="59"/>
      <c r="N54" s="59"/>
      <c r="O54" s="59"/>
      <c r="P54" s="59"/>
      <c r="Q54" s="59"/>
      <c r="T54" s="59"/>
      <c r="U54" s="59"/>
      <c r="X54" s="59"/>
      <c r="Y54" s="59"/>
      <c r="Z54" s="59"/>
      <c r="AA54" s="59"/>
      <c r="AD54" s="59"/>
      <c r="AE54" s="59"/>
      <c r="AF54" s="59"/>
      <c r="AG54" s="59"/>
      <c r="AH54" s="59"/>
      <c r="AI54" s="59"/>
      <c r="AJ54" s="59"/>
      <c r="AK54" s="59"/>
      <c r="AL54" s="59"/>
      <c r="AM54" s="59"/>
      <c r="AN54" s="59"/>
      <c r="AO54" s="59">
        <v>2200</v>
      </c>
      <c r="AP54" s="59">
        <v>2312.1999999999998</v>
      </c>
      <c r="AQ54" s="59">
        <v>1428</v>
      </c>
      <c r="AR54" s="59">
        <v>1500.828</v>
      </c>
      <c r="AS54" s="59"/>
      <c r="AT54" s="59"/>
      <c r="AU54" s="59"/>
      <c r="AV54" s="59"/>
      <c r="AW54" s="59"/>
      <c r="AX54" s="59"/>
      <c r="AY54" s="59"/>
      <c r="AZ54" s="59"/>
      <c r="BA54" s="59"/>
      <c r="BB54" s="59"/>
      <c r="BC54" s="59"/>
      <c r="BD54" s="59"/>
      <c r="BE54" s="59"/>
      <c r="BF54" s="59"/>
      <c r="BG54" s="59"/>
      <c r="BH54" s="59"/>
      <c r="BI54" s="59"/>
      <c r="BJ54" s="59"/>
      <c r="BK54" s="59"/>
      <c r="BL54" s="59"/>
      <c r="BM54" s="60"/>
      <c r="BN54" s="60"/>
      <c r="BO54" s="60"/>
      <c r="BP54" s="60"/>
      <c r="BQ54" s="60"/>
      <c r="BR54" s="60"/>
      <c r="BS54" s="60"/>
      <c r="BT54" s="60"/>
      <c r="BU54" s="60"/>
      <c r="BV54" s="60"/>
      <c r="BW54" s="60"/>
      <c r="BX54" s="60"/>
      <c r="BY54" s="60"/>
      <c r="BZ54" s="60"/>
      <c r="CA54" s="60"/>
      <c r="CB54" s="60"/>
      <c r="CC54" s="60"/>
      <c r="CD54" s="60"/>
      <c r="CE54" s="60"/>
      <c r="CF54" s="60"/>
      <c r="CG54" s="60"/>
      <c r="CH54" s="60"/>
      <c r="CI54" s="60"/>
      <c r="CJ54" s="60"/>
      <c r="CK54" s="60"/>
      <c r="CL54" s="60"/>
      <c r="CM54" s="60"/>
      <c r="CN54" s="60"/>
      <c r="CO54" s="60"/>
      <c r="CP54" s="60"/>
      <c r="CQ54" s="60"/>
      <c r="CR54" s="60"/>
      <c r="CS54" s="60"/>
      <c r="CT54" s="61">
        <f t="shared" si="21"/>
        <v>1906.5139999999999</v>
      </c>
      <c r="CU54" s="61">
        <f t="shared" si="22"/>
        <v>1906.5139999999999</v>
      </c>
      <c r="CV54" s="61">
        <f t="shared" si="23"/>
        <v>573.72664326489189</v>
      </c>
      <c r="CW54" s="62">
        <f t="shared" si="11"/>
        <v>0.30092967755017375</v>
      </c>
      <c r="CX54" s="63">
        <f t="shared" si="12"/>
        <v>1602.5210084033615</v>
      </c>
      <c r="CY54" s="63">
        <f t="shared" si="13"/>
        <v>304.47899159663871</v>
      </c>
      <c r="CZ54" s="293">
        <f t="shared" si="3"/>
        <v>1907</v>
      </c>
      <c r="DA54" s="152">
        <f t="shared" si="24"/>
        <v>572100</v>
      </c>
      <c r="DB54" s="231" t="s">
        <v>94</v>
      </c>
      <c r="DC54" s="3"/>
      <c r="DD54" s="3"/>
      <c r="DE54" s="3"/>
    </row>
    <row r="55" spans="1:109" ht="134.55000000000001" hidden="1" customHeight="1" x14ac:dyDescent="0.3">
      <c r="A55" s="57">
        <f t="shared" si="4"/>
        <v>48</v>
      </c>
      <c r="B55" s="58" t="s">
        <v>25</v>
      </c>
      <c r="C55" s="58" t="s">
        <v>37</v>
      </c>
      <c r="D55" s="252" t="s">
        <v>38</v>
      </c>
      <c r="E55" s="233" t="s">
        <v>49</v>
      </c>
      <c r="F55" s="234">
        <v>1</v>
      </c>
      <c r="G55" s="230">
        <v>1</v>
      </c>
      <c r="H55" s="17"/>
      <c r="I55" s="59"/>
      <c r="J55" s="59"/>
      <c r="K55" s="59"/>
      <c r="L55" s="59"/>
      <c r="M55" s="59"/>
      <c r="N55" s="59"/>
      <c r="O55" s="59"/>
      <c r="P55" s="59"/>
      <c r="Q55" s="59"/>
      <c r="T55" s="59"/>
      <c r="U55" s="59"/>
      <c r="X55" s="59"/>
      <c r="Y55" s="59"/>
      <c r="Z55" s="59"/>
      <c r="AA55" s="59"/>
      <c r="AD55" s="59"/>
      <c r="AE55" s="59"/>
      <c r="AF55" s="59"/>
      <c r="AG55" s="59"/>
      <c r="AH55" s="59"/>
      <c r="AI55" s="59"/>
      <c r="AJ55" s="59"/>
      <c r="AK55" s="59"/>
      <c r="AL55" s="59"/>
      <c r="AM55" s="59"/>
      <c r="AN55" s="59"/>
      <c r="AO55" s="59"/>
      <c r="AP55" s="59"/>
      <c r="AQ55" s="59"/>
      <c r="AR55" s="59"/>
      <c r="AS55" s="59">
        <v>1400000</v>
      </c>
      <c r="AT55" s="59">
        <f t="shared" ref="AT55:AX55" si="28">(AS55*5.1%)+AS55</f>
        <v>1471400</v>
      </c>
      <c r="AU55" s="59">
        <v>1460000</v>
      </c>
      <c r="AV55" s="59">
        <f t="shared" si="28"/>
        <v>1534460</v>
      </c>
      <c r="AW55" s="59">
        <v>1437500</v>
      </c>
      <c r="AX55" s="59">
        <f t="shared" si="28"/>
        <v>1510812.5</v>
      </c>
      <c r="AY55" s="59"/>
      <c r="AZ55" s="59"/>
      <c r="BA55" s="59"/>
      <c r="BB55" s="59"/>
      <c r="BC55" s="59"/>
      <c r="BD55" s="59"/>
      <c r="BE55" s="59"/>
      <c r="BF55" s="59"/>
      <c r="BG55" s="59"/>
      <c r="BH55" s="59"/>
      <c r="BI55" s="59"/>
      <c r="BJ55" s="59"/>
      <c r="BK55" s="59"/>
      <c r="BL55" s="59"/>
      <c r="BM55" s="60"/>
      <c r="BN55" s="60"/>
      <c r="BO55" s="60"/>
      <c r="BP55" s="60"/>
      <c r="BQ55" s="60"/>
      <c r="BR55" s="60"/>
      <c r="BS55" s="60"/>
      <c r="BT55" s="60"/>
      <c r="BU55" s="60"/>
      <c r="BV55" s="60"/>
      <c r="BW55" s="60"/>
      <c r="BX55" s="60"/>
      <c r="BY55" s="60"/>
      <c r="BZ55" s="60"/>
      <c r="CA55" s="60"/>
      <c r="CB55" s="60"/>
      <c r="CC55" s="60"/>
      <c r="CD55" s="60"/>
      <c r="CE55" s="60"/>
      <c r="CF55" s="60"/>
      <c r="CG55" s="60"/>
      <c r="CH55" s="60"/>
      <c r="CI55" s="60"/>
      <c r="CJ55" s="60"/>
      <c r="CK55" s="60"/>
      <c r="CL55" s="60"/>
      <c r="CM55" s="60"/>
      <c r="CN55" s="60"/>
      <c r="CO55" s="60"/>
      <c r="CP55" s="60"/>
      <c r="CQ55" s="60"/>
      <c r="CR55" s="60"/>
      <c r="CS55" s="60"/>
      <c r="CT55" s="61">
        <f t="shared" si="21"/>
        <v>1510812.5</v>
      </c>
      <c r="CU55" s="61">
        <f t="shared" si="22"/>
        <v>1505557.5</v>
      </c>
      <c r="CV55" s="61">
        <f t="shared" si="23"/>
        <v>31856.744478210574</v>
      </c>
      <c r="CW55" s="62">
        <f t="shared" si="11"/>
        <v>2.1159433949358011E-2</v>
      </c>
      <c r="CX55" s="63">
        <f t="shared" si="12"/>
        <v>1265174.7899159663</v>
      </c>
      <c r="CY55" s="63">
        <f t="shared" si="13"/>
        <v>240383.21008403361</v>
      </c>
      <c r="CZ55" s="293">
        <f t="shared" si="3"/>
        <v>1505558</v>
      </c>
      <c r="DA55" s="152">
        <f t="shared" ref="DA55:DA74" si="29">+CZ55*F55*G55</f>
        <v>1505558</v>
      </c>
      <c r="DB55" s="231" t="s">
        <v>93</v>
      </c>
      <c r="DC55" s="3"/>
      <c r="DD55" s="3"/>
      <c r="DE55" s="3"/>
    </row>
    <row r="56" spans="1:109" ht="180" hidden="1" customHeight="1" x14ac:dyDescent="0.3">
      <c r="A56" s="57">
        <f t="shared" si="4"/>
        <v>49</v>
      </c>
      <c r="B56" s="58" t="s">
        <v>25</v>
      </c>
      <c r="C56" s="246" t="s">
        <v>119</v>
      </c>
      <c r="D56" s="247" t="s">
        <v>120</v>
      </c>
      <c r="E56" s="253" t="s">
        <v>856</v>
      </c>
      <c r="F56" s="229">
        <v>8</v>
      </c>
      <c r="G56" s="66">
        <v>1</v>
      </c>
      <c r="H56" s="67"/>
      <c r="I56" s="59"/>
      <c r="J56" s="59"/>
      <c r="K56" s="59"/>
      <c r="L56" s="59"/>
      <c r="M56" s="59"/>
      <c r="N56" s="59"/>
      <c r="O56" s="59"/>
      <c r="P56" s="59"/>
      <c r="Q56" s="59"/>
      <c r="T56" s="59"/>
      <c r="U56" s="59"/>
      <c r="X56" s="59"/>
      <c r="Y56" s="59"/>
      <c r="Z56" s="59"/>
      <c r="AA56" s="59"/>
      <c r="AD56" s="59"/>
      <c r="AE56" s="59"/>
      <c r="AF56" s="59"/>
      <c r="AG56" s="59"/>
      <c r="AH56" s="59"/>
      <c r="AI56" s="59"/>
      <c r="AJ56" s="59"/>
      <c r="AK56" s="59"/>
      <c r="AL56" s="59"/>
      <c r="AM56" s="59"/>
      <c r="AN56" s="59"/>
      <c r="AO56" s="59"/>
      <c r="AP56" s="59"/>
      <c r="AQ56" s="59"/>
      <c r="AR56" s="59"/>
      <c r="AS56" s="59"/>
      <c r="AT56" s="59"/>
      <c r="AU56" s="59"/>
      <c r="AV56" s="59"/>
      <c r="AW56" s="59"/>
      <c r="AX56" s="59"/>
      <c r="AY56" s="59">
        <v>1560000</v>
      </c>
      <c r="AZ56" s="59">
        <f>(AY56*5.1%)+AY56</f>
        <v>1639560</v>
      </c>
      <c r="BA56" s="59">
        <v>2000000</v>
      </c>
      <c r="BB56" s="59"/>
      <c r="BC56" s="59"/>
      <c r="BD56" s="59"/>
      <c r="BE56" s="59"/>
      <c r="BF56" s="59"/>
      <c r="BG56" s="59"/>
      <c r="BH56" s="59"/>
      <c r="BI56" s="59"/>
      <c r="BJ56" s="59">
        <v>1200000</v>
      </c>
      <c r="BK56" s="59">
        <f>(BJ56*5.1%)+BJ56</f>
        <v>1261200</v>
      </c>
      <c r="BL56" s="59"/>
      <c r="BM56" s="60"/>
      <c r="BN56" s="60"/>
      <c r="BO56" s="60"/>
      <c r="BP56" s="60"/>
      <c r="BQ56" s="60"/>
      <c r="BR56" s="60"/>
      <c r="BS56" s="60"/>
      <c r="BT56" s="60"/>
      <c r="BU56" s="60"/>
      <c r="BV56" s="60"/>
      <c r="BW56" s="60"/>
      <c r="BX56" s="60"/>
      <c r="BY56" s="60"/>
      <c r="BZ56" s="60"/>
      <c r="CA56" s="60"/>
      <c r="CB56" s="60"/>
      <c r="CC56" s="60"/>
      <c r="CD56" s="60"/>
      <c r="CE56" s="60"/>
      <c r="CF56" s="60"/>
      <c r="CG56" s="60"/>
      <c r="CH56" s="60"/>
      <c r="CI56" s="60"/>
      <c r="CJ56" s="60"/>
      <c r="CK56" s="60"/>
      <c r="CL56" s="60"/>
      <c r="CM56" s="60"/>
      <c r="CN56" s="60"/>
      <c r="CO56" s="60"/>
      <c r="CP56" s="60"/>
      <c r="CQ56" s="60"/>
      <c r="CR56" s="60"/>
      <c r="CS56" s="60"/>
      <c r="CT56" s="61">
        <f t="shared" si="21"/>
        <v>1639560</v>
      </c>
      <c r="CU56" s="61">
        <f t="shared" si="22"/>
        <v>1633586.6666666667</v>
      </c>
      <c r="CV56" s="61">
        <f t="shared" si="23"/>
        <v>369436.21984495985</v>
      </c>
      <c r="CW56" s="62">
        <f t="shared" si="11"/>
        <v>0.22615036433836375</v>
      </c>
      <c r="CX56" s="63">
        <f>CZ56</f>
        <v>1639560</v>
      </c>
      <c r="CY56" s="63">
        <v>0</v>
      </c>
      <c r="CZ56" s="293">
        <f t="shared" si="3"/>
        <v>1639560</v>
      </c>
      <c r="DA56" s="152">
        <f t="shared" si="29"/>
        <v>13116480</v>
      </c>
      <c r="DB56" s="231" t="s">
        <v>124</v>
      </c>
      <c r="DC56" s="3"/>
      <c r="DD56" s="3"/>
      <c r="DE56" s="3"/>
    </row>
    <row r="57" spans="1:109" ht="163.95" hidden="1" customHeight="1" x14ac:dyDescent="0.3">
      <c r="A57" s="57">
        <f t="shared" si="4"/>
        <v>50</v>
      </c>
      <c r="B57" s="58" t="s">
        <v>25</v>
      </c>
      <c r="C57" s="58" t="s">
        <v>734</v>
      </c>
      <c r="D57" s="64" t="s">
        <v>764</v>
      </c>
      <c r="E57" s="228" t="s">
        <v>111</v>
      </c>
      <c r="F57" s="66">
        <v>312</v>
      </c>
      <c r="G57" s="66">
        <v>1</v>
      </c>
      <c r="H57" s="67"/>
      <c r="I57" s="59"/>
      <c r="J57" s="59"/>
      <c r="K57" s="59"/>
      <c r="L57" s="59"/>
      <c r="M57" s="59"/>
      <c r="N57" s="59"/>
      <c r="O57" s="59"/>
      <c r="P57" s="59"/>
      <c r="Q57" s="59"/>
      <c r="T57" s="59"/>
      <c r="U57" s="59"/>
      <c r="X57" s="59"/>
      <c r="Y57" s="59"/>
      <c r="Z57" s="59"/>
      <c r="AA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149">
        <v>75000</v>
      </c>
      <c r="BN57" s="149">
        <f>BM57/1.19</f>
        <v>63025.210084033613</v>
      </c>
      <c r="BO57" s="149">
        <f>+(BN57*36%)+BN57</f>
        <v>85714.28571428571</v>
      </c>
      <c r="BP57" s="60"/>
      <c r="BQ57" s="60"/>
      <c r="BR57" s="60"/>
      <c r="BS57" s="60"/>
      <c r="BT57" s="60"/>
      <c r="BU57" s="60"/>
      <c r="BV57" s="60"/>
      <c r="BW57" s="60"/>
      <c r="BX57" s="60"/>
      <c r="BY57" s="60"/>
      <c r="BZ57" s="60"/>
      <c r="CA57" s="60"/>
      <c r="CB57" s="60"/>
      <c r="CC57" s="60"/>
      <c r="CD57" s="60"/>
      <c r="CE57" s="60"/>
      <c r="CF57" s="60"/>
      <c r="CG57" s="60"/>
      <c r="CH57" s="60"/>
      <c r="CI57" s="60"/>
      <c r="CJ57" s="60"/>
      <c r="CK57" s="60"/>
      <c r="CL57" s="60"/>
      <c r="CM57" s="60"/>
      <c r="CN57" s="60"/>
      <c r="CO57" s="60"/>
      <c r="CP57" s="60"/>
      <c r="CQ57" s="60"/>
      <c r="CR57" s="60"/>
      <c r="CS57" s="60"/>
      <c r="CT57" s="61"/>
      <c r="CU57" s="61"/>
      <c r="CV57" s="61"/>
      <c r="CW57" s="62"/>
      <c r="CX57" s="63">
        <f>+BN57</f>
        <v>63025.210084033613</v>
      </c>
      <c r="CY57" s="63">
        <f>+CX57*19%</f>
        <v>11974.789915966387</v>
      </c>
      <c r="CZ57" s="293">
        <f>+(CX57*17%)+CY57+CX57</f>
        <v>85714.28571428571</v>
      </c>
      <c r="DA57" s="152">
        <f t="shared" si="29"/>
        <v>26742857.142857142</v>
      </c>
      <c r="DB57" s="254" t="s">
        <v>613</v>
      </c>
      <c r="DC57" s="255"/>
      <c r="DD57" s="3"/>
      <c r="DE57" s="3"/>
    </row>
    <row r="58" spans="1:109" ht="251.55" hidden="1" customHeight="1" x14ac:dyDescent="0.3">
      <c r="A58" s="57">
        <f t="shared" si="4"/>
        <v>51</v>
      </c>
      <c r="B58" s="58" t="s">
        <v>19</v>
      </c>
      <c r="C58" s="58" t="s">
        <v>113</v>
      </c>
      <c r="D58" s="256" t="s">
        <v>112</v>
      </c>
      <c r="E58" s="228" t="s">
        <v>8</v>
      </c>
      <c r="F58" s="66">
        <v>312</v>
      </c>
      <c r="G58" s="237"/>
      <c r="H58" s="238"/>
      <c r="I58" s="59"/>
      <c r="J58" s="59"/>
      <c r="K58" s="59"/>
      <c r="L58" s="59">
        <v>38000</v>
      </c>
      <c r="M58" s="59">
        <v>37000</v>
      </c>
      <c r="N58" s="59"/>
      <c r="O58" s="59"/>
      <c r="P58" s="59"/>
      <c r="Q58" s="59"/>
      <c r="T58" s="59"/>
      <c r="U58" s="59"/>
      <c r="X58" s="59"/>
      <c r="Y58" s="59"/>
      <c r="Z58" s="59"/>
      <c r="AA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v>29000</v>
      </c>
      <c r="BQ58" s="59">
        <f t="shared" ref="BQ58" si="30">BP58+(BP58*5.1%)</f>
        <v>30479</v>
      </c>
      <c r="BR58" s="59">
        <v>37000</v>
      </c>
      <c r="BS58" s="59">
        <f>BR58+(BR58*5.1%)</f>
        <v>38887</v>
      </c>
      <c r="BT58" s="59">
        <v>27000</v>
      </c>
      <c r="BU58" s="59">
        <f>BT58+(BT58*5.2%)</f>
        <v>28404</v>
      </c>
      <c r="BV58" s="59">
        <v>27500</v>
      </c>
      <c r="BW58" s="59">
        <f>BV58+(BV58*5.1%)</f>
        <v>28902.5</v>
      </c>
      <c r="BX58" s="59">
        <v>35000</v>
      </c>
      <c r="BY58" s="59">
        <f>BX58+(BX58*5.1%)</f>
        <v>36785</v>
      </c>
      <c r="BZ58" s="59"/>
      <c r="CA58" s="59"/>
      <c r="CB58" s="59"/>
      <c r="CC58" s="59"/>
      <c r="CD58" s="59"/>
      <c r="CE58" s="59"/>
      <c r="CF58" s="59"/>
      <c r="CG58" s="59"/>
      <c r="CH58" s="59"/>
      <c r="CI58" s="59"/>
      <c r="CJ58" s="59"/>
      <c r="CK58" s="59"/>
      <c r="CL58" s="59"/>
      <c r="CM58" s="59"/>
      <c r="CN58" s="59"/>
      <c r="CO58" s="59"/>
      <c r="CP58" s="59"/>
      <c r="CQ58" s="59"/>
      <c r="CR58" s="59"/>
      <c r="CS58" s="59"/>
      <c r="CT58" s="61">
        <f>MEDIAN(H58,I58,J58,K58,L58,M58,O58,Q58,S58,W58,AC58,AD58,AF58,AH58,AJ58,AL58,AN58,AP58,AR58,AT58,AV58,AX58,AZ58,BA58,BB58,BC58,BE58,BG58,BI58,BK58,BL58,BO58,BQ58,BS58,BU58,BW58,BY58,BZ58,CA58,CB58,CC58,CD58,CE58,CF58,CG58,CH58,CI58,CJ58,CK58,CL58,CM58,CN58,CO58,CP58,CQ58,CS58,U58,Y58,AA58)</f>
        <v>36785</v>
      </c>
      <c r="CU58" s="61">
        <f>AVERAGE(H58,I58,J58,K58,L58,M58,O58,Q58,S58,W58,AC58,AD58,AF58,AH58,AJ58,AL58,AN58,AP58,AR58,AT58,AV58,AX58,AZ58,BA58,BB58,BC58,BE58,BG58,BI58,BK58,BL58,BO58,BQ58,BS58,BU58,BW58,BY58,BZ58,CA58,CB58,CC58,CD58,CE58,CF58,CG58,CH58,CI58,CJ58,CK58,CL58,CM58,CN58,CO58,CP58,CQ58,CS58,U58,Y58,AA58)</f>
        <v>34065.357142857145</v>
      </c>
      <c r="CV58" s="61">
        <f>STDEV(H58,I58,J58,K58,L58,M58,O58,Q58,S58,W58,AC58,AD58,AF58,AH58,AJ58,AL58,AN58,AP58,AR58,AT58,AV58,AX58,AZ58,BA58,BB58,BC58,BE58,BG58,BI58,BK58,BL58,BO58,BQ58,BS58,BU58,BW58,BY58,BZ58,CA58,CB58,CC58,CD58,CE58,CF58,CG58,CH58,CI58,CJ58,CK58,CL58,CM58,CN58,CO58,CP58,CQ58,CS58,U58,Y58,AA58)</f>
        <v>4588.141532929254</v>
      </c>
      <c r="CW58" s="62">
        <f>CV58/CU58</f>
        <v>0.13468643565626906</v>
      </c>
      <c r="CX58" s="63">
        <f>CZ58/1.08</f>
        <v>31542.592592592591</v>
      </c>
      <c r="CY58" s="63">
        <f>+CX58*8%</f>
        <v>2523.4074074074074</v>
      </c>
      <c r="CZ58" s="294">
        <f>ROUNDUP(IF(CW58&lt;15%,CU58,CT58),0)</f>
        <v>34066</v>
      </c>
      <c r="DA58" s="152">
        <f>+CZ58*F58</f>
        <v>10628592</v>
      </c>
      <c r="DB58" s="231" t="s">
        <v>93</v>
      </c>
      <c r="DC58" s="3"/>
      <c r="DD58" s="3"/>
      <c r="DE58" s="3"/>
    </row>
    <row r="59" spans="1:109" ht="163.95" hidden="1" customHeight="1" x14ac:dyDescent="0.3">
      <c r="A59" s="57">
        <f t="shared" si="4"/>
        <v>52</v>
      </c>
      <c r="B59" s="58" t="s">
        <v>25</v>
      </c>
      <c r="C59" s="58" t="s">
        <v>748</v>
      </c>
      <c r="D59" s="64" t="s">
        <v>721</v>
      </c>
      <c r="E59" s="228" t="s">
        <v>8</v>
      </c>
      <c r="F59" s="229">
        <v>1</v>
      </c>
      <c r="G59" s="66"/>
      <c r="H59" s="67"/>
      <c r="I59" s="59"/>
      <c r="J59" s="59"/>
      <c r="K59" s="59"/>
      <c r="L59" s="59"/>
      <c r="M59" s="59"/>
      <c r="N59" s="59"/>
      <c r="O59" s="59"/>
      <c r="P59" s="59"/>
      <c r="Q59" s="59"/>
      <c r="T59" s="59"/>
      <c r="U59" s="59"/>
      <c r="X59" s="59"/>
      <c r="Y59" s="59"/>
      <c r="Z59" s="59"/>
      <c r="AA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149"/>
      <c r="BN59" s="149"/>
      <c r="BO59" s="149"/>
      <c r="BP59" s="60"/>
      <c r="BQ59" s="60"/>
      <c r="BR59" s="60"/>
      <c r="BS59" s="60"/>
      <c r="BT59" s="60"/>
      <c r="BU59" s="60"/>
      <c r="BV59" s="60"/>
      <c r="BW59" s="60"/>
      <c r="BX59" s="60"/>
      <c r="BY59" s="60"/>
      <c r="BZ59" s="60"/>
      <c r="CA59" s="60"/>
      <c r="CB59" s="60"/>
      <c r="CC59" s="60"/>
      <c r="CD59" s="60"/>
      <c r="CE59" s="60"/>
      <c r="CF59" s="60"/>
      <c r="CG59" s="60"/>
      <c r="CH59" s="60"/>
      <c r="CI59" s="60"/>
      <c r="CJ59" s="60"/>
      <c r="CK59" s="59">
        <v>2000000</v>
      </c>
      <c r="CL59" s="59">
        <v>2400000</v>
      </c>
      <c r="CM59" s="59"/>
      <c r="CN59" s="59"/>
      <c r="CO59" s="59"/>
      <c r="CP59" s="59"/>
      <c r="CQ59" s="59"/>
      <c r="CR59" s="59"/>
      <c r="CS59" s="59"/>
      <c r="CT59" s="61">
        <f>MEDIAN(H59,I59,J59,K59,L59,M59,O59,Q59,S59,W59,AC59,AD59,AF59,AH59,AJ59,AL59,AN59,AP59,AR59,AT59,AV59,AX59,AZ59,BA59,BB59,BC59,BE59,BG59,BI59,BK59,BL59,BO59,BQ59,BS59,BU59,BW59,BY59,BZ59,CA59,CB59,CC59,CD59,CE59,CF59,CG59,CH59,CI59,CJ59,CK59,CL59,CM59,CN59,CO59,CP59,CQ59,CS59,U59,Y59,AA59)</f>
        <v>2200000</v>
      </c>
      <c r="CU59" s="61">
        <f>AVERAGE(H59,I59,J59,K59,L59,M59,O59,Q59,S59,W59,AC59,AD59,AF59,AH59,AJ59,AL59,AN59,AP59,AR59,AT59,AV59,AX59,AZ59,BA59,BB59,BC59,BE59,BG59,BI59,BK59,BL59,BO59,BQ59,BS59,BU59,BW59,BY59,BZ59,CA59,CB59,CC59,CD59,CE59,CF59,CG59,CH59,CI59,CJ59,CK59,CL59,CM59,CN59,CO59,CP59,CQ59,CS59,U59,Y59,AA59)</f>
        <v>2200000</v>
      </c>
      <c r="CV59" s="61">
        <f>STDEV(H59,I59,J59,K59,L59,M59,O59,Q59,S59,W59,AC59,AD59,AF59,AH59,AJ59,AL59,AN59,AP59,AR59,AT59,AV59,AX59,AZ59,BA59,BB59,BC59,BE59,BG59,BI59,BK59,BL59,BO59,BQ59,BS59,BU59,BW59,BY59,BZ59,CA59,CB59,CC59,CD59,CE59,CF59,CG59,CH59,CI59,CJ59,CK59,CL59,CM59,CN59,CO59,CP59,CQ59,CS59,U59,Y59,AA59)</f>
        <v>282842.71247461904</v>
      </c>
      <c r="CW59" s="62">
        <f t="shared" si="11"/>
        <v>0.12856486930664501</v>
      </c>
      <c r="CX59" s="63">
        <f t="shared" si="12"/>
        <v>1848739.4957983193</v>
      </c>
      <c r="CY59" s="63">
        <f t="shared" si="13"/>
        <v>351260.50420168065</v>
      </c>
      <c r="CZ59" s="293">
        <f t="shared" si="3"/>
        <v>2200000</v>
      </c>
      <c r="DA59" s="152">
        <f>+CZ59*F59</f>
        <v>2200000</v>
      </c>
      <c r="DB59" s="254" t="s">
        <v>749</v>
      </c>
      <c r="DC59" s="255"/>
      <c r="DD59" s="3"/>
      <c r="DE59" s="3"/>
    </row>
    <row r="60" spans="1:109" ht="160.05000000000001" hidden="1" customHeight="1" x14ac:dyDescent="0.3">
      <c r="A60" s="57">
        <f t="shared" si="4"/>
        <v>53</v>
      </c>
      <c r="B60" s="58" t="s">
        <v>32</v>
      </c>
      <c r="C60" s="58" t="s">
        <v>33</v>
      </c>
      <c r="D60" s="64" t="s">
        <v>857</v>
      </c>
      <c r="E60" s="66" t="s">
        <v>847</v>
      </c>
      <c r="F60" s="257">
        <v>2</v>
      </c>
      <c r="G60" s="258">
        <v>2</v>
      </c>
      <c r="H60" s="67">
        <v>7996000</v>
      </c>
      <c r="I60" s="59"/>
      <c r="J60" s="59"/>
      <c r="K60" s="59"/>
      <c r="L60" s="59"/>
      <c r="M60" s="59"/>
      <c r="N60" s="59"/>
      <c r="O60" s="59"/>
      <c r="P60" s="59"/>
      <c r="Q60" s="59"/>
      <c r="T60" s="59"/>
      <c r="U60" s="59"/>
      <c r="X60" s="59"/>
      <c r="Y60" s="59"/>
      <c r="Z60" s="59"/>
      <c r="AA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60"/>
      <c r="BN60" s="60"/>
      <c r="BO60" s="60"/>
      <c r="BP60" s="60"/>
      <c r="BQ60" s="60"/>
      <c r="BR60" s="60"/>
      <c r="BS60" s="60"/>
      <c r="BT60" s="60"/>
      <c r="BU60" s="60"/>
      <c r="BV60" s="60"/>
      <c r="BW60" s="60"/>
      <c r="BX60" s="60"/>
      <c r="BY60" s="60"/>
      <c r="BZ60" s="60"/>
      <c r="CA60" s="60"/>
      <c r="CB60" s="60"/>
      <c r="CC60" s="60"/>
      <c r="CD60" s="60"/>
      <c r="CE60" s="60"/>
      <c r="CF60" s="60"/>
      <c r="CG60" s="60"/>
      <c r="CH60" s="60"/>
      <c r="CI60" s="60"/>
      <c r="CJ60" s="60"/>
      <c r="CK60" s="60"/>
      <c r="CL60" s="60"/>
      <c r="CM60" s="60"/>
      <c r="CN60" s="60"/>
      <c r="CO60" s="60"/>
      <c r="CP60" s="60"/>
      <c r="CQ60" s="60"/>
      <c r="CR60" s="60"/>
      <c r="CS60" s="60"/>
      <c r="CT60" s="61"/>
      <c r="CU60" s="61"/>
      <c r="CV60" s="61"/>
      <c r="CW60" s="62"/>
      <c r="CX60" s="63">
        <f>+CZ60/1.19</f>
        <v>6719327.7310924372</v>
      </c>
      <c r="CY60" s="63">
        <f>+CX60*19%</f>
        <v>1276672.2689075631</v>
      </c>
      <c r="CZ60" s="293">
        <f>+H60</f>
        <v>7996000</v>
      </c>
      <c r="DA60" s="152">
        <f t="shared" si="29"/>
        <v>31984000</v>
      </c>
      <c r="DB60" s="226" t="s">
        <v>831</v>
      </c>
      <c r="DC60" s="3"/>
      <c r="DD60" s="3"/>
      <c r="DE60" s="3"/>
    </row>
    <row r="61" spans="1:109" ht="160.05000000000001" hidden="1" customHeight="1" x14ac:dyDescent="0.3">
      <c r="A61" s="57">
        <f t="shared" si="4"/>
        <v>54</v>
      </c>
      <c r="B61" s="58" t="s">
        <v>32</v>
      </c>
      <c r="C61" s="58" t="s">
        <v>628</v>
      </c>
      <c r="D61" s="64" t="s">
        <v>629</v>
      </c>
      <c r="E61" s="232" t="s">
        <v>722</v>
      </c>
      <c r="F61" s="229">
        <v>2</v>
      </c>
      <c r="G61" s="66">
        <v>2</v>
      </c>
      <c r="H61" s="243">
        <v>2146000</v>
      </c>
      <c r="I61" s="59"/>
      <c r="J61" s="59"/>
      <c r="K61" s="59"/>
      <c r="L61" s="59"/>
      <c r="M61" s="59"/>
      <c r="N61" s="59"/>
      <c r="O61" s="59"/>
      <c r="P61" s="59"/>
      <c r="Q61" s="59"/>
      <c r="T61" s="59"/>
      <c r="U61" s="59"/>
      <c r="X61" s="59"/>
      <c r="Y61" s="59"/>
      <c r="Z61" s="59"/>
      <c r="AA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60"/>
      <c r="BN61" s="60"/>
      <c r="BO61" s="60"/>
      <c r="BP61" s="60"/>
      <c r="BQ61" s="60"/>
      <c r="BR61" s="60"/>
      <c r="BS61" s="60"/>
      <c r="BT61" s="60"/>
      <c r="BU61" s="60"/>
      <c r="BV61" s="60"/>
      <c r="BW61" s="60"/>
      <c r="BX61" s="60"/>
      <c r="BY61" s="60"/>
      <c r="BZ61" s="60"/>
      <c r="CA61" s="60"/>
      <c r="CB61" s="60"/>
      <c r="CC61" s="60"/>
      <c r="CD61" s="60"/>
      <c r="CE61" s="60"/>
      <c r="CF61" s="60"/>
      <c r="CG61" s="60"/>
      <c r="CH61" s="60"/>
      <c r="CI61" s="60"/>
      <c r="CJ61" s="60"/>
      <c r="CK61" s="60"/>
      <c r="CL61" s="60"/>
      <c r="CM61" s="60"/>
      <c r="CN61" s="60"/>
      <c r="CO61" s="60"/>
      <c r="CP61" s="60"/>
      <c r="CQ61" s="60"/>
      <c r="CR61" s="60"/>
      <c r="CS61" s="60"/>
      <c r="CT61" s="61"/>
      <c r="CU61" s="61"/>
      <c r="CV61" s="61"/>
      <c r="CW61" s="62"/>
      <c r="CX61" s="63">
        <f>+H61</f>
        <v>2146000</v>
      </c>
      <c r="CY61" s="63">
        <f t="shared" ref="CY61" si="31">+CX61*19%</f>
        <v>407740</v>
      </c>
      <c r="CZ61" s="293">
        <f>CX61+CY61</f>
        <v>2553740</v>
      </c>
      <c r="DA61" s="152">
        <f t="shared" si="29"/>
        <v>10214960</v>
      </c>
      <c r="DB61" s="226" t="s">
        <v>831</v>
      </c>
      <c r="DC61" s="3"/>
      <c r="DD61" s="3"/>
      <c r="DE61" s="3"/>
    </row>
    <row r="62" spans="1:109" ht="119.55" hidden="1" customHeight="1" x14ac:dyDescent="0.3">
      <c r="A62" s="57">
        <f t="shared" si="4"/>
        <v>55</v>
      </c>
      <c r="B62" s="58" t="s">
        <v>32</v>
      </c>
      <c r="C62" s="58" t="s">
        <v>34</v>
      </c>
      <c r="D62" s="64" t="s">
        <v>35</v>
      </c>
      <c r="E62" s="228" t="s">
        <v>13</v>
      </c>
      <c r="F62" s="229">
        <v>20</v>
      </c>
      <c r="G62" s="66">
        <v>1</v>
      </c>
      <c r="H62" s="67"/>
      <c r="I62" s="59">
        <v>420000</v>
      </c>
      <c r="J62" s="59">
        <v>400000</v>
      </c>
      <c r="K62" s="59">
        <v>450000</v>
      </c>
      <c r="L62" s="59"/>
      <c r="M62" s="59"/>
      <c r="N62" s="59"/>
      <c r="O62" s="59"/>
      <c r="P62" s="59"/>
      <c r="Q62" s="59"/>
      <c r="T62" s="59"/>
      <c r="U62" s="59"/>
      <c r="X62" s="59"/>
      <c r="Y62" s="59"/>
      <c r="Z62" s="59"/>
      <c r="AA62" s="59"/>
      <c r="AB62" s="407"/>
      <c r="AC62" s="407"/>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60"/>
      <c r="BN62" s="60"/>
      <c r="BO62" s="60"/>
      <c r="BP62" s="60"/>
      <c r="BQ62" s="60"/>
      <c r="BR62" s="60"/>
      <c r="BS62" s="60"/>
      <c r="BT62" s="60"/>
      <c r="BU62" s="60"/>
      <c r="BV62" s="60"/>
      <c r="BW62" s="60"/>
      <c r="BX62" s="60"/>
      <c r="BY62" s="60"/>
      <c r="BZ62" s="60"/>
      <c r="CA62" s="60"/>
      <c r="CB62" s="60"/>
      <c r="CC62" s="60"/>
      <c r="CD62" s="60"/>
      <c r="CE62" s="60"/>
      <c r="CF62" s="60"/>
      <c r="CG62" s="60"/>
      <c r="CH62" s="60"/>
      <c r="CI62" s="60"/>
      <c r="CJ62" s="60"/>
      <c r="CK62" s="60"/>
      <c r="CL62" s="60"/>
      <c r="CM62" s="60"/>
      <c r="CN62" s="60"/>
      <c r="CO62" s="60"/>
      <c r="CP62" s="60"/>
      <c r="CQ62" s="60"/>
      <c r="CR62" s="60"/>
      <c r="CS62" s="60"/>
      <c r="CT62" s="61">
        <f t="shared" ref="CT62:CT78" si="32">MEDIAN(H62,I62,J62,K62,L62,M62,O62,Q62,S62,W62,AC62,AD62,AF62,AH62,AJ62,AL62,AN62,AP62,AR62,AT62,AV62,AX62,AZ62,BA62,BB62,BC62,BE62,BG62,BI62,BK62,BL62,BO62,BQ62,BS62,BU62,BW62,BY62,BZ62,CA62,CB62,CC62,CD62,CE62,CF62,CG62,CH62,CI62,CJ62,CK62,CL62,CM62,CN62,CO62,CP62,CQ62,CS62,U62,Y62,AA62)</f>
        <v>420000</v>
      </c>
      <c r="CU62" s="61">
        <f t="shared" ref="CU62:CU78" si="33">AVERAGE(H62,I62,J62,K62,L62,M62,O62,Q62,S62,W62,AC62,AD62,AF62,AH62,AJ62,AL62,AN62,AP62,AR62,AT62,AV62,AX62,AZ62,BA62,BB62,BC62,BE62,BG62,BI62,BK62,BL62,BO62,BQ62,BS62,BU62,BW62,BY62,BZ62,CA62,CB62,CC62,CD62,CE62,CF62,CG62,CH62,CI62,CJ62,CK62,CL62,CM62,CN62,CO62,CP62,CQ62,CS62,U62,Y62,AA62)</f>
        <v>423333.33333333331</v>
      </c>
      <c r="CV62" s="61">
        <f t="shared" ref="CV62:CV74" si="34">STDEV(H62,I62,J62,K62,L62,M62,O62,Q62,S62,W62,AC62,AD62,AF62,AH62,AJ62,AL62,AN62,AP62,AR62,AT62,AV62,AX62,AZ62,BA62,BB62,BC62,BE62,BG62,BI62,BK62,BL62,BO62,BQ62,BS62,BU62,BW62,BY62,BZ62,CA62,CB62,CC62,CD62,CE62,CF62,CG62,CH62,CI62,CJ62,CK62,CL62,CM62,CN62,CO62,CP62,CQ62,CS62,U62,Y62,AA62)</f>
        <v>25166.11478423583</v>
      </c>
      <c r="CW62" s="62">
        <f t="shared" si="11"/>
        <v>5.9447515238352358E-2</v>
      </c>
      <c r="CX62" s="63">
        <f t="shared" si="12"/>
        <v>355742.85714285716</v>
      </c>
      <c r="CY62" s="63">
        <f t="shared" si="13"/>
        <v>67591.142857142855</v>
      </c>
      <c r="CZ62" s="293">
        <f t="shared" si="3"/>
        <v>423334</v>
      </c>
      <c r="DA62" s="152">
        <f t="shared" si="29"/>
        <v>8466680</v>
      </c>
      <c r="DB62" s="231" t="s">
        <v>125</v>
      </c>
      <c r="DC62" s="3"/>
      <c r="DD62" s="3"/>
      <c r="DE62" s="3"/>
    </row>
    <row r="63" spans="1:109" ht="119.55" hidden="1" customHeight="1" x14ac:dyDescent="0.3">
      <c r="A63" s="57">
        <f t="shared" si="4"/>
        <v>56</v>
      </c>
      <c r="B63" s="58" t="s">
        <v>32</v>
      </c>
      <c r="C63" s="58" t="s">
        <v>754</v>
      </c>
      <c r="D63" s="64" t="s">
        <v>744</v>
      </c>
      <c r="E63" s="228" t="s">
        <v>8</v>
      </c>
      <c r="F63" s="229">
        <v>160</v>
      </c>
      <c r="G63" s="66"/>
      <c r="H63" s="67"/>
      <c r="I63" s="59"/>
      <c r="J63" s="59"/>
      <c r="K63" s="59"/>
      <c r="L63" s="59"/>
      <c r="M63" s="59"/>
      <c r="N63" s="59"/>
      <c r="O63" s="59"/>
      <c r="P63" s="59"/>
      <c r="Q63" s="59"/>
      <c r="T63" s="59"/>
      <c r="U63" s="59"/>
      <c r="X63" s="59"/>
      <c r="Y63" s="59"/>
      <c r="Z63" s="59"/>
      <c r="AA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60"/>
      <c r="BN63" s="60"/>
      <c r="BO63" s="60"/>
      <c r="BP63" s="60"/>
      <c r="BQ63" s="60"/>
      <c r="BR63" s="60"/>
      <c r="BS63" s="60"/>
      <c r="BT63" s="60"/>
      <c r="BU63" s="60"/>
      <c r="BV63" s="60"/>
      <c r="BW63" s="60"/>
      <c r="BX63" s="60"/>
      <c r="BY63" s="60"/>
      <c r="BZ63" s="60"/>
      <c r="CA63" s="60"/>
      <c r="CB63" s="60"/>
      <c r="CC63" s="60"/>
      <c r="CD63" s="60"/>
      <c r="CE63" s="60"/>
      <c r="CF63" s="60"/>
      <c r="CG63" s="60"/>
      <c r="CH63" s="60"/>
      <c r="CI63" s="60"/>
      <c r="CJ63" s="60"/>
      <c r="CK63" s="60"/>
      <c r="CL63" s="60"/>
      <c r="CM63" s="59"/>
      <c r="CN63" s="59">
        <v>15300</v>
      </c>
      <c r="CO63" s="59">
        <v>16575</v>
      </c>
      <c r="CP63" s="59"/>
      <c r="CQ63" s="59"/>
      <c r="CR63" s="59"/>
      <c r="CS63" s="59"/>
      <c r="CT63" s="61">
        <f t="shared" si="32"/>
        <v>15937.5</v>
      </c>
      <c r="CU63" s="61">
        <f t="shared" si="33"/>
        <v>15937.5</v>
      </c>
      <c r="CV63" s="61">
        <f t="shared" si="34"/>
        <v>901.5611460128481</v>
      </c>
      <c r="CW63" s="62">
        <f t="shared" si="11"/>
        <v>5.6568542494923803E-2</v>
      </c>
      <c r="CX63" s="63">
        <f t="shared" si="12"/>
        <v>13393.27731092437</v>
      </c>
      <c r="CY63" s="63">
        <f t="shared" si="13"/>
        <v>2544.7226890756301</v>
      </c>
      <c r="CZ63" s="293">
        <f t="shared" si="3"/>
        <v>15938</v>
      </c>
      <c r="DA63" s="152">
        <f t="shared" ref="DA63:DA73" si="35">+CZ63*F63</f>
        <v>2550080</v>
      </c>
      <c r="DB63" s="231" t="s">
        <v>755</v>
      </c>
      <c r="DC63" s="3"/>
      <c r="DD63" s="3"/>
      <c r="DE63" s="3"/>
    </row>
    <row r="64" spans="1:109" ht="119.55" hidden="1" customHeight="1" x14ac:dyDescent="0.3">
      <c r="A64" s="57">
        <f t="shared" si="4"/>
        <v>57</v>
      </c>
      <c r="B64" s="58" t="s">
        <v>32</v>
      </c>
      <c r="C64" s="58" t="s">
        <v>752</v>
      </c>
      <c r="D64" s="64" t="s">
        <v>723</v>
      </c>
      <c r="E64" s="228" t="s">
        <v>8</v>
      </c>
      <c r="F64" s="229">
        <v>160</v>
      </c>
      <c r="G64" s="66"/>
      <c r="H64" s="67"/>
      <c r="I64" s="59"/>
      <c r="J64" s="59"/>
      <c r="K64" s="59"/>
      <c r="L64" s="59"/>
      <c r="M64" s="59"/>
      <c r="N64" s="59"/>
      <c r="O64" s="59"/>
      <c r="P64" s="59"/>
      <c r="Q64" s="59"/>
      <c r="T64" s="59"/>
      <c r="U64" s="59"/>
      <c r="X64" s="59"/>
      <c r="Y64" s="59"/>
      <c r="Z64" s="59"/>
      <c r="AA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60"/>
      <c r="BN64" s="60"/>
      <c r="BO64" s="60"/>
      <c r="BP64" s="60"/>
      <c r="BQ64" s="60"/>
      <c r="BR64" s="60"/>
      <c r="BS64" s="60"/>
      <c r="BT64" s="60"/>
      <c r="BU64" s="60"/>
      <c r="BV64" s="60"/>
      <c r="BW64" s="60"/>
      <c r="BX64" s="60"/>
      <c r="BY64" s="60"/>
      <c r="BZ64" s="60"/>
      <c r="CA64" s="60"/>
      <c r="CB64" s="60"/>
      <c r="CC64" s="60"/>
      <c r="CD64" s="60"/>
      <c r="CE64" s="60"/>
      <c r="CF64" s="60"/>
      <c r="CG64" s="60"/>
      <c r="CH64" s="60"/>
      <c r="CI64" s="60"/>
      <c r="CJ64" s="60"/>
      <c r="CK64" s="60"/>
      <c r="CL64" s="60"/>
      <c r="CM64" s="60"/>
      <c r="CN64" s="59">
        <v>60000</v>
      </c>
      <c r="CO64" s="59">
        <v>85000</v>
      </c>
      <c r="CP64" s="59"/>
      <c r="CQ64" s="59"/>
      <c r="CR64" s="59"/>
      <c r="CS64" s="59"/>
      <c r="CT64" s="61">
        <f t="shared" si="32"/>
        <v>72500</v>
      </c>
      <c r="CU64" s="61">
        <f t="shared" si="33"/>
        <v>72500</v>
      </c>
      <c r="CV64" s="61">
        <f t="shared" si="34"/>
        <v>17677.66952966369</v>
      </c>
      <c r="CW64" s="62">
        <f t="shared" si="11"/>
        <v>0.24382992454708538</v>
      </c>
      <c r="CX64" s="63">
        <f t="shared" si="12"/>
        <v>60924.36974789916</v>
      </c>
      <c r="CY64" s="63">
        <f t="shared" si="13"/>
        <v>11575.63025210084</v>
      </c>
      <c r="CZ64" s="293">
        <f t="shared" si="3"/>
        <v>72500</v>
      </c>
      <c r="DA64" s="152">
        <f t="shared" si="35"/>
        <v>11600000</v>
      </c>
      <c r="DB64" s="9" t="s">
        <v>123</v>
      </c>
      <c r="DC64" s="3"/>
      <c r="DD64" s="3"/>
      <c r="DE64" s="3"/>
    </row>
    <row r="65" spans="1:109" ht="154.94999999999999" hidden="1" customHeight="1" x14ac:dyDescent="0.3">
      <c r="A65" s="57">
        <f t="shared" si="4"/>
        <v>58</v>
      </c>
      <c r="B65" s="58" t="s">
        <v>32</v>
      </c>
      <c r="C65" s="58" t="s">
        <v>760</v>
      </c>
      <c r="D65" s="64" t="s">
        <v>849</v>
      </c>
      <c r="E65" s="228" t="s">
        <v>8</v>
      </c>
      <c r="F65" s="229">
        <v>160</v>
      </c>
      <c r="G65" s="230"/>
      <c r="H65" s="17"/>
      <c r="I65" s="59"/>
      <c r="J65" s="59"/>
      <c r="K65" s="59"/>
      <c r="L65" s="59"/>
      <c r="M65" s="59"/>
      <c r="N65" s="59"/>
      <c r="O65" s="59"/>
      <c r="P65" s="59"/>
      <c r="Q65" s="59"/>
      <c r="T65" s="59"/>
      <c r="U65" s="59"/>
      <c r="X65" s="59"/>
      <c r="Y65" s="59"/>
      <c r="Z65" s="59"/>
      <c r="AA65" s="59"/>
      <c r="AD65" s="59"/>
      <c r="AE65" s="59">
        <v>15100</v>
      </c>
      <c r="AF65" s="59">
        <f>+(AE65*5.1%)+AE65</f>
        <v>15870.1</v>
      </c>
      <c r="AG65" s="59">
        <v>18963</v>
      </c>
      <c r="AH65" s="59">
        <f>+(AG65*5.1%)+AG65</f>
        <v>19930.113000000001</v>
      </c>
      <c r="AI65" s="59"/>
      <c r="AJ65" s="59"/>
      <c r="AK65" s="59"/>
      <c r="AL65" s="59"/>
      <c r="AM65" s="59">
        <v>16832</v>
      </c>
      <c r="AN65" s="59">
        <f>+(AM65*5.1%)+AM65</f>
        <v>17690.432000000001</v>
      </c>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60"/>
      <c r="BN65" s="60"/>
      <c r="BO65" s="60"/>
      <c r="BP65" s="60"/>
      <c r="BQ65" s="60"/>
      <c r="BR65" s="60"/>
      <c r="BS65" s="60"/>
      <c r="BT65" s="60"/>
      <c r="BU65" s="60"/>
      <c r="BV65" s="60"/>
      <c r="BW65" s="60"/>
      <c r="BX65" s="60"/>
      <c r="BY65" s="60"/>
      <c r="BZ65" s="60"/>
      <c r="CA65" s="60"/>
      <c r="CB65" s="60"/>
      <c r="CC65" s="60"/>
      <c r="CD65" s="60"/>
      <c r="CE65" s="60"/>
      <c r="CF65" s="60"/>
      <c r="CG65" s="60"/>
      <c r="CH65" s="60"/>
      <c r="CI65" s="60"/>
      <c r="CJ65" s="60"/>
      <c r="CK65" s="60"/>
      <c r="CL65" s="60"/>
      <c r="CM65" s="60"/>
      <c r="CN65" s="60"/>
      <c r="CO65" s="60"/>
      <c r="CP65" s="60"/>
      <c r="CQ65" s="60"/>
      <c r="CR65" s="60"/>
      <c r="CS65" s="60"/>
      <c r="CT65" s="61">
        <f t="shared" si="32"/>
        <v>17690.432000000001</v>
      </c>
      <c r="CU65" s="61">
        <f t="shared" si="33"/>
        <v>17830.215</v>
      </c>
      <c r="CV65" s="61">
        <f t="shared" si="34"/>
        <v>2033.61275944045</v>
      </c>
      <c r="CW65" s="62">
        <f t="shared" si="11"/>
        <v>0.11405430385670896</v>
      </c>
      <c r="CX65" s="63">
        <f t="shared" si="12"/>
        <v>14984.033613445379</v>
      </c>
      <c r="CY65" s="63">
        <f t="shared" si="13"/>
        <v>2846.9663865546222</v>
      </c>
      <c r="CZ65" s="293">
        <f t="shared" si="3"/>
        <v>17831</v>
      </c>
      <c r="DA65" s="152">
        <f t="shared" si="35"/>
        <v>2852960</v>
      </c>
      <c r="DB65" s="231" t="s">
        <v>93</v>
      </c>
      <c r="DC65" s="65"/>
      <c r="DD65" s="3"/>
      <c r="DE65" s="3"/>
    </row>
    <row r="66" spans="1:109" ht="154.94999999999999" hidden="1" customHeight="1" x14ac:dyDescent="0.3">
      <c r="A66" s="57">
        <f t="shared" si="4"/>
        <v>59</v>
      </c>
      <c r="B66" s="58" t="s">
        <v>32</v>
      </c>
      <c r="C66" s="58" t="s">
        <v>759</v>
      </c>
      <c r="D66" s="64" t="s">
        <v>738</v>
      </c>
      <c r="E66" s="228" t="s">
        <v>51</v>
      </c>
      <c r="F66" s="229">
        <v>14</v>
      </c>
      <c r="G66" s="230"/>
      <c r="H66" s="17"/>
      <c r="I66" s="59"/>
      <c r="J66" s="59"/>
      <c r="K66" s="59"/>
      <c r="L66" s="59"/>
      <c r="M66" s="59"/>
      <c r="N66" s="59"/>
      <c r="O66" s="59"/>
      <c r="P66" s="59"/>
      <c r="Q66" s="59"/>
      <c r="T66" s="59"/>
      <c r="U66" s="59"/>
      <c r="X66" s="59"/>
      <c r="Y66" s="59"/>
      <c r="Z66" s="59"/>
      <c r="AA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60"/>
      <c r="BN66" s="60"/>
      <c r="BO66" s="60"/>
      <c r="BP66" s="60"/>
      <c r="BQ66" s="60"/>
      <c r="BR66" s="60"/>
      <c r="BS66" s="60"/>
      <c r="BT66" s="60"/>
      <c r="BU66" s="60"/>
      <c r="BV66" s="60"/>
      <c r="BW66" s="60"/>
      <c r="BX66" s="60"/>
      <c r="BY66" s="60"/>
      <c r="BZ66" s="60"/>
      <c r="CA66" s="60"/>
      <c r="CB66" s="60"/>
      <c r="CC66" s="60"/>
      <c r="CD66" s="60"/>
      <c r="CE66" s="60"/>
      <c r="CF66" s="60"/>
      <c r="CG66" s="59">
        <v>16900</v>
      </c>
      <c r="CH66" s="60"/>
      <c r="CI66" s="60"/>
      <c r="CJ66" s="59">
        <v>12980</v>
      </c>
      <c r="CK66" s="59"/>
      <c r="CL66" s="59"/>
      <c r="CM66" s="59"/>
      <c r="CN66" s="59"/>
      <c r="CO66" s="59"/>
      <c r="CP66" s="59"/>
      <c r="CQ66" s="59"/>
      <c r="CR66" s="59"/>
      <c r="CS66" s="59"/>
      <c r="CT66" s="61">
        <f t="shared" si="32"/>
        <v>14940</v>
      </c>
      <c r="CU66" s="61">
        <f t="shared" si="33"/>
        <v>14940</v>
      </c>
      <c r="CV66" s="61">
        <f t="shared" si="34"/>
        <v>2771.8585822512664</v>
      </c>
      <c r="CW66" s="62">
        <f t="shared" si="11"/>
        <v>0.18553270296193217</v>
      </c>
      <c r="CX66" s="63">
        <f t="shared" si="12"/>
        <v>12554.621848739496</v>
      </c>
      <c r="CY66" s="63">
        <f t="shared" si="13"/>
        <v>2385.3781512605042</v>
      </c>
      <c r="CZ66" s="293">
        <f t="shared" si="3"/>
        <v>14940</v>
      </c>
      <c r="DA66" s="152">
        <f t="shared" si="35"/>
        <v>209160</v>
      </c>
      <c r="DB66" s="231" t="s">
        <v>124</v>
      </c>
      <c r="DC66" s="65"/>
      <c r="DD66" s="3"/>
      <c r="DE66" s="3"/>
    </row>
    <row r="67" spans="1:109" ht="151.94999999999999" hidden="1" customHeight="1" x14ac:dyDescent="0.3">
      <c r="A67" s="57">
        <f t="shared" si="4"/>
        <v>60</v>
      </c>
      <c r="B67" s="58" t="s">
        <v>32</v>
      </c>
      <c r="C67" s="58" t="s">
        <v>761</v>
      </c>
      <c r="D67" s="64" t="s">
        <v>47</v>
      </c>
      <c r="E67" s="228" t="s">
        <v>8</v>
      </c>
      <c r="F67" s="66">
        <v>160</v>
      </c>
      <c r="G67" s="230"/>
      <c r="H67" s="17"/>
      <c r="I67" s="59"/>
      <c r="J67" s="59"/>
      <c r="K67" s="59"/>
      <c r="L67" s="59"/>
      <c r="M67" s="59"/>
      <c r="N67" s="59"/>
      <c r="O67" s="59"/>
      <c r="P67" s="59"/>
      <c r="Q67" s="59"/>
      <c r="T67" s="59"/>
      <c r="U67" s="59"/>
      <c r="X67" s="59"/>
      <c r="Y67" s="59"/>
      <c r="Z67" s="59"/>
      <c r="AA67" s="59"/>
      <c r="AD67" s="59"/>
      <c r="AE67" s="59"/>
      <c r="AF67" s="59"/>
      <c r="AG67" s="59">
        <v>239</v>
      </c>
      <c r="AH67" s="59">
        <f>(AG67*5.1%)+AG67</f>
        <v>251.18899999999999</v>
      </c>
      <c r="AI67" s="59"/>
      <c r="AJ67" s="59"/>
      <c r="AK67" s="59"/>
      <c r="AL67" s="59"/>
      <c r="AM67" s="59">
        <v>270</v>
      </c>
      <c r="AN67" s="59">
        <f t="shared" ref="AN67" si="36">((AM67*5.1%)+AM67)</f>
        <v>283.77</v>
      </c>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61">
        <f t="shared" si="32"/>
        <v>267.47949999999997</v>
      </c>
      <c r="CU67" s="61">
        <f t="shared" si="33"/>
        <v>267.47949999999997</v>
      </c>
      <c r="CV67" s="61">
        <f t="shared" si="34"/>
        <v>23.038246037838899</v>
      </c>
      <c r="CW67" s="62">
        <f t="shared" si="11"/>
        <v>8.6130884938243502E-2</v>
      </c>
      <c r="CX67" s="63">
        <f t="shared" si="12"/>
        <v>225.21008403361347</v>
      </c>
      <c r="CY67" s="63">
        <f t="shared" si="13"/>
        <v>42.789915966386559</v>
      </c>
      <c r="CZ67" s="293">
        <f t="shared" si="3"/>
        <v>268</v>
      </c>
      <c r="DA67" s="152">
        <f t="shared" si="35"/>
        <v>42880</v>
      </c>
      <c r="DB67" s="231" t="s">
        <v>93</v>
      </c>
      <c r="DC67" s="3"/>
      <c r="DD67" s="3"/>
      <c r="DE67" s="3"/>
    </row>
    <row r="68" spans="1:109" ht="151.94999999999999" hidden="1" customHeight="1" x14ac:dyDescent="0.3">
      <c r="A68" s="57">
        <f t="shared" si="4"/>
        <v>61</v>
      </c>
      <c r="B68" s="58" t="s">
        <v>32</v>
      </c>
      <c r="C68" s="58" t="s">
        <v>762</v>
      </c>
      <c r="D68" s="64" t="s">
        <v>850</v>
      </c>
      <c r="E68" s="228" t="s">
        <v>51</v>
      </c>
      <c r="F68" s="229">
        <v>27</v>
      </c>
      <c r="G68" s="230"/>
      <c r="H68" s="17"/>
      <c r="I68" s="59"/>
      <c r="J68" s="59"/>
      <c r="K68" s="59"/>
      <c r="L68" s="59"/>
      <c r="M68" s="59"/>
      <c r="N68" s="59"/>
      <c r="O68" s="59"/>
      <c r="P68" s="59"/>
      <c r="Q68" s="59"/>
      <c r="T68" s="59"/>
      <c r="U68" s="59"/>
      <c r="X68" s="59"/>
      <c r="Y68" s="59"/>
      <c r="Z68" s="59"/>
      <c r="AA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v>18300</v>
      </c>
      <c r="CH68" s="59">
        <v>18000</v>
      </c>
      <c r="CI68" s="59"/>
      <c r="CJ68" s="59"/>
      <c r="CK68" s="59"/>
      <c r="CL68" s="59"/>
      <c r="CM68" s="59"/>
      <c r="CN68" s="59"/>
      <c r="CO68" s="59"/>
      <c r="CP68" s="59"/>
      <c r="CQ68" s="59"/>
      <c r="CR68" s="59"/>
      <c r="CS68" s="59"/>
      <c r="CT68" s="61">
        <f t="shared" si="32"/>
        <v>18150</v>
      </c>
      <c r="CU68" s="61">
        <f t="shared" si="33"/>
        <v>18150</v>
      </c>
      <c r="CV68" s="61">
        <f t="shared" si="34"/>
        <v>212.13203435596427</v>
      </c>
      <c r="CW68" s="62">
        <f t="shared" si="11"/>
        <v>1.1687715391513183E-2</v>
      </c>
      <c r="CX68" s="63">
        <f t="shared" si="12"/>
        <v>15252.100840336136</v>
      </c>
      <c r="CY68" s="63">
        <f t="shared" si="13"/>
        <v>2897.8991596638657</v>
      </c>
      <c r="CZ68" s="293">
        <f t="shared" si="3"/>
        <v>18150</v>
      </c>
      <c r="DA68" s="152">
        <f t="shared" si="35"/>
        <v>490050</v>
      </c>
      <c r="DB68" s="231" t="s">
        <v>93</v>
      </c>
      <c r="DC68" s="3"/>
      <c r="DD68" s="3"/>
      <c r="DE68" s="3"/>
    </row>
    <row r="69" spans="1:109" ht="151.94999999999999" hidden="1" customHeight="1" x14ac:dyDescent="0.3">
      <c r="A69" s="57">
        <f t="shared" si="4"/>
        <v>62</v>
      </c>
      <c r="B69" s="58" t="s">
        <v>32</v>
      </c>
      <c r="C69" s="58" t="s">
        <v>763</v>
      </c>
      <c r="D69" s="64" t="s">
        <v>739</v>
      </c>
      <c r="E69" s="228" t="s">
        <v>740</v>
      </c>
      <c r="F69" s="229">
        <v>160</v>
      </c>
      <c r="G69" s="230"/>
      <c r="H69" s="17"/>
      <c r="I69" s="59"/>
      <c r="J69" s="59"/>
      <c r="K69" s="59"/>
      <c r="L69" s="59"/>
      <c r="M69" s="59"/>
      <c r="N69" s="59"/>
      <c r="O69" s="59"/>
      <c r="P69" s="59"/>
      <c r="Q69" s="59"/>
      <c r="T69" s="59"/>
      <c r="U69" s="59"/>
      <c r="X69" s="59"/>
      <c r="Y69" s="59"/>
      <c r="Z69" s="59"/>
      <c r="AA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v>4000</v>
      </c>
      <c r="CI69" s="59">
        <v>4100</v>
      </c>
      <c r="CJ69" s="59"/>
      <c r="CK69" s="59"/>
      <c r="CL69" s="59"/>
      <c r="CM69" s="59"/>
      <c r="CN69" s="59"/>
      <c r="CO69" s="59"/>
      <c r="CP69" s="59"/>
      <c r="CQ69" s="59"/>
      <c r="CR69" s="59"/>
      <c r="CS69" s="59"/>
      <c r="CT69" s="61">
        <f t="shared" si="32"/>
        <v>4050</v>
      </c>
      <c r="CU69" s="61">
        <f t="shared" si="33"/>
        <v>4050</v>
      </c>
      <c r="CV69" s="61">
        <f t="shared" si="34"/>
        <v>70.710678118654755</v>
      </c>
      <c r="CW69" s="62">
        <f t="shared" si="11"/>
        <v>1.7459426695964137E-2</v>
      </c>
      <c r="CX69" s="63">
        <f t="shared" si="12"/>
        <v>3403.3613445378151</v>
      </c>
      <c r="CY69" s="63">
        <f t="shared" si="13"/>
        <v>646.63865546218483</v>
      </c>
      <c r="CZ69" s="293">
        <f t="shared" si="3"/>
        <v>4050</v>
      </c>
      <c r="DA69" s="152">
        <f t="shared" si="35"/>
        <v>648000</v>
      </c>
      <c r="DB69" s="231" t="s">
        <v>93</v>
      </c>
      <c r="DC69" s="3"/>
      <c r="DD69" s="3"/>
      <c r="DE69" s="3"/>
    </row>
    <row r="70" spans="1:109" ht="119.55" hidden="1" customHeight="1" x14ac:dyDescent="0.3">
      <c r="A70" s="57">
        <f t="shared" si="4"/>
        <v>63</v>
      </c>
      <c r="B70" s="58" t="s">
        <v>32</v>
      </c>
      <c r="C70" s="58" t="s">
        <v>753</v>
      </c>
      <c r="D70" s="64" t="s">
        <v>882</v>
      </c>
      <c r="E70" s="228" t="s">
        <v>322</v>
      </c>
      <c r="F70" s="229">
        <v>160</v>
      </c>
      <c r="G70" s="66"/>
      <c r="H70" s="67"/>
      <c r="I70" s="59"/>
      <c r="J70" s="59"/>
      <c r="K70" s="59"/>
      <c r="L70" s="59"/>
      <c r="M70" s="59"/>
      <c r="N70" s="59"/>
      <c r="O70" s="59"/>
      <c r="P70" s="59"/>
      <c r="Q70" s="59"/>
      <c r="T70" s="59"/>
      <c r="U70" s="59"/>
      <c r="X70" s="59"/>
      <c r="Y70" s="59"/>
      <c r="Z70" s="59"/>
      <c r="AA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60"/>
      <c r="BN70" s="60"/>
      <c r="BO70" s="60"/>
      <c r="BP70" s="60"/>
      <c r="BQ70" s="60"/>
      <c r="BR70" s="60"/>
      <c r="BS70" s="60"/>
      <c r="BT70" s="60"/>
      <c r="BU70" s="60"/>
      <c r="BV70" s="60"/>
      <c r="BW70" s="60"/>
      <c r="BX70" s="60"/>
      <c r="BY70" s="60"/>
      <c r="BZ70" s="60"/>
      <c r="CA70" s="60"/>
      <c r="CB70" s="60"/>
      <c r="CC70" s="60"/>
      <c r="CD70" s="60"/>
      <c r="CE70" s="60"/>
      <c r="CF70" s="60"/>
      <c r="CG70" s="60"/>
      <c r="CH70" s="60"/>
      <c r="CI70" s="60"/>
      <c r="CJ70" s="60"/>
      <c r="CK70" s="60"/>
      <c r="CL70" s="60"/>
      <c r="CM70" s="60"/>
      <c r="CN70" s="60"/>
      <c r="CO70" s="60"/>
      <c r="CP70" s="78">
        <v>65000</v>
      </c>
      <c r="CQ70" s="78">
        <v>84700</v>
      </c>
      <c r="CR70" s="78"/>
      <c r="CS70" s="78"/>
      <c r="CT70" s="61">
        <f t="shared" si="32"/>
        <v>74850</v>
      </c>
      <c r="CU70" s="61">
        <f t="shared" si="33"/>
        <v>74850</v>
      </c>
      <c r="CV70" s="61">
        <f t="shared" si="34"/>
        <v>13930.003589374986</v>
      </c>
      <c r="CW70" s="62">
        <f t="shared" si="11"/>
        <v>0.18610559237641933</v>
      </c>
      <c r="CX70" s="63">
        <f t="shared" si="12"/>
        <v>62899.159663865546</v>
      </c>
      <c r="CY70" s="63">
        <f t="shared" si="13"/>
        <v>11950.840336134454</v>
      </c>
      <c r="CZ70" s="293">
        <f t="shared" si="3"/>
        <v>74850</v>
      </c>
      <c r="DA70" s="152">
        <f t="shared" si="35"/>
        <v>11976000</v>
      </c>
      <c r="DB70" s="231" t="s">
        <v>125</v>
      </c>
      <c r="DC70" s="3"/>
      <c r="DD70" s="3"/>
      <c r="DE70" s="3"/>
    </row>
    <row r="71" spans="1:109" ht="119.55" hidden="1" customHeight="1" x14ac:dyDescent="0.3">
      <c r="A71" s="57">
        <f t="shared" si="4"/>
        <v>64</v>
      </c>
      <c r="B71" s="58" t="s">
        <v>32</v>
      </c>
      <c r="C71" s="58" t="s">
        <v>750</v>
      </c>
      <c r="D71" s="64" t="s">
        <v>858</v>
      </c>
      <c r="E71" s="228" t="s">
        <v>740</v>
      </c>
      <c r="F71" s="229">
        <v>161</v>
      </c>
      <c r="G71" s="66"/>
      <c r="H71" s="67"/>
      <c r="I71" s="59"/>
      <c r="J71" s="59"/>
      <c r="K71" s="59"/>
      <c r="L71" s="59"/>
      <c r="M71" s="59"/>
      <c r="N71" s="59"/>
      <c r="O71" s="59"/>
      <c r="P71" s="59"/>
      <c r="Q71" s="59"/>
      <c r="T71" s="59"/>
      <c r="U71" s="59"/>
      <c r="X71" s="59"/>
      <c r="Y71" s="59"/>
      <c r="Z71" s="59"/>
      <c r="AA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60"/>
      <c r="BN71" s="60"/>
      <c r="BO71" s="60"/>
      <c r="BP71" s="60"/>
      <c r="BQ71" s="60"/>
      <c r="BR71" s="60"/>
      <c r="BS71" s="60"/>
      <c r="BT71" s="60"/>
      <c r="BU71" s="60"/>
      <c r="BV71" s="60"/>
      <c r="BW71" s="60"/>
      <c r="BX71" s="60"/>
      <c r="BY71" s="60"/>
      <c r="BZ71" s="60"/>
      <c r="CA71" s="60"/>
      <c r="CB71" s="60"/>
      <c r="CC71" s="60"/>
      <c r="CD71" s="60"/>
      <c r="CE71" s="60"/>
      <c r="CF71" s="60"/>
      <c r="CG71" s="60"/>
      <c r="CH71" s="60"/>
      <c r="CI71" s="60"/>
      <c r="CJ71" s="60"/>
      <c r="CK71" s="60"/>
      <c r="CL71" s="60"/>
      <c r="CM71" s="60"/>
      <c r="CN71" s="78">
        <v>22340</v>
      </c>
      <c r="CO71" s="78">
        <v>33215</v>
      </c>
      <c r="CP71" s="60"/>
      <c r="CQ71" s="60"/>
      <c r="CR71" s="60"/>
      <c r="CS71" s="60"/>
      <c r="CT71" s="61">
        <f t="shared" si="32"/>
        <v>27777.5</v>
      </c>
      <c r="CU71" s="61">
        <f t="shared" si="33"/>
        <v>27777.5</v>
      </c>
      <c r="CV71" s="61">
        <f t="shared" si="34"/>
        <v>7689.786245403704</v>
      </c>
      <c r="CW71" s="62">
        <f t="shared" si="11"/>
        <v>0.27683507318526518</v>
      </c>
      <c r="CX71" s="63">
        <f t="shared" si="12"/>
        <v>23342.857142857145</v>
      </c>
      <c r="CY71" s="63">
        <f t="shared" si="13"/>
        <v>4435.1428571428578</v>
      </c>
      <c r="CZ71" s="293">
        <f t="shared" si="3"/>
        <v>27778</v>
      </c>
      <c r="DA71" s="152">
        <f t="shared" si="35"/>
        <v>4472258</v>
      </c>
      <c r="DB71" s="231" t="s">
        <v>123</v>
      </c>
      <c r="DC71" s="3"/>
      <c r="DD71" s="3"/>
      <c r="DE71" s="3"/>
    </row>
    <row r="72" spans="1:109" ht="163.5" hidden="1" customHeight="1" x14ac:dyDescent="0.3">
      <c r="A72" s="57">
        <f t="shared" si="4"/>
        <v>65</v>
      </c>
      <c r="B72" s="58" t="s">
        <v>32</v>
      </c>
      <c r="C72" s="58" t="s">
        <v>36</v>
      </c>
      <c r="D72" s="64" t="s">
        <v>24</v>
      </c>
      <c r="E72" s="228" t="s">
        <v>8</v>
      </c>
      <c r="F72" s="66">
        <v>1600</v>
      </c>
      <c r="G72" s="66"/>
      <c r="H72" s="238"/>
      <c r="I72" s="59"/>
      <c r="J72" s="59"/>
      <c r="K72" s="59"/>
      <c r="L72" s="59">
        <v>12500</v>
      </c>
      <c r="M72" s="59">
        <v>13000</v>
      </c>
      <c r="N72" s="59">
        <v>14200</v>
      </c>
      <c r="O72" s="59">
        <f>(N72*5.1%)+N72</f>
        <v>14924.2</v>
      </c>
      <c r="P72" s="59">
        <v>14500</v>
      </c>
      <c r="Q72" s="59">
        <f>(P72*5.1%)+P72</f>
        <v>15239.5</v>
      </c>
      <c r="T72" s="59"/>
      <c r="U72" s="59"/>
      <c r="X72" s="59"/>
      <c r="Y72" s="59"/>
      <c r="Z72" s="59"/>
      <c r="AA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60"/>
      <c r="BN72" s="60"/>
      <c r="BO72" s="60"/>
      <c r="BP72" s="60"/>
      <c r="BQ72" s="60"/>
      <c r="BR72" s="60"/>
      <c r="BS72" s="60"/>
      <c r="BT72" s="60"/>
      <c r="BU72" s="60"/>
      <c r="BV72" s="60"/>
      <c r="BW72" s="60"/>
      <c r="BX72" s="60"/>
      <c r="BY72" s="60"/>
      <c r="BZ72" s="60"/>
      <c r="CA72" s="60"/>
      <c r="CB72" s="60"/>
      <c r="CC72" s="60"/>
      <c r="CD72" s="60"/>
      <c r="CE72" s="60"/>
      <c r="CF72" s="60"/>
      <c r="CG72" s="60"/>
      <c r="CH72" s="60"/>
      <c r="CI72" s="60"/>
      <c r="CJ72" s="60"/>
      <c r="CK72" s="60"/>
      <c r="CL72" s="60"/>
      <c r="CM72" s="60"/>
      <c r="CN72" s="60"/>
      <c r="CO72" s="60"/>
      <c r="CP72" s="60"/>
      <c r="CQ72" s="60"/>
      <c r="CR72" s="60"/>
      <c r="CS72" s="60"/>
      <c r="CT72" s="61">
        <f t="shared" si="32"/>
        <v>13962.1</v>
      </c>
      <c r="CU72" s="61">
        <f t="shared" si="33"/>
        <v>13915.924999999999</v>
      </c>
      <c r="CV72" s="61">
        <f t="shared" si="34"/>
        <v>1367.751374519507</v>
      </c>
      <c r="CW72" s="62">
        <f t="shared" si="11"/>
        <v>9.8286773931269902E-2</v>
      </c>
      <c r="CX72" s="63">
        <f>CZ72/1.08</f>
        <v>12885.185185185184</v>
      </c>
      <c r="CY72" s="63">
        <f>+CX72*8%</f>
        <v>1030.8148148148148</v>
      </c>
      <c r="CZ72" s="293">
        <f t="shared" si="3"/>
        <v>13916</v>
      </c>
      <c r="DA72" s="152">
        <f t="shared" si="35"/>
        <v>22265600</v>
      </c>
      <c r="DB72" s="231" t="s">
        <v>93</v>
      </c>
      <c r="DC72" s="3"/>
      <c r="DD72" s="3"/>
      <c r="DE72" s="3"/>
    </row>
    <row r="73" spans="1:109" ht="163.5" hidden="1" customHeight="1" x14ac:dyDescent="0.3">
      <c r="A73" s="57">
        <f t="shared" si="4"/>
        <v>66</v>
      </c>
      <c r="B73" s="58" t="s">
        <v>32</v>
      </c>
      <c r="C73" s="58" t="s">
        <v>43</v>
      </c>
      <c r="D73" s="64" t="s">
        <v>854</v>
      </c>
      <c r="E73" s="228" t="s">
        <v>13</v>
      </c>
      <c r="F73" s="66">
        <v>1</v>
      </c>
      <c r="G73" s="66"/>
      <c r="H73" s="238"/>
      <c r="I73" s="59">
        <v>13700000</v>
      </c>
      <c r="J73" s="59">
        <v>12600000</v>
      </c>
      <c r="K73" s="59">
        <v>10500000</v>
      </c>
      <c r="L73" s="59"/>
      <c r="M73" s="59"/>
      <c r="N73" s="59"/>
      <c r="O73" s="59"/>
      <c r="P73" s="59"/>
      <c r="Q73" s="59"/>
      <c r="T73" s="59"/>
      <c r="U73" s="59"/>
      <c r="X73" s="59"/>
      <c r="Y73" s="59"/>
      <c r="Z73" s="59"/>
      <c r="AA73" s="59"/>
      <c r="AB73" s="407"/>
      <c r="AC73" s="407"/>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60"/>
      <c r="BN73" s="60"/>
      <c r="BO73" s="60"/>
      <c r="BP73" s="60"/>
      <c r="BQ73" s="60"/>
      <c r="BR73" s="60"/>
      <c r="BS73" s="60"/>
      <c r="BT73" s="60"/>
      <c r="BU73" s="60"/>
      <c r="BV73" s="60"/>
      <c r="BW73" s="60"/>
      <c r="BX73" s="60"/>
      <c r="BY73" s="60"/>
      <c r="BZ73" s="60"/>
      <c r="CA73" s="60"/>
      <c r="CB73" s="60"/>
      <c r="CC73" s="60"/>
      <c r="CD73" s="60"/>
      <c r="CE73" s="60"/>
      <c r="CF73" s="60"/>
      <c r="CG73" s="60"/>
      <c r="CH73" s="60"/>
      <c r="CI73" s="60"/>
      <c r="CJ73" s="60"/>
      <c r="CK73" s="60"/>
      <c r="CL73" s="60"/>
      <c r="CM73" s="60"/>
      <c r="CN73" s="60"/>
      <c r="CO73" s="60"/>
      <c r="CP73" s="60"/>
      <c r="CQ73" s="60"/>
      <c r="CR73" s="60"/>
      <c r="CS73" s="60"/>
      <c r="CT73" s="61">
        <f t="shared" si="32"/>
        <v>12600000</v>
      </c>
      <c r="CU73" s="61">
        <f t="shared" si="33"/>
        <v>12266666.666666666</v>
      </c>
      <c r="CV73" s="61">
        <f t="shared" si="34"/>
        <v>1625833.1197676298</v>
      </c>
      <c r="CW73" s="62">
        <f t="shared" si="11"/>
        <v>0.13254074345931766</v>
      </c>
      <c r="CX73" s="63">
        <f t="shared" si="12"/>
        <v>10308123.529411765</v>
      </c>
      <c r="CY73" s="63">
        <f t="shared" si="13"/>
        <v>1958543.4705882354</v>
      </c>
      <c r="CZ73" s="293">
        <f t="shared" si="3"/>
        <v>12266667</v>
      </c>
      <c r="DA73" s="152">
        <f t="shared" si="35"/>
        <v>12266667</v>
      </c>
      <c r="DB73" s="231" t="s">
        <v>125</v>
      </c>
      <c r="DC73" s="3"/>
      <c r="DD73" s="3"/>
      <c r="DE73" s="3"/>
    </row>
    <row r="74" spans="1:109" ht="92.55" hidden="1" customHeight="1" x14ac:dyDescent="0.3">
      <c r="A74" s="57">
        <f t="shared" si="4"/>
        <v>67</v>
      </c>
      <c r="B74" s="58" t="s">
        <v>32</v>
      </c>
      <c r="C74" s="58" t="s">
        <v>37</v>
      </c>
      <c r="D74" s="64" t="s">
        <v>38</v>
      </c>
      <c r="E74" s="228" t="s">
        <v>39</v>
      </c>
      <c r="F74" s="66">
        <v>1</v>
      </c>
      <c r="G74" s="66">
        <v>1</v>
      </c>
      <c r="H74" s="17"/>
      <c r="I74" s="59"/>
      <c r="J74" s="59"/>
      <c r="K74" s="59"/>
      <c r="L74" s="59"/>
      <c r="M74" s="59"/>
      <c r="N74" s="59"/>
      <c r="O74" s="59"/>
      <c r="P74" s="59"/>
      <c r="Q74" s="59"/>
      <c r="T74" s="59"/>
      <c r="U74" s="59"/>
      <c r="X74" s="59"/>
      <c r="Y74" s="59"/>
      <c r="Z74" s="59"/>
      <c r="AA74" s="59"/>
      <c r="AD74" s="59"/>
      <c r="AE74" s="59"/>
      <c r="AF74" s="59"/>
      <c r="AG74" s="59"/>
      <c r="AH74" s="59"/>
      <c r="AI74" s="59"/>
      <c r="AJ74" s="59"/>
      <c r="AK74" s="59"/>
      <c r="AL74" s="59"/>
      <c r="AM74" s="59"/>
      <c r="AN74" s="59"/>
      <c r="AO74" s="59"/>
      <c r="AP74" s="59"/>
      <c r="AQ74" s="59"/>
      <c r="AR74" s="59"/>
      <c r="AS74" s="59">
        <v>1400000</v>
      </c>
      <c r="AT74" s="59">
        <f t="shared" ref="AT74" si="37">(AS74*5.1%)+AS74</f>
        <v>1471400</v>
      </c>
      <c r="AU74" s="59">
        <v>1460000</v>
      </c>
      <c r="AV74" s="59">
        <f t="shared" ref="AV74" si="38">(AU74*5.1%)+AU74</f>
        <v>1534460</v>
      </c>
      <c r="AW74" s="59">
        <v>1437500</v>
      </c>
      <c r="AX74" s="59">
        <f t="shared" ref="AX74" si="39">(AW74*5.1%)+AW74</f>
        <v>1510812.5</v>
      </c>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61">
        <f t="shared" si="32"/>
        <v>1510812.5</v>
      </c>
      <c r="CU74" s="61">
        <f t="shared" si="33"/>
        <v>1505557.5</v>
      </c>
      <c r="CV74" s="61">
        <f t="shared" si="34"/>
        <v>31856.744478210574</v>
      </c>
      <c r="CW74" s="62">
        <f t="shared" si="11"/>
        <v>2.1159433949358011E-2</v>
      </c>
      <c r="CX74" s="63">
        <f t="shared" si="12"/>
        <v>1265174.7899159663</v>
      </c>
      <c r="CY74" s="63">
        <f t="shared" si="13"/>
        <v>240383.21008403361</v>
      </c>
      <c r="CZ74" s="293">
        <f t="shared" si="3"/>
        <v>1505558</v>
      </c>
      <c r="DA74" s="152">
        <f t="shared" si="29"/>
        <v>1505558</v>
      </c>
      <c r="DB74" s="231" t="s">
        <v>93</v>
      </c>
      <c r="DC74" s="3"/>
      <c r="DD74" s="3"/>
      <c r="DE74" s="3"/>
    </row>
    <row r="75" spans="1:109" ht="85.95" hidden="1" customHeight="1" x14ac:dyDescent="0.3">
      <c r="A75" s="57">
        <f t="shared" si="4"/>
        <v>68</v>
      </c>
      <c r="B75" s="58" t="s">
        <v>32</v>
      </c>
      <c r="C75" s="58" t="s">
        <v>40</v>
      </c>
      <c r="D75" s="64" t="s">
        <v>61</v>
      </c>
      <c r="E75" s="232" t="s">
        <v>21</v>
      </c>
      <c r="F75" s="66">
        <v>1</v>
      </c>
      <c r="G75" s="66">
        <v>1</v>
      </c>
      <c r="H75" s="17"/>
      <c r="I75" s="59"/>
      <c r="J75" s="59"/>
      <c r="K75" s="59"/>
      <c r="L75" s="59"/>
      <c r="M75" s="59"/>
      <c r="N75" s="59"/>
      <c r="O75" s="59"/>
      <c r="P75" s="59"/>
      <c r="Q75" s="59"/>
      <c r="T75" s="59">
        <v>200000</v>
      </c>
      <c r="U75" s="59">
        <f>+((T75/1.19)*23%)+T75</f>
        <v>238655.46218487396</v>
      </c>
      <c r="V75" s="407"/>
      <c r="W75" s="407"/>
      <c r="X75" s="59">
        <v>210000</v>
      </c>
      <c r="Y75" s="59">
        <f>+((X75/1.19)*23%)+X75</f>
        <v>250588.23529411765</v>
      </c>
      <c r="Z75" s="59">
        <v>243000</v>
      </c>
      <c r="AA75" s="59">
        <f>+((Z75/1.19)*23%)+Z75</f>
        <v>289966.38655462186</v>
      </c>
      <c r="AB75" s="407"/>
      <c r="AC75" s="407"/>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61">
        <f t="shared" si="32"/>
        <v>250588.23529411765</v>
      </c>
      <c r="CU75" s="61">
        <f t="shared" si="33"/>
        <v>259736.69467787116</v>
      </c>
      <c r="CV75" s="61">
        <f>STDEV(H75,I75,J75,K75,L75,M75,O75,Q75,S75,U75,W75,Y75,AA75,AC75,AD75,AF75,AH75,AJ75,AL75,AN75,AP75,AR75,AT75,AV75,AX75,AZ75,BA75,BC75,BE75,BG75,BI75,BK75,BL75,BO75,BQ75,BS75,BU75,BW75,BY75,BZ75,CA75,CB75,CC75,CD75,CE75,CF75,CG75,CH75,CI75,CJ75,CK75,CL75,CM75,CN75,CO75,CP75,CQ75,CS75)</f>
        <v>26850.949177666658</v>
      </c>
      <c r="CW75" s="62">
        <f t="shared" si="11"/>
        <v>0.10337757324188465</v>
      </c>
      <c r="CX75" s="63">
        <f t="shared" si="12"/>
        <v>218266.38655462186</v>
      </c>
      <c r="CY75" s="63">
        <f t="shared" si="13"/>
        <v>41470.613445378156</v>
      </c>
      <c r="CZ75" s="293">
        <f t="shared" si="3"/>
        <v>259737</v>
      </c>
      <c r="DA75" s="152">
        <f t="shared" ref="DA75:DA82" si="40">+CZ75*F75*G75</f>
        <v>259737</v>
      </c>
      <c r="DB75" s="231" t="s">
        <v>93</v>
      </c>
      <c r="DC75" s="3"/>
      <c r="DD75" s="3"/>
      <c r="DE75" s="3"/>
    </row>
    <row r="76" spans="1:109" s="263" customFormat="1" ht="104.55" hidden="1" customHeight="1" x14ac:dyDescent="0.3">
      <c r="A76" s="57">
        <f t="shared" si="4"/>
        <v>69</v>
      </c>
      <c r="B76" s="58" t="s">
        <v>32</v>
      </c>
      <c r="C76" s="259" t="s">
        <v>30</v>
      </c>
      <c r="D76" s="260" t="s">
        <v>41</v>
      </c>
      <c r="E76" s="228" t="s">
        <v>8</v>
      </c>
      <c r="F76" s="66">
        <v>160</v>
      </c>
      <c r="G76" s="261"/>
      <c r="H76" s="17"/>
      <c r="I76" s="59"/>
      <c r="J76" s="59"/>
      <c r="K76" s="59"/>
      <c r="L76" s="59"/>
      <c r="M76" s="59"/>
      <c r="N76" s="59"/>
      <c r="O76" s="59"/>
      <c r="P76" s="59"/>
      <c r="Q76" s="59"/>
      <c r="T76" s="59"/>
      <c r="U76" s="59"/>
      <c r="X76" s="59"/>
      <c r="Y76" s="59"/>
      <c r="Z76" s="59"/>
      <c r="AA76" s="59"/>
      <c r="AD76" s="59"/>
      <c r="AE76" s="59"/>
      <c r="AF76" s="59"/>
      <c r="AG76" s="59"/>
      <c r="AH76" s="59"/>
      <c r="AI76" s="59"/>
      <c r="AJ76" s="59"/>
      <c r="AK76" s="59"/>
      <c r="AL76" s="59"/>
      <c r="AM76" s="59"/>
      <c r="AN76" s="59"/>
      <c r="AO76" s="59">
        <v>2200</v>
      </c>
      <c r="AP76" s="59">
        <v>2312.1999999999998</v>
      </c>
      <c r="AQ76" s="59">
        <v>1428</v>
      </c>
      <c r="AR76" s="59">
        <v>1500.828</v>
      </c>
      <c r="AS76" s="59"/>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1">
        <f t="shared" si="32"/>
        <v>1906.5139999999999</v>
      </c>
      <c r="CU76" s="61">
        <f t="shared" si="33"/>
        <v>1906.5139999999999</v>
      </c>
      <c r="CV76" s="61">
        <f>STDEV(H76,I76,J76,K76,L76,M76,O76,Q76,S76,W76,AC76,AD76,AF76,AH76,AJ76,AL76,AN76,AP76,AR76,AT76,AV76,AX76,AZ76,BA76,BB76,BC76,BE76,BG76,BI76,BK76,BL76,BO76,BQ76,BS76,BU76,BW76,BY76,BZ76,CA76,CB76,CC76,CD76,CE76,CF76,CG76,CH76,CI76,CJ76,CK76,CL76,CM76,CN76,CO76,CP76,CQ76,CS76,U76,Y76,AA76)</f>
        <v>573.72664326489189</v>
      </c>
      <c r="CW76" s="62">
        <f t="shared" si="11"/>
        <v>0.30092967755017375</v>
      </c>
      <c r="CX76" s="63">
        <f t="shared" si="12"/>
        <v>1602.5210084033615</v>
      </c>
      <c r="CY76" s="63">
        <f t="shared" si="13"/>
        <v>304.47899159663871</v>
      </c>
      <c r="CZ76" s="293">
        <f t="shared" si="3"/>
        <v>1907</v>
      </c>
      <c r="DA76" s="152">
        <f>+CZ76*F76</f>
        <v>305120</v>
      </c>
      <c r="DB76" s="231" t="s">
        <v>124</v>
      </c>
      <c r="DC76" s="262"/>
      <c r="DD76" s="262"/>
      <c r="DE76" s="262"/>
    </row>
    <row r="77" spans="1:109" s="263" customFormat="1" ht="85.95" hidden="1" customHeight="1" x14ac:dyDescent="0.3">
      <c r="A77" s="57">
        <f t="shared" ref="A77:A81" si="41">+A76+1</f>
        <v>70</v>
      </c>
      <c r="B77" s="58" t="s">
        <v>32</v>
      </c>
      <c r="C77" s="259" t="s">
        <v>42</v>
      </c>
      <c r="D77" s="64" t="s">
        <v>54</v>
      </c>
      <c r="E77" s="69" t="s">
        <v>62</v>
      </c>
      <c r="F77" s="66">
        <v>11</v>
      </c>
      <c r="G77" s="258">
        <v>1</v>
      </c>
      <c r="H77" s="240"/>
      <c r="I77" s="68"/>
      <c r="J77" s="68"/>
      <c r="K77" s="68"/>
      <c r="L77" s="68"/>
      <c r="M77" s="68"/>
      <c r="N77" s="68"/>
      <c r="O77" s="68"/>
      <c r="P77" s="68"/>
      <c r="Q77" s="68"/>
      <c r="T77" s="68"/>
      <c r="U77" s="68"/>
      <c r="X77" s="68"/>
      <c r="Y77" s="68"/>
      <c r="Z77" s="68"/>
      <c r="AA77" s="68"/>
      <c r="AD77" s="68"/>
      <c r="AE77" s="68"/>
      <c r="AF77" s="68"/>
      <c r="AG77" s="68"/>
      <c r="AH77" s="68"/>
      <c r="AI77" s="68"/>
      <c r="AJ77" s="68"/>
      <c r="AK77" s="68"/>
      <c r="AL77" s="68"/>
      <c r="AM77" s="68"/>
      <c r="AN77" s="68"/>
      <c r="AO77" s="68"/>
      <c r="AP77" s="68"/>
      <c r="AQ77" s="68"/>
      <c r="AR77" s="68"/>
      <c r="AS77" s="68"/>
      <c r="AT77" s="68"/>
      <c r="AU77" s="68"/>
      <c r="AV77" s="68"/>
      <c r="AW77" s="68"/>
      <c r="AX77" s="68"/>
      <c r="AY77" s="59">
        <v>860000</v>
      </c>
      <c r="AZ77" s="59">
        <f>+ROUND(AY77+(AY77*5.1%),0)</f>
        <v>903860</v>
      </c>
      <c r="BA77" s="68"/>
      <c r="BB77" s="68"/>
      <c r="BC77" s="68"/>
      <c r="BD77" s="68"/>
      <c r="BE77" s="68"/>
      <c r="BF77" s="68"/>
      <c r="BG77" s="68"/>
      <c r="BH77" s="68"/>
      <c r="BI77" s="68"/>
      <c r="BJ77" s="59">
        <v>600000</v>
      </c>
      <c r="BK77" s="59">
        <f t="shared" ref="BK77" si="42">+ROUND(BJ77+(BJ77*5.1%),0)</f>
        <v>630600</v>
      </c>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61">
        <f t="shared" si="32"/>
        <v>767230</v>
      </c>
      <c r="CU77" s="61">
        <f t="shared" si="33"/>
        <v>767230</v>
      </c>
      <c r="CV77" s="61">
        <f>STDEV(H77,I77,J77,K77,L77,M77,O77,Q77,S77,W77,AC77,AD77,AF77,AH77,AJ77,AL77,AN77,AP77,AR77,AT77,AV77,AX77,AZ77,BA77,BB77,BC77,BE77,BG77,BI77,BK77,BL77,BO77,BQ77,BS77,BU77,BW77,BY77,BZ77,CA77,CB77,CC77,CD77,CE77,CF77,CG77,CH77,CI77,CJ77,CK77,CL77,CM77,CN77,CO77,CP77,CQ77,CS77,U77,Y77,AA77)</f>
        <v>193223.99902703598</v>
      </c>
      <c r="CW77" s="62">
        <f t="shared" si="11"/>
        <v>0.25184625083356488</v>
      </c>
      <c r="CX77" s="63">
        <v>767230</v>
      </c>
      <c r="CY77" s="63">
        <v>0</v>
      </c>
      <c r="CZ77" s="293">
        <v>767230</v>
      </c>
      <c r="DA77" s="152">
        <f t="shared" si="40"/>
        <v>8439530</v>
      </c>
      <c r="DB77" s="231" t="s">
        <v>122</v>
      </c>
      <c r="DC77" s="262"/>
      <c r="DD77" s="262"/>
      <c r="DE77" s="262"/>
    </row>
    <row r="78" spans="1:109" ht="163.95" hidden="1" customHeight="1" x14ac:dyDescent="0.3">
      <c r="A78" s="57">
        <f t="shared" si="41"/>
        <v>71</v>
      </c>
      <c r="B78" s="58" t="s">
        <v>32</v>
      </c>
      <c r="C78" s="58" t="s">
        <v>748</v>
      </c>
      <c r="D78" s="64" t="s">
        <v>721</v>
      </c>
      <c r="E78" s="228" t="s">
        <v>8</v>
      </c>
      <c r="F78" s="229">
        <v>1</v>
      </c>
      <c r="G78" s="66"/>
      <c r="H78" s="67"/>
      <c r="I78" s="59"/>
      <c r="J78" s="59"/>
      <c r="K78" s="59"/>
      <c r="L78" s="59"/>
      <c r="M78" s="59"/>
      <c r="N78" s="59"/>
      <c r="O78" s="59"/>
      <c r="P78" s="59"/>
      <c r="Q78" s="59"/>
      <c r="T78" s="59"/>
      <c r="U78" s="59"/>
      <c r="X78" s="59"/>
      <c r="Y78" s="59"/>
      <c r="Z78" s="59"/>
      <c r="AA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149"/>
      <c r="BN78" s="149"/>
      <c r="BO78" s="149"/>
      <c r="BP78" s="60"/>
      <c r="BQ78" s="60"/>
      <c r="BR78" s="60"/>
      <c r="BS78" s="60"/>
      <c r="BT78" s="60"/>
      <c r="BU78" s="60"/>
      <c r="BV78" s="60"/>
      <c r="BW78" s="60"/>
      <c r="BX78" s="60"/>
      <c r="BY78" s="60"/>
      <c r="BZ78" s="60"/>
      <c r="CA78" s="60"/>
      <c r="CB78" s="60"/>
      <c r="CC78" s="60"/>
      <c r="CD78" s="60"/>
      <c r="CE78" s="60"/>
      <c r="CF78" s="60"/>
      <c r="CG78" s="60"/>
      <c r="CH78" s="60"/>
      <c r="CI78" s="60"/>
      <c r="CJ78" s="60"/>
      <c r="CK78" s="59">
        <v>2000000</v>
      </c>
      <c r="CL78" s="59">
        <v>2400000</v>
      </c>
      <c r="CM78" s="59"/>
      <c r="CN78" s="59"/>
      <c r="CO78" s="59"/>
      <c r="CP78" s="59"/>
      <c r="CQ78" s="59"/>
      <c r="CR78" s="59"/>
      <c r="CS78" s="59"/>
      <c r="CT78" s="61">
        <f t="shared" si="32"/>
        <v>2200000</v>
      </c>
      <c r="CU78" s="61">
        <f t="shared" si="33"/>
        <v>2200000</v>
      </c>
      <c r="CV78" s="61">
        <f>STDEV(H78,I78,J78,K78,L78,M78,O78,Q78,S78,W78,AC78,AD78,AF78,AH78,AJ78,AL78,AN78,AP78,AR78,AT78,AV78,AX78,AZ78,BA78,BB78,BC78,BE78,BG78,BI78,BK78,BL78,BO78,BQ78,BS78,BU78,BW78,BY78,BZ78,CA78,CB78,CC78,CD78,CE78,CF78,CG78,CH78,CI78,CJ78,CK78,CL78,CM78,CN78,CO78,CP78,CQ78,CS78,U78,Y78,AA78)</f>
        <v>282842.71247461904</v>
      </c>
      <c r="CW78" s="62">
        <f t="shared" si="11"/>
        <v>0.12856486930664501</v>
      </c>
      <c r="CX78" s="63">
        <f t="shared" si="12"/>
        <v>1848739.4957983193</v>
      </c>
      <c r="CY78" s="63">
        <f t="shared" ref="CY78" si="43">+CX78*19%</f>
        <v>351260.50420168065</v>
      </c>
      <c r="CZ78" s="293">
        <f t="shared" ref="CZ78" si="44">ROUNDUP(IF(CW78&lt;15%,CU78,CT78),0)</f>
        <v>2200000</v>
      </c>
      <c r="DA78" s="152">
        <f>+CZ78*F78</f>
        <v>2200000</v>
      </c>
      <c r="DB78" s="254" t="s">
        <v>755</v>
      </c>
      <c r="DC78" s="255"/>
      <c r="DD78" s="3"/>
      <c r="DE78" s="3"/>
    </row>
    <row r="79" spans="1:109" ht="163.95" hidden="1" customHeight="1" x14ac:dyDescent="0.3">
      <c r="A79" s="57">
        <f t="shared" si="41"/>
        <v>72</v>
      </c>
      <c r="B79" s="58" t="s">
        <v>32</v>
      </c>
      <c r="C79" s="58" t="s">
        <v>766</v>
      </c>
      <c r="D79" s="64" t="s">
        <v>764</v>
      </c>
      <c r="E79" s="228" t="s">
        <v>111</v>
      </c>
      <c r="F79" s="66">
        <v>160</v>
      </c>
      <c r="G79" s="66">
        <v>1</v>
      </c>
      <c r="H79" s="67"/>
      <c r="I79" s="59"/>
      <c r="J79" s="59"/>
      <c r="K79" s="59"/>
      <c r="L79" s="59"/>
      <c r="M79" s="59"/>
      <c r="N79" s="59"/>
      <c r="O79" s="59"/>
      <c r="P79" s="59"/>
      <c r="Q79" s="59"/>
      <c r="T79" s="59"/>
      <c r="U79" s="59"/>
      <c r="X79" s="59"/>
      <c r="Y79" s="59"/>
      <c r="Z79" s="59"/>
      <c r="AA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149">
        <v>75000</v>
      </c>
      <c r="BN79" s="149">
        <f>BM79/1.19</f>
        <v>63025.210084033613</v>
      </c>
      <c r="BO79" s="149">
        <f>+(BN79*36%)+BN79</f>
        <v>85714.28571428571</v>
      </c>
      <c r="BP79" s="60"/>
      <c r="BQ79" s="60"/>
      <c r="BR79" s="60"/>
      <c r="BS79" s="60"/>
      <c r="BT79" s="60"/>
      <c r="BU79" s="60"/>
      <c r="BV79" s="60"/>
      <c r="BW79" s="60"/>
      <c r="BX79" s="60"/>
      <c r="BY79" s="60"/>
      <c r="BZ79" s="60"/>
      <c r="CA79" s="60"/>
      <c r="CB79" s="60"/>
      <c r="CC79" s="60"/>
      <c r="CD79" s="60"/>
      <c r="CE79" s="60"/>
      <c r="CF79" s="60"/>
      <c r="CG79" s="60"/>
      <c r="CH79" s="60"/>
      <c r="CI79" s="60"/>
      <c r="CJ79" s="60"/>
      <c r="CK79" s="60"/>
      <c r="CL79" s="60"/>
      <c r="CM79" s="60"/>
      <c r="CN79" s="60"/>
      <c r="CO79" s="60"/>
      <c r="CP79" s="60"/>
      <c r="CQ79" s="60"/>
      <c r="CR79" s="60"/>
      <c r="CS79" s="60"/>
      <c r="CT79" s="61"/>
      <c r="CU79" s="61"/>
      <c r="CV79" s="61"/>
      <c r="CW79" s="62"/>
      <c r="CX79" s="63">
        <f>+BN79</f>
        <v>63025.210084033613</v>
      </c>
      <c r="CY79" s="63">
        <f>+CX79*19%</f>
        <v>11974.789915966387</v>
      </c>
      <c r="CZ79" s="293">
        <f>+(CX79*17%)+CY79+CX79</f>
        <v>85714.28571428571</v>
      </c>
      <c r="DA79" s="152">
        <f t="shared" si="40"/>
        <v>13714285.714285713</v>
      </c>
      <c r="DB79" s="254" t="s">
        <v>613</v>
      </c>
      <c r="DC79" s="255"/>
      <c r="DD79" s="3"/>
      <c r="DE79" s="3"/>
    </row>
    <row r="80" spans="1:109" ht="180" hidden="1" customHeight="1" x14ac:dyDescent="0.3">
      <c r="A80" s="57">
        <f t="shared" si="41"/>
        <v>73</v>
      </c>
      <c r="B80" s="58" t="s">
        <v>32</v>
      </c>
      <c r="C80" s="246" t="s">
        <v>119</v>
      </c>
      <c r="D80" s="247" t="s">
        <v>120</v>
      </c>
      <c r="E80" s="253" t="s">
        <v>121</v>
      </c>
      <c r="F80" s="229">
        <v>4</v>
      </c>
      <c r="G80" s="66">
        <v>1</v>
      </c>
      <c r="H80" s="67"/>
      <c r="I80" s="59"/>
      <c r="J80" s="59"/>
      <c r="K80" s="59"/>
      <c r="L80" s="59"/>
      <c r="M80" s="59"/>
      <c r="N80" s="59"/>
      <c r="O80" s="59"/>
      <c r="P80" s="59"/>
      <c r="Q80" s="59"/>
      <c r="T80" s="59"/>
      <c r="U80" s="59"/>
      <c r="X80" s="59"/>
      <c r="Y80" s="59"/>
      <c r="Z80" s="59"/>
      <c r="AA80" s="59"/>
      <c r="AD80" s="59"/>
      <c r="AE80" s="59"/>
      <c r="AF80" s="59"/>
      <c r="AG80" s="59"/>
      <c r="AH80" s="59"/>
      <c r="AI80" s="59"/>
      <c r="AJ80" s="59"/>
      <c r="AK80" s="59"/>
      <c r="AL80" s="59"/>
      <c r="AM80" s="59"/>
      <c r="AN80" s="59"/>
      <c r="AO80" s="59"/>
      <c r="AP80" s="59"/>
      <c r="AQ80" s="59"/>
      <c r="AR80" s="59"/>
      <c r="AS80" s="59"/>
      <c r="AT80" s="59"/>
      <c r="AU80" s="59"/>
      <c r="AV80" s="59"/>
      <c r="AW80" s="59"/>
      <c r="AX80" s="59"/>
      <c r="AY80" s="59">
        <v>1560000</v>
      </c>
      <c r="AZ80" s="59">
        <f>(AY80*5.1%)+AY80</f>
        <v>1639560</v>
      </c>
      <c r="BA80" s="59">
        <v>2000000</v>
      </c>
      <c r="BB80" s="59"/>
      <c r="BC80" s="59"/>
      <c r="BD80" s="59"/>
      <c r="BE80" s="59"/>
      <c r="BF80" s="59"/>
      <c r="BG80" s="59"/>
      <c r="BH80" s="59"/>
      <c r="BI80" s="59"/>
      <c r="BJ80" s="59">
        <v>1200000</v>
      </c>
      <c r="BK80" s="59">
        <f>(BJ80*5.1%)+BJ80</f>
        <v>1261200</v>
      </c>
      <c r="BL80" s="59"/>
      <c r="BM80" s="60"/>
      <c r="BN80" s="60"/>
      <c r="BO80" s="60"/>
      <c r="BP80" s="60"/>
      <c r="BQ80" s="60"/>
      <c r="BR80" s="60"/>
      <c r="BS80" s="60"/>
      <c r="BT80" s="60"/>
      <c r="BU80" s="60"/>
      <c r="BV80" s="60"/>
      <c r="BW80" s="60"/>
      <c r="BX80" s="60"/>
      <c r="BY80" s="60"/>
      <c r="BZ80" s="60"/>
      <c r="CA80" s="60"/>
      <c r="CB80" s="60"/>
      <c r="CC80" s="60"/>
      <c r="CD80" s="60"/>
      <c r="CE80" s="60"/>
      <c r="CF80" s="60"/>
      <c r="CG80" s="60"/>
      <c r="CH80" s="60"/>
      <c r="CI80" s="60"/>
      <c r="CJ80" s="60"/>
      <c r="CK80" s="60"/>
      <c r="CL80" s="60"/>
      <c r="CM80" s="60"/>
      <c r="CN80" s="60"/>
      <c r="CO80" s="60"/>
      <c r="CP80" s="60"/>
      <c r="CQ80" s="60"/>
      <c r="CR80" s="60"/>
      <c r="CS80" s="60"/>
      <c r="CT80" s="61">
        <f>MEDIAN(H80,I80,J80,K80,L80,M80,O80,Q80,S80,W80,AC80,AD80,AF80,AH80,AJ80,AL80,AN80,AP80,AR80,AT80,AV80,AX80,AZ80,BA80,BB80,BC80,BE80,BG80,BI80,BK80,BL80,BO80,BQ80,BS80,BU80,BW80,BY80,BZ80,CA80,CB80,CC80,CD80,CE80,CF80,CG80,CH80,CI80,CJ80,CK80,CL80,CM80,CN80,CO80,CP80,CQ80,CS80,U80,Y80,AA80)</f>
        <v>1639560</v>
      </c>
      <c r="CU80" s="61">
        <f>AVERAGE(H80,I80,J80,K80,L80,M80,O80,Q80,S80,W80,AC80,AD80,AF80,AH80,AJ80,AL80,AN80,AP80,AR80,AT80,AV80,AX80,AZ80,BA80,BB80,BC80,BE80,BG80,BI80,BK80,BL80,BO80,BQ80,BS80,BU80,BW80,BY80,BZ80,CA80,CB80,CC80,CD80,CE80,CF80,CG80,CH80,CI80,CJ80,CK80,CL80,CM80,CN80,CO80,CP80,CQ80,CS80,U80,Y80,AA80)</f>
        <v>1633586.6666666667</v>
      </c>
      <c r="CV80" s="61">
        <f>STDEV(H80,I80,J80,K80,L80,M80,O80,Q80,S80,W80,AC80,AD80,AF80,AH80,AJ80,AL80,AN80,AP80,AR80,AT80,AV80,AX80,AZ80,BA80,BB80,BC80,BE80,BG80,BI80,BK80,BL80,BO80,BQ80,BS80,BU80,BW80,BY80,BZ80,CA80,CB80,CC80,CD80,CE80,CF80,CG80,CH80,CI80,CJ80,CK80,CL80,CM80,CN80,CO80,CP80,CQ80,CS80,U80,Y80,AA80)</f>
        <v>369436.21984495985</v>
      </c>
      <c r="CW80" s="62">
        <f t="shared" ref="CW80" si="45">CV80/CU80</f>
        <v>0.22615036433836375</v>
      </c>
      <c r="CX80" s="63">
        <v>1639560</v>
      </c>
      <c r="CY80" s="63">
        <v>0</v>
      </c>
      <c r="CZ80" s="293">
        <f t="shared" ref="CZ80" si="46">ROUNDUP(IF(CW80&lt;15%,CU80,CT80),0)</f>
        <v>1639560</v>
      </c>
      <c r="DA80" s="152">
        <f t="shared" si="40"/>
        <v>6558240</v>
      </c>
      <c r="DB80" s="231" t="s">
        <v>124</v>
      </c>
      <c r="DC80" s="3"/>
      <c r="DD80" s="3"/>
      <c r="DE80" s="3"/>
    </row>
    <row r="81" spans="1:109" ht="251.55" hidden="1" customHeight="1" x14ac:dyDescent="0.3">
      <c r="A81" s="57">
        <f t="shared" si="41"/>
        <v>74</v>
      </c>
      <c r="B81" s="58" t="s">
        <v>32</v>
      </c>
      <c r="C81" s="58" t="s">
        <v>113</v>
      </c>
      <c r="D81" s="256" t="s">
        <v>112</v>
      </c>
      <c r="E81" s="228" t="s">
        <v>8</v>
      </c>
      <c r="F81" s="66">
        <v>160</v>
      </c>
      <c r="G81" s="237">
        <v>1</v>
      </c>
      <c r="H81" s="238"/>
      <c r="I81" s="59"/>
      <c r="J81" s="59"/>
      <c r="K81" s="59"/>
      <c r="L81" s="59">
        <v>38000</v>
      </c>
      <c r="M81" s="59">
        <v>37000</v>
      </c>
      <c r="N81" s="59"/>
      <c r="O81" s="59"/>
      <c r="P81" s="59"/>
      <c r="Q81" s="59"/>
      <c r="T81" s="59"/>
      <c r="U81" s="59"/>
      <c r="X81" s="59"/>
      <c r="Y81" s="59"/>
      <c r="Z81" s="59"/>
      <c r="AA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v>29000</v>
      </c>
      <c r="BQ81" s="59">
        <f t="shared" ref="BQ81" si="47">BP81+(BP81*5.1%)</f>
        <v>30479</v>
      </c>
      <c r="BR81" s="59">
        <v>37000</v>
      </c>
      <c r="BS81" s="59">
        <f>BR81+(BR81*5.1%)</f>
        <v>38887</v>
      </c>
      <c r="BT81" s="59">
        <v>27000</v>
      </c>
      <c r="BU81" s="59">
        <f>BT81+(BT81*5.2%)</f>
        <v>28404</v>
      </c>
      <c r="BV81" s="59">
        <v>27500</v>
      </c>
      <c r="BW81" s="59">
        <f>BV81+(BV81*5.1%)</f>
        <v>28902.5</v>
      </c>
      <c r="BX81" s="59">
        <v>35000</v>
      </c>
      <c r="BY81" s="59">
        <f>BX81+(BX81*5.1%)</f>
        <v>36785</v>
      </c>
      <c r="BZ81" s="59"/>
      <c r="CA81" s="59"/>
      <c r="CB81" s="59"/>
      <c r="CC81" s="59"/>
      <c r="CD81" s="59"/>
      <c r="CE81" s="59"/>
      <c r="CF81" s="59"/>
      <c r="CG81" s="59"/>
      <c r="CH81" s="59"/>
      <c r="CI81" s="59"/>
      <c r="CJ81" s="59"/>
      <c r="CK81" s="59"/>
      <c r="CL81" s="59"/>
      <c r="CM81" s="59"/>
      <c r="CN81" s="59"/>
      <c r="CO81" s="59"/>
      <c r="CP81" s="59"/>
      <c r="CQ81" s="59"/>
      <c r="CR81" s="59"/>
      <c r="CS81" s="59"/>
      <c r="CT81" s="61">
        <f>MEDIAN(H81,I81,J81,K81,L81,M81,O81,Q81,S81,W81,AC81,AD81,AF81,AH81,AJ81,AL81,AN81,AP81,AR81,AT81,AV81,AX81,AZ81,BA81,BB81,BC81,BE81,BG81,BI81,BK81,BL81,BO81,BQ81,BS81,BU81,BW81,BY81,BZ81,CA81,CB81,CC81,CD81,CE81,CF81,CG81,CH81,CI81,CJ81,CK81,CL81,CM81,CN81,CO81,CP81,CQ81,CS81,U81,Y81,AA81)</f>
        <v>36785</v>
      </c>
      <c r="CU81" s="61">
        <f>AVERAGE(H81,I81,J81,K81,L81,M81,O81,Q81,S81,W81,AC81,AD81,AF81,AH81,AJ81,AL81,AN81,AP81,AR81,AT81,AV81,AX81,AZ81,BA81,BB81,BC81,BE81,BG81,BI81,BK81,BL81,BO81,BQ81,BS81,BU81,BW81,BY81,BZ81,CA81,CB81,CC81,CD81,CE81,CF81,CG81,CH81,CI81,CJ81,CK81,CL81,CM81,CN81,CO81,CP81,CQ81,CS81,U81,Y81,AA81)</f>
        <v>34065.357142857145</v>
      </c>
      <c r="CV81" s="61">
        <f>STDEV(H81,I81,J81,K81,L81,M81,O81,Q81,S81,W81,AC81,AD81,AF81,AH81,AJ81,AL81,AN81,AP81,AR81,AT81,AV81,AX81,AZ81,BA81,BB81,BC81,BE81,BG81,BI81,BK81,BL81,BO81,BQ81,BS81,BU81,BW81,BY81,BZ81,CA81,CB81,CC81,CD81,CE81,CF81,CG81,CH81,CI81,CJ81,CK81,CL81,CM81,CN81,CO81,CP81,CQ81,CS81,U81,Y81,AA81)</f>
        <v>4588.141532929254</v>
      </c>
      <c r="CW81" s="62">
        <f>CV81/CU81</f>
        <v>0.13468643565626906</v>
      </c>
      <c r="CX81" s="63">
        <f>CZ81/1.08</f>
        <v>31542.592592592591</v>
      </c>
      <c r="CY81" s="63">
        <f>+CX81*8%</f>
        <v>2523.4074074074074</v>
      </c>
      <c r="CZ81" s="294">
        <f>ROUNDUP(IF(CW81&lt;15%,CU81,CT81),0)</f>
        <v>34066</v>
      </c>
      <c r="DA81" s="152">
        <f t="shared" si="40"/>
        <v>5450560</v>
      </c>
      <c r="DB81" s="231" t="s">
        <v>93</v>
      </c>
      <c r="DC81" s="3"/>
      <c r="DD81" s="3"/>
      <c r="DE81" s="3"/>
    </row>
    <row r="82" spans="1:109" ht="103.5" hidden="1" customHeight="1" x14ac:dyDescent="0.3">
      <c r="A82" s="57">
        <v>75</v>
      </c>
      <c r="B82" s="58" t="s">
        <v>32</v>
      </c>
      <c r="C82" s="58" t="s">
        <v>58</v>
      </c>
      <c r="D82" s="64" t="s">
        <v>27</v>
      </c>
      <c r="E82" s="232" t="s">
        <v>21</v>
      </c>
      <c r="F82" s="66">
        <v>4</v>
      </c>
      <c r="G82" s="230">
        <v>1</v>
      </c>
      <c r="H82" s="17"/>
      <c r="I82" s="59"/>
      <c r="J82" s="59"/>
      <c r="K82" s="59"/>
      <c r="L82" s="59"/>
      <c r="M82" s="59"/>
      <c r="N82" s="59"/>
      <c r="O82" s="59"/>
      <c r="P82" s="59"/>
      <c r="Q82" s="59"/>
      <c r="R82" s="407"/>
      <c r="S82" s="407"/>
      <c r="T82" s="59">
        <v>115000</v>
      </c>
      <c r="U82" s="59">
        <f>+((T82/1.19)*23%)+T82</f>
        <v>137226.89075630251</v>
      </c>
      <c r="V82" s="407"/>
      <c r="W82" s="407"/>
      <c r="X82" s="59">
        <v>120000</v>
      </c>
      <c r="Y82" s="59">
        <f>+((X82/1.19)*23%)+X82</f>
        <v>143193.27731092437</v>
      </c>
      <c r="Z82" s="59">
        <v>148000</v>
      </c>
      <c r="AA82" s="59">
        <f>+((Z82/1.19)*23%)+Z82</f>
        <v>176605.04201680672</v>
      </c>
      <c r="AB82" s="407"/>
      <c r="AC82" s="407"/>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61">
        <f>MEDIAN(H82,I82,J82,K82,L82,M82,O82,Q82,S82,W82,AC82,AD82,AF82,AH82,AJ82,AL82,AN82,AP82,AR82,AT82,AV82,AX82,AZ82,BA82,BB82,BC82,BE82,BG82,BI82,BK82,BL82,BO82,BQ82,BS82,BU82,BW82,BY82,BZ82,CA82,CB82,CC82,CD82,CE82,CF82,CG82,CH82,CI82,CJ82,CK82,CL82,CM82,CN82,CO82,CP82,CQ82,CS82,U82,Y82,AA82)</f>
        <v>143193.27731092437</v>
      </c>
      <c r="CU82" s="61">
        <f>AVERAGE(H82,I82,J82,K82,L82,M82,O82,Q82,S82,W82,AC82,AD82,AF82,AH82,AJ82,AL82,AN82,AP82,AR82,AT82,AV82,AX82,AZ82,BA82,BB82,BC82,BE82,BG82,BI82,BK82,BL82,BO82,BQ82,BS82,BU82,BW82,BY82,BZ82,CA82,CB82,CC82,CD82,CE82,CF82,CG82,CH82,CI82,CJ82,CK82,CL82,CM82,CN82,CO82,CP82,CQ82,CS82,U82,Y82,AA82)</f>
        <v>152341.73669467788</v>
      </c>
      <c r="CV82" s="61">
        <f>STDEV(H82,I82,J82,K82,L82,M82,O82,Q82,S82,W82,AC82,AD82,AF82,AH82,AJ82,AL82,AN82,AP82,AR82,AT82,AV82,AX82,AZ82,BA82,BB82,BC82,BE82,BG82,BI82,BK82,BL82,BO82,BQ82,BS82,BU82,BW82,BY82,BZ82,CA82,CB82,CC82,CD82,CE82,CF82,CG82,CH82,CI82,CJ82,CK82,CL82,CM82,CN82,CO82,CP82,CQ82,CS82,U82,Y82,AA82)</f>
        <v>21223.346366582569</v>
      </c>
      <c r="CW82" s="62">
        <f t="shared" ref="CW82" si="48">CV82/CU82</f>
        <v>0.13931406341466512</v>
      </c>
      <c r="CX82" s="63">
        <f t="shared" ref="CX82" si="49">CZ82/1.19</f>
        <v>128018.48739495799</v>
      </c>
      <c r="CY82" s="63">
        <f t="shared" ref="CY82" si="50">+CX82*19%</f>
        <v>24323.512605042019</v>
      </c>
      <c r="CZ82" s="293">
        <f t="shared" ref="CZ82" si="51">ROUNDUP(IF(CW82&lt;15%,CU82,CT82),0)</f>
        <v>152342</v>
      </c>
      <c r="DA82" s="152">
        <f t="shared" si="40"/>
        <v>609368</v>
      </c>
      <c r="DB82" s="231" t="s">
        <v>93</v>
      </c>
      <c r="DC82" s="3"/>
      <c r="DD82" s="3"/>
      <c r="DE82" s="3"/>
    </row>
    <row r="83" spans="1:109" ht="40.5" hidden="1" customHeight="1" x14ac:dyDescent="0.3">
      <c r="A83" s="295" t="s">
        <v>99</v>
      </c>
      <c r="B83" s="296"/>
      <c r="C83" s="296"/>
      <c r="D83" s="296"/>
      <c r="E83" s="297"/>
      <c r="F83" s="381"/>
      <c r="G83" s="298"/>
      <c r="H83" s="299"/>
      <c r="I83" s="300"/>
      <c r="J83" s="300"/>
      <c r="K83" s="300"/>
      <c r="L83" s="300"/>
      <c r="M83" s="300"/>
      <c r="N83" s="300"/>
      <c r="O83" s="300"/>
      <c r="P83" s="300"/>
      <c r="Q83" s="300"/>
      <c r="T83" s="300"/>
      <c r="U83" s="300"/>
      <c r="X83" s="300"/>
      <c r="Y83" s="300"/>
      <c r="Z83" s="300"/>
      <c r="AA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c r="BB83" s="300"/>
      <c r="BC83" s="300"/>
      <c r="BD83" s="300"/>
      <c r="BE83" s="300"/>
      <c r="BF83" s="300"/>
      <c r="BG83" s="300"/>
      <c r="BH83" s="300"/>
      <c r="BI83" s="300"/>
      <c r="BJ83" s="300"/>
      <c r="BK83" s="300"/>
      <c r="BL83" s="300"/>
      <c r="BM83" s="300"/>
      <c r="BN83" s="300"/>
      <c r="BO83" s="300"/>
      <c r="BP83" s="300"/>
      <c r="BQ83" s="300"/>
      <c r="BR83" s="300"/>
      <c r="BS83" s="300"/>
      <c r="BT83" s="300"/>
      <c r="BU83" s="300"/>
      <c r="BV83" s="300"/>
      <c r="BW83" s="300"/>
      <c r="BX83" s="300"/>
      <c r="BY83" s="300"/>
      <c r="BZ83" s="300"/>
      <c r="CA83" s="300"/>
      <c r="CB83" s="300"/>
      <c r="CC83" s="300"/>
      <c r="CD83" s="300"/>
      <c r="CE83" s="300"/>
      <c r="CF83" s="300"/>
      <c r="CG83" s="300"/>
      <c r="CH83" s="300"/>
      <c r="CI83" s="300"/>
      <c r="CJ83" s="300"/>
      <c r="CK83" s="300"/>
      <c r="CL83" s="300"/>
      <c r="CM83" s="300"/>
      <c r="CN83" s="300"/>
      <c r="CO83" s="300"/>
      <c r="CP83" s="300"/>
      <c r="CQ83" s="300"/>
      <c r="CR83" s="300"/>
      <c r="CS83" s="300"/>
      <c r="CT83" s="301"/>
      <c r="CU83" s="301"/>
      <c r="CV83" s="301"/>
      <c r="CW83" s="302"/>
      <c r="CX83" s="303"/>
      <c r="CY83" s="304"/>
      <c r="CZ83" s="305">
        <f>SUM(CZ11:CZ82)+(CZ7)</f>
        <v>81606097.214285582</v>
      </c>
      <c r="DA83" s="305">
        <f>SUM(DA11:DA82)+(DA7)</f>
        <v>1240983999.9999998</v>
      </c>
      <c r="DB83" s="306"/>
      <c r="DC83" s="255"/>
      <c r="DD83" s="255"/>
      <c r="DE83" s="3"/>
    </row>
    <row r="84" spans="1:109" ht="31.05" hidden="1" customHeight="1" x14ac:dyDescent="0.3">
      <c r="A84" s="436" t="s">
        <v>878</v>
      </c>
      <c r="B84" s="437"/>
      <c r="C84" s="437"/>
      <c r="D84" s="437"/>
      <c r="E84" s="437"/>
      <c r="F84" s="382"/>
      <c r="G84" s="307"/>
      <c r="H84" s="308"/>
      <c r="I84" s="309"/>
      <c r="J84" s="309"/>
      <c r="K84" s="309"/>
      <c r="L84" s="309"/>
      <c r="M84" s="309"/>
      <c r="N84" s="309"/>
      <c r="O84" s="309"/>
      <c r="P84" s="309"/>
      <c r="Q84" s="309"/>
      <c r="T84" s="309"/>
      <c r="U84" s="309"/>
      <c r="X84" s="309"/>
      <c r="Y84" s="309"/>
      <c r="Z84" s="309"/>
      <c r="AA84" s="309"/>
      <c r="AD84" s="309"/>
      <c r="AE84" s="309"/>
      <c r="AF84" s="309"/>
      <c r="AG84" s="309"/>
      <c r="AH84" s="309"/>
      <c r="AI84" s="309"/>
      <c r="AJ84" s="309"/>
      <c r="AK84" s="309"/>
      <c r="AL84" s="309"/>
      <c r="AM84" s="309"/>
      <c r="AN84" s="309"/>
      <c r="AO84" s="309"/>
      <c r="AP84" s="309"/>
      <c r="AQ84" s="309"/>
      <c r="AR84" s="309"/>
      <c r="AS84" s="309"/>
      <c r="AT84" s="309"/>
      <c r="AU84" s="309"/>
      <c r="AV84" s="309"/>
      <c r="AW84" s="309"/>
      <c r="AX84" s="309"/>
      <c r="AY84" s="309"/>
      <c r="AZ84" s="309"/>
      <c r="BA84" s="309"/>
      <c r="BB84" s="309"/>
      <c r="BC84" s="309"/>
      <c r="BD84" s="309"/>
      <c r="BE84" s="309"/>
      <c r="BF84" s="309"/>
      <c r="BG84" s="309"/>
      <c r="BH84" s="309"/>
      <c r="BI84" s="309"/>
      <c r="BJ84" s="309"/>
      <c r="BK84" s="309"/>
      <c r="BL84" s="309"/>
      <c r="BM84" s="309"/>
      <c r="BN84" s="309"/>
      <c r="BO84" s="309"/>
      <c r="BP84" s="309"/>
      <c r="BQ84" s="309"/>
      <c r="BR84" s="309"/>
      <c r="BS84" s="309"/>
      <c r="BT84" s="309"/>
      <c r="BU84" s="309"/>
      <c r="BV84" s="309"/>
      <c r="BW84" s="309"/>
      <c r="BX84" s="309"/>
      <c r="BY84" s="309"/>
      <c r="BZ84" s="309"/>
      <c r="CA84" s="309"/>
      <c r="CB84" s="309"/>
      <c r="CC84" s="309"/>
      <c r="CD84" s="309"/>
      <c r="CE84" s="309"/>
      <c r="CF84" s="309"/>
      <c r="CG84" s="309"/>
      <c r="CH84" s="309"/>
      <c r="CI84" s="309"/>
      <c r="CJ84" s="309"/>
      <c r="CK84" s="309"/>
      <c r="CL84" s="309"/>
      <c r="CM84" s="309"/>
      <c r="CN84" s="309"/>
      <c r="CO84" s="309"/>
      <c r="CP84" s="309"/>
      <c r="CQ84" s="309"/>
      <c r="CR84" s="309"/>
      <c r="CS84" s="309"/>
      <c r="CT84" s="310"/>
      <c r="CU84" s="310"/>
      <c r="CV84" s="310"/>
      <c r="CW84" s="311"/>
      <c r="CX84" s="312"/>
      <c r="CY84" s="312"/>
      <c r="CZ84" s="310"/>
      <c r="DA84" s="310"/>
      <c r="DB84" s="313"/>
      <c r="DC84" s="3"/>
      <c r="DD84" s="3"/>
      <c r="DE84" s="3"/>
    </row>
    <row r="85" spans="1:109" ht="177.45" customHeight="1" x14ac:dyDescent="0.3">
      <c r="A85" s="177">
        <f>+A82+1</f>
        <v>76</v>
      </c>
      <c r="B85" s="181" t="s">
        <v>834</v>
      </c>
      <c r="C85" s="181" t="s">
        <v>717</v>
      </c>
      <c r="D85" s="178" t="s">
        <v>718</v>
      </c>
      <c r="E85" s="156" t="s">
        <v>719</v>
      </c>
      <c r="F85" s="156">
        <v>1</v>
      </c>
      <c r="G85" s="156"/>
      <c r="H85" s="157"/>
      <c r="I85" s="179"/>
      <c r="J85" s="179"/>
      <c r="K85" s="179"/>
      <c r="L85" s="179"/>
      <c r="M85" s="179"/>
      <c r="N85" s="179"/>
      <c r="O85" s="179"/>
      <c r="P85" s="179"/>
      <c r="Q85" s="179"/>
      <c r="T85" s="179"/>
      <c r="U85" s="179"/>
      <c r="X85" s="179"/>
      <c r="Y85" s="179"/>
      <c r="Z85" s="179"/>
      <c r="AA85" s="179"/>
      <c r="AD85" s="179"/>
      <c r="AE85" s="179"/>
      <c r="AF85" s="179"/>
      <c r="AG85" s="179"/>
      <c r="AH85" s="179"/>
      <c r="AI85" s="179"/>
      <c r="AJ85" s="179"/>
      <c r="AK85" s="179"/>
      <c r="AL85" s="179"/>
      <c r="AM85" s="179"/>
      <c r="AN85" s="179"/>
      <c r="AO85" s="179"/>
      <c r="AP85" s="179"/>
      <c r="AQ85" s="179"/>
      <c r="AR85" s="179"/>
      <c r="AS85" s="179"/>
      <c r="AT85" s="179"/>
      <c r="AU85" s="179"/>
      <c r="AV85" s="179"/>
      <c r="AW85" s="179"/>
      <c r="AX85" s="179"/>
      <c r="AY85" s="179"/>
      <c r="AZ85" s="179"/>
      <c r="BA85" s="179"/>
      <c r="BB85" s="179"/>
      <c r="BC85" s="179"/>
      <c r="BD85" s="179"/>
      <c r="BE85" s="179"/>
      <c r="BF85" s="179"/>
      <c r="BG85" s="179"/>
      <c r="BH85" s="179"/>
      <c r="BI85" s="179"/>
      <c r="BJ85" s="179"/>
      <c r="BK85" s="179"/>
      <c r="BL85" s="179"/>
      <c r="BM85" s="179"/>
      <c r="BN85" s="179"/>
      <c r="BO85" s="179"/>
      <c r="BP85" s="179"/>
      <c r="BQ85" s="179"/>
      <c r="BR85" s="179"/>
      <c r="BS85" s="179"/>
      <c r="BT85" s="180"/>
      <c r="BU85" s="180"/>
      <c r="BV85" s="180"/>
      <c r="BW85" s="180"/>
      <c r="BX85" s="180"/>
      <c r="BY85" s="180"/>
      <c r="BZ85" s="180"/>
      <c r="CA85" s="180"/>
      <c r="CB85" s="180"/>
      <c r="CC85" s="180"/>
      <c r="CD85" s="180"/>
      <c r="CE85" s="180"/>
      <c r="CF85" s="180"/>
      <c r="CG85" s="180"/>
      <c r="CH85" s="180"/>
      <c r="CI85" s="180"/>
      <c r="CJ85" s="180"/>
      <c r="CK85" s="180"/>
      <c r="CL85" s="180"/>
      <c r="CM85" s="180"/>
      <c r="CN85" s="180"/>
      <c r="CO85" s="180"/>
      <c r="CP85" s="180"/>
      <c r="CQ85" s="180"/>
      <c r="CR85" s="180"/>
      <c r="CS85" s="180"/>
      <c r="CT85" s="158"/>
      <c r="CU85" s="158"/>
      <c r="CV85" s="158"/>
      <c r="CW85" s="159"/>
      <c r="CX85" s="158">
        <v>11678233.599999849</v>
      </c>
      <c r="CY85" s="158">
        <v>0</v>
      </c>
      <c r="CZ85" s="158">
        <v>11678233.5999998</v>
      </c>
      <c r="DA85" s="158">
        <f>+CZ85*F85</f>
        <v>11678233.5999998</v>
      </c>
      <c r="DB85" s="404" t="s">
        <v>890</v>
      </c>
      <c r="DC85" s="319"/>
      <c r="DD85" s="319"/>
      <c r="DE85" s="73"/>
    </row>
    <row r="86" spans="1:109" ht="160.05000000000001" hidden="1" customHeight="1" x14ac:dyDescent="0.3">
      <c r="A86" s="57">
        <f>+A85+1</f>
        <v>77</v>
      </c>
      <c r="B86" s="58" t="s">
        <v>726</v>
      </c>
      <c r="C86" s="58" t="s">
        <v>768</v>
      </c>
      <c r="D86" s="64" t="s">
        <v>864</v>
      </c>
      <c r="E86" s="232" t="s">
        <v>21</v>
      </c>
      <c r="F86" s="229">
        <v>2</v>
      </c>
      <c r="G86" s="66">
        <v>1</v>
      </c>
      <c r="H86" s="67"/>
      <c r="I86" s="59"/>
      <c r="J86" s="59"/>
      <c r="K86" s="59"/>
      <c r="L86" s="59"/>
      <c r="M86" s="59"/>
      <c r="N86" s="59"/>
      <c r="O86" s="59"/>
      <c r="P86" s="59"/>
      <c r="Q86" s="59"/>
      <c r="R86" s="407"/>
      <c r="S86" s="407"/>
      <c r="T86" s="59">
        <v>200000</v>
      </c>
      <c r="U86" s="59">
        <f>+((T86/1.19)*23%)+T86</f>
        <v>238655.46218487396</v>
      </c>
      <c r="V86" s="407"/>
      <c r="W86" s="407"/>
      <c r="X86" s="59">
        <v>230000</v>
      </c>
      <c r="Y86" s="59">
        <f>+((X86/1.19)*23%)+X86</f>
        <v>274453.78151260503</v>
      </c>
      <c r="Z86" s="59">
        <v>265000</v>
      </c>
      <c r="AA86" s="59">
        <f>+((Z86/1.19)*23%)+Z86</f>
        <v>316218.48739495798</v>
      </c>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60"/>
      <c r="BN86" s="60"/>
      <c r="BO86" s="60"/>
      <c r="BP86" s="60"/>
      <c r="BQ86" s="60"/>
      <c r="BR86" s="60"/>
      <c r="BS86" s="60"/>
      <c r="BT86" s="60"/>
      <c r="BU86" s="60"/>
      <c r="BV86" s="60"/>
      <c r="BW86" s="60"/>
      <c r="BX86" s="60"/>
      <c r="BY86" s="60"/>
      <c r="BZ86" s="60"/>
      <c r="CA86" s="60"/>
      <c r="CB86" s="60"/>
      <c r="CC86" s="60"/>
      <c r="CD86" s="60"/>
      <c r="CE86" s="60"/>
      <c r="CF86" s="60"/>
      <c r="CG86" s="60"/>
      <c r="CH86" s="60"/>
      <c r="CI86" s="60"/>
      <c r="CJ86" s="60"/>
      <c r="CK86" s="60"/>
      <c r="CL86" s="60"/>
      <c r="CM86" s="60"/>
      <c r="CN86" s="60"/>
      <c r="CO86" s="60"/>
      <c r="CP86" s="60"/>
      <c r="CQ86" s="60"/>
      <c r="CR86" s="60"/>
      <c r="CS86" s="60"/>
      <c r="CT86" s="61">
        <f t="shared" ref="CT86:CT97" si="52">MEDIAN(H86,I86,J86,K86,L86,M86,O86,Q86,S86,W86,AC86,AD86,AF86,AH86,AJ86,AL86,AN86,AP86,AR86,AT86,AV86,AX86,AZ86,BA86,BB86,BC86,BE86,BG86,BI86,BK86,BL86,BO86,BQ86,BS86,BU86,BW86,BY86,BZ86,CA86,CB86,CC86,CD86,CE86,CF86,CG86,CH86,CI86,CJ86,CK86,CL86,CM86,CN86,CO86,CP86,CQ86,CS86,U86,Y86,AA86)</f>
        <v>274453.78151260503</v>
      </c>
      <c r="CU86" s="61">
        <f t="shared" ref="CU86:CU97" si="53">AVERAGE(H86,I86,J86,K86,L86,M86,O86,Q86,S86,W86,AC86,AD86,AF86,AH86,AJ86,AL86,AN86,AP86,AR86,AT86,AV86,AX86,AZ86,BA86,BB86,BC86,BE86,BG86,BI86,BK86,BL86,BO86,BQ86,BS86,BU86,BW86,BY86,BZ86,CA86,CB86,CC86,CD86,CE86,CF86,CG86,CH86,CI86,CJ86,CK86,CL86,CM86,CN86,CO86,CP86,CQ86,CS86,U86,Y86,AA86)</f>
        <v>276442.57703081233</v>
      </c>
      <c r="CV86" s="61">
        <f t="shared" ref="CV86:CV94" si="54">STDEV(H86,I86,J86,K86,L86,M86,O86,Q86,S86,W86,AC86,AD86,AF86,AH86,AJ86,AL86,AN86,AP86,AR86,AT86,AV86,AX86,AZ86,BA86,BB86,BC86,BE86,BG86,BI86,BK86,BL86,BO86,BQ86,BS86,BU86,BW86,BY86,BZ86,CA86,CB86,CC86,CD86,CE86,CF86,CG86,CH86,CI86,CJ86,CK86,CL86,CM86,CN86,CO86,CP86,CQ86,CS86,U86,Y86,AA86)</f>
        <v>38819.739832267791</v>
      </c>
      <c r="CW86" s="62">
        <f t="shared" si="11"/>
        <v>0.14042605248879927</v>
      </c>
      <c r="CX86" s="63">
        <f t="shared" si="12"/>
        <v>232305.04201680672</v>
      </c>
      <c r="CY86" s="63">
        <f t="shared" ref="CY86:CY88" si="55">+CX86*19%</f>
        <v>44137.957983193279</v>
      </c>
      <c r="CZ86" s="293">
        <f t="shared" ref="CZ86:CZ97" si="56">ROUNDUP(IF(CW86&lt;15%,CU86,CT86),0)</f>
        <v>276443</v>
      </c>
      <c r="DA86" s="152">
        <f t="shared" ref="DA86:DA96" si="57">+CZ86*F86*G86</f>
        <v>552886</v>
      </c>
      <c r="DB86" s="231" t="s">
        <v>93</v>
      </c>
      <c r="DC86" s="405"/>
      <c r="DD86" s="3"/>
      <c r="DE86" s="3"/>
    </row>
    <row r="87" spans="1:109" ht="103.5" hidden="1" customHeight="1" x14ac:dyDescent="0.3">
      <c r="A87" s="57">
        <f t="shared" ref="A87:A99" si="58">+A86+1</f>
        <v>78</v>
      </c>
      <c r="B87" s="58" t="s">
        <v>726</v>
      </c>
      <c r="C87" s="58" t="s">
        <v>767</v>
      </c>
      <c r="D87" s="64" t="s">
        <v>27</v>
      </c>
      <c r="E87" s="232" t="s">
        <v>21</v>
      </c>
      <c r="F87" s="66">
        <v>2</v>
      </c>
      <c r="G87" s="230">
        <v>1</v>
      </c>
      <c r="H87" s="17"/>
      <c r="I87" s="59"/>
      <c r="J87" s="59"/>
      <c r="K87" s="59"/>
      <c r="L87" s="59"/>
      <c r="M87" s="59"/>
      <c r="N87" s="59"/>
      <c r="O87" s="59"/>
      <c r="P87" s="59"/>
      <c r="Q87" s="59"/>
      <c r="R87" s="407"/>
      <c r="S87" s="407"/>
      <c r="T87" s="59">
        <v>115000</v>
      </c>
      <c r="U87" s="59">
        <f>+((T87/1.19)*23%)+T87</f>
        <v>137226.89075630251</v>
      </c>
      <c r="V87" s="407"/>
      <c r="W87" s="407"/>
      <c r="X87" s="59">
        <v>120000</v>
      </c>
      <c r="Y87" s="59">
        <f>+((X87/1.19)*23%)+X87</f>
        <v>143193.27731092437</v>
      </c>
      <c r="Z87" s="59">
        <v>148000</v>
      </c>
      <c r="AA87" s="59">
        <f>+((Z87/1.19)*23%)+Z87</f>
        <v>176605.04201680672</v>
      </c>
      <c r="AB87" s="407"/>
      <c r="AC87" s="407"/>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61">
        <f t="shared" si="52"/>
        <v>143193.27731092437</v>
      </c>
      <c r="CU87" s="61">
        <f t="shared" si="53"/>
        <v>152341.73669467788</v>
      </c>
      <c r="CV87" s="61">
        <f t="shared" si="54"/>
        <v>21223.346366582569</v>
      </c>
      <c r="CW87" s="62">
        <f t="shared" si="11"/>
        <v>0.13931406341466512</v>
      </c>
      <c r="CX87" s="63">
        <f t="shared" si="12"/>
        <v>128018.48739495799</v>
      </c>
      <c r="CY87" s="63">
        <f t="shared" si="55"/>
        <v>24323.512605042019</v>
      </c>
      <c r="CZ87" s="293">
        <f t="shared" si="56"/>
        <v>152342</v>
      </c>
      <c r="DA87" s="152">
        <f t="shared" si="57"/>
        <v>304684</v>
      </c>
      <c r="DB87" s="231" t="s">
        <v>93</v>
      </c>
      <c r="DC87" s="3"/>
      <c r="DD87" s="3"/>
      <c r="DE87" s="3"/>
    </row>
    <row r="88" spans="1:109" ht="93.6" hidden="1" customHeight="1" x14ac:dyDescent="0.3">
      <c r="A88" s="57">
        <f t="shared" si="58"/>
        <v>79</v>
      </c>
      <c r="B88" s="58" t="s">
        <v>726</v>
      </c>
      <c r="C88" s="58" t="s">
        <v>769</v>
      </c>
      <c r="D88" s="64" t="s">
        <v>29</v>
      </c>
      <c r="E88" s="232" t="s">
        <v>21</v>
      </c>
      <c r="F88" s="229">
        <v>1</v>
      </c>
      <c r="G88" s="230">
        <v>1</v>
      </c>
      <c r="H88" s="17"/>
      <c r="I88" s="59"/>
      <c r="J88" s="59"/>
      <c r="K88" s="59"/>
      <c r="L88" s="59"/>
      <c r="M88" s="59"/>
      <c r="N88" s="59"/>
      <c r="O88" s="59"/>
      <c r="P88" s="59"/>
      <c r="Q88" s="59"/>
      <c r="R88" s="407"/>
      <c r="S88" s="407"/>
      <c r="T88" s="406">
        <v>200000</v>
      </c>
      <c r="U88" s="406">
        <f>+((T88/1.19)*23%)+T88</f>
        <v>238655.46218487396</v>
      </c>
      <c r="V88" s="407"/>
      <c r="W88" s="407"/>
      <c r="X88" s="406">
        <v>210000</v>
      </c>
      <c r="Y88" s="406">
        <f>+((X88/1.19)*23%)+X88</f>
        <v>250588.23529411765</v>
      </c>
      <c r="Z88" s="406">
        <v>243000</v>
      </c>
      <c r="AA88" s="406">
        <f>+((Z88/1.19)*23%)+Z88</f>
        <v>289966.38655462186</v>
      </c>
      <c r="AB88" s="407"/>
      <c r="AC88" s="407"/>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61">
        <f t="shared" si="52"/>
        <v>250588.23529411765</v>
      </c>
      <c r="CU88" s="61">
        <f t="shared" si="53"/>
        <v>259736.69467787116</v>
      </c>
      <c r="CV88" s="61">
        <f t="shared" si="54"/>
        <v>26850.949177666658</v>
      </c>
      <c r="CW88" s="62">
        <f t="shared" si="11"/>
        <v>0.10337757324188465</v>
      </c>
      <c r="CX88" s="63">
        <f t="shared" si="12"/>
        <v>218266.38655462186</v>
      </c>
      <c r="CY88" s="63">
        <f t="shared" si="55"/>
        <v>41470.613445378156</v>
      </c>
      <c r="CZ88" s="293">
        <f t="shared" si="56"/>
        <v>259737</v>
      </c>
      <c r="DA88" s="152">
        <f t="shared" si="57"/>
        <v>259737</v>
      </c>
      <c r="DB88" s="231" t="s">
        <v>93</v>
      </c>
      <c r="DC88" s="3"/>
      <c r="DD88" s="3"/>
      <c r="DE88" s="3"/>
    </row>
    <row r="89" spans="1:109" ht="134.55000000000001" hidden="1" customHeight="1" x14ac:dyDescent="0.3">
      <c r="A89" s="57">
        <f t="shared" si="58"/>
        <v>80</v>
      </c>
      <c r="B89" s="58" t="s">
        <v>726</v>
      </c>
      <c r="C89" s="58" t="s">
        <v>770</v>
      </c>
      <c r="D89" s="252" t="s">
        <v>38</v>
      </c>
      <c r="E89" s="264" t="s">
        <v>39</v>
      </c>
      <c r="F89" s="265">
        <v>1</v>
      </c>
      <c r="G89" s="266">
        <v>1</v>
      </c>
      <c r="H89" s="267"/>
      <c r="I89" s="268"/>
      <c r="J89" s="268"/>
      <c r="K89" s="268"/>
      <c r="L89" s="268"/>
      <c r="M89" s="268"/>
      <c r="N89" s="268"/>
      <c r="O89" s="268"/>
      <c r="P89" s="268"/>
      <c r="Q89" s="268"/>
      <c r="R89" s="268"/>
      <c r="S89" s="268"/>
      <c r="T89" s="268"/>
      <c r="U89" s="268"/>
      <c r="V89" s="268"/>
      <c r="W89" s="268"/>
      <c r="X89" s="268"/>
      <c r="Y89" s="268"/>
      <c r="Z89" s="268"/>
      <c r="AA89" s="268"/>
      <c r="AB89" s="268"/>
      <c r="AC89" s="268"/>
      <c r="AD89" s="268"/>
      <c r="AE89" s="268"/>
      <c r="AF89" s="268"/>
      <c r="AG89" s="268"/>
      <c r="AH89" s="268"/>
      <c r="AI89" s="268"/>
      <c r="AJ89" s="268"/>
      <c r="AK89" s="268"/>
      <c r="AL89" s="268"/>
      <c r="AM89" s="268"/>
      <c r="AN89" s="268"/>
      <c r="AO89" s="268"/>
      <c r="AP89" s="268"/>
      <c r="AQ89" s="268"/>
      <c r="AR89" s="268"/>
      <c r="AS89" s="268">
        <v>1400000</v>
      </c>
      <c r="AT89" s="268">
        <f t="shared" ref="AT89" si="59">(AS89*5.1%)+AS89</f>
        <v>1471400</v>
      </c>
      <c r="AU89" s="268">
        <v>1460000</v>
      </c>
      <c r="AV89" s="268">
        <f t="shared" ref="AV89" si="60">(AU89*5.1%)+AU89</f>
        <v>1534460</v>
      </c>
      <c r="AW89" s="268">
        <v>1437500</v>
      </c>
      <c r="AX89" s="268">
        <f t="shared" ref="AX89" si="61">(AW89*5.1%)+AW89</f>
        <v>1510812.5</v>
      </c>
      <c r="AY89" s="268"/>
      <c r="AZ89" s="268"/>
      <c r="BA89" s="268"/>
      <c r="BB89" s="268"/>
      <c r="BC89" s="268"/>
      <c r="BD89" s="268"/>
      <c r="BE89" s="268"/>
      <c r="BF89" s="268"/>
      <c r="BG89" s="268"/>
      <c r="BH89" s="268"/>
      <c r="BI89" s="268"/>
      <c r="BJ89" s="268"/>
      <c r="BK89" s="268"/>
      <c r="BL89" s="268"/>
      <c r="BM89" s="269"/>
      <c r="BN89" s="269"/>
      <c r="BO89" s="269"/>
      <c r="BP89" s="269"/>
      <c r="BQ89" s="269"/>
      <c r="BR89" s="269"/>
      <c r="BS89" s="269"/>
      <c r="BT89" s="269"/>
      <c r="BU89" s="269"/>
      <c r="BV89" s="269"/>
      <c r="BW89" s="269"/>
      <c r="BX89" s="269"/>
      <c r="BY89" s="269"/>
      <c r="BZ89" s="269"/>
      <c r="CA89" s="269"/>
      <c r="CB89" s="269"/>
      <c r="CC89" s="269"/>
      <c r="CD89" s="269"/>
      <c r="CE89" s="269"/>
      <c r="CF89" s="269"/>
      <c r="CG89" s="269"/>
      <c r="CH89" s="269"/>
      <c r="CI89" s="269"/>
      <c r="CJ89" s="269"/>
      <c r="CK89" s="269"/>
      <c r="CL89" s="269"/>
      <c r="CM89" s="269"/>
      <c r="CN89" s="269"/>
      <c r="CO89" s="269"/>
      <c r="CP89" s="269"/>
      <c r="CQ89" s="269"/>
      <c r="CR89" s="269"/>
      <c r="CS89" s="269"/>
      <c r="CT89" s="61">
        <f t="shared" si="52"/>
        <v>1510812.5</v>
      </c>
      <c r="CU89" s="61">
        <f t="shared" si="53"/>
        <v>1505557.5</v>
      </c>
      <c r="CV89" s="61">
        <f t="shared" si="54"/>
        <v>31856.744478210574</v>
      </c>
      <c r="CW89" s="62">
        <f t="shared" si="11"/>
        <v>2.1159433949358011E-2</v>
      </c>
      <c r="CX89" s="63">
        <f t="shared" si="12"/>
        <v>1265174.7899159663</v>
      </c>
      <c r="CY89" s="270">
        <f>+CX89*19%</f>
        <v>240383.21008403361</v>
      </c>
      <c r="CZ89" s="314">
        <f t="shared" si="56"/>
        <v>1505558</v>
      </c>
      <c r="DA89" s="152">
        <f t="shared" si="57"/>
        <v>1505558</v>
      </c>
      <c r="DB89" s="271" t="s">
        <v>93</v>
      </c>
      <c r="DC89" s="3"/>
      <c r="DD89" s="3"/>
      <c r="DE89" s="3"/>
    </row>
    <row r="90" spans="1:109" ht="96" hidden="1" customHeight="1" x14ac:dyDescent="0.3">
      <c r="A90" s="57">
        <f t="shared" si="58"/>
        <v>81</v>
      </c>
      <c r="B90" s="58" t="s">
        <v>726</v>
      </c>
      <c r="C90" s="58" t="s">
        <v>771</v>
      </c>
      <c r="D90" s="370" t="s">
        <v>860</v>
      </c>
      <c r="E90" s="383" t="s">
        <v>859</v>
      </c>
      <c r="F90" s="383">
        <v>20</v>
      </c>
      <c r="G90" s="135">
        <v>1</v>
      </c>
      <c r="H90" s="132"/>
      <c r="I90" s="272"/>
      <c r="J90" s="273"/>
      <c r="K90" s="273"/>
      <c r="L90" s="273"/>
      <c r="M90" s="273"/>
      <c r="N90" s="273"/>
      <c r="O90" s="273"/>
      <c r="P90" s="273"/>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3"/>
      <c r="BA90" s="273"/>
      <c r="BB90" s="273"/>
      <c r="BC90" s="273"/>
      <c r="BD90" s="273">
        <v>480000</v>
      </c>
      <c r="BE90" s="273">
        <f>+(BD90*5.1%)+BD90</f>
        <v>504480</v>
      </c>
      <c r="BF90" s="274">
        <v>495000</v>
      </c>
      <c r="BG90" s="273">
        <f>+(BF90*5.1%)+BF90</f>
        <v>520245</v>
      </c>
      <c r="BH90" s="273"/>
      <c r="BI90" s="273"/>
      <c r="BJ90" s="273"/>
      <c r="BK90" s="273"/>
      <c r="BL90" s="273"/>
      <c r="BM90" s="273"/>
      <c r="BN90" s="273"/>
      <c r="BO90" s="273"/>
      <c r="BP90" s="273"/>
      <c r="BQ90" s="273"/>
      <c r="BR90" s="273"/>
      <c r="BS90" s="273"/>
      <c r="BT90" s="275"/>
      <c r="BU90" s="275"/>
      <c r="BV90" s="275"/>
      <c r="BW90" s="275"/>
      <c r="BX90" s="275"/>
      <c r="BY90" s="275"/>
      <c r="BZ90" s="275"/>
      <c r="CA90" s="275"/>
      <c r="CB90" s="275"/>
      <c r="CC90" s="275"/>
      <c r="CD90" s="275"/>
      <c r="CE90" s="275"/>
      <c r="CF90" s="275"/>
      <c r="CG90" s="275"/>
      <c r="CH90" s="275"/>
      <c r="CI90" s="276"/>
      <c r="CJ90" s="276"/>
      <c r="CK90" s="276"/>
      <c r="CL90" s="276"/>
      <c r="CM90" s="276"/>
      <c r="CN90" s="276"/>
      <c r="CO90" s="276"/>
      <c r="CP90" s="276"/>
      <c r="CQ90" s="276"/>
      <c r="CR90" s="276"/>
      <c r="CS90" s="276"/>
      <c r="CT90" s="61">
        <f t="shared" si="52"/>
        <v>512362.5</v>
      </c>
      <c r="CU90" s="61">
        <f t="shared" si="53"/>
        <v>512362.5</v>
      </c>
      <c r="CV90" s="61">
        <f t="shared" si="54"/>
        <v>11147.538405405921</v>
      </c>
      <c r="CW90" s="62">
        <f t="shared" ref="CW90:CW97" si="62">CV90/CU90</f>
        <v>2.1757131728816846E-2</v>
      </c>
      <c r="CX90" s="63">
        <f t="shared" si="12"/>
        <v>430557.1428571429</v>
      </c>
      <c r="CY90" s="270">
        <f>+CX90*19%</f>
        <v>81805.857142857145</v>
      </c>
      <c r="CZ90" s="314">
        <f t="shared" si="56"/>
        <v>512363</v>
      </c>
      <c r="DA90" s="152">
        <f t="shared" si="57"/>
        <v>10247260</v>
      </c>
      <c r="DB90" s="271" t="s">
        <v>93</v>
      </c>
    </row>
    <row r="91" spans="1:109" s="282" customFormat="1" ht="177.45" hidden="1" customHeight="1" x14ac:dyDescent="0.3">
      <c r="A91" s="57">
        <f t="shared" si="58"/>
        <v>82</v>
      </c>
      <c r="B91" s="58" t="s">
        <v>726</v>
      </c>
      <c r="C91" s="277" t="s">
        <v>772</v>
      </c>
      <c r="D91" s="278" t="s">
        <v>735</v>
      </c>
      <c r="E91" s="383" t="s">
        <v>450</v>
      </c>
      <c r="F91" s="383">
        <v>20</v>
      </c>
      <c r="G91" s="135"/>
      <c r="H91" s="279"/>
      <c r="I91" s="280"/>
      <c r="J91" s="280"/>
      <c r="K91" s="280"/>
      <c r="L91" s="280"/>
      <c r="M91" s="280"/>
      <c r="N91" s="280"/>
      <c r="O91" s="280"/>
      <c r="P91" s="280"/>
      <c r="Q91" s="280"/>
      <c r="R91" s="280">
        <v>5000</v>
      </c>
      <c r="S91" s="280">
        <f>+(R91*5.1%)+R91</f>
        <v>5255</v>
      </c>
      <c r="T91" s="280"/>
      <c r="U91" s="280"/>
      <c r="V91" s="280">
        <v>5250</v>
      </c>
      <c r="W91" s="280">
        <f>+(V91*5.1%)+V91</f>
        <v>5517.75</v>
      </c>
      <c r="X91" s="280"/>
      <c r="Y91" s="280"/>
      <c r="Z91" s="280"/>
      <c r="AA91" s="280"/>
      <c r="AB91" s="280">
        <v>6000</v>
      </c>
      <c r="AC91" s="280">
        <f>+(AB91*5.1%)+AB91</f>
        <v>6306</v>
      </c>
      <c r="AD91" s="280"/>
      <c r="AE91" s="280"/>
      <c r="AF91" s="280"/>
      <c r="AG91" s="280"/>
      <c r="AH91" s="280"/>
      <c r="AI91" s="280"/>
      <c r="AJ91" s="280"/>
      <c r="AK91" s="280"/>
      <c r="AL91" s="280"/>
      <c r="AM91" s="280"/>
      <c r="AN91" s="280"/>
      <c r="AO91" s="280"/>
      <c r="AP91" s="280"/>
      <c r="AQ91" s="280"/>
      <c r="AR91" s="280"/>
      <c r="AS91" s="280"/>
      <c r="AT91" s="280"/>
      <c r="AU91" s="280"/>
      <c r="AV91" s="280"/>
      <c r="AW91" s="280"/>
      <c r="AX91" s="280"/>
      <c r="AY91" s="280"/>
      <c r="AZ91" s="280"/>
      <c r="BA91" s="280"/>
      <c r="BB91" s="280"/>
      <c r="BC91" s="280"/>
      <c r="BD91" s="280"/>
      <c r="BE91" s="280"/>
      <c r="BF91" s="280"/>
      <c r="BG91" s="280"/>
      <c r="BH91" s="280"/>
      <c r="BI91" s="280"/>
      <c r="BJ91" s="280"/>
      <c r="BK91" s="280"/>
      <c r="BL91" s="280"/>
      <c r="BM91" s="280"/>
      <c r="BN91" s="280"/>
      <c r="BO91" s="280"/>
      <c r="BP91" s="280"/>
      <c r="BQ91" s="280"/>
      <c r="BR91" s="280"/>
      <c r="BS91" s="280"/>
      <c r="BT91" s="280"/>
      <c r="BU91" s="280"/>
      <c r="BV91" s="280"/>
      <c r="BW91" s="280"/>
      <c r="BX91" s="280"/>
      <c r="BY91" s="280"/>
      <c r="BZ91" s="280"/>
      <c r="CA91" s="280"/>
      <c r="CB91" s="280"/>
      <c r="CC91" s="280"/>
      <c r="CD91" s="280"/>
      <c r="CE91" s="280"/>
      <c r="CF91" s="280"/>
      <c r="CG91" s="280"/>
      <c r="CH91" s="280"/>
      <c r="CI91" s="280"/>
      <c r="CJ91" s="280"/>
      <c r="CK91" s="280"/>
      <c r="CL91" s="280"/>
      <c r="CM91" s="280"/>
      <c r="CN91" s="280"/>
      <c r="CO91" s="280"/>
      <c r="CP91" s="280"/>
      <c r="CQ91" s="280"/>
      <c r="CR91" s="280"/>
      <c r="CS91" s="280"/>
      <c r="CT91" s="61">
        <f t="shared" si="52"/>
        <v>5517.75</v>
      </c>
      <c r="CU91" s="61">
        <f t="shared" si="53"/>
        <v>5692.916666666667</v>
      </c>
      <c r="CV91" s="61">
        <f t="shared" si="54"/>
        <v>546.95774135972636</v>
      </c>
      <c r="CW91" s="62">
        <f t="shared" si="62"/>
        <v>9.6076892283052273E-2</v>
      </c>
      <c r="CX91" s="63">
        <f t="shared" si="12"/>
        <v>4784.0336134453783</v>
      </c>
      <c r="CY91" s="63">
        <f t="shared" ref="CY91:CY94" si="63">+CX91*19%</f>
        <v>908.96638655462186</v>
      </c>
      <c r="CZ91" s="293">
        <f t="shared" si="56"/>
        <v>5693</v>
      </c>
      <c r="DA91" s="152">
        <f>+CZ91*F91</f>
        <v>113860</v>
      </c>
      <c r="DB91" s="231" t="s">
        <v>93</v>
      </c>
      <c r="DC91" s="281"/>
      <c r="DD91" s="281"/>
      <c r="DE91" s="281"/>
    </row>
    <row r="92" spans="1:109" s="263" customFormat="1" ht="85.95" hidden="1" customHeight="1" x14ac:dyDescent="0.3">
      <c r="A92" s="57">
        <f t="shared" si="58"/>
        <v>83</v>
      </c>
      <c r="B92" s="58" t="s">
        <v>726</v>
      </c>
      <c r="C92" s="259" t="s">
        <v>42</v>
      </c>
      <c r="D92" s="64" t="s">
        <v>54</v>
      </c>
      <c r="E92" s="69" t="s">
        <v>62</v>
      </c>
      <c r="F92" s="66">
        <v>1</v>
      </c>
      <c r="G92" s="258">
        <v>1</v>
      </c>
      <c r="H92" s="240"/>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59">
        <v>860000</v>
      </c>
      <c r="AZ92" s="59">
        <f>+ROUND(AY92+(AY92*5.1%),0)</f>
        <v>903860</v>
      </c>
      <c r="BA92" s="68"/>
      <c r="BB92" s="68"/>
      <c r="BC92" s="68"/>
      <c r="BD92" s="68"/>
      <c r="BE92" s="68"/>
      <c r="BF92" s="68"/>
      <c r="BG92" s="68"/>
      <c r="BH92" s="68"/>
      <c r="BI92" s="68"/>
      <c r="BJ92" s="59">
        <v>600000</v>
      </c>
      <c r="BK92" s="59">
        <f t="shared" ref="BK92" si="64">+ROUND(BJ92+(BJ92*5.1%),0)</f>
        <v>630600</v>
      </c>
      <c r="BL92" s="59"/>
      <c r="BM92" s="59"/>
      <c r="BN92" s="59"/>
      <c r="BO92" s="59"/>
      <c r="BP92" s="59"/>
      <c r="BQ92" s="59"/>
      <c r="BR92" s="59"/>
      <c r="BS92" s="59"/>
      <c r="BT92" s="59"/>
      <c r="BU92" s="59"/>
      <c r="BV92" s="59"/>
      <c r="BW92" s="59"/>
      <c r="BX92" s="59"/>
      <c r="BY92" s="59"/>
      <c r="BZ92" s="59"/>
      <c r="CA92" s="59"/>
      <c r="CB92" s="59"/>
      <c r="CC92" s="59"/>
      <c r="CD92" s="59"/>
      <c r="CE92" s="59"/>
      <c r="CF92" s="59"/>
      <c r="CG92" s="59"/>
      <c r="CH92" s="59"/>
      <c r="CI92" s="59"/>
      <c r="CJ92" s="59"/>
      <c r="CK92" s="59"/>
      <c r="CL92" s="59"/>
      <c r="CM92" s="59"/>
      <c r="CN92" s="59"/>
      <c r="CO92" s="59"/>
      <c r="CP92" s="59"/>
      <c r="CQ92" s="59"/>
      <c r="CR92" s="59"/>
      <c r="CS92" s="59"/>
      <c r="CT92" s="61">
        <f t="shared" si="52"/>
        <v>767230</v>
      </c>
      <c r="CU92" s="61">
        <f t="shared" si="53"/>
        <v>767230</v>
      </c>
      <c r="CV92" s="61">
        <f t="shared" si="54"/>
        <v>193223.99902703598</v>
      </c>
      <c r="CW92" s="62">
        <f t="shared" si="62"/>
        <v>0.25184625083356488</v>
      </c>
      <c r="CX92" s="63">
        <v>767230</v>
      </c>
      <c r="CY92" s="63">
        <v>0</v>
      </c>
      <c r="CZ92" s="293">
        <f t="shared" si="56"/>
        <v>767230</v>
      </c>
      <c r="DA92" s="152">
        <f t="shared" si="57"/>
        <v>767230</v>
      </c>
      <c r="DB92" s="231" t="s">
        <v>122</v>
      </c>
      <c r="DC92" s="262"/>
      <c r="DD92" s="262"/>
      <c r="DE92" s="262"/>
    </row>
    <row r="93" spans="1:109" s="263" customFormat="1" ht="85.95" hidden="1" customHeight="1" x14ac:dyDescent="0.3">
      <c r="A93" s="57">
        <f t="shared" si="58"/>
        <v>84</v>
      </c>
      <c r="B93" s="58" t="s">
        <v>726</v>
      </c>
      <c r="C93" s="259" t="s">
        <v>773</v>
      </c>
      <c r="D93" s="64" t="s">
        <v>861</v>
      </c>
      <c r="E93" s="69" t="s">
        <v>8</v>
      </c>
      <c r="F93" s="66">
        <v>5</v>
      </c>
      <c r="G93" s="258"/>
      <c r="H93" s="240"/>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59"/>
      <c r="AZ93" s="59"/>
      <c r="BA93" s="68"/>
      <c r="BB93" s="68"/>
      <c r="BC93" s="68"/>
      <c r="BD93" s="68"/>
      <c r="BE93" s="68"/>
      <c r="BF93" s="68"/>
      <c r="BG93" s="68"/>
      <c r="BH93" s="68"/>
      <c r="BI93" s="68"/>
      <c r="BJ93" s="59"/>
      <c r="BK93" s="59"/>
      <c r="BL93" s="59"/>
      <c r="BM93" s="59"/>
      <c r="BN93" s="59"/>
      <c r="BO93" s="59"/>
      <c r="BP93" s="59"/>
      <c r="BQ93" s="59"/>
      <c r="BR93" s="59"/>
      <c r="BS93" s="59"/>
      <c r="BT93" s="59"/>
      <c r="BU93" s="59"/>
      <c r="BV93" s="59"/>
      <c r="BW93" s="59"/>
      <c r="BX93" s="59"/>
      <c r="BY93" s="59"/>
      <c r="BZ93" s="59"/>
      <c r="CA93" s="59"/>
      <c r="CB93" s="59"/>
      <c r="CC93" s="59"/>
      <c r="CD93" s="59"/>
      <c r="CE93" s="59"/>
      <c r="CF93" s="59"/>
      <c r="CG93" s="59"/>
      <c r="CH93" s="59"/>
      <c r="CI93" s="59"/>
      <c r="CJ93" s="59"/>
      <c r="CK93" s="59">
        <v>12800</v>
      </c>
      <c r="CL93" s="59"/>
      <c r="CM93" s="59"/>
      <c r="CN93" s="59"/>
      <c r="CO93" s="59">
        <v>16300</v>
      </c>
      <c r="CP93" s="59"/>
      <c r="CQ93" s="59"/>
      <c r="CR93" s="59"/>
      <c r="CS93" s="59"/>
      <c r="CT93" s="61">
        <f t="shared" si="52"/>
        <v>14550</v>
      </c>
      <c r="CU93" s="61">
        <f t="shared" si="53"/>
        <v>14550</v>
      </c>
      <c r="CV93" s="61">
        <f t="shared" si="54"/>
        <v>2474.8737341529163</v>
      </c>
      <c r="CW93" s="62">
        <f t="shared" si="62"/>
        <v>0.17009441471841349</v>
      </c>
      <c r="CX93" s="63">
        <f t="shared" si="12"/>
        <v>12226.890756302522</v>
      </c>
      <c r="CY93" s="63">
        <f t="shared" si="63"/>
        <v>2323.1092436974791</v>
      </c>
      <c r="CZ93" s="293">
        <f t="shared" si="56"/>
        <v>14550</v>
      </c>
      <c r="DA93" s="152">
        <f>+CZ93*F93</f>
        <v>72750</v>
      </c>
      <c r="DB93" s="231" t="s">
        <v>745</v>
      </c>
      <c r="DC93" s="262"/>
      <c r="DD93" s="262"/>
      <c r="DE93" s="262"/>
    </row>
    <row r="94" spans="1:109" s="263" customFormat="1" ht="85.95" hidden="1" customHeight="1" x14ac:dyDescent="0.3">
      <c r="A94" s="57">
        <f t="shared" si="58"/>
        <v>85</v>
      </c>
      <c r="B94" s="58" t="s">
        <v>726</v>
      </c>
      <c r="C94" s="259" t="s">
        <v>774</v>
      </c>
      <c r="D94" s="64" t="s">
        <v>862</v>
      </c>
      <c r="E94" s="69" t="s">
        <v>8</v>
      </c>
      <c r="F94" s="66">
        <v>98</v>
      </c>
      <c r="G94" s="258"/>
      <c r="H94" s="240"/>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59"/>
      <c r="AZ94" s="59"/>
      <c r="BA94" s="68"/>
      <c r="BB94" s="68"/>
      <c r="BC94" s="68"/>
      <c r="BD94" s="68"/>
      <c r="BE94" s="68"/>
      <c r="BF94" s="68"/>
      <c r="BG94" s="68"/>
      <c r="BH94" s="68"/>
      <c r="BI94" s="68"/>
      <c r="BJ94" s="59"/>
      <c r="BK94" s="59"/>
      <c r="BL94" s="59"/>
      <c r="BM94" s="59"/>
      <c r="BN94" s="59"/>
      <c r="BO94" s="59"/>
      <c r="BP94" s="59"/>
      <c r="BQ94" s="59"/>
      <c r="BR94" s="59"/>
      <c r="BS94" s="59"/>
      <c r="BT94" s="59"/>
      <c r="BU94" s="59"/>
      <c r="BV94" s="59"/>
      <c r="BW94" s="59"/>
      <c r="BX94" s="59"/>
      <c r="BY94" s="59"/>
      <c r="BZ94" s="59"/>
      <c r="CA94" s="59"/>
      <c r="CB94" s="59"/>
      <c r="CC94" s="59"/>
      <c r="CD94" s="59"/>
      <c r="CE94" s="59"/>
      <c r="CF94" s="59"/>
      <c r="CG94" s="59"/>
      <c r="CH94" s="59"/>
      <c r="CI94" s="59"/>
      <c r="CJ94" s="59"/>
      <c r="CK94" s="59">
        <v>7500</v>
      </c>
      <c r="CL94" s="59"/>
      <c r="CM94" s="59"/>
      <c r="CN94" s="59"/>
      <c r="CO94" s="59">
        <v>11200</v>
      </c>
      <c r="CP94" s="59"/>
      <c r="CQ94" s="59"/>
      <c r="CR94" s="59"/>
      <c r="CS94" s="59"/>
      <c r="CT94" s="61">
        <f t="shared" si="52"/>
        <v>9350</v>
      </c>
      <c r="CU94" s="61">
        <f t="shared" si="53"/>
        <v>9350</v>
      </c>
      <c r="CV94" s="61">
        <f t="shared" si="54"/>
        <v>2616.2950903902261</v>
      </c>
      <c r="CW94" s="62">
        <f t="shared" si="62"/>
        <v>0.27981765672622738</v>
      </c>
      <c r="CX94" s="63">
        <f t="shared" si="12"/>
        <v>7857.1428571428578</v>
      </c>
      <c r="CY94" s="63">
        <f t="shared" si="63"/>
        <v>1492.8571428571429</v>
      </c>
      <c r="CZ94" s="293">
        <f t="shared" si="56"/>
        <v>9350</v>
      </c>
      <c r="DA94" s="152">
        <f>+CZ94*F94</f>
        <v>916300</v>
      </c>
      <c r="DB94" s="231" t="s">
        <v>745</v>
      </c>
      <c r="DC94" s="262"/>
      <c r="DD94" s="262"/>
      <c r="DE94" s="262"/>
    </row>
    <row r="95" spans="1:109" ht="111.6" hidden="1" customHeight="1" x14ac:dyDescent="0.3">
      <c r="A95" s="57">
        <f t="shared" si="58"/>
        <v>86</v>
      </c>
      <c r="B95" s="58" t="s">
        <v>726</v>
      </c>
      <c r="C95" s="58" t="s">
        <v>775</v>
      </c>
      <c r="D95" s="283" t="s">
        <v>55</v>
      </c>
      <c r="E95" s="232" t="s">
        <v>56</v>
      </c>
      <c r="F95" s="66">
        <v>2</v>
      </c>
      <c r="G95" s="66">
        <v>1</v>
      </c>
      <c r="H95" s="240"/>
      <c r="I95" s="59"/>
      <c r="J95" s="59"/>
      <c r="K95" s="59"/>
      <c r="L95" s="59"/>
      <c r="M95" s="59"/>
      <c r="N95" s="59"/>
      <c r="O95" s="59"/>
      <c r="P95" s="59"/>
      <c r="Q95" s="59"/>
      <c r="R95" s="59"/>
      <c r="S95" s="59"/>
      <c r="T95" s="59">
        <v>530000</v>
      </c>
      <c r="U95" s="59">
        <v>651900</v>
      </c>
      <c r="V95" s="59"/>
      <c r="W95" s="59"/>
      <c r="X95" s="59">
        <v>540000</v>
      </c>
      <c r="Y95" s="59">
        <f>+(X95*23%)+X95</f>
        <v>664200</v>
      </c>
      <c r="Z95" s="59">
        <v>600000</v>
      </c>
      <c r="AA95" s="59">
        <f>+(Z95*23%)+Z95</f>
        <v>738000</v>
      </c>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c r="BI95" s="59"/>
      <c r="BJ95" s="59"/>
      <c r="BK95" s="59"/>
      <c r="BL95" s="59"/>
      <c r="BM95" s="59"/>
      <c r="BN95" s="59"/>
      <c r="BO95" s="59"/>
      <c r="BP95" s="59"/>
      <c r="BQ95" s="59"/>
      <c r="BR95" s="59"/>
      <c r="BS95" s="59"/>
      <c r="BT95" s="59"/>
      <c r="BU95" s="59"/>
      <c r="BV95" s="59"/>
      <c r="BW95" s="59"/>
      <c r="BX95" s="59"/>
      <c r="BY95" s="59"/>
      <c r="BZ95" s="59"/>
      <c r="CA95" s="59"/>
      <c r="CB95" s="59"/>
      <c r="CC95" s="59"/>
      <c r="CD95" s="59"/>
      <c r="CE95" s="59"/>
      <c r="CF95" s="59"/>
      <c r="CG95" s="59"/>
      <c r="CH95" s="59"/>
      <c r="CI95" s="59"/>
      <c r="CJ95" s="59"/>
      <c r="CK95" s="59"/>
      <c r="CL95" s="59"/>
      <c r="CM95" s="59"/>
      <c r="CN95" s="59"/>
      <c r="CO95" s="59"/>
      <c r="CP95" s="59"/>
      <c r="CQ95" s="59"/>
      <c r="CR95" s="59"/>
      <c r="CS95" s="59"/>
      <c r="CT95" s="61">
        <f t="shared" si="52"/>
        <v>664200</v>
      </c>
      <c r="CU95" s="61">
        <f t="shared" si="53"/>
        <v>684700</v>
      </c>
      <c r="CV95" s="61">
        <f>STDEV(H33,I33,J33,K33,L33,M33,O33,Q33,S33,W33,AC33,AD33,AF33,AH33,AJ33,AL33,AN33,AP33,AR33,AT33,AV33,AX33,AZ33,BA33,BB33,BC33,BE33,BG33,BI33,BK33,BL33,BO33,BQ33,BS33,BU33,BW33,BY33,BZ33,CA33,CB33,CC33,CD33,CE33,CF33,CG33,CH33,CI33,CJ33,CK33,CL33,CM33,CN33,CO33,CP33,CQ33,CS33,U33,Y33,AA33)</f>
        <v>46567.048435562247</v>
      </c>
      <c r="CW95" s="62">
        <f t="shared" si="62"/>
        <v>6.801087839281765E-2</v>
      </c>
      <c r="CX95" s="63">
        <f>CZ95</f>
        <v>684700</v>
      </c>
      <c r="CY95" s="63">
        <v>0</v>
      </c>
      <c r="CZ95" s="293">
        <f t="shared" si="56"/>
        <v>684700</v>
      </c>
      <c r="DA95" s="152">
        <f t="shared" si="57"/>
        <v>1369400</v>
      </c>
      <c r="DB95" s="231" t="s">
        <v>93</v>
      </c>
      <c r="DC95" s="3"/>
      <c r="DD95" s="3"/>
      <c r="DE95" s="3"/>
    </row>
    <row r="96" spans="1:109" ht="111.6" hidden="1" customHeight="1" x14ac:dyDescent="0.3">
      <c r="A96" s="57">
        <f t="shared" si="58"/>
        <v>87</v>
      </c>
      <c r="B96" s="58" t="s">
        <v>726</v>
      </c>
      <c r="C96" s="58" t="s">
        <v>883</v>
      </c>
      <c r="D96" s="284" t="s">
        <v>776</v>
      </c>
      <c r="E96" s="232" t="s">
        <v>863</v>
      </c>
      <c r="F96" s="66">
        <v>1</v>
      </c>
      <c r="G96" s="66">
        <v>1</v>
      </c>
      <c r="H96" s="240"/>
      <c r="I96" s="59"/>
      <c r="J96" s="59"/>
      <c r="K96" s="59"/>
      <c r="L96" s="401" t="s">
        <v>879</v>
      </c>
      <c r="M96" s="59">
        <v>1920000</v>
      </c>
      <c r="N96" s="59"/>
      <c r="O96" s="59"/>
      <c r="P96" s="59"/>
      <c r="Q96" s="59"/>
      <c r="R96" s="59"/>
      <c r="S96" s="59"/>
      <c r="T96" s="59"/>
      <c r="U96" s="59"/>
      <c r="V96" s="59"/>
      <c r="W96" s="59"/>
      <c r="X96" s="59"/>
      <c r="Y96" s="59"/>
      <c r="Z96" s="59"/>
      <c r="AA96" s="59"/>
      <c r="AB96" s="59"/>
      <c r="AC96" s="59"/>
      <c r="AD96" s="59"/>
      <c r="AE96" s="59"/>
      <c r="AF96" s="59"/>
      <c r="AG96" s="59"/>
      <c r="AH96" s="59"/>
      <c r="AI96" s="59"/>
      <c r="AJ96" s="59"/>
      <c r="AK96" s="59"/>
      <c r="AL96" s="59"/>
      <c r="AM96" s="59"/>
      <c r="AN96" s="59"/>
      <c r="AO96" s="59"/>
      <c r="AP96" s="59"/>
      <c r="AQ96" s="59"/>
      <c r="AR96" s="59"/>
      <c r="AS96" s="59"/>
      <c r="AT96" s="59"/>
      <c r="AU96" s="59"/>
      <c r="AV96" s="59"/>
      <c r="AW96" s="59"/>
      <c r="AX96" s="59"/>
      <c r="AY96" s="59"/>
      <c r="AZ96" s="59"/>
      <c r="BA96" s="59"/>
      <c r="BB96" s="59"/>
      <c r="BC96" s="59"/>
      <c r="BD96" s="59"/>
      <c r="BE96" s="59"/>
      <c r="BF96" s="59"/>
      <c r="BG96" s="59"/>
      <c r="BH96" s="59"/>
      <c r="BI96" s="59"/>
      <c r="BJ96" s="59"/>
      <c r="BK96" s="59"/>
      <c r="BL96" s="59"/>
      <c r="BM96" s="59"/>
      <c r="BN96" s="59"/>
      <c r="BO96" s="59"/>
      <c r="BP96" s="59"/>
      <c r="BQ96" s="59"/>
      <c r="BR96" s="59"/>
      <c r="BS96" s="59"/>
      <c r="BT96" s="59"/>
      <c r="BU96" s="59"/>
      <c r="BV96" s="59"/>
      <c r="BW96" s="59"/>
      <c r="BX96" s="59"/>
      <c r="BY96" s="59"/>
      <c r="BZ96" s="59"/>
      <c r="CA96" s="59"/>
      <c r="CB96" s="59"/>
      <c r="CC96" s="59"/>
      <c r="CD96" s="59"/>
      <c r="CE96" s="59"/>
      <c r="CF96" s="59"/>
      <c r="CG96" s="59"/>
      <c r="CH96" s="59"/>
      <c r="CI96" s="59"/>
      <c r="CJ96" s="59"/>
      <c r="CK96" s="59"/>
      <c r="CL96" s="59"/>
      <c r="CM96" s="59"/>
      <c r="CN96" s="59"/>
      <c r="CO96" s="59"/>
      <c r="CP96" s="59"/>
      <c r="CQ96" s="59"/>
      <c r="CR96" s="59">
        <v>1750000</v>
      </c>
      <c r="CS96" s="59">
        <f>+(CR96*5.1%)+CR96</f>
        <v>1839250</v>
      </c>
      <c r="CT96" s="61">
        <f t="shared" si="52"/>
        <v>1879625</v>
      </c>
      <c r="CU96" s="61">
        <f t="shared" si="53"/>
        <v>1879625</v>
      </c>
      <c r="CV96" s="61">
        <f>STDEV(H96,I96,J96,K96,L96,M96,O96,Q96,S96,W96,AC96,AD96,AF96,AH96,AJ96,AL96,AN96,AP96,AR96,AT96,AV96,AX96,AZ96,BA96,BB96,BC96,BE96,BG96,BI96,BK96,BL96,BO96,BQ96,BS96,BU96,BW96,BY96,BZ96,CA96,CB96,CC96,CD96,CE96,CF96,CG96,CH96,CI96,CJ96,CK96,CL96,CM96,CN96,CO96,CP96,CQ96,CS96,U96,Y96,AA96)</f>
        <v>57098.87258081371</v>
      </c>
      <c r="CW96" s="62">
        <f t="shared" si="62"/>
        <v>3.0377800136098268E-2</v>
      </c>
      <c r="CX96" s="63">
        <f>+CZ96/1.08</f>
        <v>1740393.5185185184</v>
      </c>
      <c r="CY96" s="63">
        <f>+CX96*8%</f>
        <v>139231.48148148149</v>
      </c>
      <c r="CZ96" s="293">
        <f t="shared" si="56"/>
        <v>1879625</v>
      </c>
      <c r="DA96" s="152">
        <f t="shared" si="57"/>
        <v>1879625</v>
      </c>
      <c r="DB96" s="231" t="s">
        <v>93</v>
      </c>
      <c r="DC96" s="3"/>
      <c r="DD96" s="3"/>
      <c r="DE96" s="3"/>
    </row>
    <row r="97" spans="1:109" s="263" customFormat="1" ht="104.55" hidden="1" customHeight="1" x14ac:dyDescent="0.3">
      <c r="A97" s="57">
        <f t="shared" si="58"/>
        <v>88</v>
      </c>
      <c r="B97" s="58" t="s">
        <v>726</v>
      </c>
      <c r="C97" s="259" t="s">
        <v>30</v>
      </c>
      <c r="D97" s="260" t="s">
        <v>41</v>
      </c>
      <c r="E97" s="228" t="s">
        <v>8</v>
      </c>
      <c r="F97" s="66">
        <v>160</v>
      </c>
      <c r="G97" s="261"/>
      <c r="H97" s="17"/>
      <c r="I97" s="59"/>
      <c r="J97" s="59"/>
      <c r="K97" s="59"/>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v>2200</v>
      </c>
      <c r="AP97" s="59">
        <v>2312.1999999999998</v>
      </c>
      <c r="AQ97" s="59">
        <v>1428</v>
      </c>
      <c r="AR97" s="59">
        <v>1500.828</v>
      </c>
      <c r="AS97" s="59"/>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1">
        <f t="shared" si="52"/>
        <v>1906.5139999999999</v>
      </c>
      <c r="CU97" s="61">
        <f t="shared" si="53"/>
        <v>1906.5139999999999</v>
      </c>
      <c r="CV97" s="61">
        <f>STDEV(H97,I97,J97,K97,L97,M97,O97,Q97,S97,W97,AC97,AD97,AF97,AH97,AJ97,AL97,AN97,AP97,AR97,AT97,AV97,AX97,AZ97,BA97,BB97,BC97,BE97,BG97,BI97,BK97,BL97,BO97,BQ97,BS97,BU97,BW97,BY97,BZ97,CA97,CB97,CC97,CD97,CE97,CF97,CG97,CH97,CI97,CJ97,CK97,CL97,CM97,CN97,CO97,CP97,CQ97,CS97,U97,Y97,AA97)</f>
        <v>573.72664326489189</v>
      </c>
      <c r="CW97" s="62">
        <f t="shared" si="62"/>
        <v>0.30092967755017375</v>
      </c>
      <c r="CX97" s="63">
        <f t="shared" ref="CX97" si="65">CZ97/1.19</f>
        <v>1602.5210084033615</v>
      </c>
      <c r="CY97" s="63">
        <f t="shared" ref="CY97" si="66">+CX97*19%</f>
        <v>304.47899159663871</v>
      </c>
      <c r="CZ97" s="293">
        <f t="shared" si="56"/>
        <v>1907</v>
      </c>
      <c r="DA97" s="152">
        <f>+CZ97*F97</f>
        <v>305120</v>
      </c>
      <c r="DB97" s="231" t="s">
        <v>124</v>
      </c>
      <c r="DC97" s="262"/>
      <c r="DD97" s="262"/>
      <c r="DE97" s="262"/>
    </row>
    <row r="98" spans="1:109" ht="372.45" hidden="1" customHeight="1" x14ac:dyDescent="0.3">
      <c r="A98" s="402">
        <f t="shared" si="58"/>
        <v>89</v>
      </c>
      <c r="B98" s="154" t="s">
        <v>50</v>
      </c>
      <c r="C98" s="155" t="s">
        <v>724</v>
      </c>
      <c r="D98" s="178" t="s">
        <v>886</v>
      </c>
      <c r="E98" s="156" t="s">
        <v>719</v>
      </c>
      <c r="F98" s="156">
        <v>122</v>
      </c>
      <c r="G98" s="156"/>
      <c r="H98" s="157"/>
      <c r="I98" s="179"/>
      <c r="J98" s="179"/>
      <c r="K98" s="179"/>
      <c r="L98" s="179"/>
      <c r="M98" s="179"/>
      <c r="N98" s="179"/>
      <c r="O98" s="179"/>
      <c r="P98" s="179"/>
      <c r="Q98" s="179"/>
      <c r="R98" s="179"/>
      <c r="S98" s="179"/>
      <c r="T98" s="179"/>
      <c r="U98" s="179"/>
      <c r="V98" s="179"/>
      <c r="W98" s="179"/>
      <c r="X98" s="179"/>
      <c r="Y98" s="179"/>
      <c r="Z98" s="179"/>
      <c r="AA98" s="179"/>
      <c r="AB98" s="179"/>
      <c r="AC98" s="179"/>
      <c r="AD98" s="179"/>
      <c r="AE98" s="179"/>
      <c r="AF98" s="179"/>
      <c r="AG98" s="179"/>
      <c r="AH98" s="179"/>
      <c r="AI98" s="179"/>
      <c r="AJ98" s="179"/>
      <c r="AK98" s="179"/>
      <c r="AL98" s="179"/>
      <c r="AM98" s="179"/>
      <c r="AN98" s="179"/>
      <c r="AO98" s="179"/>
      <c r="AP98" s="179"/>
      <c r="AQ98" s="179"/>
      <c r="AR98" s="179"/>
      <c r="AS98" s="179"/>
      <c r="AT98" s="179"/>
      <c r="AU98" s="179"/>
      <c r="AV98" s="179"/>
      <c r="AW98" s="179"/>
      <c r="AX98" s="179"/>
      <c r="AY98" s="179"/>
      <c r="AZ98" s="179"/>
      <c r="BA98" s="179"/>
      <c r="BB98" s="179"/>
      <c r="BC98" s="179"/>
      <c r="BD98" s="179"/>
      <c r="BE98" s="179"/>
      <c r="BF98" s="179"/>
      <c r="BG98" s="179"/>
      <c r="BH98" s="179"/>
      <c r="BI98" s="179"/>
      <c r="BJ98" s="179"/>
      <c r="BK98" s="179"/>
      <c r="BL98" s="179"/>
      <c r="BM98" s="179"/>
      <c r="BN98" s="179"/>
      <c r="BO98" s="179"/>
      <c r="BP98" s="179"/>
      <c r="BQ98" s="179"/>
      <c r="BR98" s="179"/>
      <c r="BS98" s="179"/>
      <c r="BT98" s="180"/>
      <c r="BU98" s="180"/>
      <c r="BV98" s="180"/>
      <c r="BW98" s="180"/>
      <c r="BX98" s="180"/>
      <c r="BY98" s="180"/>
      <c r="BZ98" s="180"/>
      <c r="CA98" s="180"/>
      <c r="CB98" s="180"/>
      <c r="CC98" s="180"/>
      <c r="CD98" s="180"/>
      <c r="CE98" s="180"/>
      <c r="CF98" s="180"/>
      <c r="CG98" s="180"/>
      <c r="CH98" s="180"/>
      <c r="CI98" s="180"/>
      <c r="CJ98" s="180"/>
      <c r="CK98" s="180"/>
      <c r="CL98" s="180"/>
      <c r="CM98" s="180"/>
      <c r="CN98" s="180"/>
      <c r="CO98" s="180"/>
      <c r="CP98" s="180"/>
      <c r="CQ98" s="180"/>
      <c r="CR98" s="180"/>
      <c r="CS98" s="180"/>
      <c r="CT98" s="158"/>
      <c r="CU98" s="158"/>
      <c r="CV98" s="158"/>
      <c r="CW98" s="159"/>
      <c r="CX98" s="158">
        <f>10500000</f>
        <v>10500000</v>
      </c>
      <c r="CY98" s="158">
        <v>0</v>
      </c>
      <c r="CZ98" s="158">
        <f>10500000</f>
        <v>10500000</v>
      </c>
      <c r="DA98" s="158">
        <f>+CZ98*F98</f>
        <v>1281000000</v>
      </c>
      <c r="DB98" s="176" t="s">
        <v>737</v>
      </c>
      <c r="DC98" s="73"/>
      <c r="DD98" s="73"/>
      <c r="DE98" s="73"/>
    </row>
    <row r="99" spans="1:109" ht="326.55" hidden="1" customHeight="1" x14ac:dyDescent="0.3">
      <c r="A99" s="402">
        <f t="shared" si="58"/>
        <v>90</v>
      </c>
      <c r="B99" s="154" t="s">
        <v>50</v>
      </c>
      <c r="C99" s="155" t="s">
        <v>725</v>
      </c>
      <c r="D99" s="178" t="s">
        <v>887</v>
      </c>
      <c r="E99" s="156" t="s">
        <v>719</v>
      </c>
      <c r="F99" s="156">
        <v>38</v>
      </c>
      <c r="G99" s="156"/>
      <c r="H99" s="157"/>
      <c r="I99" s="179"/>
      <c r="J99" s="179"/>
      <c r="K99" s="179"/>
      <c r="L99" s="179"/>
      <c r="M99" s="179"/>
      <c r="N99" s="179"/>
      <c r="O99" s="179"/>
      <c r="P99" s="179"/>
      <c r="Q99" s="179"/>
      <c r="R99" s="179"/>
      <c r="S99" s="179"/>
      <c r="T99" s="179"/>
      <c r="U99" s="179"/>
      <c r="V99" s="179"/>
      <c r="W99" s="179"/>
      <c r="X99" s="179"/>
      <c r="Y99" s="179"/>
      <c r="Z99" s="179"/>
      <c r="AA99" s="179"/>
      <c r="AB99" s="179"/>
      <c r="AC99" s="179"/>
      <c r="AD99" s="179"/>
      <c r="AE99" s="179"/>
      <c r="AF99" s="179"/>
      <c r="AG99" s="179"/>
      <c r="AH99" s="179"/>
      <c r="AI99" s="179"/>
      <c r="AJ99" s="179"/>
      <c r="AK99" s="179"/>
      <c r="AL99" s="179"/>
      <c r="AM99" s="179"/>
      <c r="AN99" s="179"/>
      <c r="AO99" s="179"/>
      <c r="AP99" s="179"/>
      <c r="AQ99" s="179"/>
      <c r="AR99" s="179"/>
      <c r="AS99" s="179"/>
      <c r="AT99" s="179"/>
      <c r="AU99" s="179"/>
      <c r="AV99" s="179"/>
      <c r="AW99" s="179"/>
      <c r="AX99" s="179"/>
      <c r="AY99" s="179"/>
      <c r="AZ99" s="179"/>
      <c r="BA99" s="179"/>
      <c r="BB99" s="179"/>
      <c r="BC99" s="179"/>
      <c r="BD99" s="179"/>
      <c r="BE99" s="179"/>
      <c r="BF99" s="179"/>
      <c r="BG99" s="179"/>
      <c r="BH99" s="179"/>
      <c r="BI99" s="179"/>
      <c r="BJ99" s="179"/>
      <c r="BK99" s="179"/>
      <c r="BL99" s="179"/>
      <c r="BM99" s="179"/>
      <c r="BN99" s="179"/>
      <c r="BO99" s="179"/>
      <c r="BP99" s="179"/>
      <c r="BQ99" s="179"/>
      <c r="BR99" s="179"/>
      <c r="BS99" s="179"/>
      <c r="BT99" s="180"/>
      <c r="BU99" s="180"/>
      <c r="BV99" s="180"/>
      <c r="BW99" s="180"/>
      <c r="BX99" s="180"/>
      <c r="BY99" s="180"/>
      <c r="BZ99" s="180"/>
      <c r="CA99" s="180"/>
      <c r="CB99" s="180"/>
      <c r="CC99" s="180"/>
      <c r="CD99" s="180"/>
      <c r="CE99" s="180"/>
      <c r="CF99" s="180"/>
      <c r="CG99" s="180"/>
      <c r="CH99" s="180"/>
      <c r="CI99" s="180"/>
      <c r="CJ99" s="180"/>
      <c r="CK99" s="180"/>
      <c r="CL99" s="180"/>
      <c r="CM99" s="180"/>
      <c r="CN99" s="180"/>
      <c r="CO99" s="180"/>
      <c r="CP99" s="180"/>
      <c r="CQ99" s="180"/>
      <c r="CR99" s="180"/>
      <c r="CS99" s="180"/>
      <c r="CT99" s="158"/>
      <c r="CU99" s="158"/>
      <c r="CV99" s="158"/>
      <c r="CW99" s="159"/>
      <c r="CX99" s="158">
        <f>10500000</f>
        <v>10500000</v>
      </c>
      <c r="CY99" s="158">
        <v>0</v>
      </c>
      <c r="CZ99" s="158">
        <f>10500000</f>
        <v>10500000</v>
      </c>
      <c r="DA99" s="158">
        <f>+CZ99*F99</f>
        <v>399000000</v>
      </c>
      <c r="DB99" s="176" t="s">
        <v>736</v>
      </c>
      <c r="DC99" s="412"/>
      <c r="DD99" s="319"/>
      <c r="DE99" s="73"/>
    </row>
    <row r="100" spans="1:109" s="7" customFormat="1" ht="21" hidden="1" customHeight="1" x14ac:dyDescent="0.3">
      <c r="A100" s="438" t="s">
        <v>100</v>
      </c>
      <c r="B100" s="439"/>
      <c r="C100" s="33"/>
      <c r="D100" s="33"/>
      <c r="E100" s="37"/>
      <c r="F100" s="384"/>
      <c r="G100" s="32"/>
      <c r="H100" s="34"/>
      <c r="I100" s="35"/>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c r="AO100" s="47"/>
      <c r="AP100" s="47"/>
      <c r="AQ100" s="47"/>
      <c r="AR100" s="47"/>
      <c r="AS100" s="47"/>
      <c r="AT100" s="47"/>
      <c r="AU100" s="47"/>
      <c r="AV100" s="47"/>
      <c r="AW100" s="47"/>
      <c r="AX100" s="47"/>
      <c r="AY100" s="47"/>
      <c r="AZ100" s="47"/>
      <c r="BA100" s="47"/>
      <c r="BB100" s="47"/>
      <c r="BC100" s="47"/>
      <c r="BD100" s="47"/>
      <c r="BE100" s="47"/>
      <c r="BF100" s="47"/>
      <c r="BG100" s="47"/>
      <c r="BH100" s="47"/>
      <c r="BI100" s="47"/>
      <c r="BJ100" s="47"/>
      <c r="BK100" s="47"/>
      <c r="BL100" s="47"/>
      <c r="BM100" s="47"/>
      <c r="BN100" s="47"/>
      <c r="BO100" s="47"/>
      <c r="BP100" s="47"/>
      <c r="BQ100" s="47"/>
      <c r="BR100" s="47"/>
      <c r="BS100" s="47"/>
      <c r="BT100" s="47"/>
      <c r="BU100" s="47"/>
      <c r="BV100" s="47"/>
      <c r="BW100" s="47"/>
      <c r="BX100" s="47"/>
      <c r="BY100" s="47"/>
      <c r="BZ100" s="47"/>
      <c r="CA100" s="47"/>
      <c r="CB100" s="47"/>
      <c r="CC100" s="47"/>
      <c r="CD100" s="47"/>
      <c r="CE100" s="47"/>
      <c r="CF100" s="47"/>
      <c r="CG100" s="47"/>
      <c r="CH100" s="47"/>
      <c r="CI100" s="47"/>
      <c r="CJ100" s="47"/>
      <c r="CK100" s="47"/>
      <c r="CL100" s="47"/>
      <c r="CM100" s="47"/>
      <c r="CN100" s="47"/>
      <c r="CO100" s="47"/>
      <c r="CP100" s="47"/>
      <c r="CQ100" s="47"/>
      <c r="CR100" s="47"/>
      <c r="CS100" s="47"/>
      <c r="CT100" s="48"/>
      <c r="CU100" s="48"/>
      <c r="CV100" s="48"/>
      <c r="CW100" s="21"/>
      <c r="CX100" s="46"/>
      <c r="CY100" s="46"/>
      <c r="CZ100" s="46">
        <f>+SUM(CZ85:CZ99)+(CZ8+CZ9)</f>
        <v>45409675.942856945</v>
      </c>
      <c r="DA100" s="46">
        <f>+SUM(DA85:DA99)+(DA8+DA9)</f>
        <v>1842926274</v>
      </c>
      <c r="DB100" s="36"/>
      <c r="DC100" s="413"/>
      <c r="DD100" s="403"/>
      <c r="DE100" s="6"/>
    </row>
    <row r="101" spans="1:109" ht="22.05" hidden="1" customHeight="1" x14ac:dyDescent="0.3">
      <c r="A101" s="23" t="s">
        <v>9</v>
      </c>
      <c r="B101" s="24"/>
      <c r="C101" s="24"/>
      <c r="D101" s="24"/>
      <c r="E101" s="25"/>
      <c r="F101" s="26"/>
      <c r="G101" s="26"/>
      <c r="H101" s="27"/>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28"/>
      <c r="BL101" s="28"/>
      <c r="BM101" s="28"/>
      <c r="BN101" s="28"/>
      <c r="BO101" s="28"/>
      <c r="BP101" s="28"/>
      <c r="BQ101" s="28"/>
      <c r="BR101" s="28"/>
      <c r="BS101" s="28"/>
      <c r="BT101" s="28"/>
      <c r="BU101" s="28"/>
      <c r="BV101" s="28"/>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28"/>
      <c r="CS101" s="28"/>
      <c r="CT101" s="48"/>
      <c r="CU101" s="48"/>
      <c r="CV101" s="48"/>
      <c r="CW101" s="30"/>
      <c r="CX101" s="49"/>
      <c r="CY101" s="49"/>
      <c r="CZ101" s="48">
        <f>+CZ83+CZ100</f>
        <v>127015773.15714252</v>
      </c>
      <c r="DA101" s="48">
        <f>+DA83+DA100</f>
        <v>3083910274</v>
      </c>
      <c r="DB101" s="29"/>
      <c r="DC101" s="3"/>
      <c r="DD101" s="3"/>
      <c r="DE101" s="3"/>
    </row>
    <row r="102" spans="1:109" ht="15.6" hidden="1" x14ac:dyDescent="0.3">
      <c r="A102" s="1"/>
      <c r="B102" s="1"/>
      <c r="C102" s="1"/>
      <c r="D102" s="1"/>
      <c r="E102" s="38"/>
      <c r="F102" s="38"/>
      <c r="G102" s="1"/>
      <c r="H102" s="18"/>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c r="CM102" s="10"/>
      <c r="CN102" s="10"/>
      <c r="CO102" s="10"/>
      <c r="CP102" s="10"/>
      <c r="CQ102" s="10"/>
      <c r="CR102" s="10"/>
      <c r="CS102" s="10"/>
      <c r="CT102" s="39"/>
      <c r="CU102" s="39"/>
      <c r="CV102" s="39"/>
      <c r="CW102" s="20"/>
      <c r="CX102" s="39"/>
      <c r="CY102" s="39"/>
      <c r="CZ102" s="39"/>
      <c r="DA102" s="39"/>
      <c r="DB102" s="3"/>
      <c r="DC102" s="3"/>
      <c r="DD102" s="3"/>
      <c r="DE102" s="3"/>
    </row>
    <row r="103" spans="1:109" ht="16.2" thickBot="1" x14ac:dyDescent="0.35">
      <c r="A103" s="2"/>
      <c r="B103" s="3"/>
      <c r="C103" s="3"/>
      <c r="D103" s="3"/>
      <c r="E103" s="2"/>
      <c r="F103" s="2"/>
      <c r="G103" s="2"/>
      <c r="H103" s="15"/>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c r="CM103" s="10"/>
      <c r="CN103" s="10"/>
      <c r="CO103" s="10"/>
      <c r="CP103" s="10"/>
      <c r="CQ103" s="10"/>
      <c r="CR103" s="10"/>
      <c r="CS103" s="10"/>
      <c r="CT103" s="39"/>
      <c r="CU103" s="39"/>
      <c r="CV103" s="39"/>
      <c r="CW103" s="20"/>
      <c r="CX103" s="39"/>
      <c r="CY103" s="39"/>
      <c r="CZ103" s="39"/>
      <c r="DA103" s="39"/>
      <c r="DB103" s="3"/>
      <c r="DC103" s="3"/>
      <c r="DD103" s="3"/>
      <c r="DE103" s="3"/>
    </row>
    <row r="104" spans="1:109" ht="135.44999999999999" customHeight="1" thickBot="1" x14ac:dyDescent="0.35">
      <c r="A104" s="420" t="s">
        <v>830</v>
      </c>
      <c r="B104" s="421"/>
      <c r="C104" s="421"/>
      <c r="D104" s="421"/>
      <c r="E104" s="421"/>
      <c r="F104" s="421"/>
      <c r="G104" s="421"/>
      <c r="H104" s="422"/>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c r="CM104" s="10"/>
      <c r="CN104" s="10"/>
      <c r="CO104" s="10"/>
      <c r="CP104" s="10"/>
      <c r="CQ104" s="10"/>
      <c r="CR104" s="10"/>
      <c r="CS104" s="10"/>
      <c r="CT104" s="39"/>
      <c r="CU104" s="39"/>
      <c r="CV104" s="39"/>
      <c r="CW104" s="20"/>
      <c r="CX104" s="39"/>
      <c r="CY104" s="39"/>
      <c r="CZ104" s="39"/>
      <c r="DA104" s="39"/>
      <c r="DB104" s="3"/>
      <c r="DC104" s="3"/>
      <c r="DD104" s="3"/>
      <c r="DE104" s="3"/>
    </row>
    <row r="105" spans="1:109" ht="15.6" x14ac:dyDescent="0.3">
      <c r="A105" s="2"/>
      <c r="B105" s="3"/>
      <c r="C105" s="3"/>
      <c r="D105" s="3"/>
      <c r="E105" s="2"/>
      <c r="F105" s="2"/>
      <c r="G105" s="2"/>
      <c r="H105" s="15"/>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c r="CM105" s="10"/>
      <c r="CN105" s="10"/>
      <c r="CO105" s="10"/>
      <c r="CP105" s="10"/>
      <c r="CQ105" s="10"/>
      <c r="CR105" s="10"/>
      <c r="CS105" s="10"/>
      <c r="CT105" s="39"/>
      <c r="CU105" s="39"/>
      <c r="CV105" s="39"/>
      <c r="CW105" s="20"/>
      <c r="CX105" s="39"/>
      <c r="CY105" s="39"/>
      <c r="CZ105" s="39"/>
      <c r="DA105" s="39"/>
      <c r="DB105" s="3"/>
      <c r="DC105" s="3"/>
      <c r="DD105" s="3"/>
      <c r="DE105" s="3"/>
    </row>
    <row r="106" spans="1:109" ht="15.6" x14ac:dyDescent="0.3">
      <c r="A106" s="378" t="s">
        <v>874</v>
      </c>
      <c r="B106" s="3"/>
      <c r="C106" s="3"/>
      <c r="D106" s="3"/>
      <c r="E106" s="2"/>
      <c r="F106" s="2"/>
      <c r="G106" s="2"/>
      <c r="H106" s="15"/>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c r="CM106" s="10"/>
      <c r="CN106" s="10"/>
      <c r="CO106" s="10"/>
      <c r="CP106" s="10"/>
      <c r="CQ106" s="10"/>
      <c r="CR106" s="10"/>
      <c r="CS106" s="10"/>
      <c r="CT106" s="39"/>
      <c r="CU106" s="39"/>
      <c r="CV106" s="39"/>
      <c r="CW106" s="20"/>
      <c r="CX106" s="39"/>
      <c r="CY106" s="39"/>
      <c r="CZ106" s="39"/>
      <c r="DA106" s="39"/>
      <c r="DB106" s="3"/>
      <c r="DC106" s="3"/>
      <c r="DD106" s="3"/>
      <c r="DE106" s="3"/>
    </row>
    <row r="107" spans="1:109" ht="15.6" x14ac:dyDescent="0.3">
      <c r="A107" s="2"/>
      <c r="B107" s="3"/>
      <c r="C107" s="3"/>
      <c r="D107" s="3"/>
      <c r="E107" s="2"/>
      <c r="F107" s="2"/>
      <c r="G107" s="2"/>
      <c r="H107" s="15"/>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c r="BM107" s="10"/>
      <c r="BN107" s="10"/>
      <c r="BO107" s="10"/>
      <c r="BP107" s="10"/>
      <c r="BQ107" s="10"/>
      <c r="BR107" s="10"/>
      <c r="BS107" s="10"/>
      <c r="BT107" s="10"/>
      <c r="BU107" s="10"/>
      <c r="BV107" s="10"/>
      <c r="BW107" s="10"/>
      <c r="BX107" s="10"/>
      <c r="BY107" s="10"/>
      <c r="BZ107" s="10"/>
      <c r="CA107" s="10"/>
      <c r="CB107" s="10"/>
      <c r="CC107" s="10"/>
      <c r="CD107" s="10"/>
      <c r="CE107" s="10"/>
      <c r="CF107" s="10"/>
      <c r="CG107" s="10"/>
      <c r="CH107" s="10"/>
      <c r="CI107" s="10"/>
      <c r="CJ107" s="10"/>
      <c r="CK107" s="10"/>
      <c r="CL107" s="10"/>
      <c r="CM107" s="10"/>
      <c r="CN107" s="10"/>
      <c r="CO107" s="10"/>
      <c r="CP107" s="10"/>
      <c r="CQ107" s="10"/>
      <c r="CR107" s="10"/>
      <c r="CS107" s="10"/>
      <c r="CT107" s="39"/>
      <c r="CU107" s="39"/>
      <c r="CV107" s="39"/>
      <c r="CW107" s="20"/>
      <c r="CX107" s="39"/>
      <c r="CY107" s="39"/>
      <c r="CZ107" s="39"/>
      <c r="DA107" s="39"/>
      <c r="DB107" s="3"/>
      <c r="DC107" s="3"/>
      <c r="DD107" s="3"/>
      <c r="DE107" s="3"/>
    </row>
    <row r="108" spans="1:109" ht="15.6" x14ac:dyDescent="0.3">
      <c r="A108" s="2"/>
      <c r="B108" s="3"/>
      <c r="C108" s="3"/>
      <c r="D108" s="3"/>
      <c r="E108" s="2"/>
      <c r="F108" s="2"/>
      <c r="G108" s="2"/>
      <c r="H108" s="15"/>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c r="CM108" s="10"/>
      <c r="CN108" s="10"/>
      <c r="CO108" s="10"/>
      <c r="CP108" s="10"/>
      <c r="CQ108" s="10"/>
      <c r="CR108" s="10"/>
      <c r="CS108" s="10"/>
      <c r="CT108" s="39"/>
      <c r="CU108" s="39"/>
      <c r="CV108" s="39"/>
      <c r="CW108" s="20"/>
      <c r="CX108" s="39"/>
      <c r="CY108" s="39"/>
      <c r="CZ108" s="39"/>
      <c r="DA108" s="39"/>
      <c r="DB108" s="3"/>
      <c r="DC108" s="3"/>
      <c r="DD108" s="3"/>
      <c r="DE108" s="3"/>
    </row>
    <row r="109" spans="1:109" ht="15.6" x14ac:dyDescent="0.3">
      <c r="A109" s="2"/>
      <c r="B109" s="3"/>
      <c r="C109" s="3"/>
      <c r="D109" s="3"/>
      <c r="E109" s="2"/>
      <c r="F109" s="2"/>
      <c r="G109" s="2"/>
      <c r="H109" s="15"/>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c r="CM109" s="10"/>
      <c r="CN109" s="10"/>
      <c r="CO109" s="10"/>
      <c r="CP109" s="10"/>
      <c r="CQ109" s="10"/>
      <c r="CR109" s="10"/>
      <c r="CS109" s="10"/>
      <c r="CT109" s="39"/>
      <c r="CU109" s="39"/>
      <c r="CV109" s="39"/>
      <c r="CW109" s="20"/>
      <c r="CX109" s="39"/>
      <c r="CY109" s="39"/>
      <c r="CZ109" s="39"/>
      <c r="DA109" s="39"/>
      <c r="DB109" s="3"/>
      <c r="DC109" s="3"/>
      <c r="DD109" s="3"/>
      <c r="DE109" s="3"/>
    </row>
    <row r="110" spans="1:109" ht="15.6" x14ac:dyDescent="0.3">
      <c r="A110" s="2"/>
      <c r="B110" s="3"/>
      <c r="C110" s="3"/>
      <c r="D110" s="3"/>
      <c r="E110" s="2"/>
      <c r="F110" s="2"/>
      <c r="G110" s="2"/>
      <c r="H110" s="15"/>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c r="CM110" s="10"/>
      <c r="CN110" s="10"/>
      <c r="CO110" s="10"/>
      <c r="CP110" s="10"/>
      <c r="CQ110" s="10"/>
      <c r="CR110" s="10"/>
      <c r="CS110" s="10"/>
      <c r="CT110" s="39"/>
      <c r="CU110" s="39"/>
      <c r="CV110" s="39"/>
      <c r="CW110" s="20"/>
      <c r="CX110" s="39"/>
      <c r="CY110" s="39"/>
      <c r="CZ110" s="39"/>
      <c r="DA110" s="39"/>
      <c r="DB110" s="3"/>
      <c r="DC110" s="3"/>
      <c r="DD110" s="3"/>
      <c r="DE110" s="3"/>
    </row>
    <row r="111" spans="1:109" ht="15.6" x14ac:dyDescent="0.3">
      <c r="A111" s="2"/>
      <c r="B111" s="3"/>
      <c r="C111" s="3"/>
      <c r="D111" s="3"/>
      <c r="E111" s="2"/>
      <c r="F111" s="2"/>
      <c r="G111" s="2"/>
      <c r="H111" s="15"/>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39"/>
      <c r="CU111" s="39"/>
      <c r="CV111" s="39"/>
      <c r="CW111" s="20"/>
      <c r="CX111" s="39"/>
      <c r="CY111" s="39"/>
      <c r="CZ111" s="39"/>
      <c r="DA111" s="39"/>
      <c r="DB111" s="3"/>
      <c r="DC111" s="3"/>
      <c r="DD111" s="3"/>
      <c r="DE111" s="3"/>
    </row>
    <row r="112" spans="1:109" ht="15.6" x14ac:dyDescent="0.3">
      <c r="A112" s="2"/>
      <c r="B112" s="3"/>
      <c r="C112" s="3"/>
      <c r="D112" s="3"/>
      <c r="E112" s="2"/>
      <c r="F112" s="2"/>
      <c r="G112" s="2"/>
      <c r="H112" s="15"/>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39"/>
      <c r="CU112" s="39"/>
      <c r="CV112" s="39"/>
      <c r="CW112" s="20"/>
      <c r="CX112" s="39"/>
      <c r="CY112" s="39"/>
      <c r="CZ112" s="39"/>
      <c r="DA112" s="39"/>
      <c r="DB112" s="3"/>
      <c r="DC112" s="3"/>
      <c r="DD112" s="3"/>
      <c r="DE112" s="3"/>
    </row>
    <row r="113" spans="1:109" ht="15.6" x14ac:dyDescent="0.3">
      <c r="A113" s="2"/>
      <c r="B113" s="3"/>
      <c r="C113" s="3"/>
      <c r="D113" s="3"/>
      <c r="E113" s="2"/>
      <c r="F113" s="2"/>
      <c r="G113" s="2"/>
      <c r="H113" s="15"/>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39"/>
      <c r="CU113" s="39"/>
      <c r="CV113" s="39"/>
      <c r="CW113" s="20"/>
      <c r="CX113" s="39"/>
      <c r="CY113" s="39"/>
      <c r="CZ113" s="39"/>
      <c r="DA113" s="39"/>
      <c r="DB113" s="3"/>
      <c r="DC113" s="3"/>
      <c r="DD113" s="3"/>
      <c r="DE113" s="3"/>
    </row>
    <row r="114" spans="1:109" ht="15.6" x14ac:dyDescent="0.3">
      <c r="A114" s="2"/>
      <c r="B114" s="3"/>
      <c r="C114" s="3"/>
      <c r="D114" s="3"/>
      <c r="E114" s="2"/>
      <c r="F114" s="2"/>
      <c r="G114" s="2"/>
      <c r="H114" s="15"/>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39"/>
      <c r="CU114" s="39"/>
      <c r="CV114" s="39"/>
      <c r="CW114" s="20"/>
      <c r="CX114" s="39"/>
      <c r="CY114" s="39"/>
      <c r="CZ114" s="39"/>
      <c r="DA114" s="39"/>
      <c r="DB114" s="3"/>
      <c r="DC114" s="3"/>
      <c r="DD114" s="3"/>
      <c r="DE114" s="3"/>
    </row>
    <row r="115" spans="1:109" ht="15.6" x14ac:dyDescent="0.3">
      <c r="A115" s="2"/>
      <c r="B115" s="3"/>
      <c r="C115" s="3"/>
      <c r="D115" s="3"/>
      <c r="E115" s="2"/>
      <c r="F115" s="2"/>
      <c r="G115" s="2"/>
      <c r="H115" s="15"/>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39"/>
      <c r="CU115" s="39"/>
      <c r="CV115" s="39"/>
      <c r="CW115" s="20"/>
      <c r="CX115" s="39"/>
      <c r="CY115" s="39"/>
      <c r="CZ115" s="39"/>
      <c r="DA115" s="39"/>
      <c r="DB115" s="3"/>
      <c r="DC115" s="3"/>
      <c r="DD115" s="3"/>
      <c r="DE115" s="3"/>
    </row>
    <row r="116" spans="1:109" ht="15.6" x14ac:dyDescent="0.3">
      <c r="A116" s="2"/>
      <c r="B116" s="3"/>
      <c r="C116" s="3"/>
      <c r="D116" s="3"/>
      <c r="E116" s="2"/>
      <c r="F116" s="2"/>
      <c r="G116" s="2"/>
      <c r="H116" s="15"/>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39"/>
      <c r="CU116" s="39"/>
      <c r="CV116" s="39"/>
      <c r="CW116" s="20"/>
      <c r="CX116" s="39"/>
      <c r="CY116" s="39"/>
      <c r="CZ116" s="39"/>
      <c r="DA116" s="39"/>
      <c r="DB116" s="3"/>
      <c r="DC116" s="3"/>
      <c r="DD116" s="3"/>
      <c r="DE116" s="3"/>
    </row>
    <row r="117" spans="1:109" ht="15.6" x14ac:dyDescent="0.3">
      <c r="A117" s="2"/>
      <c r="B117" s="3"/>
      <c r="C117" s="3"/>
      <c r="D117" s="3"/>
      <c r="E117" s="2"/>
      <c r="F117" s="2"/>
      <c r="G117" s="2"/>
      <c r="H117" s="15"/>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39"/>
      <c r="CU117" s="39"/>
      <c r="CV117" s="39"/>
      <c r="CW117" s="20"/>
      <c r="CX117" s="39"/>
      <c r="CY117" s="39"/>
      <c r="CZ117" s="39"/>
      <c r="DA117" s="39"/>
      <c r="DB117" s="3"/>
      <c r="DC117" s="3"/>
      <c r="DD117" s="3"/>
      <c r="DE117" s="3"/>
    </row>
    <row r="118" spans="1:109" ht="15.6" x14ac:dyDescent="0.3">
      <c r="A118" s="2"/>
      <c r="B118" s="3"/>
      <c r="C118" s="3"/>
      <c r="D118" s="3"/>
      <c r="E118" s="2"/>
      <c r="F118" s="2"/>
      <c r="G118" s="2"/>
      <c r="H118" s="15"/>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39"/>
      <c r="CU118" s="39"/>
      <c r="CV118" s="39"/>
      <c r="CW118" s="20"/>
      <c r="CX118" s="39"/>
      <c r="CY118" s="39"/>
      <c r="CZ118" s="39"/>
      <c r="DA118" s="39"/>
      <c r="DB118" s="3"/>
      <c r="DC118" s="3"/>
      <c r="DD118" s="3"/>
      <c r="DE118" s="3"/>
    </row>
    <row r="119" spans="1:109" ht="15.6" x14ac:dyDescent="0.3">
      <c r="A119" s="2"/>
      <c r="B119" s="3"/>
      <c r="C119" s="3"/>
      <c r="D119" s="3"/>
      <c r="E119" s="2"/>
      <c r="F119" s="2"/>
      <c r="G119" s="2"/>
      <c r="H119" s="15"/>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39"/>
      <c r="CU119" s="39"/>
      <c r="CV119" s="39"/>
      <c r="CW119" s="20"/>
      <c r="CX119" s="39"/>
      <c r="CY119" s="39"/>
      <c r="CZ119" s="39"/>
      <c r="DA119" s="39"/>
      <c r="DB119" s="3"/>
      <c r="DC119" s="3"/>
      <c r="DD119" s="3"/>
      <c r="DE119" s="3"/>
    </row>
    <row r="120" spans="1:109" ht="15.6" x14ac:dyDescent="0.3">
      <c r="A120" s="2"/>
      <c r="B120" s="3"/>
      <c r="C120" s="3"/>
      <c r="D120" s="3"/>
      <c r="E120" s="2"/>
      <c r="F120" s="2"/>
      <c r="G120" s="2"/>
      <c r="H120" s="15"/>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39"/>
      <c r="CU120" s="39"/>
      <c r="CV120" s="39"/>
      <c r="CW120" s="20"/>
      <c r="CX120" s="39"/>
      <c r="CY120" s="39"/>
      <c r="CZ120" s="39"/>
      <c r="DA120" s="39"/>
      <c r="DB120" s="3"/>
      <c r="DC120" s="3"/>
      <c r="DD120" s="3"/>
      <c r="DE120" s="3"/>
    </row>
    <row r="121" spans="1:109" ht="15.6" x14ac:dyDescent="0.3">
      <c r="A121" s="2"/>
      <c r="B121" s="3"/>
      <c r="C121" s="3"/>
      <c r="D121" s="3"/>
      <c r="E121" s="2"/>
      <c r="F121" s="2"/>
      <c r="G121" s="2"/>
      <c r="H121" s="15"/>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39"/>
      <c r="CU121" s="39"/>
      <c r="CV121" s="39"/>
      <c r="CW121" s="20"/>
      <c r="CX121" s="39"/>
      <c r="CY121" s="39"/>
      <c r="CZ121" s="39"/>
      <c r="DA121" s="39"/>
      <c r="DB121" s="3"/>
      <c r="DC121" s="3"/>
      <c r="DD121" s="3"/>
      <c r="DE121" s="3"/>
    </row>
    <row r="122" spans="1:109" ht="15.6" x14ac:dyDescent="0.3">
      <c r="A122" s="2"/>
      <c r="B122" s="3"/>
      <c r="C122" s="3"/>
      <c r="D122" s="3"/>
      <c r="E122" s="2"/>
      <c r="F122" s="2"/>
      <c r="G122" s="2"/>
      <c r="H122" s="15"/>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39"/>
      <c r="CU122" s="39"/>
      <c r="CV122" s="39"/>
      <c r="CW122" s="20"/>
      <c r="CX122" s="39"/>
      <c r="CY122" s="39"/>
      <c r="CZ122" s="39"/>
      <c r="DA122" s="39"/>
      <c r="DB122" s="3"/>
      <c r="DC122" s="3"/>
      <c r="DD122" s="3"/>
      <c r="DE122" s="3"/>
    </row>
    <row r="123" spans="1:109" ht="15.6" x14ac:dyDescent="0.3">
      <c r="A123" s="2"/>
      <c r="B123" s="3"/>
      <c r="C123" s="3"/>
      <c r="D123" s="3"/>
      <c r="E123" s="2"/>
      <c r="F123" s="2"/>
      <c r="G123" s="2"/>
      <c r="H123" s="15"/>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39"/>
      <c r="CU123" s="39"/>
      <c r="CV123" s="39"/>
      <c r="CW123" s="20"/>
      <c r="CX123" s="39"/>
      <c r="CY123" s="39"/>
      <c r="CZ123" s="39"/>
      <c r="DA123" s="39"/>
      <c r="DB123" s="3"/>
      <c r="DC123" s="3"/>
      <c r="DD123" s="3"/>
      <c r="DE123" s="3"/>
    </row>
    <row r="124" spans="1:109" ht="15.6" x14ac:dyDescent="0.3">
      <c r="A124" s="2"/>
      <c r="B124" s="3"/>
      <c r="C124" s="3"/>
      <c r="D124" s="3"/>
      <c r="E124" s="2"/>
      <c r="F124" s="2"/>
      <c r="G124" s="2"/>
      <c r="H124" s="15"/>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39"/>
      <c r="CU124" s="39"/>
      <c r="CV124" s="39"/>
      <c r="CW124" s="20"/>
      <c r="CX124" s="39"/>
      <c r="CY124" s="39"/>
      <c r="CZ124" s="39"/>
      <c r="DA124" s="39"/>
      <c r="DB124" s="3"/>
      <c r="DC124" s="3"/>
      <c r="DD124" s="3"/>
      <c r="DE124" s="3"/>
    </row>
    <row r="125" spans="1:109" ht="15.6" x14ac:dyDescent="0.3">
      <c r="A125" s="2"/>
      <c r="B125" s="3"/>
      <c r="C125" s="3"/>
      <c r="D125" s="3"/>
      <c r="E125" s="2"/>
      <c r="F125" s="2"/>
      <c r="G125" s="2"/>
      <c r="H125" s="15"/>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39"/>
      <c r="CU125" s="39"/>
      <c r="CV125" s="39"/>
      <c r="CW125" s="20"/>
      <c r="CX125" s="39"/>
      <c r="CY125" s="39"/>
      <c r="CZ125" s="39"/>
      <c r="DA125" s="39"/>
      <c r="DB125" s="3"/>
      <c r="DC125" s="3"/>
      <c r="DD125" s="3"/>
      <c r="DE125" s="3"/>
    </row>
    <row r="126" spans="1:109" ht="15.6" x14ac:dyDescent="0.3">
      <c r="A126" s="2"/>
      <c r="B126" s="3"/>
      <c r="C126" s="3"/>
      <c r="D126" s="3"/>
      <c r="E126" s="2"/>
      <c r="F126" s="2"/>
      <c r="G126" s="2"/>
      <c r="H126" s="15"/>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39"/>
      <c r="CU126" s="39"/>
      <c r="CV126" s="39"/>
      <c r="CW126" s="20"/>
      <c r="CX126" s="39"/>
      <c r="CY126" s="39"/>
      <c r="CZ126" s="39"/>
      <c r="DA126" s="39"/>
      <c r="DB126" s="3"/>
      <c r="DC126" s="3"/>
      <c r="DD126" s="3"/>
      <c r="DE126" s="3"/>
    </row>
    <row r="127" spans="1:109" ht="15.6" x14ac:dyDescent="0.3">
      <c r="A127" s="2"/>
      <c r="B127" s="3"/>
      <c r="C127" s="3"/>
      <c r="D127" s="3"/>
      <c r="E127" s="2"/>
      <c r="F127" s="2"/>
      <c r="G127" s="2"/>
      <c r="H127" s="15"/>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39"/>
      <c r="CU127" s="39"/>
      <c r="CV127" s="39"/>
      <c r="CW127" s="20"/>
      <c r="CX127" s="39"/>
      <c r="CY127" s="39"/>
      <c r="CZ127" s="39"/>
      <c r="DA127" s="39"/>
      <c r="DB127" s="3"/>
      <c r="DC127" s="3"/>
      <c r="DD127" s="3"/>
      <c r="DE127" s="3"/>
    </row>
    <row r="128" spans="1:109" ht="15.6" x14ac:dyDescent="0.3">
      <c r="A128" s="2"/>
      <c r="B128" s="3"/>
      <c r="C128" s="3"/>
      <c r="D128" s="3"/>
      <c r="E128" s="2"/>
      <c r="F128" s="2"/>
      <c r="G128" s="2"/>
      <c r="H128" s="15"/>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39"/>
      <c r="CU128" s="39"/>
      <c r="CV128" s="39"/>
      <c r="CW128" s="20"/>
      <c r="CX128" s="39"/>
      <c r="CY128" s="39"/>
      <c r="CZ128" s="39"/>
      <c r="DA128" s="39"/>
      <c r="DB128" s="3"/>
      <c r="DC128" s="3"/>
      <c r="DD128" s="3"/>
      <c r="DE128" s="3"/>
    </row>
    <row r="129" spans="1:109" ht="15.6" x14ac:dyDescent="0.3">
      <c r="A129" s="2"/>
      <c r="B129" s="3"/>
      <c r="C129" s="3"/>
      <c r="D129" s="3"/>
      <c r="E129" s="2"/>
      <c r="F129" s="2"/>
      <c r="G129" s="2"/>
      <c r="H129" s="15"/>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39"/>
      <c r="CU129" s="39"/>
      <c r="CV129" s="39"/>
      <c r="CW129" s="20"/>
      <c r="CX129" s="39"/>
      <c r="CY129" s="39"/>
      <c r="CZ129" s="39"/>
      <c r="DA129" s="39"/>
      <c r="DB129" s="3"/>
      <c r="DC129" s="3"/>
      <c r="DD129" s="3"/>
      <c r="DE129" s="3"/>
    </row>
    <row r="130" spans="1:109" ht="15.6" x14ac:dyDescent="0.3">
      <c r="A130" s="2"/>
      <c r="B130" s="3"/>
      <c r="C130" s="3"/>
      <c r="D130" s="3"/>
      <c r="E130" s="2"/>
      <c r="F130" s="2"/>
      <c r="G130" s="2"/>
      <c r="H130" s="15"/>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39"/>
      <c r="CU130" s="39"/>
      <c r="CV130" s="39"/>
      <c r="CW130" s="20"/>
      <c r="CX130" s="39"/>
      <c r="CY130" s="39"/>
      <c r="CZ130" s="39"/>
      <c r="DA130" s="39"/>
      <c r="DB130" s="3"/>
      <c r="DC130" s="3"/>
      <c r="DD130" s="3"/>
      <c r="DE130" s="3"/>
    </row>
    <row r="131" spans="1:109" ht="15.6" x14ac:dyDescent="0.3">
      <c r="A131" s="2"/>
      <c r="B131" s="3"/>
      <c r="C131" s="3"/>
      <c r="D131" s="3"/>
      <c r="E131" s="2"/>
      <c r="F131" s="2"/>
      <c r="G131" s="2"/>
      <c r="H131" s="15"/>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39"/>
      <c r="CU131" s="39"/>
      <c r="CV131" s="39"/>
      <c r="CW131" s="20"/>
      <c r="CX131" s="39"/>
      <c r="CY131" s="39"/>
      <c r="CZ131" s="39"/>
      <c r="DA131" s="39"/>
      <c r="DB131" s="3"/>
      <c r="DC131" s="3"/>
      <c r="DD131" s="3"/>
      <c r="DE131" s="3"/>
    </row>
    <row r="132" spans="1:109" ht="15.6" x14ac:dyDescent="0.3">
      <c r="A132" s="2"/>
      <c r="B132" s="3"/>
      <c r="C132" s="3"/>
      <c r="D132" s="3"/>
      <c r="E132" s="2"/>
      <c r="F132" s="2"/>
      <c r="G132" s="2"/>
      <c r="H132" s="15"/>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39"/>
      <c r="CU132" s="39"/>
      <c r="CV132" s="39"/>
      <c r="CW132" s="20"/>
      <c r="CX132" s="39"/>
      <c r="CY132" s="39"/>
      <c r="CZ132" s="39"/>
      <c r="DA132" s="39"/>
      <c r="DB132" s="3"/>
      <c r="DC132" s="3"/>
      <c r="DD132" s="3"/>
      <c r="DE132" s="3"/>
    </row>
    <row r="133" spans="1:109" ht="15.6" x14ac:dyDescent="0.3">
      <c r="A133" s="2"/>
      <c r="B133" s="3"/>
      <c r="C133" s="3"/>
      <c r="D133" s="3"/>
      <c r="E133" s="2"/>
      <c r="F133" s="2"/>
      <c r="G133" s="2"/>
      <c r="H133" s="15"/>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39"/>
      <c r="CU133" s="39"/>
      <c r="CV133" s="39"/>
      <c r="CW133" s="20"/>
      <c r="CX133" s="39"/>
      <c r="CY133" s="39"/>
      <c r="CZ133" s="39"/>
      <c r="DA133" s="39"/>
      <c r="DB133" s="3"/>
      <c r="DC133" s="3"/>
      <c r="DD133" s="3"/>
      <c r="DE133" s="3"/>
    </row>
    <row r="134" spans="1:109" ht="15.6" x14ac:dyDescent="0.3">
      <c r="A134" s="2"/>
      <c r="B134" s="3"/>
      <c r="C134" s="3"/>
      <c r="D134" s="3"/>
      <c r="E134" s="2"/>
      <c r="F134" s="2"/>
      <c r="G134" s="2"/>
      <c r="H134" s="15"/>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39"/>
      <c r="CU134" s="39"/>
      <c r="CV134" s="39"/>
      <c r="CW134" s="20"/>
      <c r="CX134" s="39"/>
      <c r="CY134" s="39"/>
      <c r="CZ134" s="39"/>
      <c r="DA134" s="39"/>
      <c r="DB134" s="3"/>
      <c r="DC134" s="3"/>
      <c r="DD134" s="3"/>
      <c r="DE134" s="3"/>
    </row>
    <row r="135" spans="1:109" ht="15.6" x14ac:dyDescent="0.3">
      <c r="A135" s="2"/>
      <c r="B135" s="3"/>
      <c r="C135" s="3"/>
      <c r="D135" s="3"/>
      <c r="E135" s="2"/>
      <c r="F135" s="2"/>
      <c r="G135" s="2"/>
      <c r="H135" s="15"/>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39"/>
      <c r="CU135" s="39"/>
      <c r="CV135" s="39"/>
      <c r="CW135" s="20"/>
      <c r="CX135" s="39"/>
      <c r="CY135" s="39"/>
      <c r="CZ135" s="39"/>
      <c r="DA135" s="39"/>
      <c r="DB135" s="3"/>
      <c r="DC135" s="3"/>
      <c r="DD135" s="3"/>
      <c r="DE135" s="3"/>
    </row>
    <row r="136" spans="1:109" ht="15.6" x14ac:dyDescent="0.3">
      <c r="A136" s="2"/>
      <c r="B136" s="3"/>
      <c r="C136" s="3"/>
      <c r="D136" s="3"/>
      <c r="E136" s="2"/>
      <c r="F136" s="2"/>
      <c r="G136" s="2"/>
      <c r="H136" s="15"/>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39"/>
      <c r="CU136" s="39"/>
      <c r="CV136" s="39"/>
      <c r="CW136" s="20"/>
      <c r="CX136" s="39"/>
      <c r="CY136" s="39"/>
      <c r="CZ136" s="39"/>
      <c r="DA136" s="39"/>
      <c r="DB136" s="3"/>
      <c r="DC136" s="3"/>
      <c r="DD136" s="3"/>
      <c r="DE136" s="3"/>
    </row>
    <row r="137" spans="1:109" ht="15.6" x14ac:dyDescent="0.3">
      <c r="A137" s="2"/>
      <c r="B137" s="3"/>
      <c r="C137" s="3"/>
      <c r="D137" s="3"/>
      <c r="E137" s="2"/>
      <c r="F137" s="2"/>
      <c r="G137" s="2"/>
      <c r="H137" s="15"/>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39"/>
      <c r="CU137" s="39"/>
      <c r="CV137" s="39"/>
      <c r="CW137" s="20"/>
      <c r="CX137" s="39"/>
      <c r="CY137" s="39"/>
      <c r="CZ137" s="39"/>
      <c r="DA137" s="39"/>
      <c r="DB137" s="3"/>
      <c r="DC137" s="3"/>
      <c r="DD137" s="3"/>
      <c r="DE137" s="3"/>
    </row>
    <row r="138" spans="1:109" ht="15.6" x14ac:dyDescent="0.3">
      <c r="A138" s="2"/>
      <c r="B138" s="3"/>
      <c r="C138" s="3"/>
      <c r="D138" s="3"/>
      <c r="E138" s="2"/>
      <c r="F138" s="2"/>
      <c r="G138" s="2"/>
      <c r="H138" s="15"/>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39"/>
      <c r="CU138" s="39"/>
      <c r="CV138" s="39"/>
      <c r="CW138" s="20"/>
      <c r="CX138" s="39"/>
      <c r="CY138" s="39"/>
      <c r="CZ138" s="39"/>
      <c r="DA138" s="39"/>
      <c r="DB138" s="3"/>
      <c r="DC138" s="3"/>
      <c r="DD138" s="3"/>
      <c r="DE138" s="3"/>
    </row>
    <row r="139" spans="1:109" ht="15.6" x14ac:dyDescent="0.3">
      <c r="A139" s="2"/>
      <c r="B139" s="3"/>
      <c r="C139" s="3"/>
      <c r="D139" s="3"/>
      <c r="E139" s="2"/>
      <c r="F139" s="2"/>
      <c r="G139" s="2"/>
      <c r="H139" s="15"/>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39"/>
      <c r="CU139" s="39"/>
      <c r="CV139" s="39"/>
      <c r="CW139" s="20"/>
      <c r="CX139" s="39"/>
      <c r="CY139" s="39"/>
      <c r="CZ139" s="39"/>
      <c r="DA139" s="39"/>
      <c r="DB139" s="3"/>
      <c r="DC139" s="3"/>
      <c r="DD139" s="3"/>
      <c r="DE139" s="3"/>
    </row>
    <row r="140" spans="1:109" ht="15.6" x14ac:dyDescent="0.3">
      <c r="A140" s="2"/>
      <c r="B140" s="3"/>
      <c r="C140" s="3"/>
      <c r="D140" s="3"/>
      <c r="E140" s="2"/>
      <c r="F140" s="2"/>
      <c r="G140" s="2"/>
      <c r="H140" s="15"/>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39"/>
      <c r="CU140" s="39"/>
      <c r="CV140" s="39"/>
      <c r="CW140" s="20"/>
      <c r="CX140" s="39"/>
      <c r="CY140" s="39"/>
      <c r="CZ140" s="39"/>
      <c r="DA140" s="39"/>
      <c r="DB140" s="3"/>
      <c r="DC140" s="3"/>
      <c r="DD140" s="3"/>
      <c r="DE140" s="3"/>
    </row>
    <row r="141" spans="1:109" ht="15.6" x14ac:dyDescent="0.3">
      <c r="A141" s="2"/>
      <c r="B141" s="3"/>
      <c r="C141" s="3"/>
      <c r="D141" s="3"/>
      <c r="E141" s="2"/>
      <c r="F141" s="2"/>
      <c r="G141" s="2"/>
      <c r="H141" s="15"/>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39"/>
      <c r="CU141" s="39"/>
      <c r="CV141" s="39"/>
      <c r="CW141" s="20"/>
      <c r="CX141" s="39"/>
      <c r="CY141" s="39"/>
      <c r="CZ141" s="39"/>
      <c r="DA141" s="39"/>
      <c r="DB141" s="3"/>
      <c r="DC141" s="3"/>
      <c r="DD141" s="3"/>
      <c r="DE141" s="3"/>
    </row>
    <row r="142" spans="1:109" ht="15.6" x14ac:dyDescent="0.3">
      <c r="A142" s="2"/>
      <c r="B142" s="3"/>
      <c r="C142" s="3"/>
      <c r="D142" s="3"/>
      <c r="E142" s="2"/>
      <c r="F142" s="2"/>
      <c r="G142" s="2"/>
      <c r="H142" s="15"/>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39"/>
      <c r="CU142" s="39"/>
      <c r="CV142" s="39"/>
      <c r="CW142" s="20"/>
      <c r="CX142" s="39"/>
      <c r="CY142" s="39"/>
      <c r="CZ142" s="39"/>
      <c r="DA142" s="39"/>
      <c r="DB142" s="3"/>
      <c r="DC142" s="3"/>
      <c r="DD142" s="3"/>
      <c r="DE142" s="3"/>
    </row>
    <row r="143" spans="1:109" ht="15.6" x14ac:dyDescent="0.3">
      <c r="A143" s="2"/>
      <c r="B143" s="3"/>
      <c r="C143" s="3"/>
      <c r="D143" s="3"/>
      <c r="E143" s="2"/>
      <c r="F143" s="2"/>
      <c r="G143" s="2"/>
      <c r="H143" s="15"/>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39"/>
      <c r="CU143" s="39"/>
      <c r="CV143" s="39"/>
      <c r="CW143" s="20"/>
      <c r="CX143" s="39"/>
      <c r="CY143" s="39"/>
      <c r="CZ143" s="39"/>
      <c r="DA143" s="39"/>
      <c r="DB143" s="3"/>
      <c r="DC143" s="3"/>
      <c r="DD143" s="3"/>
      <c r="DE143" s="3"/>
    </row>
    <row r="144" spans="1:109" ht="15.6" x14ac:dyDescent="0.3">
      <c r="A144" s="2"/>
      <c r="B144" s="3"/>
      <c r="C144" s="3"/>
      <c r="D144" s="3"/>
      <c r="E144" s="2"/>
      <c r="F144" s="2"/>
      <c r="G144" s="2"/>
      <c r="H144" s="15"/>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39"/>
      <c r="CU144" s="39"/>
      <c r="CV144" s="39"/>
      <c r="CW144" s="20"/>
      <c r="CX144" s="39"/>
      <c r="CY144" s="39"/>
      <c r="CZ144" s="39"/>
      <c r="DA144" s="39"/>
      <c r="DB144" s="3"/>
      <c r="DC144" s="3"/>
      <c r="DD144" s="3"/>
      <c r="DE144" s="3"/>
    </row>
    <row r="145" spans="1:109" ht="15.6" x14ac:dyDescent="0.3">
      <c r="A145" s="2"/>
      <c r="B145" s="3"/>
      <c r="C145" s="3"/>
      <c r="D145" s="3"/>
      <c r="E145" s="2"/>
      <c r="F145" s="2"/>
      <c r="G145" s="2"/>
      <c r="H145" s="15"/>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39"/>
      <c r="CU145" s="39"/>
      <c r="CV145" s="39"/>
      <c r="CW145" s="20"/>
      <c r="CX145" s="39"/>
      <c r="CY145" s="39"/>
      <c r="CZ145" s="39"/>
      <c r="DA145" s="39"/>
      <c r="DB145" s="3"/>
      <c r="DC145" s="3"/>
      <c r="DD145" s="3"/>
      <c r="DE145" s="3"/>
    </row>
    <row r="146" spans="1:109" ht="15.6" x14ac:dyDescent="0.3">
      <c r="A146" s="2"/>
      <c r="B146" s="3"/>
      <c r="C146" s="3"/>
      <c r="D146" s="3"/>
      <c r="E146" s="2"/>
      <c r="F146" s="2"/>
      <c r="G146" s="2"/>
      <c r="H146" s="15"/>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39"/>
      <c r="CU146" s="39"/>
      <c r="CV146" s="39"/>
      <c r="CW146" s="20"/>
      <c r="CX146" s="39"/>
      <c r="CY146" s="39"/>
      <c r="CZ146" s="39"/>
      <c r="DA146" s="39"/>
      <c r="DB146" s="3"/>
      <c r="DC146" s="3"/>
      <c r="DD146" s="3"/>
      <c r="DE146" s="3"/>
    </row>
    <row r="147" spans="1:109" ht="15.6" x14ac:dyDescent="0.3">
      <c r="A147" s="2"/>
      <c r="B147" s="3"/>
      <c r="C147" s="3"/>
      <c r="D147" s="3"/>
      <c r="E147" s="2"/>
      <c r="F147" s="2"/>
      <c r="G147" s="2"/>
      <c r="H147" s="15"/>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10"/>
      <c r="BL147" s="10"/>
      <c r="BM147" s="10"/>
      <c r="BN147" s="10"/>
      <c r="BO147" s="10"/>
      <c r="BP147" s="10"/>
      <c r="BQ147" s="10"/>
      <c r="BR147" s="10"/>
      <c r="BS147" s="10"/>
      <c r="BT147" s="10"/>
      <c r="BU147" s="10"/>
      <c r="BV147" s="10"/>
      <c r="BW147" s="10"/>
      <c r="BX147" s="10"/>
      <c r="BY147" s="10"/>
      <c r="BZ147" s="10"/>
      <c r="CA147" s="10"/>
      <c r="CB147" s="10"/>
      <c r="CC147" s="10"/>
      <c r="CD147" s="10"/>
      <c r="CE147" s="10"/>
      <c r="CF147" s="10"/>
      <c r="CG147" s="10"/>
      <c r="CH147" s="10"/>
      <c r="CI147" s="10"/>
      <c r="CJ147" s="10"/>
      <c r="CK147" s="10"/>
      <c r="CL147" s="10"/>
      <c r="CM147" s="10"/>
      <c r="CN147" s="10"/>
      <c r="CO147" s="10"/>
      <c r="CP147" s="10"/>
      <c r="CQ147" s="10"/>
      <c r="CR147" s="10"/>
      <c r="CS147" s="10"/>
      <c r="CT147" s="39"/>
      <c r="CU147" s="39"/>
      <c r="CV147" s="39"/>
      <c r="CW147" s="20"/>
      <c r="CX147" s="39"/>
      <c r="CY147" s="39"/>
      <c r="CZ147" s="39"/>
      <c r="DA147" s="39"/>
      <c r="DB147" s="3"/>
      <c r="DC147" s="3"/>
      <c r="DD147" s="3"/>
      <c r="DE147" s="3"/>
    </row>
    <row r="148" spans="1:109" ht="15.6" x14ac:dyDescent="0.3">
      <c r="A148" s="2"/>
      <c r="B148" s="3"/>
      <c r="C148" s="3"/>
      <c r="D148" s="3"/>
      <c r="E148" s="2"/>
      <c r="F148" s="2"/>
      <c r="G148" s="2"/>
      <c r="H148" s="15"/>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c r="CM148" s="10"/>
      <c r="CN148" s="10"/>
      <c r="CO148" s="10"/>
      <c r="CP148" s="10"/>
      <c r="CQ148" s="10"/>
      <c r="CR148" s="10"/>
      <c r="CS148" s="10"/>
      <c r="CT148" s="39"/>
      <c r="CU148" s="39"/>
      <c r="CV148" s="39"/>
      <c r="CW148" s="20"/>
      <c r="CX148" s="39"/>
      <c r="CY148" s="39"/>
      <c r="CZ148" s="39"/>
      <c r="DA148" s="39"/>
      <c r="DB148" s="3"/>
      <c r="DC148" s="3"/>
      <c r="DD148" s="3"/>
      <c r="DE148" s="3"/>
    </row>
    <row r="149" spans="1:109" ht="15.6" x14ac:dyDescent="0.3">
      <c r="A149" s="2"/>
      <c r="B149" s="3"/>
      <c r="C149" s="3"/>
      <c r="D149" s="3"/>
      <c r="E149" s="2"/>
      <c r="F149" s="2"/>
      <c r="G149" s="2"/>
      <c r="H149" s="15"/>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c r="CM149" s="10"/>
      <c r="CN149" s="10"/>
      <c r="CO149" s="10"/>
      <c r="CP149" s="10"/>
      <c r="CQ149" s="10"/>
      <c r="CR149" s="10"/>
      <c r="CS149" s="10"/>
      <c r="CT149" s="39"/>
      <c r="CU149" s="39"/>
      <c r="CV149" s="39"/>
      <c r="CW149" s="20"/>
      <c r="CX149" s="39"/>
      <c r="CY149" s="39"/>
      <c r="CZ149" s="39"/>
      <c r="DA149" s="39"/>
      <c r="DB149" s="3"/>
      <c r="DC149" s="3"/>
      <c r="DD149" s="3"/>
      <c r="DE149" s="3"/>
    </row>
    <row r="150" spans="1:109" ht="15.6" x14ac:dyDescent="0.3">
      <c r="A150" s="2"/>
      <c r="B150" s="3"/>
      <c r="C150" s="3"/>
      <c r="D150" s="3"/>
      <c r="E150" s="2"/>
      <c r="F150" s="2"/>
      <c r="G150" s="2"/>
      <c r="H150" s="15"/>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c r="CM150" s="10"/>
      <c r="CN150" s="10"/>
      <c r="CO150" s="10"/>
      <c r="CP150" s="10"/>
      <c r="CQ150" s="10"/>
      <c r="CR150" s="10"/>
      <c r="CS150" s="10"/>
      <c r="CT150" s="39"/>
      <c r="CU150" s="39"/>
      <c r="CV150" s="39"/>
      <c r="CW150" s="20"/>
      <c r="CX150" s="39"/>
      <c r="CY150" s="39"/>
      <c r="CZ150" s="39"/>
      <c r="DA150" s="39"/>
      <c r="DB150" s="3"/>
      <c r="DC150" s="3"/>
      <c r="DD150" s="3"/>
      <c r="DE150" s="3"/>
    </row>
    <row r="151" spans="1:109" ht="15.6" x14ac:dyDescent="0.3">
      <c r="A151" s="2"/>
      <c r="B151" s="3"/>
      <c r="C151" s="3"/>
      <c r="D151" s="3"/>
      <c r="E151" s="2"/>
      <c r="F151" s="2"/>
      <c r="G151" s="2"/>
      <c r="H151" s="15"/>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c r="BM151" s="10"/>
      <c r="BN151" s="10"/>
      <c r="BO151" s="10"/>
      <c r="BP151" s="10"/>
      <c r="BQ151" s="10"/>
      <c r="BR151" s="10"/>
      <c r="BS151" s="10"/>
      <c r="BT151" s="10"/>
      <c r="BU151" s="10"/>
      <c r="BV151" s="10"/>
      <c r="BW151" s="10"/>
      <c r="BX151" s="10"/>
      <c r="BY151" s="10"/>
      <c r="BZ151" s="10"/>
      <c r="CA151" s="10"/>
      <c r="CB151" s="10"/>
      <c r="CC151" s="10"/>
      <c r="CD151" s="10"/>
      <c r="CE151" s="10"/>
      <c r="CF151" s="10"/>
      <c r="CG151" s="10"/>
      <c r="CH151" s="10"/>
      <c r="CI151" s="10"/>
      <c r="CJ151" s="10"/>
      <c r="CK151" s="10"/>
      <c r="CL151" s="10"/>
      <c r="CM151" s="10"/>
      <c r="CN151" s="10"/>
      <c r="CO151" s="10"/>
      <c r="CP151" s="10"/>
      <c r="CQ151" s="10"/>
      <c r="CR151" s="10"/>
      <c r="CS151" s="10"/>
      <c r="CT151" s="39"/>
      <c r="CU151" s="39"/>
      <c r="CV151" s="39"/>
      <c r="CW151" s="20"/>
      <c r="CX151" s="39"/>
      <c r="CY151" s="39"/>
      <c r="CZ151" s="39"/>
      <c r="DA151" s="39"/>
      <c r="DB151" s="3"/>
      <c r="DC151" s="3"/>
      <c r="DD151" s="3"/>
      <c r="DE151" s="3"/>
    </row>
    <row r="152" spans="1:109" ht="15.6" x14ac:dyDescent="0.3">
      <c r="A152" s="2"/>
      <c r="B152" s="3"/>
      <c r="C152" s="3"/>
      <c r="D152" s="3"/>
      <c r="E152" s="2"/>
      <c r="F152" s="2"/>
      <c r="G152" s="2"/>
      <c r="H152" s="15"/>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c r="CM152" s="10"/>
      <c r="CN152" s="10"/>
      <c r="CO152" s="10"/>
      <c r="CP152" s="10"/>
      <c r="CQ152" s="10"/>
      <c r="CR152" s="10"/>
      <c r="CS152" s="10"/>
      <c r="CT152" s="39"/>
      <c r="CU152" s="39"/>
      <c r="CV152" s="39"/>
      <c r="CW152" s="20"/>
      <c r="CX152" s="39"/>
      <c r="CY152" s="39"/>
      <c r="CZ152" s="39"/>
      <c r="DA152" s="39"/>
      <c r="DB152" s="3"/>
      <c r="DC152" s="3"/>
      <c r="DD152" s="3"/>
      <c r="DE152" s="3"/>
    </row>
    <row r="153" spans="1:109" ht="15.6" x14ac:dyDescent="0.3">
      <c r="A153" s="2"/>
      <c r="B153" s="3"/>
      <c r="C153" s="3"/>
      <c r="D153" s="3"/>
      <c r="E153" s="2"/>
      <c r="F153" s="2"/>
      <c r="G153" s="2"/>
      <c r="H153" s="15"/>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c r="CM153" s="10"/>
      <c r="CN153" s="10"/>
      <c r="CO153" s="10"/>
      <c r="CP153" s="10"/>
      <c r="CQ153" s="10"/>
      <c r="CR153" s="10"/>
      <c r="CS153" s="10"/>
      <c r="CT153" s="39"/>
      <c r="CU153" s="39"/>
      <c r="CV153" s="39"/>
      <c r="CW153" s="20"/>
      <c r="CX153" s="39"/>
      <c r="CY153" s="39"/>
      <c r="CZ153" s="39"/>
      <c r="DA153" s="39"/>
      <c r="DB153" s="3"/>
      <c r="DC153" s="3"/>
      <c r="DD153" s="3"/>
      <c r="DE153" s="3"/>
    </row>
    <row r="154" spans="1:109" ht="15.6" x14ac:dyDescent="0.3">
      <c r="A154" s="2"/>
      <c r="B154" s="3"/>
      <c r="C154" s="3"/>
      <c r="D154" s="3"/>
      <c r="E154" s="2"/>
      <c r="F154" s="2"/>
      <c r="G154" s="2"/>
      <c r="H154" s="15"/>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c r="CM154" s="10"/>
      <c r="CN154" s="10"/>
      <c r="CO154" s="10"/>
      <c r="CP154" s="10"/>
      <c r="CQ154" s="10"/>
      <c r="CR154" s="10"/>
      <c r="CS154" s="10"/>
      <c r="CT154" s="39"/>
      <c r="CU154" s="39"/>
      <c r="CV154" s="39"/>
      <c r="CW154" s="20"/>
      <c r="CX154" s="39"/>
      <c r="CY154" s="39"/>
      <c r="CZ154" s="39"/>
      <c r="DA154" s="39"/>
      <c r="DB154" s="3"/>
      <c r="DC154" s="3"/>
      <c r="DD154" s="3"/>
      <c r="DE154" s="3"/>
    </row>
    <row r="155" spans="1:109" ht="15.6" x14ac:dyDescent="0.3">
      <c r="A155" s="2"/>
      <c r="B155" s="3"/>
      <c r="C155" s="3"/>
      <c r="D155" s="3"/>
      <c r="E155" s="2"/>
      <c r="F155" s="2"/>
      <c r="G155" s="2"/>
      <c r="H155" s="15"/>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0"/>
      <c r="BF155" s="10"/>
      <c r="BG155" s="10"/>
      <c r="BH155" s="10"/>
      <c r="BI155" s="10"/>
      <c r="BJ155" s="10"/>
      <c r="BK155" s="10"/>
      <c r="BL155" s="10"/>
      <c r="BM155" s="10"/>
      <c r="BN155" s="10"/>
      <c r="BO155" s="10"/>
      <c r="BP155" s="10"/>
      <c r="BQ155" s="10"/>
      <c r="BR155" s="10"/>
      <c r="BS155" s="10"/>
      <c r="BT155" s="10"/>
      <c r="BU155" s="10"/>
      <c r="BV155" s="10"/>
      <c r="BW155" s="10"/>
      <c r="BX155" s="10"/>
      <c r="BY155" s="10"/>
      <c r="BZ155" s="10"/>
      <c r="CA155" s="10"/>
      <c r="CB155" s="10"/>
      <c r="CC155" s="10"/>
      <c r="CD155" s="10"/>
      <c r="CE155" s="10"/>
      <c r="CF155" s="10"/>
      <c r="CG155" s="10"/>
      <c r="CH155" s="10"/>
      <c r="CI155" s="10"/>
      <c r="CJ155" s="10"/>
      <c r="CK155" s="10"/>
      <c r="CL155" s="10"/>
      <c r="CM155" s="10"/>
      <c r="CN155" s="10"/>
      <c r="CO155" s="10"/>
      <c r="CP155" s="10"/>
      <c r="CQ155" s="10"/>
      <c r="CR155" s="10"/>
      <c r="CS155" s="10"/>
      <c r="CT155" s="39"/>
      <c r="CU155" s="39"/>
      <c r="CV155" s="39"/>
      <c r="CW155" s="20"/>
      <c r="CX155" s="39"/>
      <c r="CY155" s="39"/>
      <c r="CZ155" s="39"/>
      <c r="DA155" s="39"/>
      <c r="DB155" s="3"/>
      <c r="DC155" s="3"/>
      <c r="DD155" s="3"/>
      <c r="DE155" s="3"/>
    </row>
    <row r="156" spans="1:109" ht="15.6" x14ac:dyDescent="0.3">
      <c r="A156" s="2"/>
      <c r="B156" s="3"/>
      <c r="C156" s="3"/>
      <c r="D156" s="3"/>
      <c r="E156" s="2"/>
      <c r="F156" s="2"/>
      <c r="G156" s="2"/>
      <c r="H156" s="15"/>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c r="CM156" s="10"/>
      <c r="CN156" s="10"/>
      <c r="CO156" s="10"/>
      <c r="CP156" s="10"/>
      <c r="CQ156" s="10"/>
      <c r="CR156" s="10"/>
      <c r="CS156" s="10"/>
      <c r="CT156" s="39"/>
      <c r="CU156" s="39"/>
      <c r="CV156" s="39"/>
      <c r="CW156" s="20"/>
      <c r="CX156" s="39"/>
      <c r="CY156" s="39"/>
      <c r="CZ156" s="39"/>
      <c r="DA156" s="39"/>
      <c r="DB156" s="3"/>
      <c r="DC156" s="3"/>
      <c r="DD156" s="3"/>
      <c r="DE156" s="3"/>
    </row>
    <row r="157" spans="1:109" ht="15.6" x14ac:dyDescent="0.3">
      <c r="A157" s="2"/>
      <c r="B157" s="3"/>
      <c r="C157" s="3"/>
      <c r="D157" s="3"/>
      <c r="E157" s="2"/>
      <c r="F157" s="2"/>
      <c r="G157" s="2"/>
      <c r="H157" s="15"/>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c r="CM157" s="10"/>
      <c r="CN157" s="10"/>
      <c r="CO157" s="10"/>
      <c r="CP157" s="10"/>
      <c r="CQ157" s="10"/>
      <c r="CR157" s="10"/>
      <c r="CS157" s="10"/>
      <c r="CT157" s="39"/>
      <c r="CU157" s="39"/>
      <c r="CV157" s="39"/>
      <c r="CW157" s="20"/>
      <c r="CX157" s="39"/>
      <c r="CY157" s="39"/>
      <c r="CZ157" s="39"/>
      <c r="DA157" s="39"/>
      <c r="DB157" s="3"/>
      <c r="DC157" s="3"/>
      <c r="DD157" s="3"/>
      <c r="DE157" s="3"/>
    </row>
    <row r="158" spans="1:109" ht="15.6" x14ac:dyDescent="0.3">
      <c r="A158" s="2"/>
      <c r="B158" s="3"/>
      <c r="C158" s="3"/>
      <c r="D158" s="3"/>
      <c r="E158" s="2"/>
      <c r="F158" s="2"/>
      <c r="G158" s="2"/>
      <c r="H158" s="15"/>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c r="CM158" s="10"/>
      <c r="CN158" s="10"/>
      <c r="CO158" s="10"/>
      <c r="CP158" s="10"/>
      <c r="CQ158" s="10"/>
      <c r="CR158" s="10"/>
      <c r="CS158" s="10"/>
      <c r="CT158" s="39"/>
      <c r="CU158" s="39"/>
      <c r="CV158" s="39"/>
      <c r="CW158" s="20"/>
      <c r="CX158" s="39"/>
      <c r="CY158" s="39"/>
      <c r="CZ158" s="39"/>
      <c r="DA158" s="39"/>
      <c r="DB158" s="3"/>
      <c r="DC158" s="3"/>
      <c r="DD158" s="3"/>
      <c r="DE158" s="3"/>
    </row>
    <row r="159" spans="1:109" ht="15.6" x14ac:dyDescent="0.3">
      <c r="A159" s="2"/>
      <c r="B159" s="3"/>
      <c r="C159" s="3"/>
      <c r="D159" s="3"/>
      <c r="E159" s="2"/>
      <c r="F159" s="2"/>
      <c r="G159" s="2"/>
      <c r="H159" s="15"/>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c r="CM159" s="10"/>
      <c r="CN159" s="10"/>
      <c r="CO159" s="10"/>
      <c r="CP159" s="10"/>
      <c r="CQ159" s="10"/>
      <c r="CR159" s="10"/>
      <c r="CS159" s="10"/>
      <c r="CT159" s="39"/>
      <c r="CU159" s="39"/>
      <c r="CV159" s="39"/>
      <c r="CW159" s="20"/>
      <c r="CX159" s="39"/>
      <c r="CY159" s="39"/>
      <c r="CZ159" s="39"/>
      <c r="DA159" s="39"/>
      <c r="DB159" s="3"/>
      <c r="DC159" s="3"/>
      <c r="DD159" s="3"/>
      <c r="DE159" s="3"/>
    </row>
    <row r="160" spans="1:109" ht="15.6" x14ac:dyDescent="0.3">
      <c r="A160" s="2"/>
      <c r="B160" s="3"/>
      <c r="C160" s="3"/>
      <c r="D160" s="3"/>
      <c r="E160" s="2"/>
      <c r="F160" s="2"/>
      <c r="G160" s="2"/>
      <c r="H160" s="15"/>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c r="CM160" s="10"/>
      <c r="CN160" s="10"/>
      <c r="CO160" s="10"/>
      <c r="CP160" s="10"/>
      <c r="CQ160" s="10"/>
      <c r="CR160" s="10"/>
      <c r="CS160" s="10"/>
      <c r="CT160" s="39"/>
      <c r="CU160" s="39"/>
      <c r="CV160" s="39"/>
      <c r="CW160" s="20"/>
      <c r="CX160" s="39"/>
      <c r="CY160" s="39"/>
      <c r="CZ160" s="39"/>
      <c r="DA160" s="39"/>
      <c r="DB160" s="3"/>
      <c r="DC160" s="3"/>
      <c r="DD160" s="3"/>
      <c r="DE160" s="3"/>
    </row>
    <row r="161" spans="1:109" ht="15.6" x14ac:dyDescent="0.3">
      <c r="A161" s="2"/>
      <c r="B161" s="3"/>
      <c r="C161" s="3"/>
      <c r="D161" s="3"/>
      <c r="E161" s="2"/>
      <c r="F161" s="2"/>
      <c r="G161" s="2"/>
      <c r="H161" s="15"/>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c r="CM161" s="10"/>
      <c r="CN161" s="10"/>
      <c r="CO161" s="10"/>
      <c r="CP161" s="10"/>
      <c r="CQ161" s="10"/>
      <c r="CR161" s="10"/>
      <c r="CS161" s="10"/>
      <c r="CT161" s="39"/>
      <c r="CU161" s="39"/>
      <c r="CV161" s="39"/>
      <c r="CW161" s="20"/>
      <c r="CX161" s="39"/>
      <c r="CY161" s="39"/>
      <c r="CZ161" s="39"/>
      <c r="DA161" s="39"/>
      <c r="DB161" s="3"/>
      <c r="DC161" s="3"/>
      <c r="DD161" s="3"/>
      <c r="DE161" s="3"/>
    </row>
    <row r="162" spans="1:109" ht="15.6" x14ac:dyDescent="0.3">
      <c r="A162" s="2"/>
      <c r="B162" s="3"/>
      <c r="C162" s="3"/>
      <c r="D162" s="3"/>
      <c r="E162" s="2"/>
      <c r="F162" s="2"/>
      <c r="G162" s="2"/>
      <c r="H162" s="15"/>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c r="CM162" s="10"/>
      <c r="CN162" s="10"/>
      <c r="CO162" s="10"/>
      <c r="CP162" s="10"/>
      <c r="CQ162" s="10"/>
      <c r="CR162" s="10"/>
      <c r="CS162" s="10"/>
      <c r="CT162" s="39"/>
      <c r="CU162" s="39"/>
      <c r="CV162" s="39"/>
      <c r="CW162" s="20"/>
      <c r="CX162" s="39"/>
      <c r="CY162" s="39"/>
      <c r="CZ162" s="39"/>
      <c r="DA162" s="39"/>
      <c r="DB162" s="3"/>
      <c r="DC162" s="3"/>
      <c r="DD162" s="3"/>
      <c r="DE162" s="3"/>
    </row>
    <row r="163" spans="1:109" ht="15.6" x14ac:dyDescent="0.3">
      <c r="A163" s="2"/>
      <c r="B163" s="3"/>
      <c r="C163" s="3"/>
      <c r="D163" s="3"/>
      <c r="E163" s="2"/>
      <c r="F163" s="2"/>
      <c r="G163" s="2"/>
      <c r="H163" s="15"/>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c r="CM163" s="10"/>
      <c r="CN163" s="10"/>
      <c r="CO163" s="10"/>
      <c r="CP163" s="10"/>
      <c r="CQ163" s="10"/>
      <c r="CR163" s="10"/>
      <c r="CS163" s="10"/>
      <c r="CT163" s="39"/>
      <c r="CU163" s="39"/>
      <c r="CV163" s="39"/>
      <c r="CW163" s="20"/>
      <c r="CX163" s="39"/>
      <c r="CY163" s="39"/>
      <c r="CZ163" s="39"/>
      <c r="DA163" s="39"/>
      <c r="DB163" s="3"/>
      <c r="DC163" s="3"/>
      <c r="DD163" s="3"/>
      <c r="DE163" s="3"/>
    </row>
    <row r="164" spans="1:109" ht="15.6" x14ac:dyDescent="0.3">
      <c r="A164" s="2"/>
      <c r="B164" s="3"/>
      <c r="C164" s="3"/>
      <c r="D164" s="3"/>
      <c r="E164" s="2"/>
      <c r="F164" s="2"/>
      <c r="G164" s="2"/>
      <c r="H164" s="15"/>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c r="CM164" s="10"/>
      <c r="CN164" s="10"/>
      <c r="CO164" s="10"/>
      <c r="CP164" s="10"/>
      <c r="CQ164" s="10"/>
      <c r="CR164" s="10"/>
      <c r="CS164" s="10"/>
      <c r="CT164" s="39"/>
      <c r="CU164" s="39"/>
      <c r="CV164" s="39"/>
      <c r="CW164" s="20"/>
      <c r="CX164" s="39"/>
      <c r="CY164" s="39"/>
      <c r="CZ164" s="39"/>
      <c r="DA164" s="39"/>
      <c r="DB164" s="3"/>
      <c r="DC164" s="3"/>
      <c r="DD164" s="3"/>
      <c r="DE164" s="3"/>
    </row>
    <row r="165" spans="1:109" ht="15.6" x14ac:dyDescent="0.3">
      <c r="A165" s="2"/>
      <c r="B165" s="3"/>
      <c r="C165" s="3"/>
      <c r="D165" s="3"/>
      <c r="E165" s="2"/>
      <c r="F165" s="2"/>
      <c r="G165" s="2"/>
      <c r="H165" s="15"/>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c r="CM165" s="10"/>
      <c r="CN165" s="10"/>
      <c r="CO165" s="10"/>
      <c r="CP165" s="10"/>
      <c r="CQ165" s="10"/>
      <c r="CR165" s="10"/>
      <c r="CS165" s="10"/>
      <c r="CT165" s="39"/>
      <c r="CU165" s="39"/>
      <c r="CV165" s="39"/>
      <c r="CW165" s="20"/>
      <c r="CX165" s="39"/>
      <c r="CY165" s="39"/>
      <c r="CZ165" s="39"/>
      <c r="DA165" s="39"/>
      <c r="DB165" s="3"/>
      <c r="DC165" s="3"/>
      <c r="DD165" s="3"/>
      <c r="DE165" s="3"/>
    </row>
    <row r="166" spans="1:109" ht="15.6" x14ac:dyDescent="0.3">
      <c r="A166" s="2"/>
      <c r="B166" s="3"/>
      <c r="C166" s="3"/>
      <c r="D166" s="3"/>
      <c r="E166" s="2"/>
      <c r="F166" s="2"/>
      <c r="G166" s="2"/>
      <c r="H166" s="15"/>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c r="CM166" s="10"/>
      <c r="CN166" s="10"/>
      <c r="CO166" s="10"/>
      <c r="CP166" s="10"/>
      <c r="CQ166" s="10"/>
      <c r="CR166" s="10"/>
      <c r="CS166" s="10"/>
      <c r="CT166" s="39"/>
      <c r="CU166" s="39"/>
      <c r="CV166" s="39"/>
      <c r="CW166" s="20"/>
      <c r="CX166" s="39"/>
      <c r="CY166" s="39"/>
      <c r="CZ166" s="39"/>
      <c r="DA166" s="39"/>
      <c r="DB166" s="3"/>
      <c r="DC166" s="3"/>
      <c r="DD166" s="3"/>
      <c r="DE166" s="3"/>
    </row>
    <row r="167" spans="1:109" ht="15.6" x14ac:dyDescent="0.3">
      <c r="A167" s="2"/>
      <c r="B167" s="3"/>
      <c r="C167" s="3"/>
      <c r="D167" s="3"/>
      <c r="E167" s="2"/>
      <c r="F167" s="2"/>
      <c r="G167" s="2"/>
      <c r="H167" s="15"/>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c r="CM167" s="10"/>
      <c r="CN167" s="10"/>
      <c r="CO167" s="10"/>
      <c r="CP167" s="10"/>
      <c r="CQ167" s="10"/>
      <c r="CR167" s="10"/>
      <c r="CS167" s="10"/>
      <c r="CT167" s="39"/>
      <c r="CU167" s="39"/>
      <c r="CV167" s="39"/>
      <c r="CW167" s="20"/>
      <c r="CX167" s="39"/>
      <c r="CY167" s="39"/>
      <c r="CZ167" s="39"/>
      <c r="DA167" s="39"/>
      <c r="DB167" s="3"/>
      <c r="DC167" s="3"/>
      <c r="DD167" s="3"/>
      <c r="DE167" s="3"/>
    </row>
    <row r="168" spans="1:109" ht="15.6" x14ac:dyDescent="0.3">
      <c r="A168" s="2"/>
      <c r="B168" s="3"/>
      <c r="C168" s="3"/>
      <c r="D168" s="3"/>
      <c r="E168" s="2"/>
      <c r="F168" s="2"/>
      <c r="G168" s="2"/>
      <c r="H168" s="15"/>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c r="CM168" s="10"/>
      <c r="CN168" s="10"/>
      <c r="CO168" s="10"/>
      <c r="CP168" s="10"/>
      <c r="CQ168" s="10"/>
      <c r="CR168" s="10"/>
      <c r="CS168" s="10"/>
      <c r="CT168" s="39"/>
      <c r="CU168" s="39"/>
      <c r="CV168" s="39"/>
      <c r="CW168" s="20"/>
      <c r="CX168" s="39"/>
      <c r="CY168" s="39"/>
      <c r="CZ168" s="39"/>
      <c r="DA168" s="39"/>
      <c r="DB168" s="3"/>
      <c r="DC168" s="3"/>
      <c r="DD168" s="3"/>
      <c r="DE168" s="3"/>
    </row>
    <row r="169" spans="1:109" ht="15.6" x14ac:dyDescent="0.3">
      <c r="A169" s="2"/>
      <c r="B169" s="3"/>
      <c r="C169" s="3"/>
      <c r="D169" s="3"/>
      <c r="E169" s="2"/>
      <c r="F169" s="2"/>
      <c r="G169" s="2"/>
      <c r="H169" s="15"/>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c r="CM169" s="10"/>
      <c r="CN169" s="10"/>
      <c r="CO169" s="10"/>
      <c r="CP169" s="10"/>
      <c r="CQ169" s="10"/>
      <c r="CR169" s="10"/>
      <c r="CS169" s="10"/>
      <c r="CT169" s="39"/>
      <c r="CU169" s="39"/>
      <c r="CV169" s="39"/>
      <c r="CW169" s="20"/>
      <c r="CX169" s="39"/>
      <c r="CY169" s="39"/>
      <c r="CZ169" s="39"/>
      <c r="DA169" s="39"/>
      <c r="DB169" s="3"/>
      <c r="DC169" s="3"/>
      <c r="DD169" s="3"/>
      <c r="DE169" s="3"/>
    </row>
    <row r="170" spans="1:109" ht="15.6" x14ac:dyDescent="0.3">
      <c r="A170" s="2"/>
      <c r="B170" s="3"/>
      <c r="C170" s="3"/>
      <c r="D170" s="3"/>
      <c r="E170" s="2"/>
      <c r="F170" s="2"/>
      <c r="G170" s="2"/>
      <c r="H170" s="15"/>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c r="CM170" s="10"/>
      <c r="CN170" s="10"/>
      <c r="CO170" s="10"/>
      <c r="CP170" s="10"/>
      <c r="CQ170" s="10"/>
      <c r="CR170" s="10"/>
      <c r="CS170" s="10"/>
      <c r="CT170" s="39"/>
      <c r="CU170" s="39"/>
      <c r="CV170" s="39"/>
      <c r="CW170" s="20"/>
      <c r="CX170" s="39"/>
      <c r="CY170" s="39"/>
      <c r="CZ170" s="39"/>
      <c r="DA170" s="39"/>
      <c r="DB170" s="3"/>
      <c r="DC170" s="3"/>
      <c r="DD170" s="3"/>
      <c r="DE170" s="3"/>
    </row>
    <row r="171" spans="1:109" ht="15.6" x14ac:dyDescent="0.3">
      <c r="A171" s="2"/>
      <c r="B171" s="3"/>
      <c r="C171" s="3"/>
      <c r="D171" s="3"/>
      <c r="E171" s="2"/>
      <c r="F171" s="2"/>
      <c r="G171" s="2"/>
      <c r="H171" s="15"/>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c r="CM171" s="10"/>
      <c r="CN171" s="10"/>
      <c r="CO171" s="10"/>
      <c r="CP171" s="10"/>
      <c r="CQ171" s="10"/>
      <c r="CR171" s="10"/>
      <c r="CS171" s="10"/>
      <c r="CT171" s="39"/>
      <c r="CU171" s="39"/>
      <c r="CV171" s="39"/>
      <c r="CW171" s="20"/>
      <c r="CX171" s="39"/>
      <c r="CY171" s="39"/>
      <c r="CZ171" s="39"/>
      <c r="DA171" s="39"/>
      <c r="DB171" s="3"/>
      <c r="DC171" s="3"/>
      <c r="DD171" s="3"/>
      <c r="DE171" s="3"/>
    </row>
    <row r="172" spans="1:109" ht="15.6" x14ac:dyDescent="0.3">
      <c r="A172" s="2"/>
      <c r="B172" s="3"/>
      <c r="C172" s="3"/>
      <c r="D172" s="3"/>
      <c r="E172" s="2"/>
      <c r="F172" s="2"/>
      <c r="G172" s="2"/>
      <c r="H172" s="15"/>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c r="CM172" s="10"/>
      <c r="CN172" s="10"/>
      <c r="CO172" s="10"/>
      <c r="CP172" s="10"/>
      <c r="CQ172" s="10"/>
      <c r="CR172" s="10"/>
      <c r="CS172" s="10"/>
      <c r="CT172" s="39"/>
      <c r="CU172" s="39"/>
      <c r="CV172" s="39"/>
      <c r="CW172" s="20"/>
      <c r="CX172" s="39"/>
      <c r="CY172" s="39"/>
      <c r="CZ172" s="39"/>
      <c r="DA172" s="39"/>
      <c r="DB172" s="3"/>
      <c r="DC172" s="3"/>
      <c r="DD172" s="3"/>
      <c r="DE172" s="3"/>
    </row>
    <row r="173" spans="1:109" ht="15.6" x14ac:dyDescent="0.3">
      <c r="A173" s="2"/>
      <c r="B173" s="3"/>
      <c r="C173" s="3"/>
      <c r="D173" s="3"/>
      <c r="E173" s="2"/>
      <c r="F173" s="2"/>
      <c r="G173" s="2"/>
      <c r="H173" s="15"/>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c r="CM173" s="10"/>
      <c r="CN173" s="10"/>
      <c r="CO173" s="10"/>
      <c r="CP173" s="10"/>
      <c r="CQ173" s="10"/>
      <c r="CR173" s="10"/>
      <c r="CS173" s="10"/>
      <c r="CT173" s="39"/>
      <c r="CU173" s="39"/>
      <c r="CV173" s="39"/>
      <c r="CW173" s="20"/>
      <c r="CX173" s="39"/>
      <c r="CY173" s="39"/>
      <c r="CZ173" s="39"/>
      <c r="DA173" s="39"/>
      <c r="DB173" s="3"/>
      <c r="DC173" s="3"/>
      <c r="DD173" s="3"/>
      <c r="DE173" s="3"/>
    </row>
    <row r="174" spans="1:109" ht="15.6" x14ac:dyDescent="0.3">
      <c r="A174" s="2"/>
      <c r="B174" s="3"/>
      <c r="C174" s="3"/>
      <c r="D174" s="3"/>
      <c r="E174" s="2"/>
      <c r="F174" s="2"/>
      <c r="G174" s="2"/>
      <c r="H174" s="15"/>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c r="CM174" s="10"/>
      <c r="CN174" s="10"/>
      <c r="CO174" s="10"/>
      <c r="CP174" s="10"/>
      <c r="CQ174" s="10"/>
      <c r="CR174" s="10"/>
      <c r="CS174" s="10"/>
      <c r="CT174" s="39"/>
      <c r="CU174" s="39"/>
      <c r="CV174" s="39"/>
      <c r="CW174" s="20"/>
      <c r="CX174" s="39"/>
      <c r="CY174" s="39"/>
      <c r="CZ174" s="39"/>
      <c r="DA174" s="39"/>
      <c r="DB174" s="3"/>
      <c r="DC174" s="3"/>
      <c r="DD174" s="3"/>
      <c r="DE174" s="3"/>
    </row>
    <row r="175" spans="1:109" ht="15.6" x14ac:dyDescent="0.3">
      <c r="A175" s="2"/>
      <c r="B175" s="3"/>
      <c r="C175" s="3"/>
      <c r="D175" s="3"/>
      <c r="E175" s="2"/>
      <c r="F175" s="2"/>
      <c r="G175" s="2"/>
      <c r="H175" s="15"/>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c r="CM175" s="10"/>
      <c r="CN175" s="10"/>
      <c r="CO175" s="10"/>
      <c r="CP175" s="10"/>
      <c r="CQ175" s="10"/>
      <c r="CR175" s="10"/>
      <c r="CS175" s="10"/>
      <c r="CT175" s="39"/>
      <c r="CU175" s="39"/>
      <c r="CV175" s="39"/>
      <c r="CW175" s="20"/>
      <c r="CX175" s="39"/>
      <c r="CY175" s="39"/>
      <c r="CZ175" s="39"/>
      <c r="DA175" s="39"/>
      <c r="DB175" s="3"/>
      <c r="DC175" s="3"/>
      <c r="DD175" s="3"/>
      <c r="DE175" s="3"/>
    </row>
    <row r="176" spans="1:109" ht="15.6" x14ac:dyDescent="0.3">
      <c r="A176" s="2"/>
      <c r="B176" s="3"/>
      <c r="C176" s="3"/>
      <c r="D176" s="3"/>
      <c r="E176" s="2"/>
      <c r="F176" s="2"/>
      <c r="G176" s="2"/>
      <c r="H176" s="15"/>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c r="CM176" s="10"/>
      <c r="CN176" s="10"/>
      <c r="CO176" s="10"/>
      <c r="CP176" s="10"/>
      <c r="CQ176" s="10"/>
      <c r="CR176" s="10"/>
      <c r="CS176" s="10"/>
      <c r="CT176" s="39"/>
      <c r="CU176" s="39"/>
      <c r="CV176" s="39"/>
      <c r="CW176" s="20"/>
      <c r="CX176" s="39"/>
      <c r="CY176" s="39"/>
      <c r="CZ176" s="39"/>
      <c r="DA176" s="39"/>
      <c r="DB176" s="3"/>
      <c r="DC176" s="3"/>
      <c r="DD176" s="3"/>
      <c r="DE176" s="3"/>
    </row>
    <row r="177" spans="1:109" ht="15.6" x14ac:dyDescent="0.3">
      <c r="A177" s="2"/>
      <c r="B177" s="3"/>
      <c r="C177" s="3"/>
      <c r="D177" s="3"/>
      <c r="E177" s="2"/>
      <c r="F177" s="2"/>
      <c r="G177" s="2"/>
      <c r="H177" s="15"/>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c r="CM177" s="10"/>
      <c r="CN177" s="10"/>
      <c r="CO177" s="10"/>
      <c r="CP177" s="10"/>
      <c r="CQ177" s="10"/>
      <c r="CR177" s="10"/>
      <c r="CS177" s="10"/>
      <c r="CT177" s="39"/>
      <c r="CU177" s="39"/>
      <c r="CV177" s="39"/>
      <c r="CW177" s="20"/>
      <c r="CX177" s="39"/>
      <c r="CY177" s="39"/>
      <c r="CZ177" s="39"/>
      <c r="DA177" s="39"/>
      <c r="DB177" s="3"/>
      <c r="DC177" s="3"/>
      <c r="DD177" s="3"/>
      <c r="DE177" s="3"/>
    </row>
    <row r="178" spans="1:109" ht="15.6" x14ac:dyDescent="0.3">
      <c r="A178" s="2"/>
      <c r="B178" s="3"/>
      <c r="C178" s="3"/>
      <c r="D178" s="3"/>
      <c r="E178" s="2"/>
      <c r="F178" s="2"/>
      <c r="G178" s="2"/>
      <c r="H178" s="15"/>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c r="CM178" s="10"/>
      <c r="CN178" s="10"/>
      <c r="CO178" s="10"/>
      <c r="CP178" s="10"/>
      <c r="CQ178" s="10"/>
      <c r="CR178" s="10"/>
      <c r="CS178" s="10"/>
      <c r="CT178" s="39"/>
      <c r="CU178" s="39"/>
      <c r="CV178" s="39"/>
      <c r="CW178" s="20"/>
      <c r="CX178" s="39"/>
      <c r="CY178" s="39"/>
      <c r="CZ178" s="39"/>
      <c r="DA178" s="39"/>
      <c r="DB178" s="3"/>
      <c r="DC178" s="3"/>
      <c r="DD178" s="3"/>
      <c r="DE178" s="3"/>
    </row>
    <row r="179" spans="1:109" ht="15.6" x14ac:dyDescent="0.3">
      <c r="A179" s="2"/>
      <c r="B179" s="3"/>
      <c r="C179" s="3"/>
      <c r="D179" s="3"/>
      <c r="E179" s="2"/>
      <c r="F179" s="2"/>
      <c r="G179" s="2"/>
      <c r="H179" s="15"/>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c r="CM179" s="10"/>
      <c r="CN179" s="10"/>
      <c r="CO179" s="10"/>
      <c r="CP179" s="10"/>
      <c r="CQ179" s="10"/>
      <c r="CR179" s="10"/>
      <c r="CS179" s="10"/>
      <c r="CT179" s="39"/>
      <c r="CU179" s="39"/>
      <c r="CV179" s="39"/>
      <c r="CW179" s="20"/>
      <c r="CX179" s="39"/>
      <c r="CY179" s="39"/>
      <c r="CZ179" s="39"/>
      <c r="DA179" s="39"/>
      <c r="DB179" s="3"/>
      <c r="DC179" s="3"/>
      <c r="DD179" s="3"/>
      <c r="DE179" s="3"/>
    </row>
    <row r="180" spans="1:109" ht="15.6" x14ac:dyDescent="0.3">
      <c r="A180" s="2"/>
      <c r="B180" s="3"/>
      <c r="C180" s="3"/>
      <c r="D180" s="3"/>
      <c r="E180" s="2"/>
      <c r="F180" s="2"/>
      <c r="G180" s="2"/>
      <c r="H180" s="15"/>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c r="CM180" s="10"/>
      <c r="CN180" s="10"/>
      <c r="CO180" s="10"/>
      <c r="CP180" s="10"/>
      <c r="CQ180" s="10"/>
      <c r="CR180" s="10"/>
      <c r="CS180" s="10"/>
      <c r="CT180" s="39"/>
      <c r="CU180" s="39"/>
      <c r="CV180" s="39"/>
      <c r="CW180" s="20"/>
      <c r="CX180" s="39"/>
      <c r="CY180" s="39"/>
      <c r="CZ180" s="39"/>
      <c r="DA180" s="39"/>
      <c r="DB180" s="3"/>
      <c r="DC180" s="3"/>
      <c r="DD180" s="3"/>
      <c r="DE180" s="3"/>
    </row>
    <row r="181" spans="1:109" ht="15.6" x14ac:dyDescent="0.3">
      <c r="A181" s="2"/>
      <c r="B181" s="3"/>
      <c r="C181" s="3"/>
      <c r="D181" s="3"/>
      <c r="E181" s="2"/>
      <c r="F181" s="2"/>
      <c r="G181" s="2"/>
      <c r="H181" s="15"/>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c r="CM181" s="10"/>
      <c r="CN181" s="10"/>
      <c r="CO181" s="10"/>
      <c r="CP181" s="10"/>
      <c r="CQ181" s="10"/>
      <c r="CR181" s="10"/>
      <c r="CS181" s="10"/>
      <c r="CT181" s="39"/>
      <c r="CU181" s="39"/>
      <c r="CV181" s="39"/>
      <c r="CW181" s="20"/>
      <c r="CX181" s="39"/>
      <c r="CY181" s="39"/>
      <c r="CZ181" s="39"/>
      <c r="DA181" s="39"/>
      <c r="DB181" s="3"/>
      <c r="DC181" s="3"/>
      <c r="DD181" s="3"/>
      <c r="DE181" s="3"/>
    </row>
    <row r="182" spans="1:109" ht="15.6" x14ac:dyDescent="0.3">
      <c r="A182" s="2"/>
      <c r="B182" s="3"/>
      <c r="C182" s="3"/>
      <c r="D182" s="3"/>
      <c r="E182" s="2"/>
      <c r="F182" s="2"/>
      <c r="G182" s="2"/>
      <c r="H182" s="15"/>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c r="CM182" s="10"/>
      <c r="CN182" s="10"/>
      <c r="CO182" s="10"/>
      <c r="CP182" s="10"/>
      <c r="CQ182" s="10"/>
      <c r="CR182" s="10"/>
      <c r="CS182" s="10"/>
      <c r="CT182" s="39"/>
      <c r="CU182" s="39"/>
      <c r="CV182" s="39"/>
      <c r="CW182" s="20"/>
      <c r="CX182" s="39"/>
      <c r="CY182" s="39"/>
      <c r="CZ182" s="39"/>
      <c r="DA182" s="39"/>
      <c r="DB182" s="3"/>
      <c r="DC182" s="3"/>
      <c r="DD182" s="3"/>
      <c r="DE182" s="3"/>
    </row>
    <row r="183" spans="1:109" ht="15.6" x14ac:dyDescent="0.3">
      <c r="A183" s="2"/>
      <c r="B183" s="3"/>
      <c r="C183" s="3"/>
      <c r="D183" s="3"/>
      <c r="E183" s="2"/>
      <c r="F183" s="2"/>
      <c r="G183" s="2"/>
      <c r="H183" s="15"/>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c r="CM183" s="10"/>
      <c r="CN183" s="10"/>
      <c r="CO183" s="10"/>
      <c r="CP183" s="10"/>
      <c r="CQ183" s="10"/>
      <c r="CR183" s="10"/>
      <c r="CS183" s="10"/>
      <c r="CT183" s="39"/>
      <c r="CU183" s="39"/>
      <c r="CV183" s="39"/>
      <c r="CW183" s="20"/>
      <c r="CX183" s="39"/>
      <c r="CY183" s="39"/>
      <c r="CZ183" s="39"/>
      <c r="DA183" s="39"/>
      <c r="DB183" s="3"/>
      <c r="DC183" s="3"/>
      <c r="DD183" s="3"/>
      <c r="DE183" s="3"/>
    </row>
    <row r="184" spans="1:109" ht="15.6" x14ac:dyDescent="0.3">
      <c r="A184" s="2"/>
      <c r="B184" s="3"/>
      <c r="C184" s="3"/>
      <c r="D184" s="3"/>
      <c r="E184" s="2"/>
      <c r="F184" s="2"/>
      <c r="G184" s="2"/>
      <c r="H184" s="15"/>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c r="CM184" s="10"/>
      <c r="CN184" s="10"/>
      <c r="CO184" s="10"/>
      <c r="CP184" s="10"/>
      <c r="CQ184" s="10"/>
      <c r="CR184" s="10"/>
      <c r="CS184" s="10"/>
      <c r="CT184" s="39"/>
      <c r="CU184" s="39"/>
      <c r="CV184" s="39"/>
      <c r="CW184" s="20"/>
      <c r="CX184" s="39"/>
      <c r="CY184" s="39"/>
      <c r="CZ184" s="39"/>
      <c r="DA184" s="39"/>
      <c r="DB184" s="3"/>
      <c r="DC184" s="3"/>
      <c r="DD184" s="3"/>
      <c r="DE184" s="3"/>
    </row>
    <row r="185" spans="1:109" ht="15.6" x14ac:dyDescent="0.3">
      <c r="A185" s="2"/>
      <c r="B185" s="3"/>
      <c r="C185" s="3"/>
      <c r="D185" s="3"/>
      <c r="E185" s="2"/>
      <c r="F185" s="2"/>
      <c r="G185" s="2"/>
      <c r="H185" s="15"/>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c r="CM185" s="10"/>
      <c r="CN185" s="10"/>
      <c r="CO185" s="10"/>
      <c r="CP185" s="10"/>
      <c r="CQ185" s="10"/>
      <c r="CR185" s="10"/>
      <c r="CS185" s="10"/>
      <c r="CT185" s="39"/>
      <c r="CU185" s="39"/>
      <c r="CV185" s="39"/>
      <c r="CW185" s="20"/>
      <c r="CX185" s="39"/>
      <c r="CY185" s="39"/>
      <c r="CZ185" s="39"/>
      <c r="DA185" s="39"/>
      <c r="DB185" s="3"/>
      <c r="DC185" s="3"/>
      <c r="DD185" s="3"/>
      <c r="DE185" s="3"/>
    </row>
    <row r="186" spans="1:109" ht="15.6" x14ac:dyDescent="0.3">
      <c r="A186" s="2"/>
      <c r="B186" s="3"/>
      <c r="C186" s="3"/>
      <c r="D186" s="3"/>
      <c r="E186" s="2"/>
      <c r="F186" s="2"/>
      <c r="G186" s="2"/>
      <c r="H186" s="15"/>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c r="CM186" s="10"/>
      <c r="CN186" s="10"/>
      <c r="CO186" s="10"/>
      <c r="CP186" s="10"/>
      <c r="CQ186" s="10"/>
      <c r="CR186" s="10"/>
      <c r="CS186" s="10"/>
      <c r="CT186" s="39"/>
      <c r="CU186" s="39"/>
      <c r="CV186" s="39"/>
      <c r="CW186" s="20"/>
      <c r="CX186" s="39"/>
      <c r="CY186" s="39"/>
      <c r="CZ186" s="39"/>
      <c r="DA186" s="39"/>
      <c r="DB186" s="3"/>
      <c r="DC186" s="3"/>
      <c r="DD186" s="3"/>
      <c r="DE186" s="3"/>
    </row>
    <row r="187" spans="1:109" ht="15.6" x14ac:dyDescent="0.3">
      <c r="A187" s="2"/>
      <c r="B187" s="3"/>
      <c r="C187" s="3"/>
      <c r="D187" s="3"/>
      <c r="E187" s="2"/>
      <c r="F187" s="2"/>
      <c r="G187" s="2"/>
      <c r="H187" s="15"/>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c r="CM187" s="10"/>
      <c r="CN187" s="10"/>
      <c r="CO187" s="10"/>
      <c r="CP187" s="10"/>
      <c r="CQ187" s="10"/>
      <c r="CR187" s="10"/>
      <c r="CS187" s="10"/>
      <c r="CT187" s="39"/>
      <c r="CU187" s="39"/>
      <c r="CV187" s="39"/>
      <c r="CW187" s="20"/>
      <c r="CX187" s="39"/>
      <c r="CY187" s="39"/>
      <c r="CZ187" s="39"/>
      <c r="DA187" s="39"/>
      <c r="DB187" s="3"/>
      <c r="DC187" s="3"/>
      <c r="DD187" s="3"/>
      <c r="DE187" s="3"/>
    </row>
    <row r="188" spans="1:109" ht="15.6" x14ac:dyDescent="0.3">
      <c r="A188" s="2"/>
      <c r="B188" s="3"/>
      <c r="C188" s="3"/>
      <c r="D188" s="3"/>
      <c r="E188" s="2"/>
      <c r="F188" s="2"/>
      <c r="G188" s="2"/>
      <c r="H188" s="15"/>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c r="BU188" s="10"/>
      <c r="BV188" s="10"/>
      <c r="BW188" s="10"/>
      <c r="BX188" s="10"/>
      <c r="BY188" s="10"/>
      <c r="BZ188" s="10"/>
      <c r="CA188" s="10"/>
      <c r="CB188" s="10"/>
      <c r="CC188" s="10"/>
      <c r="CD188" s="10"/>
      <c r="CE188" s="10"/>
      <c r="CF188" s="10"/>
      <c r="CG188" s="10"/>
      <c r="CH188" s="10"/>
      <c r="CI188" s="10"/>
      <c r="CJ188" s="10"/>
      <c r="CK188" s="10"/>
      <c r="CL188" s="10"/>
      <c r="CM188" s="10"/>
      <c r="CN188" s="10"/>
      <c r="CO188" s="10"/>
      <c r="CP188" s="10"/>
      <c r="CQ188" s="10"/>
      <c r="CR188" s="10"/>
      <c r="CS188" s="10"/>
      <c r="CT188" s="39"/>
      <c r="CU188" s="39"/>
      <c r="CV188" s="39"/>
      <c r="CW188" s="20"/>
      <c r="CX188" s="39"/>
      <c r="CY188" s="39"/>
      <c r="CZ188" s="39"/>
      <c r="DA188" s="39"/>
      <c r="DB188" s="3"/>
      <c r="DC188" s="3"/>
      <c r="DD188" s="3"/>
      <c r="DE188" s="3"/>
    </row>
    <row r="189" spans="1:109" ht="15.6" x14ac:dyDescent="0.3">
      <c r="A189" s="2"/>
      <c r="B189" s="3"/>
      <c r="C189" s="3"/>
      <c r="D189" s="3"/>
      <c r="E189" s="2"/>
      <c r="F189" s="2"/>
      <c r="G189" s="2"/>
      <c r="H189" s="15"/>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c r="BU189" s="10"/>
      <c r="BV189" s="10"/>
      <c r="BW189" s="10"/>
      <c r="BX189" s="10"/>
      <c r="BY189" s="10"/>
      <c r="BZ189" s="10"/>
      <c r="CA189" s="10"/>
      <c r="CB189" s="10"/>
      <c r="CC189" s="10"/>
      <c r="CD189" s="10"/>
      <c r="CE189" s="10"/>
      <c r="CF189" s="10"/>
      <c r="CG189" s="10"/>
      <c r="CH189" s="10"/>
      <c r="CI189" s="10"/>
      <c r="CJ189" s="10"/>
      <c r="CK189" s="10"/>
      <c r="CL189" s="10"/>
      <c r="CM189" s="10"/>
      <c r="CN189" s="10"/>
      <c r="CO189" s="10"/>
      <c r="CP189" s="10"/>
      <c r="CQ189" s="10"/>
      <c r="CR189" s="10"/>
      <c r="CS189" s="10"/>
      <c r="CT189" s="39"/>
      <c r="CU189" s="39"/>
      <c r="CV189" s="39"/>
      <c r="CW189" s="20"/>
      <c r="CX189" s="39"/>
      <c r="CY189" s="39"/>
      <c r="CZ189" s="39"/>
      <c r="DA189" s="39"/>
      <c r="DB189" s="3"/>
      <c r="DC189" s="3"/>
      <c r="DD189" s="3"/>
      <c r="DE189" s="3"/>
    </row>
    <row r="190" spans="1:109" ht="15.6" x14ac:dyDescent="0.3">
      <c r="A190" s="2"/>
      <c r="B190" s="3"/>
      <c r="C190" s="3"/>
      <c r="D190" s="3"/>
      <c r="E190" s="2"/>
      <c r="F190" s="2"/>
      <c r="G190" s="2"/>
      <c r="H190" s="15"/>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c r="BU190" s="10"/>
      <c r="BV190" s="10"/>
      <c r="BW190" s="10"/>
      <c r="BX190" s="10"/>
      <c r="BY190" s="10"/>
      <c r="BZ190" s="10"/>
      <c r="CA190" s="10"/>
      <c r="CB190" s="10"/>
      <c r="CC190" s="10"/>
      <c r="CD190" s="10"/>
      <c r="CE190" s="10"/>
      <c r="CF190" s="10"/>
      <c r="CG190" s="10"/>
      <c r="CH190" s="10"/>
      <c r="CI190" s="10"/>
      <c r="CJ190" s="10"/>
      <c r="CK190" s="10"/>
      <c r="CL190" s="10"/>
      <c r="CM190" s="10"/>
      <c r="CN190" s="10"/>
      <c r="CO190" s="10"/>
      <c r="CP190" s="10"/>
      <c r="CQ190" s="10"/>
      <c r="CR190" s="10"/>
      <c r="CS190" s="10"/>
      <c r="CT190" s="39"/>
      <c r="CU190" s="39"/>
      <c r="CV190" s="39"/>
      <c r="CW190" s="20"/>
      <c r="CX190" s="39"/>
      <c r="CY190" s="39"/>
      <c r="CZ190" s="39"/>
      <c r="DA190" s="39"/>
      <c r="DB190" s="3"/>
      <c r="DC190" s="3"/>
      <c r="DD190" s="3"/>
      <c r="DE190" s="3"/>
    </row>
    <row r="191" spans="1:109" ht="15.6" x14ac:dyDescent="0.3">
      <c r="A191" s="2"/>
      <c r="B191" s="3"/>
      <c r="C191" s="3"/>
      <c r="D191" s="3"/>
      <c r="E191" s="2"/>
      <c r="F191" s="2"/>
      <c r="G191" s="2"/>
      <c r="H191" s="15"/>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c r="BU191" s="10"/>
      <c r="BV191" s="10"/>
      <c r="BW191" s="10"/>
      <c r="BX191" s="10"/>
      <c r="BY191" s="10"/>
      <c r="BZ191" s="10"/>
      <c r="CA191" s="10"/>
      <c r="CB191" s="10"/>
      <c r="CC191" s="10"/>
      <c r="CD191" s="10"/>
      <c r="CE191" s="10"/>
      <c r="CF191" s="10"/>
      <c r="CG191" s="10"/>
      <c r="CH191" s="10"/>
      <c r="CI191" s="10"/>
      <c r="CJ191" s="10"/>
      <c r="CK191" s="10"/>
      <c r="CL191" s="10"/>
      <c r="CM191" s="10"/>
      <c r="CN191" s="10"/>
      <c r="CO191" s="10"/>
      <c r="CP191" s="10"/>
      <c r="CQ191" s="10"/>
      <c r="CR191" s="10"/>
      <c r="CS191" s="10"/>
      <c r="CT191" s="39"/>
      <c r="CU191" s="39"/>
      <c r="CV191" s="39"/>
      <c r="CW191" s="20"/>
      <c r="CX191" s="39"/>
      <c r="CY191" s="39"/>
      <c r="CZ191" s="39"/>
      <c r="DA191" s="39"/>
      <c r="DB191" s="3"/>
      <c r="DC191" s="3"/>
      <c r="DD191" s="3"/>
      <c r="DE191" s="3"/>
    </row>
    <row r="192" spans="1:109" ht="15.6" x14ac:dyDescent="0.3">
      <c r="A192" s="2"/>
      <c r="B192" s="3"/>
      <c r="C192" s="3"/>
      <c r="D192" s="3"/>
      <c r="E192" s="2"/>
      <c r="F192" s="2"/>
      <c r="G192" s="2"/>
      <c r="H192" s="15"/>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c r="BU192" s="10"/>
      <c r="BV192" s="10"/>
      <c r="BW192" s="10"/>
      <c r="BX192" s="10"/>
      <c r="BY192" s="10"/>
      <c r="BZ192" s="10"/>
      <c r="CA192" s="10"/>
      <c r="CB192" s="10"/>
      <c r="CC192" s="10"/>
      <c r="CD192" s="10"/>
      <c r="CE192" s="10"/>
      <c r="CF192" s="10"/>
      <c r="CG192" s="10"/>
      <c r="CH192" s="10"/>
      <c r="CI192" s="10"/>
      <c r="CJ192" s="10"/>
      <c r="CK192" s="10"/>
      <c r="CL192" s="10"/>
      <c r="CM192" s="10"/>
      <c r="CN192" s="10"/>
      <c r="CO192" s="10"/>
      <c r="CP192" s="10"/>
      <c r="CQ192" s="10"/>
      <c r="CR192" s="10"/>
      <c r="CS192" s="10"/>
      <c r="CT192" s="39"/>
      <c r="CU192" s="39"/>
      <c r="CV192" s="39"/>
      <c r="CW192" s="20"/>
      <c r="CX192" s="39"/>
      <c r="CY192" s="39"/>
      <c r="CZ192" s="39"/>
      <c r="DA192" s="39"/>
      <c r="DB192" s="3"/>
      <c r="DC192" s="3"/>
      <c r="DD192" s="3"/>
      <c r="DE192" s="3"/>
    </row>
    <row r="193" spans="1:109" ht="15.6" x14ac:dyDescent="0.3">
      <c r="A193" s="2"/>
      <c r="B193" s="3"/>
      <c r="C193" s="3"/>
      <c r="D193" s="3"/>
      <c r="E193" s="2"/>
      <c r="F193" s="2"/>
      <c r="G193" s="2"/>
      <c r="H193" s="15"/>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c r="BU193" s="10"/>
      <c r="BV193" s="10"/>
      <c r="BW193" s="10"/>
      <c r="BX193" s="10"/>
      <c r="BY193" s="10"/>
      <c r="BZ193" s="10"/>
      <c r="CA193" s="10"/>
      <c r="CB193" s="10"/>
      <c r="CC193" s="10"/>
      <c r="CD193" s="10"/>
      <c r="CE193" s="10"/>
      <c r="CF193" s="10"/>
      <c r="CG193" s="10"/>
      <c r="CH193" s="10"/>
      <c r="CI193" s="10"/>
      <c r="CJ193" s="10"/>
      <c r="CK193" s="10"/>
      <c r="CL193" s="10"/>
      <c r="CM193" s="10"/>
      <c r="CN193" s="10"/>
      <c r="CO193" s="10"/>
      <c r="CP193" s="10"/>
      <c r="CQ193" s="10"/>
      <c r="CR193" s="10"/>
      <c r="CS193" s="10"/>
      <c r="CT193" s="39"/>
      <c r="CU193" s="39"/>
      <c r="CV193" s="39"/>
      <c r="CW193" s="20"/>
      <c r="CX193" s="39"/>
      <c r="CY193" s="39"/>
      <c r="CZ193" s="39"/>
      <c r="DA193" s="39"/>
      <c r="DB193" s="3"/>
      <c r="DC193" s="3"/>
      <c r="DD193" s="3"/>
      <c r="DE193" s="3"/>
    </row>
    <row r="194" spans="1:109" ht="15.6" x14ac:dyDescent="0.3">
      <c r="A194" s="2"/>
      <c r="B194" s="3"/>
      <c r="C194" s="3"/>
      <c r="D194" s="3"/>
      <c r="E194" s="2"/>
      <c r="F194" s="2"/>
      <c r="G194" s="2"/>
      <c r="H194" s="15"/>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c r="BU194" s="10"/>
      <c r="BV194" s="10"/>
      <c r="BW194" s="10"/>
      <c r="BX194" s="10"/>
      <c r="BY194" s="10"/>
      <c r="BZ194" s="10"/>
      <c r="CA194" s="10"/>
      <c r="CB194" s="10"/>
      <c r="CC194" s="10"/>
      <c r="CD194" s="10"/>
      <c r="CE194" s="10"/>
      <c r="CF194" s="10"/>
      <c r="CG194" s="10"/>
      <c r="CH194" s="10"/>
      <c r="CI194" s="10"/>
      <c r="CJ194" s="10"/>
      <c r="CK194" s="10"/>
      <c r="CL194" s="10"/>
      <c r="CM194" s="10"/>
      <c r="CN194" s="10"/>
      <c r="CO194" s="10"/>
      <c r="CP194" s="10"/>
      <c r="CQ194" s="10"/>
      <c r="CR194" s="10"/>
      <c r="CS194" s="10"/>
      <c r="CT194" s="39"/>
      <c r="CU194" s="39"/>
      <c r="CV194" s="39"/>
      <c r="CW194" s="20"/>
      <c r="CX194" s="39"/>
      <c r="CY194" s="39"/>
      <c r="CZ194" s="39"/>
      <c r="DA194" s="39"/>
      <c r="DB194" s="3"/>
      <c r="DC194" s="3"/>
      <c r="DD194" s="3"/>
      <c r="DE194" s="3"/>
    </row>
    <row r="195" spans="1:109" ht="15.6" x14ac:dyDescent="0.3">
      <c r="A195" s="2"/>
      <c r="B195" s="3"/>
      <c r="C195" s="3"/>
      <c r="D195" s="3"/>
      <c r="E195" s="2"/>
      <c r="F195" s="2"/>
      <c r="G195" s="2"/>
      <c r="H195" s="15"/>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c r="BU195" s="10"/>
      <c r="BV195" s="10"/>
      <c r="BW195" s="10"/>
      <c r="BX195" s="10"/>
      <c r="BY195" s="10"/>
      <c r="BZ195" s="10"/>
      <c r="CA195" s="10"/>
      <c r="CB195" s="10"/>
      <c r="CC195" s="10"/>
      <c r="CD195" s="10"/>
      <c r="CE195" s="10"/>
      <c r="CF195" s="10"/>
      <c r="CG195" s="10"/>
      <c r="CH195" s="10"/>
      <c r="CI195" s="10"/>
      <c r="CJ195" s="10"/>
      <c r="CK195" s="10"/>
      <c r="CL195" s="10"/>
      <c r="CM195" s="10"/>
      <c r="CN195" s="10"/>
      <c r="CO195" s="10"/>
      <c r="CP195" s="10"/>
      <c r="CQ195" s="10"/>
      <c r="CR195" s="10"/>
      <c r="CS195" s="10"/>
      <c r="CT195" s="39"/>
      <c r="CU195" s="39"/>
      <c r="CV195" s="39"/>
      <c r="CW195" s="20"/>
      <c r="CX195" s="39"/>
      <c r="CY195" s="39"/>
      <c r="CZ195" s="39"/>
      <c r="DA195" s="39"/>
      <c r="DB195" s="3"/>
      <c r="DC195" s="3"/>
      <c r="DD195" s="3"/>
      <c r="DE195" s="3"/>
    </row>
    <row r="196" spans="1:109" ht="15.6" x14ac:dyDescent="0.3">
      <c r="A196" s="2"/>
      <c r="B196" s="3"/>
      <c r="C196" s="3"/>
      <c r="D196" s="3"/>
      <c r="E196" s="2"/>
      <c r="F196" s="2"/>
      <c r="G196" s="2"/>
      <c r="H196" s="15"/>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c r="BU196" s="10"/>
      <c r="BV196" s="10"/>
      <c r="BW196" s="10"/>
      <c r="BX196" s="10"/>
      <c r="BY196" s="10"/>
      <c r="BZ196" s="10"/>
      <c r="CA196" s="10"/>
      <c r="CB196" s="10"/>
      <c r="CC196" s="10"/>
      <c r="CD196" s="10"/>
      <c r="CE196" s="10"/>
      <c r="CF196" s="10"/>
      <c r="CG196" s="10"/>
      <c r="CH196" s="10"/>
      <c r="CI196" s="10"/>
      <c r="CJ196" s="10"/>
      <c r="CK196" s="10"/>
      <c r="CL196" s="10"/>
      <c r="CM196" s="10"/>
      <c r="CN196" s="10"/>
      <c r="CO196" s="10"/>
      <c r="CP196" s="10"/>
      <c r="CQ196" s="10"/>
      <c r="CR196" s="10"/>
      <c r="CS196" s="10"/>
      <c r="CT196" s="39"/>
      <c r="CU196" s="39"/>
      <c r="CV196" s="39"/>
      <c r="CW196" s="20"/>
      <c r="CX196" s="39"/>
      <c r="CY196" s="39"/>
      <c r="CZ196" s="39"/>
      <c r="DA196" s="39"/>
      <c r="DB196" s="3"/>
      <c r="DC196" s="3"/>
      <c r="DD196" s="3"/>
      <c r="DE196" s="3"/>
    </row>
    <row r="197" spans="1:109" ht="15.6" x14ac:dyDescent="0.3">
      <c r="A197" s="2"/>
      <c r="B197" s="3"/>
      <c r="C197" s="3"/>
      <c r="D197" s="3"/>
      <c r="E197" s="2"/>
      <c r="F197" s="2"/>
      <c r="G197" s="2"/>
      <c r="H197" s="15"/>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c r="BU197" s="10"/>
      <c r="BV197" s="10"/>
      <c r="BW197" s="10"/>
      <c r="BX197" s="10"/>
      <c r="BY197" s="10"/>
      <c r="BZ197" s="10"/>
      <c r="CA197" s="10"/>
      <c r="CB197" s="10"/>
      <c r="CC197" s="10"/>
      <c r="CD197" s="10"/>
      <c r="CE197" s="10"/>
      <c r="CF197" s="10"/>
      <c r="CG197" s="10"/>
      <c r="CH197" s="10"/>
      <c r="CI197" s="10"/>
      <c r="CJ197" s="10"/>
      <c r="CK197" s="10"/>
      <c r="CL197" s="10"/>
      <c r="CM197" s="10"/>
      <c r="CN197" s="10"/>
      <c r="CO197" s="10"/>
      <c r="CP197" s="10"/>
      <c r="CQ197" s="10"/>
      <c r="CR197" s="10"/>
      <c r="CS197" s="10"/>
      <c r="CT197" s="39"/>
      <c r="CU197" s="39"/>
      <c r="CV197" s="39"/>
      <c r="CW197" s="20"/>
      <c r="CX197" s="39"/>
      <c r="CY197" s="39"/>
      <c r="CZ197" s="39"/>
      <c r="DA197" s="39"/>
      <c r="DB197" s="3"/>
      <c r="DC197" s="3"/>
      <c r="DD197" s="3"/>
      <c r="DE197" s="3"/>
    </row>
    <row r="198" spans="1:109" ht="15.6" x14ac:dyDescent="0.3">
      <c r="A198" s="2"/>
      <c r="B198" s="3"/>
      <c r="C198" s="3"/>
      <c r="D198" s="3"/>
      <c r="E198" s="2"/>
      <c r="F198" s="2"/>
      <c r="G198" s="2"/>
      <c r="H198" s="15"/>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c r="BU198" s="10"/>
      <c r="BV198" s="10"/>
      <c r="BW198" s="10"/>
      <c r="BX198" s="10"/>
      <c r="BY198" s="10"/>
      <c r="BZ198" s="10"/>
      <c r="CA198" s="10"/>
      <c r="CB198" s="10"/>
      <c r="CC198" s="10"/>
      <c r="CD198" s="10"/>
      <c r="CE198" s="10"/>
      <c r="CF198" s="10"/>
      <c r="CG198" s="10"/>
      <c r="CH198" s="10"/>
      <c r="CI198" s="10"/>
      <c r="CJ198" s="10"/>
      <c r="CK198" s="10"/>
      <c r="CL198" s="10"/>
      <c r="CM198" s="10"/>
      <c r="CN198" s="10"/>
      <c r="CO198" s="10"/>
      <c r="CP198" s="10"/>
      <c r="CQ198" s="10"/>
      <c r="CR198" s="10"/>
      <c r="CS198" s="10"/>
      <c r="CT198" s="39"/>
      <c r="CU198" s="39"/>
      <c r="CV198" s="39"/>
      <c r="CW198" s="20"/>
      <c r="CX198" s="39"/>
      <c r="CY198" s="39"/>
      <c r="CZ198" s="39"/>
      <c r="DA198" s="39"/>
      <c r="DB198" s="3"/>
      <c r="DC198" s="3"/>
      <c r="DD198" s="3"/>
      <c r="DE198" s="3"/>
    </row>
    <row r="199" spans="1:109" ht="15.6" x14ac:dyDescent="0.3">
      <c r="A199" s="2"/>
      <c r="B199" s="3"/>
      <c r="C199" s="3"/>
      <c r="D199" s="3"/>
      <c r="E199" s="2"/>
      <c r="F199" s="2"/>
      <c r="G199" s="2"/>
      <c r="H199" s="15"/>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c r="BU199" s="10"/>
      <c r="BV199" s="10"/>
      <c r="BW199" s="10"/>
      <c r="BX199" s="10"/>
      <c r="BY199" s="10"/>
      <c r="BZ199" s="10"/>
      <c r="CA199" s="10"/>
      <c r="CB199" s="10"/>
      <c r="CC199" s="10"/>
      <c r="CD199" s="10"/>
      <c r="CE199" s="10"/>
      <c r="CF199" s="10"/>
      <c r="CG199" s="10"/>
      <c r="CH199" s="10"/>
      <c r="CI199" s="10"/>
      <c r="CJ199" s="10"/>
      <c r="CK199" s="10"/>
      <c r="CL199" s="10"/>
      <c r="CM199" s="10"/>
      <c r="CN199" s="10"/>
      <c r="CO199" s="10"/>
      <c r="CP199" s="10"/>
      <c r="CQ199" s="10"/>
      <c r="CR199" s="10"/>
      <c r="CS199" s="10"/>
      <c r="CT199" s="39"/>
      <c r="CU199" s="39"/>
      <c r="CV199" s="39"/>
      <c r="CW199" s="20"/>
      <c r="CX199" s="39"/>
      <c r="CY199" s="39"/>
      <c r="CZ199" s="39"/>
      <c r="DA199" s="39"/>
      <c r="DB199" s="3"/>
      <c r="DC199" s="3"/>
      <c r="DD199" s="3"/>
      <c r="DE199" s="3"/>
    </row>
    <row r="200" spans="1:109" ht="15.6" x14ac:dyDescent="0.3">
      <c r="A200" s="2"/>
      <c r="B200" s="3"/>
      <c r="C200" s="3"/>
      <c r="D200" s="3"/>
      <c r="E200" s="2"/>
      <c r="F200" s="2"/>
      <c r="G200" s="2"/>
      <c r="H200" s="15"/>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c r="BU200" s="10"/>
      <c r="BV200" s="10"/>
      <c r="BW200" s="10"/>
      <c r="BX200" s="10"/>
      <c r="BY200" s="10"/>
      <c r="BZ200" s="10"/>
      <c r="CA200" s="10"/>
      <c r="CB200" s="10"/>
      <c r="CC200" s="10"/>
      <c r="CD200" s="10"/>
      <c r="CE200" s="10"/>
      <c r="CF200" s="10"/>
      <c r="CG200" s="10"/>
      <c r="CH200" s="10"/>
      <c r="CI200" s="10"/>
      <c r="CJ200" s="10"/>
      <c r="CK200" s="10"/>
      <c r="CL200" s="10"/>
      <c r="CM200" s="10"/>
      <c r="CN200" s="10"/>
      <c r="CO200" s="10"/>
      <c r="CP200" s="10"/>
      <c r="CQ200" s="10"/>
      <c r="CR200" s="10"/>
      <c r="CS200" s="10"/>
      <c r="CT200" s="39"/>
      <c r="CU200" s="39"/>
      <c r="CV200" s="39"/>
      <c r="CW200" s="20"/>
      <c r="CX200" s="39"/>
      <c r="CY200" s="39"/>
      <c r="CZ200" s="39"/>
      <c r="DA200" s="39"/>
      <c r="DB200" s="3"/>
      <c r="DC200" s="3"/>
      <c r="DD200" s="3"/>
      <c r="DE200" s="3"/>
    </row>
    <row r="201" spans="1:109" ht="15.6" x14ac:dyDescent="0.3">
      <c r="A201" s="2"/>
      <c r="B201" s="3"/>
      <c r="C201" s="3"/>
      <c r="D201" s="3"/>
      <c r="E201" s="2"/>
      <c r="F201" s="2"/>
      <c r="G201" s="2"/>
      <c r="H201" s="15"/>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c r="BU201" s="10"/>
      <c r="BV201" s="10"/>
      <c r="BW201" s="10"/>
      <c r="BX201" s="10"/>
      <c r="BY201" s="10"/>
      <c r="BZ201" s="10"/>
      <c r="CA201" s="10"/>
      <c r="CB201" s="10"/>
      <c r="CC201" s="10"/>
      <c r="CD201" s="10"/>
      <c r="CE201" s="10"/>
      <c r="CF201" s="10"/>
      <c r="CG201" s="10"/>
      <c r="CH201" s="10"/>
      <c r="CI201" s="10"/>
      <c r="CJ201" s="10"/>
      <c r="CK201" s="10"/>
      <c r="CL201" s="10"/>
      <c r="CM201" s="10"/>
      <c r="CN201" s="10"/>
      <c r="CO201" s="10"/>
      <c r="CP201" s="10"/>
      <c r="CQ201" s="10"/>
      <c r="CR201" s="10"/>
      <c r="CS201" s="10"/>
      <c r="CT201" s="39"/>
      <c r="CU201" s="39"/>
      <c r="CV201" s="39"/>
      <c r="CW201" s="20"/>
      <c r="CX201" s="39"/>
      <c r="CY201" s="39"/>
      <c r="CZ201" s="39"/>
      <c r="DA201" s="39"/>
      <c r="DB201" s="3"/>
      <c r="DC201" s="3"/>
      <c r="DD201" s="3"/>
      <c r="DE201" s="3"/>
    </row>
    <row r="202" spans="1:109" ht="15.6" x14ac:dyDescent="0.3">
      <c r="A202" s="2"/>
      <c r="B202" s="3"/>
      <c r="C202" s="3"/>
      <c r="D202" s="3"/>
      <c r="E202" s="2"/>
      <c r="F202" s="2"/>
      <c r="G202" s="2"/>
      <c r="H202" s="15"/>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10"/>
      <c r="CJ202" s="10"/>
      <c r="CK202" s="10"/>
      <c r="CL202" s="10"/>
      <c r="CM202" s="10"/>
      <c r="CN202" s="10"/>
      <c r="CO202" s="10"/>
      <c r="CP202" s="10"/>
      <c r="CQ202" s="10"/>
      <c r="CR202" s="10"/>
      <c r="CS202" s="10"/>
      <c r="CT202" s="39"/>
      <c r="CU202" s="39"/>
      <c r="CV202" s="39"/>
      <c r="CW202" s="20"/>
      <c r="CX202" s="39"/>
      <c r="CY202" s="39"/>
      <c r="CZ202" s="39"/>
      <c r="DA202" s="39"/>
      <c r="DB202" s="3"/>
      <c r="DC202" s="3"/>
      <c r="DD202" s="3"/>
      <c r="DE202" s="3"/>
    </row>
    <row r="203" spans="1:109" ht="15.6" x14ac:dyDescent="0.3">
      <c r="A203" s="2"/>
      <c r="B203" s="3"/>
      <c r="C203" s="3"/>
      <c r="D203" s="3"/>
      <c r="E203" s="2"/>
      <c r="F203" s="2"/>
      <c r="G203" s="2"/>
      <c r="H203" s="15"/>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c r="BU203" s="10"/>
      <c r="BV203" s="10"/>
      <c r="BW203" s="10"/>
      <c r="BX203" s="10"/>
      <c r="BY203" s="10"/>
      <c r="BZ203" s="10"/>
      <c r="CA203" s="10"/>
      <c r="CB203" s="10"/>
      <c r="CC203" s="10"/>
      <c r="CD203" s="10"/>
      <c r="CE203" s="10"/>
      <c r="CF203" s="10"/>
      <c r="CG203" s="10"/>
      <c r="CH203" s="10"/>
      <c r="CI203" s="10"/>
      <c r="CJ203" s="10"/>
      <c r="CK203" s="10"/>
      <c r="CL203" s="10"/>
      <c r="CM203" s="10"/>
      <c r="CN203" s="10"/>
      <c r="CO203" s="10"/>
      <c r="CP203" s="10"/>
      <c r="CQ203" s="10"/>
      <c r="CR203" s="10"/>
      <c r="CS203" s="10"/>
      <c r="CT203" s="39"/>
      <c r="CU203" s="39"/>
      <c r="CV203" s="39"/>
      <c r="CW203" s="20"/>
      <c r="CX203" s="39"/>
      <c r="CY203" s="39"/>
      <c r="CZ203" s="39"/>
      <c r="DA203" s="39"/>
      <c r="DB203" s="3"/>
      <c r="DC203" s="3"/>
      <c r="DD203" s="3"/>
      <c r="DE203" s="3"/>
    </row>
    <row r="204" spans="1:109" ht="15.6" x14ac:dyDescent="0.3">
      <c r="A204" s="2"/>
      <c r="B204" s="3"/>
      <c r="C204" s="3"/>
      <c r="D204" s="3"/>
      <c r="E204" s="2"/>
      <c r="F204" s="2"/>
      <c r="G204" s="2"/>
      <c r="H204" s="15"/>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c r="BU204" s="10"/>
      <c r="BV204" s="10"/>
      <c r="BW204" s="10"/>
      <c r="BX204" s="10"/>
      <c r="BY204" s="10"/>
      <c r="BZ204" s="10"/>
      <c r="CA204" s="10"/>
      <c r="CB204" s="10"/>
      <c r="CC204" s="10"/>
      <c r="CD204" s="10"/>
      <c r="CE204" s="10"/>
      <c r="CF204" s="10"/>
      <c r="CG204" s="10"/>
      <c r="CH204" s="10"/>
      <c r="CI204" s="10"/>
      <c r="CJ204" s="10"/>
      <c r="CK204" s="10"/>
      <c r="CL204" s="10"/>
      <c r="CM204" s="10"/>
      <c r="CN204" s="10"/>
      <c r="CO204" s="10"/>
      <c r="CP204" s="10"/>
      <c r="CQ204" s="10"/>
      <c r="CR204" s="10"/>
      <c r="CS204" s="10"/>
      <c r="CT204" s="39"/>
      <c r="CU204" s="39"/>
      <c r="CV204" s="39"/>
      <c r="CW204" s="20"/>
      <c r="CX204" s="39"/>
      <c r="CY204" s="39"/>
      <c r="CZ204" s="39"/>
      <c r="DA204" s="39"/>
      <c r="DB204" s="3"/>
      <c r="DC204" s="3"/>
      <c r="DD204" s="3"/>
      <c r="DE204" s="3"/>
    </row>
    <row r="205" spans="1:109" ht="15.6" x14ac:dyDescent="0.3">
      <c r="A205" s="2"/>
      <c r="B205" s="3"/>
      <c r="C205" s="3"/>
      <c r="D205" s="3"/>
      <c r="E205" s="2"/>
      <c r="F205" s="2"/>
      <c r="G205" s="2"/>
      <c r="H205" s="15"/>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c r="CM205" s="10"/>
      <c r="CN205" s="10"/>
      <c r="CO205" s="10"/>
      <c r="CP205" s="10"/>
      <c r="CQ205" s="10"/>
      <c r="CR205" s="10"/>
      <c r="CS205" s="10"/>
      <c r="CT205" s="39"/>
      <c r="CU205" s="39"/>
      <c r="CV205" s="39"/>
      <c r="CW205" s="20"/>
      <c r="CX205" s="39"/>
      <c r="CY205" s="39"/>
      <c r="CZ205" s="39"/>
      <c r="DA205" s="39"/>
      <c r="DB205" s="3"/>
      <c r="DC205" s="3"/>
      <c r="DD205" s="3"/>
      <c r="DE205" s="3"/>
    </row>
    <row r="206" spans="1:109" ht="15.6" x14ac:dyDescent="0.3">
      <c r="A206" s="2"/>
      <c r="B206" s="3"/>
      <c r="C206" s="3"/>
      <c r="D206" s="3"/>
      <c r="E206" s="2"/>
      <c r="F206" s="2"/>
      <c r="G206" s="2"/>
      <c r="H206" s="15"/>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c r="BU206" s="10"/>
      <c r="BV206" s="10"/>
      <c r="BW206" s="10"/>
      <c r="BX206" s="10"/>
      <c r="BY206" s="10"/>
      <c r="BZ206" s="10"/>
      <c r="CA206" s="10"/>
      <c r="CB206" s="10"/>
      <c r="CC206" s="10"/>
      <c r="CD206" s="10"/>
      <c r="CE206" s="10"/>
      <c r="CF206" s="10"/>
      <c r="CG206" s="10"/>
      <c r="CH206" s="10"/>
      <c r="CI206" s="10"/>
      <c r="CJ206" s="10"/>
      <c r="CK206" s="10"/>
      <c r="CL206" s="10"/>
      <c r="CM206" s="10"/>
      <c r="CN206" s="10"/>
      <c r="CO206" s="10"/>
      <c r="CP206" s="10"/>
      <c r="CQ206" s="10"/>
      <c r="CR206" s="10"/>
      <c r="CS206" s="10"/>
      <c r="CT206" s="39"/>
      <c r="CU206" s="39"/>
      <c r="CV206" s="39"/>
      <c r="CW206" s="20"/>
      <c r="CX206" s="39"/>
      <c r="CY206" s="39"/>
      <c r="CZ206" s="39"/>
      <c r="DA206" s="39"/>
      <c r="DB206" s="3"/>
      <c r="DC206" s="3"/>
      <c r="DD206" s="3"/>
      <c r="DE206" s="3"/>
    </row>
    <row r="207" spans="1:109" ht="15.6" x14ac:dyDescent="0.3">
      <c r="A207" s="2"/>
      <c r="B207" s="3"/>
      <c r="C207" s="3"/>
      <c r="D207" s="3"/>
      <c r="E207" s="2"/>
      <c r="F207" s="2"/>
      <c r="G207" s="2"/>
      <c r="H207" s="15"/>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c r="BU207" s="10"/>
      <c r="BV207" s="10"/>
      <c r="BW207" s="10"/>
      <c r="BX207" s="10"/>
      <c r="BY207" s="10"/>
      <c r="BZ207" s="10"/>
      <c r="CA207" s="10"/>
      <c r="CB207" s="10"/>
      <c r="CC207" s="10"/>
      <c r="CD207" s="10"/>
      <c r="CE207" s="10"/>
      <c r="CF207" s="10"/>
      <c r="CG207" s="10"/>
      <c r="CH207" s="10"/>
      <c r="CI207" s="10"/>
      <c r="CJ207" s="10"/>
      <c r="CK207" s="10"/>
      <c r="CL207" s="10"/>
      <c r="CM207" s="10"/>
      <c r="CN207" s="10"/>
      <c r="CO207" s="10"/>
      <c r="CP207" s="10"/>
      <c r="CQ207" s="10"/>
      <c r="CR207" s="10"/>
      <c r="CS207" s="10"/>
      <c r="CT207" s="39"/>
      <c r="CU207" s="39"/>
      <c r="CV207" s="39"/>
      <c r="CW207" s="20"/>
      <c r="CX207" s="39"/>
      <c r="CY207" s="39"/>
      <c r="CZ207" s="39"/>
      <c r="DA207" s="39"/>
      <c r="DB207" s="3"/>
      <c r="DC207" s="3"/>
      <c r="DD207" s="3"/>
      <c r="DE207" s="3"/>
    </row>
    <row r="208" spans="1:109" ht="15.6" x14ac:dyDescent="0.3">
      <c r="A208" s="2"/>
      <c r="B208" s="3"/>
      <c r="C208" s="3"/>
      <c r="D208" s="3"/>
      <c r="E208" s="2"/>
      <c r="F208" s="2"/>
      <c r="G208" s="2"/>
      <c r="H208" s="15"/>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c r="CM208" s="10"/>
      <c r="CN208" s="10"/>
      <c r="CO208" s="10"/>
      <c r="CP208" s="10"/>
      <c r="CQ208" s="10"/>
      <c r="CR208" s="10"/>
      <c r="CS208" s="10"/>
      <c r="CT208" s="39"/>
      <c r="CU208" s="39"/>
      <c r="CV208" s="39"/>
      <c r="CW208" s="20"/>
      <c r="CX208" s="39"/>
      <c r="CY208" s="39"/>
      <c r="CZ208" s="39"/>
      <c r="DA208" s="39"/>
      <c r="DB208" s="3"/>
      <c r="DC208" s="3"/>
      <c r="DD208" s="3"/>
      <c r="DE208" s="3"/>
    </row>
    <row r="209" spans="1:109" ht="15.6" x14ac:dyDescent="0.3">
      <c r="A209" s="2"/>
      <c r="B209" s="3"/>
      <c r="C209" s="3"/>
      <c r="D209" s="3"/>
      <c r="E209" s="2"/>
      <c r="F209" s="2"/>
      <c r="G209" s="2"/>
      <c r="H209" s="15"/>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c r="CM209" s="10"/>
      <c r="CN209" s="10"/>
      <c r="CO209" s="10"/>
      <c r="CP209" s="10"/>
      <c r="CQ209" s="10"/>
      <c r="CR209" s="10"/>
      <c r="CS209" s="10"/>
      <c r="CT209" s="39"/>
      <c r="CU209" s="39"/>
      <c r="CV209" s="39"/>
      <c r="CW209" s="20"/>
      <c r="CX209" s="39"/>
      <c r="CY209" s="39"/>
      <c r="CZ209" s="39"/>
      <c r="DA209" s="39"/>
      <c r="DB209" s="3"/>
      <c r="DC209" s="3"/>
      <c r="DD209" s="3"/>
      <c r="DE209" s="3"/>
    </row>
    <row r="210" spans="1:109" ht="15.6" x14ac:dyDescent="0.3">
      <c r="A210" s="2"/>
      <c r="B210" s="3"/>
      <c r="C210" s="3"/>
      <c r="D210" s="3"/>
      <c r="E210" s="2"/>
      <c r="F210" s="2"/>
      <c r="G210" s="2"/>
      <c r="H210" s="15"/>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c r="BU210" s="10"/>
      <c r="BV210" s="10"/>
      <c r="BW210" s="10"/>
      <c r="BX210" s="10"/>
      <c r="BY210" s="10"/>
      <c r="BZ210" s="10"/>
      <c r="CA210" s="10"/>
      <c r="CB210" s="10"/>
      <c r="CC210" s="10"/>
      <c r="CD210" s="10"/>
      <c r="CE210" s="10"/>
      <c r="CF210" s="10"/>
      <c r="CG210" s="10"/>
      <c r="CH210" s="10"/>
      <c r="CI210" s="10"/>
      <c r="CJ210" s="10"/>
      <c r="CK210" s="10"/>
      <c r="CL210" s="10"/>
      <c r="CM210" s="10"/>
      <c r="CN210" s="10"/>
      <c r="CO210" s="10"/>
      <c r="CP210" s="10"/>
      <c r="CQ210" s="10"/>
      <c r="CR210" s="10"/>
      <c r="CS210" s="10"/>
      <c r="CT210" s="39"/>
      <c r="CU210" s="39"/>
      <c r="CV210" s="39"/>
      <c r="CW210" s="20"/>
      <c r="CX210" s="39"/>
      <c r="CY210" s="39"/>
      <c r="CZ210" s="39"/>
      <c r="DA210" s="39"/>
      <c r="DB210" s="3"/>
      <c r="DC210" s="3"/>
      <c r="DD210" s="3"/>
      <c r="DE210" s="3"/>
    </row>
    <row r="211" spans="1:109" ht="15.6" x14ac:dyDescent="0.3">
      <c r="A211" s="2"/>
      <c r="B211" s="3"/>
      <c r="C211" s="3"/>
      <c r="D211" s="3"/>
      <c r="E211" s="2"/>
      <c r="F211" s="2"/>
      <c r="G211" s="2"/>
      <c r="H211" s="15"/>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c r="BU211" s="10"/>
      <c r="BV211" s="10"/>
      <c r="BW211" s="10"/>
      <c r="BX211" s="10"/>
      <c r="BY211" s="10"/>
      <c r="BZ211" s="10"/>
      <c r="CA211" s="10"/>
      <c r="CB211" s="10"/>
      <c r="CC211" s="10"/>
      <c r="CD211" s="10"/>
      <c r="CE211" s="10"/>
      <c r="CF211" s="10"/>
      <c r="CG211" s="10"/>
      <c r="CH211" s="10"/>
      <c r="CI211" s="10"/>
      <c r="CJ211" s="10"/>
      <c r="CK211" s="10"/>
      <c r="CL211" s="10"/>
      <c r="CM211" s="10"/>
      <c r="CN211" s="10"/>
      <c r="CO211" s="10"/>
      <c r="CP211" s="10"/>
      <c r="CQ211" s="10"/>
      <c r="CR211" s="10"/>
      <c r="CS211" s="10"/>
      <c r="CT211" s="39"/>
      <c r="CU211" s="39"/>
      <c r="CV211" s="39"/>
      <c r="CW211" s="20"/>
      <c r="CX211" s="39"/>
      <c r="CY211" s="39"/>
      <c r="CZ211" s="39"/>
      <c r="DA211" s="39"/>
      <c r="DB211" s="3"/>
      <c r="DC211" s="3"/>
      <c r="DD211" s="3"/>
      <c r="DE211" s="3"/>
    </row>
    <row r="212" spans="1:109" ht="15.6" x14ac:dyDescent="0.3">
      <c r="A212" s="2"/>
      <c r="B212" s="3"/>
      <c r="C212" s="3"/>
      <c r="D212" s="3"/>
      <c r="E212" s="2"/>
      <c r="F212" s="2"/>
      <c r="G212" s="2"/>
      <c r="H212" s="15"/>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c r="BU212" s="10"/>
      <c r="BV212" s="10"/>
      <c r="BW212" s="10"/>
      <c r="BX212" s="10"/>
      <c r="BY212" s="10"/>
      <c r="BZ212" s="10"/>
      <c r="CA212" s="10"/>
      <c r="CB212" s="10"/>
      <c r="CC212" s="10"/>
      <c r="CD212" s="10"/>
      <c r="CE212" s="10"/>
      <c r="CF212" s="10"/>
      <c r="CG212" s="10"/>
      <c r="CH212" s="10"/>
      <c r="CI212" s="10"/>
      <c r="CJ212" s="10"/>
      <c r="CK212" s="10"/>
      <c r="CL212" s="10"/>
      <c r="CM212" s="10"/>
      <c r="CN212" s="10"/>
      <c r="CO212" s="10"/>
      <c r="CP212" s="10"/>
      <c r="CQ212" s="10"/>
      <c r="CR212" s="10"/>
      <c r="CS212" s="10"/>
      <c r="CT212" s="39"/>
      <c r="CU212" s="39"/>
      <c r="CV212" s="39"/>
      <c r="CW212" s="20"/>
      <c r="CX212" s="39"/>
      <c r="CY212" s="39"/>
      <c r="CZ212" s="39"/>
      <c r="DA212" s="39"/>
      <c r="DB212" s="3"/>
      <c r="DC212" s="3"/>
      <c r="DD212" s="3"/>
      <c r="DE212" s="3"/>
    </row>
    <row r="213" spans="1:109" ht="15.6" x14ac:dyDescent="0.3">
      <c r="A213" s="2"/>
      <c r="B213" s="3"/>
      <c r="C213" s="3"/>
      <c r="D213" s="3"/>
      <c r="E213" s="2"/>
      <c r="F213" s="2"/>
      <c r="G213" s="2"/>
      <c r="H213" s="15"/>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c r="CM213" s="10"/>
      <c r="CN213" s="10"/>
      <c r="CO213" s="10"/>
      <c r="CP213" s="10"/>
      <c r="CQ213" s="10"/>
      <c r="CR213" s="10"/>
      <c r="CS213" s="10"/>
      <c r="CT213" s="39"/>
      <c r="CU213" s="39"/>
      <c r="CV213" s="39"/>
      <c r="CW213" s="20"/>
      <c r="CX213" s="39"/>
      <c r="CY213" s="39"/>
      <c r="CZ213" s="39"/>
      <c r="DA213" s="39"/>
      <c r="DB213" s="3"/>
      <c r="DC213" s="3"/>
      <c r="DD213" s="3"/>
      <c r="DE213" s="3"/>
    </row>
    <row r="214" spans="1:109" ht="15.6" x14ac:dyDescent="0.3">
      <c r="A214" s="2"/>
      <c r="B214" s="3"/>
      <c r="C214" s="3"/>
      <c r="D214" s="3"/>
      <c r="E214" s="2"/>
      <c r="F214" s="2"/>
      <c r="G214" s="2"/>
      <c r="H214" s="15"/>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c r="BU214" s="10"/>
      <c r="BV214" s="10"/>
      <c r="BW214" s="10"/>
      <c r="BX214" s="10"/>
      <c r="BY214" s="10"/>
      <c r="BZ214" s="10"/>
      <c r="CA214" s="10"/>
      <c r="CB214" s="10"/>
      <c r="CC214" s="10"/>
      <c r="CD214" s="10"/>
      <c r="CE214" s="10"/>
      <c r="CF214" s="10"/>
      <c r="CG214" s="10"/>
      <c r="CH214" s="10"/>
      <c r="CI214" s="10"/>
      <c r="CJ214" s="10"/>
      <c r="CK214" s="10"/>
      <c r="CL214" s="10"/>
      <c r="CM214" s="10"/>
      <c r="CN214" s="10"/>
      <c r="CO214" s="10"/>
      <c r="CP214" s="10"/>
      <c r="CQ214" s="10"/>
      <c r="CR214" s="10"/>
      <c r="CS214" s="10"/>
      <c r="CT214" s="39"/>
      <c r="CU214" s="39"/>
      <c r="CV214" s="39"/>
      <c r="CW214" s="20"/>
      <c r="CX214" s="39"/>
      <c r="CY214" s="39"/>
      <c r="CZ214" s="39"/>
      <c r="DA214" s="39"/>
      <c r="DB214" s="3"/>
      <c r="DC214" s="3"/>
      <c r="DD214" s="3"/>
      <c r="DE214" s="3"/>
    </row>
    <row r="215" spans="1:109" ht="15.6" x14ac:dyDescent="0.3">
      <c r="A215" s="2"/>
      <c r="B215" s="3"/>
      <c r="C215" s="3"/>
      <c r="D215" s="3"/>
      <c r="E215" s="2"/>
      <c r="F215" s="2"/>
      <c r="G215" s="2"/>
      <c r="H215" s="15"/>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c r="BU215" s="10"/>
      <c r="BV215" s="10"/>
      <c r="BW215" s="10"/>
      <c r="BX215" s="10"/>
      <c r="BY215" s="10"/>
      <c r="BZ215" s="10"/>
      <c r="CA215" s="10"/>
      <c r="CB215" s="10"/>
      <c r="CC215" s="10"/>
      <c r="CD215" s="10"/>
      <c r="CE215" s="10"/>
      <c r="CF215" s="10"/>
      <c r="CG215" s="10"/>
      <c r="CH215" s="10"/>
      <c r="CI215" s="10"/>
      <c r="CJ215" s="10"/>
      <c r="CK215" s="10"/>
      <c r="CL215" s="10"/>
      <c r="CM215" s="10"/>
      <c r="CN215" s="10"/>
      <c r="CO215" s="10"/>
      <c r="CP215" s="10"/>
      <c r="CQ215" s="10"/>
      <c r="CR215" s="10"/>
      <c r="CS215" s="10"/>
      <c r="CT215" s="39"/>
      <c r="CU215" s="39"/>
      <c r="CV215" s="39"/>
      <c r="CW215" s="20"/>
      <c r="CX215" s="39"/>
      <c r="CY215" s="39"/>
      <c r="CZ215" s="39"/>
      <c r="DA215" s="39"/>
      <c r="DB215" s="3"/>
      <c r="DC215" s="3"/>
      <c r="DD215" s="3"/>
      <c r="DE215" s="3"/>
    </row>
    <row r="216" spans="1:109" ht="15.6" x14ac:dyDescent="0.3">
      <c r="A216" s="2"/>
      <c r="B216" s="3"/>
      <c r="C216" s="3"/>
      <c r="D216" s="3"/>
      <c r="E216" s="2"/>
      <c r="F216" s="2"/>
      <c r="G216" s="2"/>
      <c r="H216" s="15"/>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c r="BU216" s="10"/>
      <c r="BV216" s="10"/>
      <c r="BW216" s="10"/>
      <c r="BX216" s="10"/>
      <c r="BY216" s="10"/>
      <c r="BZ216" s="10"/>
      <c r="CA216" s="10"/>
      <c r="CB216" s="10"/>
      <c r="CC216" s="10"/>
      <c r="CD216" s="10"/>
      <c r="CE216" s="10"/>
      <c r="CF216" s="10"/>
      <c r="CG216" s="10"/>
      <c r="CH216" s="10"/>
      <c r="CI216" s="10"/>
      <c r="CJ216" s="10"/>
      <c r="CK216" s="10"/>
      <c r="CL216" s="10"/>
      <c r="CM216" s="10"/>
      <c r="CN216" s="10"/>
      <c r="CO216" s="10"/>
      <c r="CP216" s="10"/>
      <c r="CQ216" s="10"/>
      <c r="CR216" s="10"/>
      <c r="CS216" s="10"/>
      <c r="CT216" s="39"/>
      <c r="CU216" s="39"/>
      <c r="CV216" s="39"/>
      <c r="CW216" s="20"/>
      <c r="CX216" s="39"/>
      <c r="CY216" s="39"/>
      <c r="CZ216" s="39"/>
      <c r="DA216" s="39"/>
      <c r="DB216" s="3"/>
      <c r="DC216" s="3"/>
      <c r="DD216" s="3"/>
      <c r="DE216" s="3"/>
    </row>
    <row r="217" spans="1:109" ht="15.6" x14ac:dyDescent="0.3">
      <c r="A217" s="2"/>
      <c r="B217" s="3"/>
      <c r="C217" s="3"/>
      <c r="D217" s="3"/>
      <c r="E217" s="2"/>
      <c r="F217" s="2"/>
      <c r="G217" s="2"/>
      <c r="H217" s="15"/>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c r="CM217" s="10"/>
      <c r="CN217" s="10"/>
      <c r="CO217" s="10"/>
      <c r="CP217" s="10"/>
      <c r="CQ217" s="10"/>
      <c r="CR217" s="10"/>
      <c r="CS217" s="10"/>
      <c r="CT217" s="39"/>
      <c r="CU217" s="39"/>
      <c r="CV217" s="39"/>
      <c r="CW217" s="20"/>
      <c r="CX217" s="39"/>
      <c r="CY217" s="39"/>
      <c r="CZ217" s="39"/>
      <c r="DA217" s="39"/>
      <c r="DB217" s="3"/>
      <c r="DC217" s="3"/>
      <c r="DD217" s="3"/>
      <c r="DE217" s="3"/>
    </row>
    <row r="218" spans="1:109" ht="15.6" x14ac:dyDescent="0.3">
      <c r="A218" s="2"/>
      <c r="B218" s="3"/>
      <c r="C218" s="3"/>
      <c r="D218" s="3"/>
      <c r="E218" s="2"/>
      <c r="F218" s="2"/>
      <c r="G218" s="2"/>
      <c r="H218" s="15"/>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c r="CM218" s="10"/>
      <c r="CN218" s="10"/>
      <c r="CO218" s="10"/>
      <c r="CP218" s="10"/>
      <c r="CQ218" s="10"/>
      <c r="CR218" s="10"/>
      <c r="CS218" s="10"/>
      <c r="CT218" s="39"/>
      <c r="CU218" s="39"/>
      <c r="CV218" s="39"/>
      <c r="CW218" s="20"/>
      <c r="CX218" s="39"/>
      <c r="CY218" s="39"/>
      <c r="CZ218" s="39"/>
      <c r="DA218" s="39"/>
      <c r="DB218" s="3"/>
      <c r="DC218" s="3"/>
      <c r="DD218" s="3"/>
      <c r="DE218" s="3"/>
    </row>
    <row r="219" spans="1:109" ht="15.6" x14ac:dyDescent="0.3">
      <c r="A219" s="2"/>
      <c r="B219" s="3"/>
      <c r="C219" s="3"/>
      <c r="D219" s="3"/>
      <c r="E219" s="2"/>
      <c r="F219" s="2"/>
      <c r="G219" s="2"/>
      <c r="H219" s="15"/>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c r="CM219" s="10"/>
      <c r="CN219" s="10"/>
      <c r="CO219" s="10"/>
      <c r="CP219" s="10"/>
      <c r="CQ219" s="10"/>
      <c r="CR219" s="10"/>
      <c r="CS219" s="10"/>
      <c r="CT219" s="39"/>
      <c r="CU219" s="39"/>
      <c r="CV219" s="39"/>
      <c r="CW219" s="20"/>
      <c r="CX219" s="39"/>
      <c r="CY219" s="39"/>
      <c r="CZ219" s="39"/>
      <c r="DA219" s="39"/>
      <c r="DB219" s="3"/>
      <c r="DC219" s="3"/>
      <c r="DD219" s="3"/>
      <c r="DE219" s="3"/>
    </row>
    <row r="220" spans="1:109" ht="15.6" x14ac:dyDescent="0.3">
      <c r="A220" s="2"/>
      <c r="B220" s="3"/>
      <c r="C220" s="3"/>
      <c r="D220" s="3"/>
      <c r="E220" s="2"/>
      <c r="F220" s="2"/>
      <c r="G220" s="2"/>
      <c r="H220" s="15"/>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c r="CM220" s="10"/>
      <c r="CN220" s="10"/>
      <c r="CO220" s="10"/>
      <c r="CP220" s="10"/>
      <c r="CQ220" s="10"/>
      <c r="CR220" s="10"/>
      <c r="CS220" s="10"/>
      <c r="CT220" s="39"/>
      <c r="CU220" s="39"/>
      <c r="CV220" s="39"/>
      <c r="CW220" s="20"/>
      <c r="CX220" s="39"/>
      <c r="CY220" s="39"/>
      <c r="CZ220" s="39"/>
      <c r="DA220" s="39"/>
      <c r="DB220" s="3"/>
      <c r="DC220" s="3"/>
      <c r="DD220" s="3"/>
      <c r="DE220" s="3"/>
    </row>
    <row r="221" spans="1:109" ht="15.6" x14ac:dyDescent="0.3">
      <c r="A221" s="2"/>
      <c r="B221" s="3"/>
      <c r="C221" s="3"/>
      <c r="D221" s="3"/>
      <c r="E221" s="2"/>
      <c r="F221" s="2"/>
      <c r="G221" s="2"/>
      <c r="H221" s="15"/>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c r="CM221" s="10"/>
      <c r="CN221" s="10"/>
      <c r="CO221" s="10"/>
      <c r="CP221" s="10"/>
      <c r="CQ221" s="10"/>
      <c r="CR221" s="10"/>
      <c r="CS221" s="10"/>
      <c r="CT221" s="39"/>
      <c r="CU221" s="39"/>
      <c r="CV221" s="39"/>
      <c r="CW221" s="20"/>
      <c r="CX221" s="39"/>
      <c r="CY221" s="39"/>
      <c r="CZ221" s="39"/>
      <c r="DA221" s="39"/>
      <c r="DB221" s="3"/>
      <c r="DC221" s="3"/>
      <c r="DD221" s="3"/>
      <c r="DE221" s="3"/>
    </row>
    <row r="222" spans="1:109" ht="15.6" x14ac:dyDescent="0.3">
      <c r="A222" s="2"/>
      <c r="B222" s="3"/>
      <c r="C222" s="3"/>
      <c r="D222" s="3"/>
      <c r="E222" s="2"/>
      <c r="F222" s="2"/>
      <c r="G222" s="2"/>
      <c r="H222" s="15"/>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c r="CM222" s="10"/>
      <c r="CN222" s="10"/>
      <c r="CO222" s="10"/>
      <c r="CP222" s="10"/>
      <c r="CQ222" s="10"/>
      <c r="CR222" s="10"/>
      <c r="CS222" s="10"/>
      <c r="CT222" s="39"/>
      <c r="CU222" s="39"/>
      <c r="CV222" s="39"/>
      <c r="CW222" s="20"/>
      <c r="CX222" s="39"/>
      <c r="CY222" s="39"/>
      <c r="CZ222" s="39"/>
      <c r="DA222" s="39"/>
      <c r="DB222" s="3"/>
      <c r="DC222" s="3"/>
      <c r="DD222" s="3"/>
      <c r="DE222" s="3"/>
    </row>
    <row r="223" spans="1:109" ht="15.6" x14ac:dyDescent="0.3">
      <c r="A223" s="2"/>
      <c r="B223" s="3"/>
      <c r="C223" s="3"/>
      <c r="D223" s="3"/>
      <c r="E223" s="2"/>
      <c r="F223" s="2"/>
      <c r="G223" s="2"/>
      <c r="H223" s="15"/>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c r="CM223" s="10"/>
      <c r="CN223" s="10"/>
      <c r="CO223" s="10"/>
      <c r="CP223" s="10"/>
      <c r="CQ223" s="10"/>
      <c r="CR223" s="10"/>
      <c r="CS223" s="10"/>
      <c r="CT223" s="39"/>
      <c r="CU223" s="39"/>
      <c r="CV223" s="39"/>
      <c r="CW223" s="20"/>
      <c r="CX223" s="39"/>
      <c r="CY223" s="39"/>
      <c r="CZ223" s="39"/>
      <c r="DA223" s="39"/>
      <c r="DB223" s="3"/>
      <c r="DC223" s="3"/>
      <c r="DD223" s="3"/>
      <c r="DE223" s="3"/>
    </row>
    <row r="224" spans="1:109" ht="15.6" x14ac:dyDescent="0.3">
      <c r="A224" s="2"/>
      <c r="B224" s="3"/>
      <c r="C224" s="3"/>
      <c r="D224" s="3"/>
      <c r="E224" s="2"/>
      <c r="F224" s="2"/>
      <c r="G224" s="2"/>
      <c r="H224" s="15"/>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c r="CM224" s="10"/>
      <c r="CN224" s="10"/>
      <c r="CO224" s="10"/>
      <c r="CP224" s="10"/>
      <c r="CQ224" s="10"/>
      <c r="CR224" s="10"/>
      <c r="CS224" s="10"/>
      <c r="CT224" s="39"/>
      <c r="CU224" s="39"/>
      <c r="CV224" s="39"/>
      <c r="CW224" s="20"/>
      <c r="CX224" s="39"/>
      <c r="CY224" s="39"/>
      <c r="CZ224" s="39"/>
      <c r="DA224" s="39"/>
      <c r="DB224" s="3"/>
      <c r="DC224" s="3"/>
      <c r="DD224" s="3"/>
      <c r="DE224" s="3"/>
    </row>
    <row r="225" spans="1:109" ht="15.6" x14ac:dyDescent="0.3">
      <c r="A225" s="2"/>
      <c r="B225" s="3"/>
      <c r="C225" s="3"/>
      <c r="D225" s="3"/>
      <c r="E225" s="2"/>
      <c r="F225" s="2"/>
      <c r="G225" s="2"/>
      <c r="H225" s="15"/>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c r="CM225" s="10"/>
      <c r="CN225" s="10"/>
      <c r="CO225" s="10"/>
      <c r="CP225" s="10"/>
      <c r="CQ225" s="10"/>
      <c r="CR225" s="10"/>
      <c r="CS225" s="10"/>
      <c r="CT225" s="39"/>
      <c r="CU225" s="39"/>
      <c r="CV225" s="39"/>
      <c r="CW225" s="20"/>
      <c r="CX225" s="39"/>
      <c r="CY225" s="39"/>
      <c r="CZ225" s="39"/>
      <c r="DA225" s="39"/>
      <c r="DB225" s="3"/>
      <c r="DC225" s="3"/>
      <c r="DD225" s="3"/>
      <c r="DE225" s="3"/>
    </row>
    <row r="226" spans="1:109" ht="15.6" x14ac:dyDescent="0.3">
      <c r="A226" s="2"/>
      <c r="B226" s="3"/>
      <c r="C226" s="3"/>
      <c r="D226" s="3"/>
      <c r="E226" s="2"/>
      <c r="F226" s="2"/>
      <c r="G226" s="2"/>
      <c r="H226" s="15"/>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c r="CM226" s="10"/>
      <c r="CN226" s="10"/>
      <c r="CO226" s="10"/>
      <c r="CP226" s="10"/>
      <c r="CQ226" s="10"/>
      <c r="CR226" s="10"/>
      <c r="CS226" s="10"/>
      <c r="CT226" s="39"/>
      <c r="CU226" s="39"/>
      <c r="CV226" s="39"/>
      <c r="CW226" s="20"/>
      <c r="CX226" s="39"/>
      <c r="CY226" s="39"/>
      <c r="CZ226" s="39"/>
      <c r="DA226" s="39"/>
      <c r="DB226" s="3"/>
      <c r="DC226" s="3"/>
      <c r="DD226" s="3"/>
      <c r="DE226" s="3"/>
    </row>
    <row r="227" spans="1:109" ht="15.6" x14ac:dyDescent="0.3">
      <c r="A227" s="2"/>
      <c r="B227" s="3"/>
      <c r="C227" s="3"/>
      <c r="D227" s="3"/>
      <c r="E227" s="2"/>
      <c r="F227" s="2"/>
      <c r="G227" s="2"/>
      <c r="H227" s="15"/>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c r="CM227" s="10"/>
      <c r="CN227" s="10"/>
      <c r="CO227" s="10"/>
      <c r="CP227" s="10"/>
      <c r="CQ227" s="10"/>
      <c r="CR227" s="10"/>
      <c r="CS227" s="10"/>
      <c r="CT227" s="39"/>
      <c r="CU227" s="39"/>
      <c r="CV227" s="39"/>
      <c r="CW227" s="20"/>
      <c r="CX227" s="39"/>
      <c r="CY227" s="39"/>
      <c r="CZ227" s="39"/>
      <c r="DA227" s="39"/>
      <c r="DB227" s="3"/>
      <c r="DC227" s="3"/>
      <c r="DD227" s="3"/>
      <c r="DE227" s="3"/>
    </row>
    <row r="228" spans="1:109" ht="15.6" x14ac:dyDescent="0.3">
      <c r="A228" s="2"/>
      <c r="B228" s="3"/>
      <c r="C228" s="3"/>
      <c r="D228" s="3"/>
      <c r="E228" s="2"/>
      <c r="F228" s="2"/>
      <c r="G228" s="2"/>
      <c r="H228" s="15"/>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c r="CM228" s="10"/>
      <c r="CN228" s="10"/>
      <c r="CO228" s="10"/>
      <c r="CP228" s="10"/>
      <c r="CQ228" s="10"/>
      <c r="CR228" s="10"/>
      <c r="CS228" s="10"/>
      <c r="CT228" s="39"/>
      <c r="CU228" s="39"/>
      <c r="CV228" s="39"/>
      <c r="CW228" s="20"/>
      <c r="CX228" s="39"/>
      <c r="CY228" s="39"/>
      <c r="CZ228" s="39"/>
      <c r="DA228" s="39"/>
      <c r="DB228" s="3"/>
      <c r="DC228" s="3"/>
      <c r="DD228" s="3"/>
      <c r="DE228" s="3"/>
    </row>
    <row r="229" spans="1:109" ht="15.6" x14ac:dyDescent="0.3">
      <c r="A229" s="2"/>
      <c r="B229" s="3"/>
      <c r="C229" s="3"/>
      <c r="D229" s="3"/>
      <c r="E229" s="2"/>
      <c r="F229" s="2"/>
      <c r="G229" s="2"/>
      <c r="H229" s="15"/>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c r="CM229" s="10"/>
      <c r="CN229" s="10"/>
      <c r="CO229" s="10"/>
      <c r="CP229" s="10"/>
      <c r="CQ229" s="10"/>
      <c r="CR229" s="10"/>
      <c r="CS229" s="10"/>
      <c r="CT229" s="39"/>
      <c r="CU229" s="39"/>
      <c r="CV229" s="39"/>
      <c r="CW229" s="20"/>
      <c r="CX229" s="39"/>
      <c r="CY229" s="39"/>
      <c r="CZ229" s="39"/>
      <c r="DA229" s="39"/>
      <c r="DB229" s="3"/>
      <c r="DC229" s="3"/>
      <c r="DD229" s="3"/>
      <c r="DE229" s="3"/>
    </row>
    <row r="230" spans="1:109" ht="15.6" x14ac:dyDescent="0.3">
      <c r="A230" s="2"/>
      <c r="B230" s="3"/>
      <c r="C230" s="3"/>
      <c r="D230" s="3"/>
      <c r="E230" s="2"/>
      <c r="F230" s="2"/>
      <c r="G230" s="2"/>
      <c r="H230" s="15"/>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c r="CM230" s="10"/>
      <c r="CN230" s="10"/>
      <c r="CO230" s="10"/>
      <c r="CP230" s="10"/>
      <c r="CQ230" s="10"/>
      <c r="CR230" s="10"/>
      <c r="CS230" s="10"/>
      <c r="CT230" s="39"/>
      <c r="CU230" s="39"/>
      <c r="CV230" s="39"/>
      <c r="CW230" s="20"/>
      <c r="CX230" s="39"/>
      <c r="CY230" s="39"/>
      <c r="CZ230" s="39"/>
      <c r="DA230" s="39"/>
      <c r="DB230" s="3"/>
      <c r="DC230" s="3"/>
      <c r="DD230" s="3"/>
      <c r="DE230" s="3"/>
    </row>
    <row r="231" spans="1:109" ht="15.6" x14ac:dyDescent="0.3">
      <c r="A231" s="2"/>
      <c r="B231" s="3"/>
      <c r="C231" s="3"/>
      <c r="D231" s="3"/>
      <c r="E231" s="2"/>
      <c r="F231" s="2"/>
      <c r="G231" s="2"/>
      <c r="H231" s="15"/>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c r="CM231" s="10"/>
      <c r="CN231" s="10"/>
      <c r="CO231" s="10"/>
      <c r="CP231" s="10"/>
      <c r="CQ231" s="10"/>
      <c r="CR231" s="10"/>
      <c r="CS231" s="10"/>
      <c r="CT231" s="39"/>
      <c r="CU231" s="39"/>
      <c r="CV231" s="39"/>
      <c r="CW231" s="20"/>
      <c r="CX231" s="39"/>
      <c r="CY231" s="39"/>
      <c r="CZ231" s="39"/>
      <c r="DA231" s="39"/>
      <c r="DB231" s="3"/>
      <c r="DC231" s="3"/>
      <c r="DD231" s="3"/>
      <c r="DE231" s="3"/>
    </row>
    <row r="232" spans="1:109" ht="15.6" x14ac:dyDescent="0.3">
      <c r="A232" s="2"/>
      <c r="B232" s="3"/>
      <c r="C232" s="3"/>
      <c r="D232" s="3"/>
      <c r="E232" s="2"/>
      <c r="F232" s="2"/>
      <c r="G232" s="2"/>
      <c r="H232" s="15"/>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c r="CM232" s="10"/>
      <c r="CN232" s="10"/>
      <c r="CO232" s="10"/>
      <c r="CP232" s="10"/>
      <c r="CQ232" s="10"/>
      <c r="CR232" s="10"/>
      <c r="CS232" s="10"/>
      <c r="CT232" s="39"/>
      <c r="CU232" s="39"/>
      <c r="CV232" s="39"/>
      <c r="CW232" s="20"/>
      <c r="CX232" s="39"/>
      <c r="CY232" s="39"/>
      <c r="CZ232" s="39"/>
      <c r="DA232" s="39"/>
      <c r="DB232" s="3"/>
      <c r="DC232" s="3"/>
      <c r="DD232" s="3"/>
      <c r="DE232" s="3"/>
    </row>
    <row r="233" spans="1:109" ht="15.6" x14ac:dyDescent="0.3">
      <c r="A233" s="2"/>
      <c r="B233" s="3"/>
      <c r="C233" s="3"/>
      <c r="D233" s="3"/>
      <c r="E233" s="2"/>
      <c r="F233" s="2"/>
      <c r="G233" s="2"/>
      <c r="H233" s="15"/>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c r="CM233" s="10"/>
      <c r="CN233" s="10"/>
      <c r="CO233" s="10"/>
      <c r="CP233" s="10"/>
      <c r="CQ233" s="10"/>
      <c r="CR233" s="10"/>
      <c r="CS233" s="10"/>
      <c r="CT233" s="39"/>
      <c r="CU233" s="39"/>
      <c r="CV233" s="39"/>
      <c r="CW233" s="20"/>
      <c r="CX233" s="39"/>
      <c r="CY233" s="39"/>
      <c r="CZ233" s="39"/>
      <c r="DA233" s="39"/>
      <c r="DB233" s="3"/>
      <c r="DC233" s="3"/>
      <c r="DD233" s="3"/>
      <c r="DE233" s="3"/>
    </row>
    <row r="234" spans="1:109" ht="15.6" x14ac:dyDescent="0.3">
      <c r="A234" s="2"/>
      <c r="B234" s="3"/>
      <c r="C234" s="3"/>
      <c r="D234" s="3"/>
      <c r="E234" s="2"/>
      <c r="F234" s="2"/>
      <c r="G234" s="2"/>
      <c r="H234" s="15"/>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c r="CM234" s="10"/>
      <c r="CN234" s="10"/>
      <c r="CO234" s="10"/>
      <c r="CP234" s="10"/>
      <c r="CQ234" s="10"/>
      <c r="CR234" s="10"/>
      <c r="CS234" s="10"/>
      <c r="CT234" s="39"/>
      <c r="CU234" s="39"/>
      <c r="CV234" s="39"/>
      <c r="CW234" s="20"/>
      <c r="CX234" s="39"/>
      <c r="CY234" s="39"/>
      <c r="CZ234" s="39"/>
      <c r="DA234" s="39"/>
      <c r="DB234" s="3"/>
      <c r="DC234" s="3"/>
      <c r="DD234" s="3"/>
      <c r="DE234" s="3"/>
    </row>
    <row r="235" spans="1:109" ht="15.6" x14ac:dyDescent="0.3">
      <c r="A235" s="2"/>
      <c r="B235" s="3"/>
      <c r="C235" s="3"/>
      <c r="D235" s="3"/>
      <c r="E235" s="2"/>
      <c r="F235" s="2"/>
      <c r="G235" s="2"/>
      <c r="H235" s="15"/>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c r="CM235" s="10"/>
      <c r="CN235" s="10"/>
      <c r="CO235" s="10"/>
      <c r="CP235" s="10"/>
      <c r="CQ235" s="10"/>
      <c r="CR235" s="10"/>
      <c r="CS235" s="10"/>
      <c r="CT235" s="39"/>
      <c r="CU235" s="39"/>
      <c r="CV235" s="39"/>
      <c r="CW235" s="20"/>
      <c r="CX235" s="39"/>
      <c r="CY235" s="39"/>
      <c r="CZ235" s="39"/>
      <c r="DA235" s="39"/>
      <c r="DB235" s="3"/>
      <c r="DC235" s="3"/>
      <c r="DD235" s="3"/>
      <c r="DE235" s="3"/>
    </row>
    <row r="236" spans="1:109" ht="15.6" x14ac:dyDescent="0.3">
      <c r="A236" s="2"/>
      <c r="B236" s="3"/>
      <c r="C236" s="3"/>
      <c r="D236" s="3"/>
      <c r="E236" s="2"/>
      <c r="F236" s="2"/>
      <c r="G236" s="2"/>
      <c r="H236" s="15"/>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c r="CM236" s="10"/>
      <c r="CN236" s="10"/>
      <c r="CO236" s="10"/>
      <c r="CP236" s="10"/>
      <c r="CQ236" s="10"/>
      <c r="CR236" s="10"/>
      <c r="CS236" s="10"/>
      <c r="CT236" s="39"/>
      <c r="CU236" s="39"/>
      <c r="CV236" s="39"/>
      <c r="CW236" s="20"/>
      <c r="CX236" s="39"/>
      <c r="CY236" s="39"/>
      <c r="CZ236" s="39"/>
      <c r="DA236" s="39"/>
      <c r="DB236" s="3"/>
      <c r="DC236" s="3"/>
      <c r="DD236" s="3"/>
      <c r="DE236" s="3"/>
    </row>
    <row r="237" spans="1:109" ht="15.6" x14ac:dyDescent="0.3">
      <c r="A237" s="2"/>
      <c r="B237" s="3"/>
      <c r="C237" s="3"/>
      <c r="D237" s="3"/>
      <c r="E237" s="2"/>
      <c r="F237" s="2"/>
      <c r="G237" s="2"/>
      <c r="H237" s="15"/>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c r="CM237" s="10"/>
      <c r="CN237" s="10"/>
      <c r="CO237" s="10"/>
      <c r="CP237" s="10"/>
      <c r="CQ237" s="10"/>
      <c r="CR237" s="10"/>
      <c r="CS237" s="10"/>
      <c r="CT237" s="39"/>
      <c r="CU237" s="39"/>
      <c r="CV237" s="39"/>
      <c r="CW237" s="20"/>
      <c r="CX237" s="39"/>
      <c r="CY237" s="39"/>
      <c r="CZ237" s="39"/>
      <c r="DA237" s="39"/>
      <c r="DB237" s="3"/>
      <c r="DC237" s="3"/>
      <c r="DD237" s="3"/>
      <c r="DE237" s="3"/>
    </row>
    <row r="238" spans="1:109" ht="15.6" x14ac:dyDescent="0.3">
      <c r="A238" s="2"/>
      <c r="B238" s="3"/>
      <c r="C238" s="3"/>
      <c r="D238" s="3"/>
      <c r="E238" s="2"/>
      <c r="F238" s="2"/>
      <c r="G238" s="2"/>
      <c r="H238" s="15"/>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c r="CM238" s="10"/>
      <c r="CN238" s="10"/>
      <c r="CO238" s="10"/>
      <c r="CP238" s="10"/>
      <c r="CQ238" s="10"/>
      <c r="CR238" s="10"/>
      <c r="CS238" s="10"/>
      <c r="CT238" s="39"/>
      <c r="CU238" s="39"/>
      <c r="CV238" s="39"/>
      <c r="CW238" s="20"/>
      <c r="CX238" s="39"/>
      <c r="CY238" s="39"/>
      <c r="CZ238" s="39"/>
      <c r="DA238" s="39"/>
      <c r="DB238" s="3"/>
      <c r="DC238" s="3"/>
      <c r="DD238" s="3"/>
      <c r="DE238" s="3"/>
    </row>
    <row r="239" spans="1:109" ht="15.6" x14ac:dyDescent="0.3">
      <c r="A239" s="2"/>
      <c r="B239" s="3"/>
      <c r="C239" s="3"/>
      <c r="D239" s="3"/>
      <c r="E239" s="2"/>
      <c r="F239" s="2"/>
      <c r="G239" s="2"/>
      <c r="H239" s="15"/>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c r="CM239" s="10"/>
      <c r="CN239" s="10"/>
      <c r="CO239" s="10"/>
      <c r="CP239" s="10"/>
      <c r="CQ239" s="10"/>
      <c r="CR239" s="10"/>
      <c r="CS239" s="10"/>
      <c r="CT239" s="39"/>
      <c r="CU239" s="39"/>
      <c r="CV239" s="39"/>
      <c r="CW239" s="20"/>
      <c r="CX239" s="39"/>
      <c r="CY239" s="39"/>
      <c r="CZ239" s="39"/>
      <c r="DA239" s="39"/>
      <c r="DB239" s="3"/>
      <c r="DC239" s="3"/>
      <c r="DD239" s="3"/>
      <c r="DE239" s="3"/>
    </row>
    <row r="240" spans="1:109" ht="15.6" x14ac:dyDescent="0.3">
      <c r="A240" s="2"/>
      <c r="B240" s="3"/>
      <c r="C240" s="3"/>
      <c r="D240" s="3"/>
      <c r="E240" s="2"/>
      <c r="F240" s="2"/>
      <c r="G240" s="2"/>
      <c r="H240" s="15"/>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c r="CM240" s="10"/>
      <c r="CN240" s="10"/>
      <c r="CO240" s="10"/>
      <c r="CP240" s="10"/>
      <c r="CQ240" s="10"/>
      <c r="CR240" s="10"/>
      <c r="CS240" s="10"/>
      <c r="CT240" s="39"/>
      <c r="CU240" s="39"/>
      <c r="CV240" s="39"/>
      <c r="CW240" s="20"/>
      <c r="CX240" s="39"/>
      <c r="CY240" s="39"/>
      <c r="CZ240" s="39"/>
      <c r="DA240" s="39"/>
      <c r="DB240" s="3"/>
      <c r="DC240" s="3"/>
      <c r="DD240" s="3"/>
      <c r="DE240" s="3"/>
    </row>
    <row r="241" spans="1:109" ht="15.6" x14ac:dyDescent="0.3">
      <c r="A241" s="2"/>
      <c r="B241" s="3"/>
      <c r="C241" s="3"/>
      <c r="D241" s="3"/>
      <c r="E241" s="2"/>
      <c r="F241" s="2"/>
      <c r="G241" s="2"/>
      <c r="H241" s="15"/>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c r="CM241" s="10"/>
      <c r="CN241" s="10"/>
      <c r="CO241" s="10"/>
      <c r="CP241" s="10"/>
      <c r="CQ241" s="10"/>
      <c r="CR241" s="10"/>
      <c r="CS241" s="10"/>
      <c r="CT241" s="39"/>
      <c r="CU241" s="39"/>
      <c r="CV241" s="39"/>
      <c r="CW241" s="20"/>
      <c r="CX241" s="39"/>
      <c r="CY241" s="39"/>
      <c r="CZ241" s="39"/>
      <c r="DA241" s="39"/>
      <c r="DB241" s="3"/>
      <c r="DC241" s="3"/>
      <c r="DD241" s="3"/>
      <c r="DE241" s="3"/>
    </row>
    <row r="242" spans="1:109" ht="15.6" x14ac:dyDescent="0.3">
      <c r="A242" s="2"/>
      <c r="B242" s="3"/>
      <c r="C242" s="3"/>
      <c r="D242" s="3"/>
      <c r="E242" s="2"/>
      <c r="F242" s="2"/>
      <c r="G242" s="2"/>
      <c r="H242" s="15"/>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c r="CM242" s="10"/>
      <c r="CN242" s="10"/>
      <c r="CO242" s="10"/>
      <c r="CP242" s="10"/>
      <c r="CQ242" s="10"/>
      <c r="CR242" s="10"/>
      <c r="CS242" s="10"/>
      <c r="CT242" s="39"/>
      <c r="CU242" s="39"/>
      <c r="CV242" s="39"/>
      <c r="CW242" s="20"/>
      <c r="CX242" s="39"/>
      <c r="CY242" s="39"/>
      <c r="CZ242" s="39"/>
      <c r="DA242" s="39"/>
      <c r="DB242" s="3"/>
      <c r="DC242" s="3"/>
      <c r="DD242" s="3"/>
      <c r="DE242" s="3"/>
    </row>
    <row r="243" spans="1:109" ht="15.6" x14ac:dyDescent="0.3">
      <c r="A243" s="2"/>
      <c r="B243" s="3"/>
      <c r="C243" s="3"/>
      <c r="D243" s="3"/>
      <c r="E243" s="2"/>
      <c r="F243" s="2"/>
      <c r="G243" s="2"/>
      <c r="H243" s="15"/>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c r="CM243" s="10"/>
      <c r="CN243" s="10"/>
      <c r="CO243" s="10"/>
      <c r="CP243" s="10"/>
      <c r="CQ243" s="10"/>
      <c r="CR243" s="10"/>
      <c r="CS243" s="10"/>
      <c r="CT243" s="39"/>
      <c r="CU243" s="39"/>
      <c r="CV243" s="39"/>
      <c r="CW243" s="20"/>
      <c r="CX243" s="39"/>
      <c r="CY243" s="39"/>
      <c r="CZ243" s="39"/>
      <c r="DA243" s="39"/>
      <c r="DB243" s="3"/>
      <c r="DC243" s="3"/>
      <c r="DD243" s="3"/>
      <c r="DE243" s="3"/>
    </row>
    <row r="244" spans="1:109" ht="15.6" x14ac:dyDescent="0.3">
      <c r="A244" s="2"/>
      <c r="B244" s="3"/>
      <c r="C244" s="3"/>
      <c r="D244" s="3"/>
      <c r="E244" s="2"/>
      <c r="F244" s="2"/>
      <c r="G244" s="2"/>
      <c r="H244" s="15"/>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c r="CM244" s="10"/>
      <c r="CN244" s="10"/>
      <c r="CO244" s="10"/>
      <c r="CP244" s="10"/>
      <c r="CQ244" s="10"/>
      <c r="CR244" s="10"/>
      <c r="CS244" s="10"/>
      <c r="CT244" s="39"/>
      <c r="CU244" s="39"/>
      <c r="CV244" s="39"/>
      <c r="CW244" s="20"/>
      <c r="CX244" s="39"/>
      <c r="CY244" s="39"/>
      <c r="CZ244" s="39"/>
      <c r="DA244" s="39"/>
      <c r="DB244" s="3"/>
      <c r="DC244" s="3"/>
      <c r="DD244" s="3"/>
      <c r="DE244" s="3"/>
    </row>
    <row r="245" spans="1:109" ht="15.6" x14ac:dyDescent="0.3">
      <c r="A245" s="2"/>
      <c r="B245" s="3"/>
      <c r="C245" s="3"/>
      <c r="D245" s="3"/>
      <c r="E245" s="2"/>
      <c r="F245" s="2"/>
      <c r="G245" s="2"/>
      <c r="H245" s="15"/>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c r="CM245" s="10"/>
      <c r="CN245" s="10"/>
      <c r="CO245" s="10"/>
      <c r="CP245" s="10"/>
      <c r="CQ245" s="10"/>
      <c r="CR245" s="10"/>
      <c r="CS245" s="10"/>
      <c r="CT245" s="39"/>
      <c r="CU245" s="39"/>
      <c r="CV245" s="39"/>
      <c r="CW245" s="20"/>
      <c r="CX245" s="39"/>
      <c r="CY245" s="39"/>
      <c r="CZ245" s="39"/>
      <c r="DA245" s="39"/>
      <c r="DB245" s="3"/>
      <c r="DC245" s="3"/>
      <c r="DD245" s="3"/>
      <c r="DE245" s="3"/>
    </row>
    <row r="246" spans="1:109" ht="15.6" x14ac:dyDescent="0.3">
      <c r="A246" s="2"/>
      <c r="B246" s="3"/>
      <c r="C246" s="3"/>
      <c r="D246" s="3"/>
      <c r="E246" s="2"/>
      <c r="F246" s="2"/>
      <c r="G246" s="2"/>
      <c r="H246" s="15"/>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c r="CM246" s="10"/>
      <c r="CN246" s="10"/>
      <c r="CO246" s="10"/>
      <c r="CP246" s="10"/>
      <c r="CQ246" s="10"/>
      <c r="CR246" s="10"/>
      <c r="CS246" s="10"/>
      <c r="CT246" s="39"/>
      <c r="CU246" s="39"/>
      <c r="CV246" s="39"/>
      <c r="CW246" s="20"/>
      <c r="CX246" s="39"/>
      <c r="CY246" s="39"/>
      <c r="CZ246" s="39"/>
      <c r="DA246" s="39"/>
      <c r="DB246" s="3"/>
      <c r="DC246" s="3"/>
      <c r="DD246" s="3"/>
      <c r="DE246" s="3"/>
    </row>
    <row r="247" spans="1:109" ht="15.6" x14ac:dyDescent="0.3">
      <c r="A247" s="2"/>
      <c r="B247" s="3"/>
      <c r="C247" s="3"/>
      <c r="D247" s="3"/>
      <c r="E247" s="2"/>
      <c r="F247" s="2"/>
      <c r="G247" s="2"/>
      <c r="H247" s="15"/>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c r="CM247" s="10"/>
      <c r="CN247" s="10"/>
      <c r="CO247" s="10"/>
      <c r="CP247" s="10"/>
      <c r="CQ247" s="10"/>
      <c r="CR247" s="10"/>
      <c r="CS247" s="10"/>
      <c r="CT247" s="39"/>
      <c r="CU247" s="39"/>
      <c r="CV247" s="39"/>
      <c r="CW247" s="20"/>
      <c r="CX247" s="39"/>
      <c r="CY247" s="39"/>
      <c r="CZ247" s="39"/>
      <c r="DA247" s="39"/>
      <c r="DB247" s="3"/>
      <c r="DC247" s="3"/>
      <c r="DD247" s="3"/>
      <c r="DE247" s="3"/>
    </row>
    <row r="248" spans="1:109" ht="15.6" x14ac:dyDescent="0.3">
      <c r="A248" s="2"/>
      <c r="B248" s="3"/>
      <c r="C248" s="3"/>
      <c r="D248" s="3"/>
      <c r="E248" s="2"/>
      <c r="F248" s="2"/>
      <c r="G248" s="2"/>
      <c r="H248" s="15"/>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c r="CM248" s="10"/>
      <c r="CN248" s="10"/>
      <c r="CO248" s="10"/>
      <c r="CP248" s="10"/>
      <c r="CQ248" s="10"/>
      <c r="CR248" s="10"/>
      <c r="CS248" s="10"/>
      <c r="CT248" s="39"/>
      <c r="CU248" s="39"/>
      <c r="CV248" s="39"/>
      <c r="CW248" s="20"/>
      <c r="CX248" s="39"/>
      <c r="CY248" s="39"/>
      <c r="CZ248" s="39"/>
      <c r="DA248" s="39"/>
      <c r="DB248" s="3"/>
      <c r="DC248" s="3"/>
      <c r="DD248" s="3"/>
      <c r="DE248" s="3"/>
    </row>
    <row r="249" spans="1:109" ht="15.6" x14ac:dyDescent="0.3">
      <c r="A249" s="2"/>
      <c r="B249" s="3"/>
      <c r="C249" s="3"/>
      <c r="D249" s="3"/>
      <c r="E249" s="2"/>
      <c r="F249" s="2"/>
      <c r="G249" s="2"/>
      <c r="H249" s="15"/>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c r="CM249" s="10"/>
      <c r="CN249" s="10"/>
      <c r="CO249" s="10"/>
      <c r="CP249" s="10"/>
      <c r="CQ249" s="10"/>
      <c r="CR249" s="10"/>
      <c r="CS249" s="10"/>
      <c r="CT249" s="39"/>
      <c r="CU249" s="39"/>
      <c r="CV249" s="39"/>
      <c r="CW249" s="20"/>
      <c r="CX249" s="39"/>
      <c r="CY249" s="39"/>
      <c r="CZ249" s="39"/>
      <c r="DA249" s="39"/>
      <c r="DB249" s="3"/>
      <c r="DC249" s="3"/>
      <c r="DD249" s="3"/>
      <c r="DE249" s="3"/>
    </row>
    <row r="250" spans="1:109" ht="15.6" x14ac:dyDescent="0.3">
      <c r="A250" s="2"/>
      <c r="B250" s="3"/>
      <c r="C250" s="3"/>
      <c r="D250" s="3"/>
      <c r="E250" s="2"/>
      <c r="F250" s="2"/>
      <c r="G250" s="2"/>
      <c r="H250" s="15"/>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c r="CM250" s="10"/>
      <c r="CN250" s="10"/>
      <c r="CO250" s="10"/>
      <c r="CP250" s="10"/>
      <c r="CQ250" s="10"/>
      <c r="CR250" s="10"/>
      <c r="CS250" s="10"/>
      <c r="CT250" s="39"/>
      <c r="CU250" s="39"/>
      <c r="CV250" s="39"/>
      <c r="CW250" s="20"/>
      <c r="CX250" s="39"/>
      <c r="CY250" s="39"/>
      <c r="CZ250" s="39"/>
      <c r="DA250" s="39"/>
      <c r="DB250" s="3"/>
      <c r="DC250" s="3"/>
      <c r="DD250" s="3"/>
      <c r="DE250" s="3"/>
    </row>
    <row r="251" spans="1:109" ht="15.6" x14ac:dyDescent="0.3">
      <c r="A251" s="2"/>
      <c r="B251" s="3"/>
      <c r="C251" s="3"/>
      <c r="D251" s="3"/>
      <c r="E251" s="2"/>
      <c r="F251" s="2"/>
      <c r="G251" s="2"/>
      <c r="H251" s="15"/>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c r="CM251" s="10"/>
      <c r="CN251" s="10"/>
      <c r="CO251" s="10"/>
      <c r="CP251" s="10"/>
      <c r="CQ251" s="10"/>
      <c r="CR251" s="10"/>
      <c r="CS251" s="10"/>
      <c r="CT251" s="39"/>
      <c r="CU251" s="39"/>
      <c r="CV251" s="39"/>
      <c r="CW251" s="20"/>
      <c r="CX251" s="39"/>
      <c r="CY251" s="39"/>
      <c r="CZ251" s="39"/>
      <c r="DA251" s="39"/>
      <c r="DB251" s="3"/>
      <c r="DC251" s="3"/>
      <c r="DD251" s="3"/>
      <c r="DE251" s="3"/>
    </row>
    <row r="252" spans="1:109" ht="15.6" x14ac:dyDescent="0.3">
      <c r="A252" s="2"/>
      <c r="B252" s="3"/>
      <c r="C252" s="3"/>
      <c r="D252" s="3"/>
      <c r="E252" s="2"/>
      <c r="F252" s="2"/>
      <c r="G252" s="2"/>
      <c r="H252" s="15"/>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c r="CM252" s="10"/>
      <c r="CN252" s="10"/>
      <c r="CO252" s="10"/>
      <c r="CP252" s="10"/>
      <c r="CQ252" s="10"/>
      <c r="CR252" s="10"/>
      <c r="CS252" s="10"/>
      <c r="CT252" s="39"/>
      <c r="CU252" s="39"/>
      <c r="CV252" s="39"/>
      <c r="CW252" s="20"/>
      <c r="CX252" s="39"/>
      <c r="CY252" s="39"/>
      <c r="CZ252" s="39"/>
      <c r="DA252" s="39"/>
      <c r="DB252" s="3"/>
      <c r="DC252" s="3"/>
      <c r="DD252" s="3"/>
      <c r="DE252" s="3"/>
    </row>
    <row r="253" spans="1:109" ht="15.6" x14ac:dyDescent="0.3">
      <c r="A253" s="2"/>
      <c r="B253" s="3"/>
      <c r="C253" s="3"/>
      <c r="D253" s="3"/>
      <c r="E253" s="2"/>
      <c r="F253" s="2"/>
      <c r="G253" s="2"/>
      <c r="H253" s="15"/>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c r="CM253" s="10"/>
      <c r="CN253" s="10"/>
      <c r="CO253" s="10"/>
      <c r="CP253" s="10"/>
      <c r="CQ253" s="10"/>
      <c r="CR253" s="10"/>
      <c r="CS253" s="10"/>
      <c r="CT253" s="39"/>
      <c r="CU253" s="39"/>
      <c r="CV253" s="39"/>
      <c r="CW253" s="20"/>
      <c r="CX253" s="39"/>
      <c r="CY253" s="39"/>
      <c r="CZ253" s="39"/>
      <c r="DA253" s="39"/>
      <c r="DB253" s="3"/>
      <c r="DC253" s="3"/>
      <c r="DD253" s="3"/>
      <c r="DE253" s="3"/>
    </row>
    <row r="254" spans="1:109" ht="15.6" x14ac:dyDescent="0.3">
      <c r="A254" s="2"/>
      <c r="B254" s="3"/>
      <c r="C254" s="3"/>
      <c r="D254" s="3"/>
      <c r="E254" s="2"/>
      <c r="F254" s="2"/>
      <c r="G254" s="2"/>
      <c r="H254" s="15"/>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c r="CM254" s="10"/>
      <c r="CN254" s="10"/>
      <c r="CO254" s="10"/>
      <c r="CP254" s="10"/>
      <c r="CQ254" s="10"/>
      <c r="CR254" s="10"/>
      <c r="CS254" s="10"/>
      <c r="CT254" s="39"/>
      <c r="CU254" s="39"/>
      <c r="CV254" s="39"/>
      <c r="CW254" s="20"/>
      <c r="CX254" s="39"/>
      <c r="CY254" s="39"/>
      <c r="CZ254" s="39"/>
      <c r="DA254" s="39"/>
      <c r="DB254" s="3"/>
      <c r="DC254" s="3"/>
      <c r="DD254" s="3"/>
      <c r="DE254" s="3"/>
    </row>
    <row r="255" spans="1:109" ht="15.6" x14ac:dyDescent="0.3">
      <c r="A255" s="2"/>
      <c r="B255" s="3"/>
      <c r="C255" s="3"/>
      <c r="D255" s="3"/>
      <c r="E255" s="2"/>
      <c r="F255" s="2"/>
      <c r="G255" s="2"/>
      <c r="H255" s="15"/>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c r="CM255" s="10"/>
      <c r="CN255" s="10"/>
      <c r="CO255" s="10"/>
      <c r="CP255" s="10"/>
      <c r="CQ255" s="10"/>
      <c r="CR255" s="10"/>
      <c r="CS255" s="10"/>
      <c r="CT255" s="39"/>
      <c r="CU255" s="39"/>
      <c r="CV255" s="39"/>
      <c r="CW255" s="20"/>
      <c r="CX255" s="39"/>
      <c r="CY255" s="39"/>
      <c r="CZ255" s="39"/>
      <c r="DA255" s="39"/>
      <c r="DB255" s="3"/>
      <c r="DC255" s="3"/>
      <c r="DD255" s="3"/>
      <c r="DE255" s="3"/>
    </row>
    <row r="256" spans="1:109" ht="15.6" x14ac:dyDescent="0.3">
      <c r="A256" s="2"/>
      <c r="B256" s="3"/>
      <c r="C256" s="3"/>
      <c r="D256" s="3"/>
      <c r="E256" s="2"/>
      <c r="F256" s="2"/>
      <c r="G256" s="2"/>
      <c r="H256" s="15"/>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c r="CM256" s="10"/>
      <c r="CN256" s="10"/>
      <c r="CO256" s="10"/>
      <c r="CP256" s="10"/>
      <c r="CQ256" s="10"/>
      <c r="CR256" s="10"/>
      <c r="CS256" s="10"/>
      <c r="CT256" s="39"/>
      <c r="CU256" s="39"/>
      <c r="CV256" s="39"/>
      <c r="CW256" s="20"/>
      <c r="CX256" s="39"/>
      <c r="CY256" s="39"/>
      <c r="CZ256" s="39"/>
      <c r="DA256" s="39"/>
      <c r="DB256" s="3"/>
      <c r="DC256" s="3"/>
      <c r="DD256" s="3"/>
      <c r="DE256" s="3"/>
    </row>
    <row r="257" spans="1:109" ht="15.6" x14ac:dyDescent="0.3">
      <c r="A257" s="2"/>
      <c r="B257" s="3"/>
      <c r="C257" s="3"/>
      <c r="D257" s="3"/>
      <c r="E257" s="2"/>
      <c r="F257" s="2"/>
      <c r="G257" s="2"/>
      <c r="H257" s="15"/>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c r="CM257" s="10"/>
      <c r="CN257" s="10"/>
      <c r="CO257" s="10"/>
      <c r="CP257" s="10"/>
      <c r="CQ257" s="10"/>
      <c r="CR257" s="10"/>
      <c r="CS257" s="10"/>
      <c r="CT257" s="39"/>
      <c r="CU257" s="39"/>
      <c r="CV257" s="39"/>
      <c r="CW257" s="20"/>
      <c r="CX257" s="39"/>
      <c r="CY257" s="39"/>
      <c r="CZ257" s="39"/>
      <c r="DA257" s="39"/>
      <c r="DB257" s="3"/>
      <c r="DC257" s="3"/>
      <c r="DD257" s="3"/>
      <c r="DE257" s="3"/>
    </row>
    <row r="258" spans="1:109" ht="15.6" x14ac:dyDescent="0.3">
      <c r="A258" s="2"/>
      <c r="B258" s="3"/>
      <c r="C258" s="3"/>
      <c r="D258" s="3"/>
      <c r="E258" s="2"/>
      <c r="F258" s="2"/>
      <c r="G258" s="2"/>
      <c r="H258" s="15"/>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c r="CM258" s="10"/>
      <c r="CN258" s="10"/>
      <c r="CO258" s="10"/>
      <c r="CP258" s="10"/>
      <c r="CQ258" s="10"/>
      <c r="CR258" s="10"/>
      <c r="CS258" s="10"/>
      <c r="CT258" s="39"/>
      <c r="CU258" s="39"/>
      <c r="CV258" s="39"/>
      <c r="CW258" s="20"/>
      <c r="CX258" s="39"/>
      <c r="CY258" s="39"/>
      <c r="CZ258" s="39"/>
      <c r="DA258" s="39"/>
      <c r="DB258" s="3"/>
      <c r="DC258" s="3"/>
      <c r="DD258" s="3"/>
      <c r="DE258" s="3"/>
    </row>
    <row r="259" spans="1:109" ht="15.6" x14ac:dyDescent="0.3">
      <c r="A259" s="2"/>
      <c r="B259" s="3"/>
      <c r="C259" s="3"/>
      <c r="D259" s="3"/>
      <c r="E259" s="2"/>
      <c r="F259" s="2"/>
      <c r="G259" s="2"/>
      <c r="H259" s="15"/>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c r="CM259" s="10"/>
      <c r="CN259" s="10"/>
      <c r="CO259" s="10"/>
      <c r="CP259" s="10"/>
      <c r="CQ259" s="10"/>
      <c r="CR259" s="10"/>
      <c r="CS259" s="10"/>
      <c r="CT259" s="39"/>
      <c r="CU259" s="39"/>
      <c r="CV259" s="39"/>
      <c r="CW259" s="20"/>
      <c r="CX259" s="39"/>
      <c r="CY259" s="39"/>
      <c r="CZ259" s="39"/>
      <c r="DA259" s="39"/>
      <c r="DB259" s="3"/>
      <c r="DC259" s="3"/>
      <c r="DD259" s="3"/>
      <c r="DE259" s="3"/>
    </row>
    <row r="260" spans="1:109" ht="15.6" x14ac:dyDescent="0.3">
      <c r="A260" s="2"/>
      <c r="B260" s="3"/>
      <c r="C260" s="3"/>
      <c r="D260" s="3"/>
      <c r="E260" s="2"/>
      <c r="F260" s="2"/>
      <c r="G260" s="2"/>
      <c r="H260" s="15"/>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c r="CM260" s="10"/>
      <c r="CN260" s="10"/>
      <c r="CO260" s="10"/>
      <c r="CP260" s="10"/>
      <c r="CQ260" s="10"/>
      <c r="CR260" s="10"/>
      <c r="CS260" s="10"/>
      <c r="CT260" s="39"/>
      <c r="CU260" s="39"/>
      <c r="CV260" s="39"/>
      <c r="CW260" s="20"/>
      <c r="CX260" s="39"/>
      <c r="CY260" s="39"/>
      <c r="CZ260" s="39"/>
      <c r="DA260" s="39"/>
      <c r="DB260" s="3"/>
      <c r="DC260" s="3"/>
      <c r="DD260" s="3"/>
      <c r="DE260" s="3"/>
    </row>
    <row r="261" spans="1:109" ht="15.6" x14ac:dyDescent="0.3">
      <c r="A261" s="2"/>
      <c r="B261" s="3"/>
      <c r="C261" s="3"/>
      <c r="D261" s="3"/>
      <c r="E261" s="2"/>
      <c r="F261" s="2"/>
      <c r="G261" s="2"/>
      <c r="H261" s="15"/>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c r="CM261" s="10"/>
      <c r="CN261" s="10"/>
      <c r="CO261" s="10"/>
      <c r="CP261" s="10"/>
      <c r="CQ261" s="10"/>
      <c r="CR261" s="10"/>
      <c r="CS261" s="10"/>
      <c r="CT261" s="39"/>
      <c r="CU261" s="39"/>
      <c r="CV261" s="39"/>
      <c r="CW261" s="20"/>
      <c r="CX261" s="39"/>
      <c r="CY261" s="39"/>
      <c r="CZ261" s="39"/>
      <c r="DA261" s="39"/>
      <c r="DB261" s="3"/>
      <c r="DC261" s="3"/>
      <c r="DD261" s="3"/>
      <c r="DE261" s="3"/>
    </row>
    <row r="262" spans="1:109" ht="15.6" x14ac:dyDescent="0.3">
      <c r="A262" s="2"/>
      <c r="B262" s="3"/>
      <c r="C262" s="3"/>
      <c r="D262" s="3"/>
      <c r="E262" s="2"/>
      <c r="F262" s="2"/>
      <c r="G262" s="2"/>
      <c r="H262" s="15"/>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c r="CM262" s="10"/>
      <c r="CN262" s="10"/>
      <c r="CO262" s="10"/>
      <c r="CP262" s="10"/>
      <c r="CQ262" s="10"/>
      <c r="CR262" s="10"/>
      <c r="CS262" s="10"/>
      <c r="CT262" s="39"/>
      <c r="CU262" s="39"/>
      <c r="CV262" s="39"/>
      <c r="CW262" s="20"/>
      <c r="CX262" s="39"/>
      <c r="CY262" s="39"/>
      <c r="CZ262" s="39"/>
      <c r="DA262" s="39"/>
      <c r="DB262" s="3"/>
      <c r="DC262" s="3"/>
      <c r="DD262" s="3"/>
      <c r="DE262" s="3"/>
    </row>
    <row r="263" spans="1:109" ht="15.6" x14ac:dyDescent="0.3">
      <c r="A263" s="2"/>
      <c r="B263" s="3"/>
      <c r="C263" s="3"/>
      <c r="D263" s="3"/>
      <c r="E263" s="2"/>
      <c r="F263" s="2"/>
      <c r="G263" s="2"/>
      <c r="H263" s="15"/>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c r="CM263" s="10"/>
      <c r="CN263" s="10"/>
      <c r="CO263" s="10"/>
      <c r="CP263" s="10"/>
      <c r="CQ263" s="10"/>
      <c r="CR263" s="10"/>
      <c r="CS263" s="10"/>
      <c r="CT263" s="39"/>
      <c r="CU263" s="39"/>
      <c r="CV263" s="39"/>
      <c r="CW263" s="20"/>
      <c r="CX263" s="39"/>
      <c r="CY263" s="39"/>
      <c r="CZ263" s="39"/>
      <c r="DA263" s="39"/>
      <c r="DB263" s="3"/>
      <c r="DC263" s="3"/>
      <c r="DD263" s="3"/>
      <c r="DE263" s="3"/>
    </row>
    <row r="264" spans="1:109" ht="15.6" x14ac:dyDescent="0.3">
      <c r="A264" s="2"/>
      <c r="B264" s="3"/>
      <c r="C264" s="3"/>
      <c r="D264" s="3"/>
      <c r="E264" s="2"/>
      <c r="F264" s="2"/>
      <c r="G264" s="2"/>
      <c r="H264" s="15"/>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c r="CM264" s="10"/>
      <c r="CN264" s="10"/>
      <c r="CO264" s="10"/>
      <c r="CP264" s="10"/>
      <c r="CQ264" s="10"/>
      <c r="CR264" s="10"/>
      <c r="CS264" s="10"/>
      <c r="CT264" s="39"/>
      <c r="CU264" s="39"/>
      <c r="CV264" s="39"/>
      <c r="CW264" s="20"/>
      <c r="CX264" s="39"/>
      <c r="CY264" s="39"/>
      <c r="CZ264" s="39"/>
      <c r="DA264" s="39"/>
      <c r="DB264" s="3"/>
      <c r="DC264" s="3"/>
      <c r="DD264" s="3"/>
      <c r="DE264" s="3"/>
    </row>
    <row r="265" spans="1:109" ht="15.6" x14ac:dyDescent="0.3">
      <c r="A265" s="2"/>
      <c r="B265" s="3"/>
      <c r="C265" s="3"/>
      <c r="D265" s="3"/>
      <c r="E265" s="2"/>
      <c r="F265" s="2"/>
      <c r="G265" s="2"/>
      <c r="H265" s="15"/>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c r="CM265" s="10"/>
      <c r="CN265" s="10"/>
      <c r="CO265" s="10"/>
      <c r="CP265" s="10"/>
      <c r="CQ265" s="10"/>
      <c r="CR265" s="10"/>
      <c r="CS265" s="10"/>
      <c r="CT265" s="39"/>
      <c r="CU265" s="39"/>
      <c r="CV265" s="39"/>
      <c r="CW265" s="20"/>
      <c r="CX265" s="39"/>
      <c r="CY265" s="39"/>
      <c r="CZ265" s="39"/>
      <c r="DA265" s="39"/>
      <c r="DB265" s="3"/>
      <c r="DC265" s="3"/>
      <c r="DD265" s="3"/>
      <c r="DE265" s="3"/>
    </row>
    <row r="266" spans="1:109" ht="15.6" x14ac:dyDescent="0.3">
      <c r="A266" s="2"/>
      <c r="B266" s="3"/>
      <c r="C266" s="3"/>
      <c r="D266" s="3"/>
      <c r="E266" s="2"/>
      <c r="F266" s="2"/>
      <c r="G266" s="2"/>
      <c r="H266" s="15"/>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c r="CM266" s="10"/>
      <c r="CN266" s="10"/>
      <c r="CO266" s="10"/>
      <c r="CP266" s="10"/>
      <c r="CQ266" s="10"/>
      <c r="CR266" s="10"/>
      <c r="CS266" s="10"/>
      <c r="CT266" s="39"/>
      <c r="CU266" s="39"/>
      <c r="CV266" s="39"/>
      <c r="CW266" s="20"/>
      <c r="CX266" s="39"/>
      <c r="CY266" s="39"/>
      <c r="CZ266" s="39"/>
      <c r="DA266" s="39"/>
      <c r="DB266" s="3"/>
      <c r="DC266" s="3"/>
      <c r="DD266" s="3"/>
      <c r="DE266" s="3"/>
    </row>
    <row r="267" spans="1:109" ht="15.6" x14ac:dyDescent="0.3">
      <c r="A267" s="2"/>
      <c r="B267" s="3"/>
      <c r="C267" s="3"/>
      <c r="D267" s="3"/>
      <c r="E267" s="2"/>
      <c r="F267" s="2"/>
      <c r="G267" s="2"/>
      <c r="H267" s="15"/>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c r="CM267" s="10"/>
      <c r="CN267" s="10"/>
      <c r="CO267" s="10"/>
      <c r="CP267" s="10"/>
      <c r="CQ267" s="10"/>
      <c r="CR267" s="10"/>
      <c r="CS267" s="10"/>
      <c r="CT267" s="39"/>
      <c r="CU267" s="39"/>
      <c r="CV267" s="39"/>
      <c r="CW267" s="20"/>
      <c r="CX267" s="39"/>
      <c r="CY267" s="39"/>
      <c r="CZ267" s="39"/>
      <c r="DA267" s="39"/>
      <c r="DB267" s="3"/>
      <c r="DC267" s="3"/>
      <c r="DD267" s="3"/>
      <c r="DE267" s="3"/>
    </row>
    <row r="268" spans="1:109" ht="15.6" x14ac:dyDescent="0.3">
      <c r="A268" s="2"/>
      <c r="B268" s="3"/>
      <c r="C268" s="3"/>
      <c r="D268" s="3"/>
      <c r="E268" s="2"/>
      <c r="F268" s="2"/>
      <c r="G268" s="2"/>
      <c r="H268" s="15"/>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c r="CM268" s="10"/>
      <c r="CN268" s="10"/>
      <c r="CO268" s="10"/>
      <c r="CP268" s="10"/>
      <c r="CQ268" s="10"/>
      <c r="CR268" s="10"/>
      <c r="CS268" s="10"/>
      <c r="CT268" s="39"/>
      <c r="CU268" s="39"/>
      <c r="CV268" s="39"/>
      <c r="CW268" s="20"/>
      <c r="CX268" s="39"/>
      <c r="CY268" s="39"/>
      <c r="CZ268" s="39"/>
      <c r="DA268" s="39"/>
      <c r="DB268" s="3"/>
      <c r="DC268" s="3"/>
      <c r="DD268" s="3"/>
      <c r="DE268" s="3"/>
    </row>
    <row r="269" spans="1:109" ht="15.6" x14ac:dyDescent="0.3">
      <c r="A269" s="2"/>
      <c r="B269" s="3"/>
      <c r="C269" s="3"/>
      <c r="D269" s="3"/>
      <c r="E269" s="2"/>
      <c r="F269" s="2"/>
      <c r="G269" s="2"/>
      <c r="H269" s="15"/>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c r="CM269" s="10"/>
      <c r="CN269" s="10"/>
      <c r="CO269" s="10"/>
      <c r="CP269" s="10"/>
      <c r="CQ269" s="10"/>
      <c r="CR269" s="10"/>
      <c r="CS269" s="10"/>
      <c r="CT269" s="39"/>
      <c r="CU269" s="39"/>
      <c r="CV269" s="39"/>
      <c r="CW269" s="20"/>
      <c r="CX269" s="39"/>
      <c r="CY269" s="39"/>
      <c r="CZ269" s="39"/>
      <c r="DA269" s="39"/>
      <c r="DB269" s="3"/>
      <c r="DC269" s="3"/>
      <c r="DD269" s="3"/>
      <c r="DE269" s="3"/>
    </row>
    <row r="270" spans="1:109" ht="15.6" x14ac:dyDescent="0.3">
      <c r="A270" s="2"/>
      <c r="B270" s="3"/>
      <c r="C270" s="3"/>
      <c r="D270" s="3"/>
      <c r="E270" s="2"/>
      <c r="F270" s="2"/>
      <c r="G270" s="2"/>
      <c r="H270" s="15"/>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c r="BU270" s="10"/>
      <c r="BV270" s="10"/>
      <c r="BW270" s="10"/>
      <c r="BX270" s="10"/>
      <c r="BY270" s="10"/>
      <c r="BZ270" s="10"/>
      <c r="CA270" s="10"/>
      <c r="CB270" s="10"/>
      <c r="CC270" s="10"/>
      <c r="CD270" s="10"/>
      <c r="CE270" s="10"/>
      <c r="CF270" s="10"/>
      <c r="CG270" s="10"/>
      <c r="CH270" s="10"/>
      <c r="CI270" s="10"/>
      <c r="CJ270" s="10"/>
      <c r="CK270" s="10"/>
      <c r="CL270" s="10"/>
      <c r="CM270" s="10"/>
      <c r="CN270" s="10"/>
      <c r="CO270" s="10"/>
      <c r="CP270" s="10"/>
      <c r="CQ270" s="10"/>
      <c r="CR270" s="10"/>
      <c r="CS270" s="10"/>
      <c r="CT270" s="39"/>
      <c r="CU270" s="39"/>
      <c r="CV270" s="39"/>
      <c r="CW270" s="20"/>
      <c r="CX270" s="39"/>
      <c r="CY270" s="39"/>
      <c r="CZ270" s="39"/>
      <c r="DA270" s="39"/>
      <c r="DB270" s="3"/>
      <c r="DC270" s="3"/>
      <c r="DD270" s="3"/>
      <c r="DE270" s="3"/>
    </row>
    <row r="271" spans="1:109" ht="15.6" x14ac:dyDescent="0.3">
      <c r="A271" s="2"/>
      <c r="B271" s="3"/>
      <c r="C271" s="3"/>
      <c r="D271" s="3"/>
      <c r="E271" s="2"/>
      <c r="F271" s="2"/>
      <c r="G271" s="2"/>
      <c r="H271" s="15"/>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c r="CM271" s="10"/>
      <c r="CN271" s="10"/>
      <c r="CO271" s="10"/>
      <c r="CP271" s="10"/>
      <c r="CQ271" s="10"/>
      <c r="CR271" s="10"/>
      <c r="CS271" s="10"/>
      <c r="CT271" s="39"/>
      <c r="CU271" s="39"/>
      <c r="CV271" s="39"/>
      <c r="CW271" s="20"/>
      <c r="CX271" s="39"/>
      <c r="CY271" s="39"/>
      <c r="CZ271" s="39"/>
      <c r="DA271" s="39"/>
      <c r="DB271" s="3"/>
      <c r="DC271" s="3"/>
      <c r="DD271" s="3"/>
      <c r="DE271" s="3"/>
    </row>
    <row r="272" spans="1:109" ht="15.6" x14ac:dyDescent="0.3">
      <c r="A272" s="2"/>
      <c r="B272" s="3"/>
      <c r="C272" s="3"/>
      <c r="D272" s="3"/>
      <c r="E272" s="2"/>
      <c r="F272" s="2"/>
      <c r="G272" s="2"/>
      <c r="H272" s="15"/>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c r="CM272" s="10"/>
      <c r="CN272" s="10"/>
      <c r="CO272" s="10"/>
      <c r="CP272" s="10"/>
      <c r="CQ272" s="10"/>
      <c r="CR272" s="10"/>
      <c r="CS272" s="10"/>
      <c r="CT272" s="39"/>
      <c r="CU272" s="39"/>
      <c r="CV272" s="39"/>
      <c r="CW272" s="20"/>
      <c r="CX272" s="39"/>
      <c r="CY272" s="39"/>
      <c r="CZ272" s="39"/>
      <c r="DA272" s="39"/>
      <c r="DB272" s="3"/>
      <c r="DC272" s="3"/>
      <c r="DD272" s="3"/>
      <c r="DE272" s="3"/>
    </row>
    <row r="273" spans="1:109" ht="15.6" x14ac:dyDescent="0.3">
      <c r="A273" s="2"/>
      <c r="B273" s="3"/>
      <c r="C273" s="3"/>
      <c r="D273" s="3"/>
      <c r="E273" s="2"/>
      <c r="F273" s="2"/>
      <c r="G273" s="2"/>
      <c r="H273" s="15"/>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c r="CM273" s="10"/>
      <c r="CN273" s="10"/>
      <c r="CO273" s="10"/>
      <c r="CP273" s="10"/>
      <c r="CQ273" s="10"/>
      <c r="CR273" s="10"/>
      <c r="CS273" s="10"/>
      <c r="CT273" s="39"/>
      <c r="CU273" s="39"/>
      <c r="CV273" s="39"/>
      <c r="CW273" s="20"/>
      <c r="CX273" s="39"/>
      <c r="CY273" s="39"/>
      <c r="CZ273" s="39"/>
      <c r="DA273" s="39"/>
      <c r="DB273" s="3"/>
      <c r="DC273" s="3"/>
      <c r="DD273" s="3"/>
      <c r="DE273" s="3"/>
    </row>
    <row r="274" spans="1:109" ht="15.6" x14ac:dyDescent="0.3">
      <c r="A274" s="2"/>
      <c r="B274" s="3"/>
      <c r="C274" s="3"/>
      <c r="D274" s="3"/>
      <c r="E274" s="2"/>
      <c r="F274" s="2"/>
      <c r="G274" s="2"/>
      <c r="H274" s="15"/>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c r="CM274" s="10"/>
      <c r="CN274" s="10"/>
      <c r="CO274" s="10"/>
      <c r="CP274" s="10"/>
      <c r="CQ274" s="10"/>
      <c r="CR274" s="10"/>
      <c r="CS274" s="10"/>
      <c r="CT274" s="39"/>
      <c r="CU274" s="39"/>
      <c r="CV274" s="39"/>
      <c r="CW274" s="20"/>
      <c r="CX274" s="39"/>
      <c r="CY274" s="39"/>
      <c r="CZ274" s="39"/>
      <c r="DA274" s="39"/>
      <c r="DB274" s="3"/>
      <c r="DC274" s="3"/>
      <c r="DD274" s="3"/>
      <c r="DE274" s="3"/>
    </row>
    <row r="275" spans="1:109" ht="15.6" x14ac:dyDescent="0.3">
      <c r="A275" s="2"/>
      <c r="B275" s="3"/>
      <c r="C275" s="3"/>
      <c r="D275" s="3"/>
      <c r="E275" s="2"/>
      <c r="F275" s="2"/>
      <c r="G275" s="2"/>
      <c r="H275" s="15"/>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c r="CM275" s="10"/>
      <c r="CN275" s="10"/>
      <c r="CO275" s="10"/>
      <c r="CP275" s="10"/>
      <c r="CQ275" s="10"/>
      <c r="CR275" s="10"/>
      <c r="CS275" s="10"/>
      <c r="CT275" s="39"/>
      <c r="CU275" s="39"/>
      <c r="CV275" s="39"/>
      <c r="CW275" s="20"/>
      <c r="CX275" s="39"/>
      <c r="CY275" s="39"/>
      <c r="CZ275" s="39"/>
      <c r="DA275" s="39"/>
      <c r="DB275" s="3"/>
      <c r="DC275" s="3"/>
      <c r="DD275" s="3"/>
      <c r="DE275" s="3"/>
    </row>
    <row r="276" spans="1:109" ht="15.6" x14ac:dyDescent="0.3">
      <c r="A276" s="2"/>
      <c r="B276" s="3"/>
      <c r="C276" s="3"/>
      <c r="D276" s="3"/>
      <c r="E276" s="2"/>
      <c r="F276" s="2"/>
      <c r="G276" s="2"/>
      <c r="H276" s="15"/>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c r="BU276" s="10"/>
      <c r="BV276" s="10"/>
      <c r="BW276" s="10"/>
      <c r="BX276" s="10"/>
      <c r="BY276" s="10"/>
      <c r="BZ276" s="10"/>
      <c r="CA276" s="10"/>
      <c r="CB276" s="10"/>
      <c r="CC276" s="10"/>
      <c r="CD276" s="10"/>
      <c r="CE276" s="10"/>
      <c r="CF276" s="10"/>
      <c r="CG276" s="10"/>
      <c r="CH276" s="10"/>
      <c r="CI276" s="10"/>
      <c r="CJ276" s="10"/>
      <c r="CK276" s="10"/>
      <c r="CL276" s="10"/>
      <c r="CM276" s="10"/>
      <c r="CN276" s="10"/>
      <c r="CO276" s="10"/>
      <c r="CP276" s="10"/>
      <c r="CQ276" s="10"/>
      <c r="CR276" s="10"/>
      <c r="CS276" s="10"/>
      <c r="CT276" s="39"/>
      <c r="CU276" s="39"/>
      <c r="CV276" s="39"/>
      <c r="CW276" s="20"/>
      <c r="CX276" s="39"/>
      <c r="CY276" s="39"/>
      <c r="CZ276" s="39"/>
      <c r="DA276" s="39"/>
      <c r="DB276" s="3"/>
      <c r="DC276" s="3"/>
      <c r="DD276" s="3"/>
      <c r="DE276" s="3"/>
    </row>
    <row r="277" spans="1:109" ht="15.6" x14ac:dyDescent="0.3">
      <c r="A277" s="2"/>
      <c r="B277" s="3"/>
      <c r="C277" s="3"/>
      <c r="D277" s="3"/>
      <c r="E277" s="2"/>
      <c r="F277" s="2"/>
      <c r="G277" s="2"/>
      <c r="H277" s="15"/>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c r="BU277" s="10"/>
      <c r="BV277" s="10"/>
      <c r="BW277" s="10"/>
      <c r="BX277" s="10"/>
      <c r="BY277" s="10"/>
      <c r="BZ277" s="10"/>
      <c r="CA277" s="10"/>
      <c r="CB277" s="10"/>
      <c r="CC277" s="10"/>
      <c r="CD277" s="10"/>
      <c r="CE277" s="10"/>
      <c r="CF277" s="10"/>
      <c r="CG277" s="10"/>
      <c r="CH277" s="10"/>
      <c r="CI277" s="10"/>
      <c r="CJ277" s="10"/>
      <c r="CK277" s="10"/>
      <c r="CL277" s="10"/>
      <c r="CM277" s="10"/>
      <c r="CN277" s="10"/>
      <c r="CO277" s="10"/>
      <c r="CP277" s="10"/>
      <c r="CQ277" s="10"/>
      <c r="CR277" s="10"/>
      <c r="CS277" s="10"/>
      <c r="CT277" s="39"/>
      <c r="CU277" s="39"/>
      <c r="CV277" s="39"/>
      <c r="CW277" s="20"/>
      <c r="CX277" s="39"/>
      <c r="CY277" s="39"/>
      <c r="CZ277" s="39"/>
      <c r="DA277" s="39"/>
      <c r="DB277" s="3"/>
      <c r="DC277" s="3"/>
      <c r="DD277" s="3"/>
      <c r="DE277" s="3"/>
    </row>
    <row r="278" spans="1:109" ht="15.6" x14ac:dyDescent="0.3">
      <c r="A278" s="2"/>
      <c r="B278" s="3"/>
      <c r="C278" s="3"/>
      <c r="D278" s="3"/>
      <c r="E278" s="2"/>
      <c r="F278" s="2"/>
      <c r="G278" s="2"/>
      <c r="H278" s="15"/>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c r="CM278" s="10"/>
      <c r="CN278" s="10"/>
      <c r="CO278" s="10"/>
      <c r="CP278" s="10"/>
      <c r="CQ278" s="10"/>
      <c r="CR278" s="10"/>
      <c r="CS278" s="10"/>
      <c r="CT278" s="39"/>
      <c r="CU278" s="39"/>
      <c r="CV278" s="39"/>
      <c r="CW278" s="20"/>
      <c r="CX278" s="39"/>
      <c r="CY278" s="39"/>
      <c r="CZ278" s="39"/>
      <c r="DA278" s="39"/>
      <c r="DB278" s="3"/>
      <c r="DC278" s="3"/>
      <c r="DD278" s="3"/>
      <c r="DE278" s="3"/>
    </row>
    <row r="279" spans="1:109" ht="15.6" x14ac:dyDescent="0.3">
      <c r="A279" s="2"/>
      <c r="B279" s="3"/>
      <c r="C279" s="3"/>
      <c r="D279" s="3"/>
      <c r="E279" s="2"/>
      <c r="F279" s="2"/>
      <c r="G279" s="2"/>
      <c r="H279" s="15"/>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c r="CM279" s="10"/>
      <c r="CN279" s="10"/>
      <c r="CO279" s="10"/>
      <c r="CP279" s="10"/>
      <c r="CQ279" s="10"/>
      <c r="CR279" s="10"/>
      <c r="CS279" s="10"/>
      <c r="CT279" s="39"/>
      <c r="CU279" s="39"/>
      <c r="CV279" s="39"/>
      <c r="CW279" s="20"/>
      <c r="CX279" s="39"/>
      <c r="CY279" s="39"/>
      <c r="CZ279" s="39"/>
      <c r="DA279" s="39"/>
      <c r="DB279" s="3"/>
      <c r="DC279" s="3"/>
      <c r="DD279" s="3"/>
      <c r="DE279" s="3"/>
    </row>
    <row r="280" spans="1:109" ht="15.6" x14ac:dyDescent="0.3">
      <c r="A280" s="2"/>
      <c r="B280" s="3"/>
      <c r="C280" s="3"/>
      <c r="D280" s="3"/>
      <c r="E280" s="2"/>
      <c r="F280" s="2"/>
      <c r="G280" s="2"/>
      <c r="H280" s="15"/>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c r="BU280" s="10"/>
      <c r="BV280" s="10"/>
      <c r="BW280" s="10"/>
      <c r="BX280" s="10"/>
      <c r="BY280" s="10"/>
      <c r="BZ280" s="10"/>
      <c r="CA280" s="10"/>
      <c r="CB280" s="10"/>
      <c r="CC280" s="10"/>
      <c r="CD280" s="10"/>
      <c r="CE280" s="10"/>
      <c r="CF280" s="10"/>
      <c r="CG280" s="10"/>
      <c r="CH280" s="10"/>
      <c r="CI280" s="10"/>
      <c r="CJ280" s="10"/>
      <c r="CK280" s="10"/>
      <c r="CL280" s="10"/>
      <c r="CM280" s="10"/>
      <c r="CN280" s="10"/>
      <c r="CO280" s="10"/>
      <c r="CP280" s="10"/>
      <c r="CQ280" s="10"/>
      <c r="CR280" s="10"/>
      <c r="CS280" s="10"/>
      <c r="CT280" s="39"/>
      <c r="CU280" s="39"/>
      <c r="CV280" s="39"/>
      <c r="CW280" s="20"/>
      <c r="CX280" s="39"/>
      <c r="CY280" s="39"/>
      <c r="CZ280" s="39"/>
      <c r="DA280" s="39"/>
      <c r="DB280" s="3"/>
      <c r="DC280" s="3"/>
      <c r="DD280" s="3"/>
      <c r="DE280" s="3"/>
    </row>
    <row r="281" spans="1:109" ht="15.6" x14ac:dyDescent="0.3">
      <c r="A281" s="2"/>
      <c r="B281" s="3"/>
      <c r="C281" s="3"/>
      <c r="D281" s="3"/>
      <c r="E281" s="2"/>
      <c r="F281" s="2"/>
      <c r="G281" s="2"/>
      <c r="H281" s="15"/>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c r="BU281" s="10"/>
      <c r="BV281" s="10"/>
      <c r="BW281" s="10"/>
      <c r="BX281" s="10"/>
      <c r="BY281" s="10"/>
      <c r="BZ281" s="10"/>
      <c r="CA281" s="10"/>
      <c r="CB281" s="10"/>
      <c r="CC281" s="10"/>
      <c r="CD281" s="10"/>
      <c r="CE281" s="10"/>
      <c r="CF281" s="10"/>
      <c r="CG281" s="10"/>
      <c r="CH281" s="10"/>
      <c r="CI281" s="10"/>
      <c r="CJ281" s="10"/>
      <c r="CK281" s="10"/>
      <c r="CL281" s="10"/>
      <c r="CM281" s="10"/>
      <c r="CN281" s="10"/>
      <c r="CO281" s="10"/>
      <c r="CP281" s="10"/>
      <c r="CQ281" s="10"/>
      <c r="CR281" s="10"/>
      <c r="CS281" s="10"/>
      <c r="CT281" s="39"/>
      <c r="CU281" s="39"/>
      <c r="CV281" s="39"/>
      <c r="CW281" s="20"/>
      <c r="CX281" s="39"/>
      <c r="CY281" s="39"/>
      <c r="CZ281" s="39"/>
      <c r="DA281" s="39"/>
      <c r="DB281" s="3"/>
      <c r="DC281" s="3"/>
      <c r="DD281" s="3"/>
      <c r="DE281" s="3"/>
    </row>
    <row r="282" spans="1:109" ht="15.6" x14ac:dyDescent="0.3">
      <c r="A282" s="2"/>
      <c r="B282" s="3"/>
      <c r="C282" s="3"/>
      <c r="D282" s="3"/>
      <c r="E282" s="2"/>
      <c r="F282" s="2"/>
      <c r="G282" s="2"/>
      <c r="H282" s="15"/>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c r="BU282" s="10"/>
      <c r="BV282" s="10"/>
      <c r="BW282" s="10"/>
      <c r="BX282" s="10"/>
      <c r="BY282" s="10"/>
      <c r="BZ282" s="10"/>
      <c r="CA282" s="10"/>
      <c r="CB282" s="10"/>
      <c r="CC282" s="10"/>
      <c r="CD282" s="10"/>
      <c r="CE282" s="10"/>
      <c r="CF282" s="10"/>
      <c r="CG282" s="10"/>
      <c r="CH282" s="10"/>
      <c r="CI282" s="10"/>
      <c r="CJ282" s="10"/>
      <c r="CK282" s="10"/>
      <c r="CL282" s="10"/>
      <c r="CM282" s="10"/>
      <c r="CN282" s="10"/>
      <c r="CO282" s="10"/>
      <c r="CP282" s="10"/>
      <c r="CQ282" s="10"/>
      <c r="CR282" s="10"/>
      <c r="CS282" s="10"/>
      <c r="CT282" s="39"/>
      <c r="CU282" s="39"/>
      <c r="CV282" s="39"/>
      <c r="CW282" s="20"/>
      <c r="CX282" s="39"/>
      <c r="CY282" s="39"/>
      <c r="CZ282" s="39"/>
      <c r="DA282" s="39"/>
      <c r="DB282" s="3"/>
      <c r="DC282" s="3"/>
      <c r="DD282" s="3"/>
      <c r="DE282" s="3"/>
    </row>
    <row r="283" spans="1:109" ht="15.6" x14ac:dyDescent="0.3">
      <c r="A283" s="2"/>
      <c r="B283" s="3"/>
      <c r="C283" s="3"/>
      <c r="D283" s="3"/>
      <c r="E283" s="2"/>
      <c r="F283" s="2"/>
      <c r="G283" s="2"/>
      <c r="H283" s="15"/>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c r="CM283" s="10"/>
      <c r="CN283" s="10"/>
      <c r="CO283" s="10"/>
      <c r="CP283" s="10"/>
      <c r="CQ283" s="10"/>
      <c r="CR283" s="10"/>
      <c r="CS283" s="10"/>
      <c r="CT283" s="39"/>
      <c r="CU283" s="39"/>
      <c r="CV283" s="39"/>
      <c r="CW283" s="20"/>
      <c r="CX283" s="39"/>
      <c r="CY283" s="39"/>
      <c r="CZ283" s="39"/>
      <c r="DA283" s="39"/>
      <c r="DB283" s="3"/>
      <c r="DC283" s="3"/>
      <c r="DD283" s="3"/>
      <c r="DE283" s="3"/>
    </row>
    <row r="284" spans="1:109" ht="15.6" x14ac:dyDescent="0.3">
      <c r="A284" s="2"/>
      <c r="B284" s="3"/>
      <c r="C284" s="3"/>
      <c r="D284" s="3"/>
      <c r="E284" s="2"/>
      <c r="F284" s="2"/>
      <c r="G284" s="2"/>
      <c r="H284" s="15"/>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c r="CM284" s="10"/>
      <c r="CN284" s="10"/>
      <c r="CO284" s="10"/>
      <c r="CP284" s="10"/>
      <c r="CQ284" s="10"/>
      <c r="CR284" s="10"/>
      <c r="CS284" s="10"/>
      <c r="CT284" s="39"/>
      <c r="CU284" s="39"/>
      <c r="CV284" s="39"/>
      <c r="CW284" s="20"/>
      <c r="CX284" s="39"/>
      <c r="CY284" s="39"/>
      <c r="CZ284" s="39"/>
      <c r="DA284" s="39"/>
      <c r="DB284" s="3"/>
      <c r="DC284" s="3"/>
      <c r="DD284" s="3"/>
      <c r="DE284" s="3"/>
    </row>
    <row r="285" spans="1:109" ht="15.6" x14ac:dyDescent="0.3">
      <c r="A285" s="2"/>
      <c r="B285" s="3"/>
      <c r="C285" s="3"/>
      <c r="D285" s="3"/>
      <c r="E285" s="2"/>
      <c r="F285" s="2"/>
      <c r="G285" s="2"/>
      <c r="H285" s="15"/>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c r="CM285" s="10"/>
      <c r="CN285" s="10"/>
      <c r="CO285" s="10"/>
      <c r="CP285" s="10"/>
      <c r="CQ285" s="10"/>
      <c r="CR285" s="10"/>
      <c r="CS285" s="10"/>
      <c r="CT285" s="39"/>
      <c r="CU285" s="39"/>
      <c r="CV285" s="39"/>
      <c r="CW285" s="20"/>
      <c r="CX285" s="39"/>
      <c r="CY285" s="39"/>
      <c r="CZ285" s="39"/>
      <c r="DA285" s="39"/>
      <c r="DB285" s="3"/>
      <c r="DC285" s="3"/>
      <c r="DD285" s="3"/>
      <c r="DE285" s="3"/>
    </row>
    <row r="286" spans="1:109" ht="15.6" x14ac:dyDescent="0.3">
      <c r="A286" s="2"/>
      <c r="B286" s="3"/>
      <c r="C286" s="3"/>
      <c r="D286" s="3"/>
      <c r="E286" s="2"/>
      <c r="F286" s="2"/>
      <c r="G286" s="2"/>
      <c r="H286" s="15"/>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c r="CM286" s="10"/>
      <c r="CN286" s="10"/>
      <c r="CO286" s="10"/>
      <c r="CP286" s="10"/>
      <c r="CQ286" s="10"/>
      <c r="CR286" s="10"/>
      <c r="CS286" s="10"/>
      <c r="CT286" s="39"/>
      <c r="CU286" s="39"/>
      <c r="CV286" s="39"/>
      <c r="CW286" s="20"/>
      <c r="CX286" s="39"/>
      <c r="CY286" s="39"/>
      <c r="CZ286" s="39"/>
      <c r="DA286" s="39"/>
      <c r="DB286" s="3"/>
      <c r="DC286" s="3"/>
      <c r="DD286" s="3"/>
      <c r="DE286" s="3"/>
    </row>
    <row r="287" spans="1:109" ht="15.6" x14ac:dyDescent="0.3">
      <c r="A287" s="2"/>
      <c r="B287" s="3"/>
      <c r="C287" s="3"/>
      <c r="D287" s="3"/>
      <c r="E287" s="2"/>
      <c r="F287" s="2"/>
      <c r="G287" s="2"/>
      <c r="H287" s="15"/>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c r="CM287" s="10"/>
      <c r="CN287" s="10"/>
      <c r="CO287" s="10"/>
      <c r="CP287" s="10"/>
      <c r="CQ287" s="10"/>
      <c r="CR287" s="10"/>
      <c r="CS287" s="10"/>
      <c r="CT287" s="39"/>
      <c r="CU287" s="39"/>
      <c r="CV287" s="39"/>
      <c r="CW287" s="20"/>
      <c r="CX287" s="39"/>
      <c r="CY287" s="39"/>
      <c r="CZ287" s="39"/>
      <c r="DA287" s="39"/>
      <c r="DB287" s="3"/>
      <c r="DC287" s="3"/>
      <c r="DD287" s="3"/>
      <c r="DE287" s="3"/>
    </row>
    <row r="288" spans="1:109" ht="15.6" x14ac:dyDescent="0.3">
      <c r="A288" s="2"/>
      <c r="B288" s="3"/>
      <c r="C288" s="3"/>
      <c r="D288" s="3"/>
      <c r="E288" s="2"/>
      <c r="F288" s="2"/>
      <c r="G288" s="2"/>
      <c r="H288" s="15"/>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c r="CM288" s="10"/>
      <c r="CN288" s="10"/>
      <c r="CO288" s="10"/>
      <c r="CP288" s="10"/>
      <c r="CQ288" s="10"/>
      <c r="CR288" s="10"/>
      <c r="CS288" s="10"/>
      <c r="CT288" s="39"/>
      <c r="CU288" s="39"/>
      <c r="CV288" s="39"/>
      <c r="CW288" s="20"/>
      <c r="CX288" s="39"/>
      <c r="CY288" s="39"/>
      <c r="CZ288" s="39"/>
      <c r="DA288" s="39"/>
      <c r="DB288" s="3"/>
      <c r="DC288" s="3"/>
      <c r="DD288" s="3"/>
      <c r="DE288" s="3"/>
    </row>
    <row r="289" spans="1:109" ht="15.6" x14ac:dyDescent="0.3">
      <c r="A289" s="2"/>
      <c r="B289" s="3"/>
      <c r="C289" s="3"/>
      <c r="D289" s="3"/>
      <c r="E289" s="2"/>
      <c r="F289" s="2"/>
      <c r="G289" s="2"/>
      <c r="H289" s="15"/>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c r="CM289" s="10"/>
      <c r="CN289" s="10"/>
      <c r="CO289" s="10"/>
      <c r="CP289" s="10"/>
      <c r="CQ289" s="10"/>
      <c r="CR289" s="10"/>
      <c r="CS289" s="10"/>
      <c r="CT289" s="39"/>
      <c r="CU289" s="39"/>
      <c r="CV289" s="39"/>
      <c r="CW289" s="20"/>
      <c r="CX289" s="39"/>
      <c r="CY289" s="39"/>
      <c r="CZ289" s="39"/>
      <c r="DA289" s="39"/>
      <c r="DB289" s="3"/>
      <c r="DC289" s="3"/>
      <c r="DD289" s="3"/>
      <c r="DE289" s="3"/>
    </row>
    <row r="290" spans="1:109" ht="15.6" x14ac:dyDescent="0.3">
      <c r="A290" s="2"/>
      <c r="B290" s="3"/>
      <c r="C290" s="3"/>
      <c r="D290" s="3"/>
      <c r="E290" s="2"/>
      <c r="F290" s="2"/>
      <c r="G290" s="2"/>
      <c r="H290" s="15"/>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c r="CM290" s="10"/>
      <c r="CN290" s="10"/>
      <c r="CO290" s="10"/>
      <c r="CP290" s="10"/>
      <c r="CQ290" s="10"/>
      <c r="CR290" s="10"/>
      <c r="CS290" s="10"/>
      <c r="CT290" s="39"/>
      <c r="CU290" s="39"/>
      <c r="CV290" s="39"/>
      <c r="CW290" s="20"/>
      <c r="CX290" s="39"/>
      <c r="CY290" s="39"/>
      <c r="CZ290" s="39"/>
      <c r="DA290" s="39"/>
      <c r="DB290" s="3"/>
      <c r="DC290" s="3"/>
      <c r="DD290" s="3"/>
      <c r="DE290" s="3"/>
    </row>
    <row r="291" spans="1:109" ht="15.6" x14ac:dyDescent="0.3">
      <c r="A291" s="2"/>
      <c r="B291" s="3"/>
      <c r="C291" s="3"/>
      <c r="D291" s="3"/>
      <c r="E291" s="2"/>
      <c r="F291" s="2"/>
      <c r="G291" s="2"/>
      <c r="H291" s="15"/>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c r="CM291" s="10"/>
      <c r="CN291" s="10"/>
      <c r="CO291" s="10"/>
      <c r="CP291" s="10"/>
      <c r="CQ291" s="10"/>
      <c r="CR291" s="10"/>
      <c r="CS291" s="10"/>
      <c r="CT291" s="39"/>
      <c r="CU291" s="39"/>
      <c r="CV291" s="39"/>
      <c r="CW291" s="20"/>
      <c r="CX291" s="39"/>
      <c r="CY291" s="39"/>
      <c r="CZ291" s="39"/>
      <c r="DA291" s="39"/>
      <c r="DB291" s="3"/>
      <c r="DC291" s="3"/>
      <c r="DD291" s="3"/>
      <c r="DE291" s="3"/>
    </row>
    <row r="292" spans="1:109" ht="15.6" x14ac:dyDescent="0.3">
      <c r="A292" s="2"/>
      <c r="B292" s="3"/>
      <c r="C292" s="3"/>
      <c r="D292" s="3"/>
      <c r="E292" s="2"/>
      <c r="F292" s="2"/>
      <c r="G292" s="2"/>
      <c r="H292" s="15"/>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c r="CM292" s="10"/>
      <c r="CN292" s="10"/>
      <c r="CO292" s="10"/>
      <c r="CP292" s="10"/>
      <c r="CQ292" s="10"/>
      <c r="CR292" s="10"/>
      <c r="CS292" s="10"/>
      <c r="CT292" s="39"/>
      <c r="CU292" s="39"/>
      <c r="CV292" s="39"/>
      <c r="CW292" s="20"/>
      <c r="CX292" s="39"/>
      <c r="CY292" s="39"/>
      <c r="CZ292" s="39"/>
      <c r="DA292" s="39"/>
      <c r="DB292" s="3"/>
      <c r="DC292" s="3"/>
      <c r="DD292" s="3"/>
      <c r="DE292" s="3"/>
    </row>
    <row r="293" spans="1:109" ht="15.6" x14ac:dyDescent="0.3">
      <c r="A293" s="2"/>
      <c r="B293" s="3"/>
      <c r="C293" s="3"/>
      <c r="D293" s="3"/>
      <c r="E293" s="2"/>
      <c r="F293" s="2"/>
      <c r="G293" s="2"/>
      <c r="H293" s="15"/>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c r="CM293" s="10"/>
      <c r="CN293" s="10"/>
      <c r="CO293" s="10"/>
      <c r="CP293" s="10"/>
      <c r="CQ293" s="10"/>
      <c r="CR293" s="10"/>
      <c r="CS293" s="10"/>
      <c r="CT293" s="39"/>
      <c r="CU293" s="39"/>
      <c r="CV293" s="39"/>
      <c r="CW293" s="20"/>
      <c r="CX293" s="39"/>
      <c r="CY293" s="39"/>
      <c r="CZ293" s="39"/>
      <c r="DA293" s="39"/>
      <c r="DB293" s="3"/>
      <c r="DC293" s="3"/>
      <c r="DD293" s="3"/>
      <c r="DE293" s="3"/>
    </row>
    <row r="294" spans="1:109" ht="15.6" x14ac:dyDescent="0.3">
      <c r="A294" s="2"/>
      <c r="B294" s="3"/>
      <c r="C294" s="3"/>
      <c r="D294" s="3"/>
      <c r="E294" s="2"/>
      <c r="F294" s="2"/>
      <c r="G294" s="2"/>
      <c r="H294" s="15"/>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c r="CM294" s="10"/>
      <c r="CN294" s="10"/>
      <c r="CO294" s="10"/>
      <c r="CP294" s="10"/>
      <c r="CQ294" s="10"/>
      <c r="CR294" s="10"/>
      <c r="CS294" s="10"/>
      <c r="CT294" s="39"/>
      <c r="CU294" s="39"/>
      <c r="CV294" s="39"/>
      <c r="CW294" s="20"/>
      <c r="CX294" s="39"/>
      <c r="CY294" s="39"/>
      <c r="CZ294" s="39"/>
      <c r="DA294" s="39"/>
      <c r="DB294" s="3"/>
      <c r="DC294" s="3"/>
      <c r="DD294" s="3"/>
      <c r="DE294" s="3"/>
    </row>
    <row r="295" spans="1:109" ht="15.6" x14ac:dyDescent="0.3">
      <c r="A295" s="2"/>
      <c r="B295" s="3"/>
      <c r="C295" s="3"/>
      <c r="D295" s="3"/>
      <c r="E295" s="2"/>
      <c r="F295" s="2"/>
      <c r="G295" s="2"/>
      <c r="H295" s="15"/>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c r="CM295" s="10"/>
      <c r="CN295" s="10"/>
      <c r="CO295" s="10"/>
      <c r="CP295" s="10"/>
      <c r="CQ295" s="10"/>
      <c r="CR295" s="10"/>
      <c r="CS295" s="10"/>
      <c r="CT295" s="39"/>
      <c r="CU295" s="39"/>
      <c r="CV295" s="39"/>
      <c r="CW295" s="20"/>
      <c r="CX295" s="39"/>
      <c r="CY295" s="39"/>
      <c r="CZ295" s="39"/>
      <c r="DA295" s="39"/>
      <c r="DB295" s="3"/>
      <c r="DC295" s="3"/>
      <c r="DD295" s="3"/>
      <c r="DE295" s="3"/>
    </row>
    <row r="296" spans="1:109" ht="15.6" x14ac:dyDescent="0.3">
      <c r="A296" s="2"/>
      <c r="B296" s="3"/>
      <c r="C296" s="3"/>
      <c r="D296" s="3"/>
      <c r="E296" s="2"/>
      <c r="F296" s="2"/>
      <c r="G296" s="2"/>
      <c r="H296" s="15"/>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c r="CM296" s="10"/>
      <c r="CN296" s="10"/>
      <c r="CO296" s="10"/>
      <c r="CP296" s="10"/>
      <c r="CQ296" s="10"/>
      <c r="CR296" s="10"/>
      <c r="CS296" s="10"/>
      <c r="CT296" s="39"/>
      <c r="CU296" s="39"/>
      <c r="CV296" s="39"/>
      <c r="CW296" s="20"/>
      <c r="CX296" s="39"/>
      <c r="CY296" s="39"/>
      <c r="CZ296" s="39"/>
      <c r="DA296" s="39"/>
      <c r="DB296" s="3"/>
      <c r="DC296" s="3"/>
      <c r="DD296" s="3"/>
      <c r="DE296" s="3"/>
    </row>
    <row r="297" spans="1:109" ht="15.6" x14ac:dyDescent="0.3">
      <c r="A297" s="2"/>
      <c r="B297" s="3"/>
      <c r="C297" s="3"/>
      <c r="D297" s="3"/>
      <c r="E297" s="2"/>
      <c r="F297" s="2"/>
      <c r="G297" s="2"/>
      <c r="H297" s="15"/>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c r="CM297" s="10"/>
      <c r="CN297" s="10"/>
      <c r="CO297" s="10"/>
      <c r="CP297" s="10"/>
      <c r="CQ297" s="10"/>
      <c r="CR297" s="10"/>
      <c r="CS297" s="10"/>
      <c r="CT297" s="39"/>
      <c r="CU297" s="39"/>
      <c r="CV297" s="39"/>
      <c r="CW297" s="20"/>
      <c r="CX297" s="39"/>
      <c r="CY297" s="39"/>
      <c r="CZ297" s="39"/>
      <c r="DA297" s="39"/>
      <c r="DB297" s="3"/>
      <c r="DC297" s="3"/>
      <c r="DD297" s="3"/>
      <c r="DE297" s="3"/>
    </row>
    <row r="298" spans="1:109" ht="15.6" x14ac:dyDescent="0.3">
      <c r="A298" s="2"/>
      <c r="B298" s="3"/>
      <c r="C298" s="3"/>
      <c r="D298" s="3"/>
      <c r="E298" s="2"/>
      <c r="F298" s="2"/>
      <c r="G298" s="2"/>
      <c r="H298" s="15"/>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c r="CM298" s="10"/>
      <c r="CN298" s="10"/>
      <c r="CO298" s="10"/>
      <c r="CP298" s="10"/>
      <c r="CQ298" s="10"/>
      <c r="CR298" s="10"/>
      <c r="CS298" s="10"/>
      <c r="CT298" s="39"/>
      <c r="CU298" s="39"/>
      <c r="CV298" s="39"/>
      <c r="CW298" s="20"/>
      <c r="CX298" s="39"/>
      <c r="CY298" s="39"/>
      <c r="CZ298" s="39"/>
      <c r="DA298" s="39"/>
      <c r="DB298" s="3"/>
      <c r="DC298" s="3"/>
      <c r="DD298" s="3"/>
      <c r="DE298" s="3"/>
    </row>
    <row r="299" spans="1:109" ht="15.6" x14ac:dyDescent="0.3">
      <c r="A299" s="2"/>
      <c r="B299" s="3"/>
      <c r="C299" s="3"/>
      <c r="D299" s="3"/>
      <c r="E299" s="2"/>
      <c r="F299" s="2"/>
      <c r="G299" s="2"/>
      <c r="H299" s="15"/>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c r="CM299" s="10"/>
      <c r="CN299" s="10"/>
      <c r="CO299" s="10"/>
      <c r="CP299" s="10"/>
      <c r="CQ299" s="10"/>
      <c r="CR299" s="10"/>
      <c r="CS299" s="10"/>
      <c r="CT299" s="39"/>
      <c r="CU299" s="39"/>
      <c r="CV299" s="39"/>
      <c r="CW299" s="20"/>
      <c r="CX299" s="39"/>
      <c r="CY299" s="39"/>
      <c r="CZ299" s="39"/>
      <c r="DA299" s="39"/>
      <c r="DB299" s="3"/>
      <c r="DC299" s="3"/>
      <c r="DD299" s="3"/>
      <c r="DE299" s="3"/>
    </row>
    <row r="300" spans="1:109" ht="15.6" x14ac:dyDescent="0.3">
      <c r="A300" s="2"/>
      <c r="B300" s="3"/>
      <c r="C300" s="3"/>
      <c r="D300" s="3"/>
      <c r="E300" s="2"/>
      <c r="F300" s="2"/>
      <c r="G300" s="2"/>
      <c r="H300" s="15"/>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c r="CM300" s="10"/>
      <c r="CN300" s="10"/>
      <c r="CO300" s="10"/>
      <c r="CP300" s="10"/>
      <c r="CQ300" s="10"/>
      <c r="CR300" s="10"/>
      <c r="CS300" s="10"/>
      <c r="CT300" s="39"/>
      <c r="CU300" s="39"/>
      <c r="CV300" s="39"/>
      <c r="CW300" s="20"/>
      <c r="CX300" s="39"/>
      <c r="CY300" s="39"/>
      <c r="CZ300" s="39"/>
      <c r="DA300" s="39"/>
      <c r="DB300" s="3"/>
      <c r="DC300" s="3"/>
      <c r="DD300" s="3"/>
      <c r="DE300" s="3"/>
    </row>
    <row r="301" spans="1:109" ht="15.6" x14ac:dyDescent="0.3">
      <c r="A301" s="2"/>
      <c r="B301" s="3"/>
      <c r="C301" s="3"/>
      <c r="D301" s="3"/>
      <c r="E301" s="2"/>
      <c r="F301" s="2"/>
      <c r="G301" s="2"/>
      <c r="H301" s="15"/>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c r="CM301" s="10"/>
      <c r="CN301" s="10"/>
      <c r="CO301" s="10"/>
      <c r="CP301" s="10"/>
      <c r="CQ301" s="10"/>
      <c r="CR301" s="10"/>
      <c r="CS301" s="10"/>
      <c r="CT301" s="39"/>
      <c r="CU301" s="39"/>
      <c r="CV301" s="39"/>
      <c r="CW301" s="20"/>
      <c r="CX301" s="39"/>
      <c r="CY301" s="39"/>
      <c r="CZ301" s="39"/>
      <c r="DA301" s="39"/>
      <c r="DB301" s="3"/>
      <c r="DC301" s="3"/>
      <c r="DD301" s="3"/>
      <c r="DE301" s="3"/>
    </row>
    <row r="302" spans="1:109" ht="15.6" x14ac:dyDescent="0.3">
      <c r="A302" s="2"/>
      <c r="B302" s="3"/>
      <c r="C302" s="3"/>
      <c r="D302" s="3"/>
      <c r="E302" s="2"/>
      <c r="F302" s="2"/>
      <c r="G302" s="2"/>
      <c r="H302" s="15"/>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c r="CM302" s="10"/>
      <c r="CN302" s="10"/>
      <c r="CO302" s="10"/>
      <c r="CP302" s="10"/>
      <c r="CQ302" s="10"/>
      <c r="CR302" s="10"/>
      <c r="CS302" s="10"/>
      <c r="CT302" s="39"/>
      <c r="CU302" s="39"/>
      <c r="CV302" s="39"/>
      <c r="CW302" s="20"/>
      <c r="CX302" s="39"/>
      <c r="CY302" s="39"/>
      <c r="CZ302" s="39"/>
      <c r="DA302" s="39"/>
      <c r="DB302" s="3"/>
      <c r="DC302" s="3"/>
      <c r="DD302" s="3"/>
      <c r="DE302" s="3"/>
    </row>
    <row r="303" spans="1:109" ht="15.6" x14ac:dyDescent="0.3">
      <c r="A303" s="2"/>
      <c r="B303" s="3"/>
      <c r="C303" s="3"/>
      <c r="D303" s="3"/>
      <c r="E303" s="2"/>
      <c r="F303" s="2"/>
      <c r="G303" s="2"/>
      <c r="H303" s="15"/>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c r="CM303" s="10"/>
      <c r="CN303" s="10"/>
      <c r="CO303" s="10"/>
      <c r="CP303" s="10"/>
      <c r="CQ303" s="10"/>
      <c r="CR303" s="10"/>
      <c r="CS303" s="10"/>
      <c r="CT303" s="39"/>
      <c r="CU303" s="39"/>
      <c r="CV303" s="39"/>
      <c r="CW303" s="20"/>
      <c r="CX303" s="39"/>
      <c r="CY303" s="39"/>
      <c r="CZ303" s="39"/>
      <c r="DA303" s="39"/>
      <c r="DB303" s="3"/>
      <c r="DC303" s="3"/>
      <c r="DD303" s="3"/>
      <c r="DE303" s="3"/>
    </row>
    <row r="304" spans="1:109" ht="15.6" x14ac:dyDescent="0.3">
      <c r="A304" s="2"/>
      <c r="B304" s="3"/>
      <c r="C304" s="3"/>
      <c r="D304" s="3"/>
      <c r="E304" s="2"/>
      <c r="F304" s="2"/>
      <c r="G304" s="2"/>
      <c r="H304" s="15"/>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c r="CM304" s="10"/>
      <c r="CN304" s="10"/>
      <c r="CO304" s="10"/>
      <c r="CP304" s="10"/>
      <c r="CQ304" s="10"/>
      <c r="CR304" s="10"/>
      <c r="CS304" s="10"/>
      <c r="CT304" s="39"/>
      <c r="CU304" s="39"/>
      <c r="CV304" s="39"/>
      <c r="CW304" s="20"/>
      <c r="CX304" s="39"/>
      <c r="CY304" s="39"/>
      <c r="CZ304" s="39"/>
      <c r="DA304" s="39"/>
      <c r="DB304" s="3"/>
      <c r="DC304" s="3"/>
      <c r="DD304" s="3"/>
      <c r="DE304" s="3"/>
    </row>
    <row r="305" spans="1:109" ht="15.6" x14ac:dyDescent="0.3">
      <c r="A305" s="2"/>
      <c r="B305" s="3"/>
      <c r="C305" s="3"/>
      <c r="D305" s="3"/>
      <c r="E305" s="2"/>
      <c r="F305" s="2"/>
      <c r="G305" s="2"/>
      <c r="H305" s="15"/>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c r="CM305" s="10"/>
      <c r="CN305" s="10"/>
      <c r="CO305" s="10"/>
      <c r="CP305" s="10"/>
      <c r="CQ305" s="10"/>
      <c r="CR305" s="10"/>
      <c r="CS305" s="10"/>
      <c r="CT305" s="39"/>
      <c r="CU305" s="39"/>
      <c r="CV305" s="39"/>
      <c r="CW305" s="20"/>
      <c r="CX305" s="39"/>
      <c r="CY305" s="39"/>
      <c r="CZ305" s="39"/>
      <c r="DA305" s="39"/>
      <c r="DB305" s="3"/>
      <c r="DC305" s="3"/>
      <c r="DD305" s="3"/>
      <c r="DE305" s="3"/>
    </row>
    <row r="306" spans="1:109" ht="15.6" x14ac:dyDescent="0.3">
      <c r="A306" s="2"/>
      <c r="B306" s="3"/>
      <c r="C306" s="3"/>
      <c r="D306" s="3"/>
      <c r="E306" s="2"/>
      <c r="F306" s="2"/>
      <c r="G306" s="2"/>
      <c r="H306" s="15"/>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c r="CM306" s="10"/>
      <c r="CN306" s="10"/>
      <c r="CO306" s="10"/>
      <c r="CP306" s="10"/>
      <c r="CQ306" s="10"/>
      <c r="CR306" s="10"/>
      <c r="CS306" s="10"/>
      <c r="CT306" s="39"/>
      <c r="CU306" s="39"/>
      <c r="CV306" s="39"/>
      <c r="CW306" s="20"/>
      <c r="CX306" s="39"/>
      <c r="CY306" s="39"/>
      <c r="CZ306" s="39"/>
      <c r="DA306" s="39"/>
      <c r="DB306" s="3"/>
      <c r="DC306" s="3"/>
      <c r="DD306" s="3"/>
      <c r="DE306" s="3"/>
    </row>
    <row r="307" spans="1:109" ht="15.6" x14ac:dyDescent="0.3">
      <c r="A307" s="2"/>
      <c r="B307" s="3"/>
      <c r="C307" s="3"/>
      <c r="D307" s="3"/>
      <c r="E307" s="2"/>
      <c r="F307" s="2"/>
      <c r="G307" s="2"/>
      <c r="H307" s="15"/>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c r="BU307" s="10"/>
      <c r="BV307" s="10"/>
      <c r="BW307" s="10"/>
      <c r="BX307" s="10"/>
      <c r="BY307" s="10"/>
      <c r="BZ307" s="10"/>
      <c r="CA307" s="10"/>
      <c r="CB307" s="10"/>
      <c r="CC307" s="10"/>
      <c r="CD307" s="10"/>
      <c r="CE307" s="10"/>
      <c r="CF307" s="10"/>
      <c r="CG307" s="10"/>
      <c r="CH307" s="10"/>
      <c r="CI307" s="10"/>
      <c r="CJ307" s="10"/>
      <c r="CK307" s="10"/>
      <c r="CL307" s="10"/>
      <c r="CM307" s="10"/>
      <c r="CN307" s="10"/>
      <c r="CO307" s="10"/>
      <c r="CP307" s="10"/>
      <c r="CQ307" s="10"/>
      <c r="CR307" s="10"/>
      <c r="CS307" s="10"/>
      <c r="CT307" s="39"/>
      <c r="CU307" s="39"/>
      <c r="CV307" s="39"/>
      <c r="CW307" s="20"/>
      <c r="CX307" s="39"/>
      <c r="CY307" s="39"/>
      <c r="CZ307" s="39"/>
      <c r="DA307" s="39"/>
      <c r="DB307" s="3"/>
      <c r="DC307" s="3"/>
      <c r="DD307" s="3"/>
      <c r="DE307" s="3"/>
    </row>
    <row r="308" spans="1:109" ht="15.6" x14ac:dyDescent="0.3">
      <c r="A308" s="2"/>
      <c r="B308" s="3"/>
      <c r="C308" s="3"/>
      <c r="D308" s="3"/>
      <c r="E308" s="2"/>
      <c r="F308" s="2"/>
      <c r="G308" s="2"/>
      <c r="H308" s="15"/>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c r="CM308" s="10"/>
      <c r="CN308" s="10"/>
      <c r="CO308" s="10"/>
      <c r="CP308" s="10"/>
      <c r="CQ308" s="10"/>
      <c r="CR308" s="10"/>
      <c r="CS308" s="10"/>
      <c r="CT308" s="39"/>
      <c r="CU308" s="39"/>
      <c r="CV308" s="39"/>
      <c r="CW308" s="20"/>
      <c r="CX308" s="39"/>
      <c r="CY308" s="39"/>
      <c r="CZ308" s="39"/>
      <c r="DA308" s="39"/>
      <c r="DB308" s="3"/>
      <c r="DC308" s="3"/>
      <c r="DD308" s="3"/>
      <c r="DE308" s="3"/>
    </row>
    <row r="309" spans="1:109" ht="15.6" x14ac:dyDescent="0.3">
      <c r="A309" s="2"/>
      <c r="B309" s="3"/>
      <c r="C309" s="3"/>
      <c r="D309" s="3"/>
      <c r="E309" s="2"/>
      <c r="F309" s="2"/>
      <c r="G309" s="2"/>
      <c r="H309" s="15"/>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c r="CM309" s="10"/>
      <c r="CN309" s="10"/>
      <c r="CO309" s="10"/>
      <c r="CP309" s="10"/>
      <c r="CQ309" s="10"/>
      <c r="CR309" s="10"/>
      <c r="CS309" s="10"/>
      <c r="CT309" s="39"/>
      <c r="CU309" s="39"/>
      <c r="CV309" s="39"/>
      <c r="CW309" s="20"/>
      <c r="CX309" s="39"/>
      <c r="CY309" s="39"/>
      <c r="CZ309" s="39"/>
      <c r="DA309" s="39"/>
      <c r="DB309" s="3"/>
      <c r="DC309" s="3"/>
      <c r="DD309" s="3"/>
      <c r="DE309" s="3"/>
    </row>
    <row r="310" spans="1:109" ht="15.6" x14ac:dyDescent="0.3">
      <c r="A310" s="2"/>
      <c r="B310" s="3"/>
      <c r="C310" s="3"/>
      <c r="D310" s="3"/>
      <c r="E310" s="2"/>
      <c r="F310" s="2"/>
      <c r="G310" s="2"/>
      <c r="H310" s="15"/>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c r="BU310" s="10"/>
      <c r="BV310" s="10"/>
      <c r="BW310" s="10"/>
      <c r="BX310" s="10"/>
      <c r="BY310" s="10"/>
      <c r="BZ310" s="10"/>
      <c r="CA310" s="10"/>
      <c r="CB310" s="10"/>
      <c r="CC310" s="10"/>
      <c r="CD310" s="10"/>
      <c r="CE310" s="10"/>
      <c r="CF310" s="10"/>
      <c r="CG310" s="10"/>
      <c r="CH310" s="10"/>
      <c r="CI310" s="10"/>
      <c r="CJ310" s="10"/>
      <c r="CK310" s="10"/>
      <c r="CL310" s="10"/>
      <c r="CM310" s="10"/>
      <c r="CN310" s="10"/>
      <c r="CO310" s="10"/>
      <c r="CP310" s="10"/>
      <c r="CQ310" s="10"/>
      <c r="CR310" s="10"/>
      <c r="CS310" s="10"/>
      <c r="CT310" s="39"/>
      <c r="CU310" s="39"/>
      <c r="CV310" s="39"/>
      <c r="CW310" s="20"/>
      <c r="CX310" s="39"/>
      <c r="CY310" s="39"/>
      <c r="CZ310" s="39"/>
      <c r="DA310" s="39"/>
      <c r="DB310" s="3"/>
      <c r="DC310" s="3"/>
      <c r="DD310" s="3"/>
      <c r="DE310" s="3"/>
    </row>
    <row r="311" spans="1:109" ht="15.6" x14ac:dyDescent="0.3">
      <c r="A311" s="2"/>
      <c r="B311" s="3"/>
      <c r="C311" s="3"/>
      <c r="D311" s="3"/>
      <c r="E311" s="2"/>
      <c r="F311" s="2"/>
      <c r="G311" s="2"/>
      <c r="H311" s="15"/>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c r="CM311" s="10"/>
      <c r="CN311" s="10"/>
      <c r="CO311" s="10"/>
      <c r="CP311" s="10"/>
      <c r="CQ311" s="10"/>
      <c r="CR311" s="10"/>
      <c r="CS311" s="10"/>
      <c r="CT311" s="39"/>
      <c r="CU311" s="39"/>
      <c r="CV311" s="39"/>
      <c r="CW311" s="20"/>
      <c r="CX311" s="39"/>
      <c r="CY311" s="39"/>
      <c r="CZ311" s="39"/>
      <c r="DA311" s="39"/>
      <c r="DB311" s="3"/>
      <c r="DC311" s="3"/>
      <c r="DD311" s="3"/>
      <c r="DE311" s="3"/>
    </row>
    <row r="312" spans="1:109" ht="15.6" x14ac:dyDescent="0.3">
      <c r="A312" s="2"/>
      <c r="B312" s="3"/>
      <c r="C312" s="3"/>
      <c r="D312" s="3"/>
      <c r="E312" s="2"/>
      <c r="F312" s="2"/>
      <c r="G312" s="2"/>
      <c r="H312" s="15"/>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c r="CM312" s="10"/>
      <c r="CN312" s="10"/>
      <c r="CO312" s="10"/>
      <c r="CP312" s="10"/>
      <c r="CQ312" s="10"/>
      <c r="CR312" s="10"/>
      <c r="CS312" s="10"/>
      <c r="CT312" s="39"/>
      <c r="CU312" s="39"/>
      <c r="CV312" s="39"/>
      <c r="CW312" s="20"/>
      <c r="CX312" s="39"/>
      <c r="CY312" s="39"/>
      <c r="CZ312" s="39"/>
      <c r="DA312" s="39"/>
      <c r="DB312" s="3"/>
      <c r="DC312" s="3"/>
      <c r="DD312" s="3"/>
      <c r="DE312" s="3"/>
    </row>
    <row r="313" spans="1:109" ht="15.6" x14ac:dyDescent="0.3">
      <c r="A313" s="2"/>
      <c r="B313" s="3"/>
      <c r="C313" s="3"/>
      <c r="D313" s="3"/>
      <c r="E313" s="2"/>
      <c r="F313" s="2"/>
      <c r="G313" s="2"/>
      <c r="H313" s="15"/>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c r="CE313" s="10"/>
      <c r="CF313" s="10"/>
      <c r="CG313" s="10"/>
      <c r="CH313" s="10"/>
      <c r="CI313" s="10"/>
      <c r="CJ313" s="10"/>
      <c r="CK313" s="10"/>
      <c r="CL313" s="10"/>
      <c r="CM313" s="10"/>
      <c r="CN313" s="10"/>
      <c r="CO313" s="10"/>
      <c r="CP313" s="10"/>
      <c r="CQ313" s="10"/>
      <c r="CR313" s="10"/>
      <c r="CS313" s="10"/>
      <c r="CT313" s="39"/>
      <c r="CU313" s="39"/>
      <c r="CV313" s="39"/>
      <c r="CW313" s="20"/>
      <c r="CX313" s="39"/>
      <c r="CY313" s="39"/>
      <c r="CZ313" s="39"/>
      <c r="DA313" s="39"/>
      <c r="DB313" s="3"/>
      <c r="DC313" s="3"/>
      <c r="DD313" s="3"/>
      <c r="DE313" s="3"/>
    </row>
    <row r="314" spans="1:109" ht="15.6" x14ac:dyDescent="0.3">
      <c r="A314" s="2"/>
      <c r="B314" s="3"/>
      <c r="C314" s="3"/>
      <c r="D314" s="3"/>
      <c r="E314" s="2"/>
      <c r="F314" s="2"/>
      <c r="G314" s="2"/>
      <c r="H314" s="15"/>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c r="BU314" s="10"/>
      <c r="BV314" s="10"/>
      <c r="BW314" s="10"/>
      <c r="BX314" s="10"/>
      <c r="BY314" s="10"/>
      <c r="BZ314" s="10"/>
      <c r="CA314" s="10"/>
      <c r="CB314" s="10"/>
      <c r="CC314" s="10"/>
      <c r="CD314" s="10"/>
      <c r="CE314" s="10"/>
      <c r="CF314" s="10"/>
      <c r="CG314" s="10"/>
      <c r="CH314" s="10"/>
      <c r="CI314" s="10"/>
      <c r="CJ314" s="10"/>
      <c r="CK314" s="10"/>
      <c r="CL314" s="10"/>
      <c r="CM314" s="10"/>
      <c r="CN314" s="10"/>
      <c r="CO314" s="10"/>
      <c r="CP314" s="10"/>
      <c r="CQ314" s="10"/>
      <c r="CR314" s="10"/>
      <c r="CS314" s="10"/>
      <c r="CT314" s="39"/>
      <c r="CU314" s="39"/>
      <c r="CV314" s="39"/>
      <c r="CW314" s="20"/>
      <c r="CX314" s="39"/>
      <c r="CY314" s="39"/>
      <c r="CZ314" s="39"/>
      <c r="DA314" s="39"/>
      <c r="DB314" s="3"/>
      <c r="DC314" s="3"/>
      <c r="DD314" s="3"/>
      <c r="DE314" s="3"/>
    </row>
    <row r="315" spans="1:109" ht="15.6" x14ac:dyDescent="0.3">
      <c r="A315" s="2"/>
      <c r="B315" s="3"/>
      <c r="C315" s="3"/>
      <c r="D315" s="3"/>
      <c r="E315" s="2"/>
      <c r="F315" s="2"/>
      <c r="G315" s="2"/>
      <c r="H315" s="15"/>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c r="CM315" s="10"/>
      <c r="CN315" s="10"/>
      <c r="CO315" s="10"/>
      <c r="CP315" s="10"/>
      <c r="CQ315" s="10"/>
      <c r="CR315" s="10"/>
      <c r="CS315" s="10"/>
      <c r="CT315" s="39"/>
      <c r="CU315" s="39"/>
      <c r="CV315" s="39"/>
      <c r="CW315" s="20"/>
      <c r="CX315" s="39"/>
      <c r="CY315" s="39"/>
      <c r="CZ315" s="39"/>
      <c r="DA315" s="39"/>
      <c r="DB315" s="3"/>
      <c r="DC315" s="3"/>
      <c r="DD315" s="3"/>
      <c r="DE315" s="3"/>
    </row>
    <row r="316" spans="1:109" ht="15.6" x14ac:dyDescent="0.3">
      <c r="A316" s="2"/>
      <c r="B316" s="3"/>
      <c r="C316" s="3"/>
      <c r="D316" s="3"/>
      <c r="E316" s="2"/>
      <c r="F316" s="2"/>
      <c r="G316" s="2"/>
      <c r="H316" s="15"/>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c r="CM316" s="10"/>
      <c r="CN316" s="10"/>
      <c r="CO316" s="10"/>
      <c r="CP316" s="10"/>
      <c r="CQ316" s="10"/>
      <c r="CR316" s="10"/>
      <c r="CS316" s="10"/>
      <c r="CT316" s="39"/>
      <c r="CU316" s="39"/>
      <c r="CV316" s="39"/>
      <c r="CW316" s="20"/>
      <c r="CX316" s="39"/>
      <c r="CY316" s="39"/>
      <c r="CZ316" s="39"/>
      <c r="DA316" s="39"/>
      <c r="DB316" s="3"/>
      <c r="DC316" s="3"/>
      <c r="DD316" s="3"/>
      <c r="DE316" s="3"/>
    </row>
    <row r="317" spans="1:109" ht="15.6" x14ac:dyDescent="0.3">
      <c r="A317" s="2"/>
      <c r="B317" s="3"/>
      <c r="C317" s="3"/>
      <c r="D317" s="3"/>
      <c r="E317" s="2"/>
      <c r="F317" s="2"/>
      <c r="G317" s="2"/>
      <c r="H317" s="15"/>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c r="BU317" s="10"/>
      <c r="BV317" s="10"/>
      <c r="BW317" s="10"/>
      <c r="BX317" s="10"/>
      <c r="BY317" s="10"/>
      <c r="BZ317" s="10"/>
      <c r="CA317" s="10"/>
      <c r="CB317" s="10"/>
      <c r="CC317" s="10"/>
      <c r="CD317" s="10"/>
      <c r="CE317" s="10"/>
      <c r="CF317" s="10"/>
      <c r="CG317" s="10"/>
      <c r="CH317" s="10"/>
      <c r="CI317" s="10"/>
      <c r="CJ317" s="10"/>
      <c r="CK317" s="10"/>
      <c r="CL317" s="10"/>
      <c r="CM317" s="10"/>
      <c r="CN317" s="10"/>
      <c r="CO317" s="10"/>
      <c r="CP317" s="10"/>
      <c r="CQ317" s="10"/>
      <c r="CR317" s="10"/>
      <c r="CS317" s="10"/>
      <c r="CT317" s="39"/>
      <c r="CU317" s="39"/>
      <c r="CV317" s="39"/>
      <c r="CW317" s="20"/>
      <c r="CX317" s="39"/>
      <c r="CY317" s="39"/>
      <c r="CZ317" s="39"/>
      <c r="DA317" s="39"/>
      <c r="DB317" s="3"/>
      <c r="DC317" s="3"/>
      <c r="DD317" s="3"/>
      <c r="DE317" s="3"/>
    </row>
    <row r="318" spans="1:109" ht="15.6" x14ac:dyDescent="0.3">
      <c r="A318" s="2"/>
      <c r="B318" s="3"/>
      <c r="C318" s="3"/>
      <c r="D318" s="3"/>
      <c r="E318" s="2"/>
      <c r="F318" s="2"/>
      <c r="G318" s="2"/>
      <c r="H318" s="15"/>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c r="BU318" s="10"/>
      <c r="BV318" s="10"/>
      <c r="BW318" s="10"/>
      <c r="BX318" s="10"/>
      <c r="BY318" s="10"/>
      <c r="BZ318" s="10"/>
      <c r="CA318" s="10"/>
      <c r="CB318" s="10"/>
      <c r="CC318" s="10"/>
      <c r="CD318" s="10"/>
      <c r="CE318" s="10"/>
      <c r="CF318" s="10"/>
      <c r="CG318" s="10"/>
      <c r="CH318" s="10"/>
      <c r="CI318" s="10"/>
      <c r="CJ318" s="10"/>
      <c r="CK318" s="10"/>
      <c r="CL318" s="10"/>
      <c r="CM318" s="10"/>
      <c r="CN318" s="10"/>
      <c r="CO318" s="10"/>
      <c r="CP318" s="10"/>
      <c r="CQ318" s="10"/>
      <c r="CR318" s="10"/>
      <c r="CS318" s="10"/>
      <c r="CT318" s="39"/>
      <c r="CU318" s="39"/>
      <c r="CV318" s="39"/>
      <c r="CW318" s="20"/>
      <c r="CX318" s="39"/>
      <c r="CY318" s="39"/>
      <c r="CZ318" s="39"/>
      <c r="DA318" s="39"/>
      <c r="DB318" s="3"/>
      <c r="DC318" s="3"/>
      <c r="DD318" s="3"/>
      <c r="DE318" s="3"/>
    </row>
    <row r="319" spans="1:109" ht="15.6" x14ac:dyDescent="0.3">
      <c r="A319" s="2"/>
      <c r="B319" s="3"/>
      <c r="C319" s="3"/>
      <c r="D319" s="3"/>
      <c r="E319" s="2"/>
      <c r="F319" s="2"/>
      <c r="G319" s="2"/>
      <c r="H319" s="15"/>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c r="CM319" s="10"/>
      <c r="CN319" s="10"/>
      <c r="CO319" s="10"/>
      <c r="CP319" s="10"/>
      <c r="CQ319" s="10"/>
      <c r="CR319" s="10"/>
      <c r="CS319" s="10"/>
      <c r="CT319" s="39"/>
      <c r="CU319" s="39"/>
      <c r="CV319" s="39"/>
      <c r="CW319" s="20"/>
      <c r="CX319" s="39"/>
      <c r="CY319" s="39"/>
      <c r="CZ319" s="39"/>
      <c r="DA319" s="39"/>
      <c r="DB319" s="3"/>
      <c r="DC319" s="3"/>
      <c r="DD319" s="3"/>
      <c r="DE319" s="3"/>
    </row>
    <row r="320" spans="1:109" ht="15.6" x14ac:dyDescent="0.3">
      <c r="A320" s="2"/>
      <c r="B320" s="3"/>
      <c r="C320" s="3"/>
      <c r="D320" s="3"/>
      <c r="E320" s="2"/>
      <c r="F320" s="2"/>
      <c r="G320" s="2"/>
      <c r="H320" s="15"/>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c r="CM320" s="10"/>
      <c r="CN320" s="10"/>
      <c r="CO320" s="10"/>
      <c r="CP320" s="10"/>
      <c r="CQ320" s="10"/>
      <c r="CR320" s="10"/>
      <c r="CS320" s="10"/>
      <c r="CT320" s="39"/>
      <c r="CU320" s="39"/>
      <c r="CV320" s="39"/>
      <c r="CW320" s="20"/>
      <c r="CX320" s="39"/>
      <c r="CY320" s="39"/>
      <c r="CZ320" s="39"/>
      <c r="DA320" s="39"/>
      <c r="DB320" s="3"/>
      <c r="DC320" s="3"/>
      <c r="DD320" s="3"/>
      <c r="DE320" s="3"/>
    </row>
    <row r="321" spans="1:109" ht="15.6" x14ac:dyDescent="0.3">
      <c r="A321" s="2"/>
      <c r="B321" s="3"/>
      <c r="C321" s="3"/>
      <c r="D321" s="3"/>
      <c r="E321" s="2"/>
      <c r="F321" s="2"/>
      <c r="G321" s="2"/>
      <c r="H321" s="15"/>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c r="CM321" s="10"/>
      <c r="CN321" s="10"/>
      <c r="CO321" s="10"/>
      <c r="CP321" s="10"/>
      <c r="CQ321" s="10"/>
      <c r="CR321" s="10"/>
      <c r="CS321" s="10"/>
      <c r="CT321" s="39"/>
      <c r="CU321" s="39"/>
      <c r="CV321" s="39"/>
      <c r="CW321" s="20"/>
      <c r="CX321" s="39"/>
      <c r="CY321" s="39"/>
      <c r="CZ321" s="39"/>
      <c r="DA321" s="39"/>
      <c r="DB321" s="3"/>
      <c r="DC321" s="3"/>
      <c r="DD321" s="3"/>
      <c r="DE321" s="3"/>
    </row>
    <row r="322" spans="1:109" ht="15.6" x14ac:dyDescent="0.3">
      <c r="A322" s="2"/>
      <c r="B322" s="3"/>
      <c r="C322" s="3"/>
      <c r="D322" s="3"/>
      <c r="E322" s="2"/>
      <c r="F322" s="2"/>
      <c r="G322" s="2"/>
      <c r="H322" s="15"/>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c r="CM322" s="10"/>
      <c r="CN322" s="10"/>
      <c r="CO322" s="10"/>
      <c r="CP322" s="10"/>
      <c r="CQ322" s="10"/>
      <c r="CR322" s="10"/>
      <c r="CS322" s="10"/>
      <c r="CT322" s="39"/>
      <c r="CU322" s="39"/>
      <c r="CV322" s="39"/>
      <c r="CW322" s="20"/>
      <c r="CX322" s="39"/>
      <c r="CY322" s="39"/>
      <c r="CZ322" s="39"/>
      <c r="DA322" s="39"/>
      <c r="DB322" s="3"/>
      <c r="DC322" s="3"/>
      <c r="DD322" s="3"/>
      <c r="DE322" s="3"/>
    </row>
    <row r="323" spans="1:109" ht="15.6" x14ac:dyDescent="0.3">
      <c r="A323" s="2"/>
      <c r="B323" s="3"/>
      <c r="C323" s="3"/>
      <c r="D323" s="3"/>
      <c r="E323" s="2"/>
      <c r="F323" s="2"/>
      <c r="G323" s="2"/>
      <c r="H323" s="15"/>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c r="CM323" s="10"/>
      <c r="CN323" s="10"/>
      <c r="CO323" s="10"/>
      <c r="CP323" s="10"/>
      <c r="CQ323" s="10"/>
      <c r="CR323" s="10"/>
      <c r="CS323" s="10"/>
      <c r="CT323" s="39"/>
      <c r="CU323" s="39"/>
      <c r="CV323" s="39"/>
      <c r="CW323" s="20"/>
      <c r="CX323" s="39"/>
      <c r="CY323" s="39"/>
      <c r="CZ323" s="39"/>
      <c r="DA323" s="39"/>
      <c r="DB323" s="3"/>
      <c r="DC323" s="3"/>
      <c r="DD323" s="3"/>
      <c r="DE323" s="3"/>
    </row>
    <row r="324" spans="1:109" ht="15.6" x14ac:dyDescent="0.3">
      <c r="A324" s="2"/>
      <c r="B324" s="3"/>
      <c r="C324" s="3"/>
      <c r="D324" s="3"/>
      <c r="E324" s="2"/>
      <c r="F324" s="2"/>
      <c r="G324" s="2"/>
      <c r="H324" s="15"/>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c r="CM324" s="10"/>
      <c r="CN324" s="10"/>
      <c r="CO324" s="10"/>
      <c r="CP324" s="10"/>
      <c r="CQ324" s="10"/>
      <c r="CR324" s="10"/>
      <c r="CS324" s="10"/>
      <c r="CT324" s="39"/>
      <c r="CU324" s="39"/>
      <c r="CV324" s="39"/>
      <c r="CW324" s="20"/>
      <c r="CX324" s="39"/>
      <c r="CY324" s="39"/>
      <c r="CZ324" s="39"/>
      <c r="DA324" s="39"/>
      <c r="DB324" s="3"/>
      <c r="DC324" s="3"/>
      <c r="DD324" s="3"/>
      <c r="DE324" s="3"/>
    </row>
    <row r="325" spans="1:109" ht="15.6" x14ac:dyDescent="0.3">
      <c r="A325" s="2"/>
      <c r="B325" s="3"/>
      <c r="C325" s="3"/>
      <c r="D325" s="3"/>
      <c r="E325" s="2"/>
      <c r="F325" s="2"/>
      <c r="G325" s="2"/>
      <c r="H325" s="15"/>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c r="CM325" s="10"/>
      <c r="CN325" s="10"/>
      <c r="CO325" s="10"/>
      <c r="CP325" s="10"/>
      <c r="CQ325" s="10"/>
      <c r="CR325" s="10"/>
      <c r="CS325" s="10"/>
      <c r="CT325" s="39"/>
      <c r="CU325" s="39"/>
      <c r="CV325" s="39"/>
      <c r="CW325" s="20"/>
      <c r="CX325" s="39"/>
      <c r="CY325" s="39"/>
      <c r="CZ325" s="39"/>
      <c r="DA325" s="39"/>
      <c r="DB325" s="3"/>
      <c r="DC325" s="3"/>
      <c r="DD325" s="3"/>
      <c r="DE325" s="3"/>
    </row>
    <row r="326" spans="1:109" ht="15.6" x14ac:dyDescent="0.3">
      <c r="A326" s="2"/>
      <c r="B326" s="3"/>
      <c r="C326" s="3"/>
      <c r="D326" s="3"/>
      <c r="E326" s="2"/>
      <c r="F326" s="2"/>
      <c r="G326" s="2"/>
      <c r="H326" s="15"/>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c r="CM326" s="10"/>
      <c r="CN326" s="10"/>
      <c r="CO326" s="10"/>
      <c r="CP326" s="10"/>
      <c r="CQ326" s="10"/>
      <c r="CR326" s="10"/>
      <c r="CS326" s="10"/>
      <c r="CT326" s="39"/>
      <c r="CU326" s="39"/>
      <c r="CV326" s="39"/>
      <c r="CW326" s="20"/>
      <c r="CX326" s="39"/>
      <c r="CY326" s="39"/>
      <c r="CZ326" s="39"/>
      <c r="DA326" s="39"/>
      <c r="DB326" s="3"/>
      <c r="DC326" s="3"/>
      <c r="DD326" s="3"/>
      <c r="DE326" s="3"/>
    </row>
    <row r="327" spans="1:109" ht="15.6" x14ac:dyDescent="0.3">
      <c r="A327" s="2"/>
      <c r="B327" s="3"/>
      <c r="C327" s="3"/>
      <c r="D327" s="3"/>
      <c r="E327" s="2"/>
      <c r="F327" s="2"/>
      <c r="G327" s="2"/>
      <c r="H327" s="15"/>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c r="CM327" s="10"/>
      <c r="CN327" s="10"/>
      <c r="CO327" s="10"/>
      <c r="CP327" s="10"/>
      <c r="CQ327" s="10"/>
      <c r="CR327" s="10"/>
      <c r="CS327" s="10"/>
      <c r="CT327" s="39"/>
      <c r="CU327" s="39"/>
      <c r="CV327" s="39"/>
      <c r="CW327" s="20"/>
      <c r="CX327" s="39"/>
      <c r="CY327" s="39"/>
      <c r="CZ327" s="39"/>
      <c r="DA327" s="39"/>
      <c r="DB327" s="3"/>
      <c r="DC327" s="3"/>
      <c r="DD327" s="3"/>
      <c r="DE327" s="3"/>
    </row>
    <row r="328" spans="1:109" ht="15.6" x14ac:dyDescent="0.3">
      <c r="A328" s="2"/>
      <c r="B328" s="3"/>
      <c r="C328" s="3"/>
      <c r="D328" s="3"/>
      <c r="E328" s="2"/>
      <c r="F328" s="2"/>
      <c r="G328" s="2"/>
      <c r="H328" s="15"/>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c r="CM328" s="10"/>
      <c r="CN328" s="10"/>
      <c r="CO328" s="10"/>
      <c r="CP328" s="10"/>
      <c r="CQ328" s="10"/>
      <c r="CR328" s="10"/>
      <c r="CS328" s="10"/>
      <c r="CT328" s="39"/>
      <c r="CU328" s="39"/>
      <c r="CV328" s="39"/>
      <c r="CW328" s="20"/>
      <c r="CX328" s="39"/>
      <c r="CY328" s="39"/>
      <c r="CZ328" s="39"/>
      <c r="DA328" s="39"/>
      <c r="DB328" s="3"/>
      <c r="DC328" s="3"/>
      <c r="DD328" s="3"/>
      <c r="DE328" s="3"/>
    </row>
    <row r="329" spans="1:109" ht="15.6" x14ac:dyDescent="0.3">
      <c r="A329" s="2"/>
      <c r="B329" s="3"/>
      <c r="C329" s="3"/>
      <c r="D329" s="3"/>
      <c r="E329" s="2"/>
      <c r="F329" s="2"/>
      <c r="G329" s="2"/>
      <c r="H329" s="15"/>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c r="CM329" s="10"/>
      <c r="CN329" s="10"/>
      <c r="CO329" s="10"/>
      <c r="CP329" s="10"/>
      <c r="CQ329" s="10"/>
      <c r="CR329" s="10"/>
      <c r="CS329" s="10"/>
      <c r="CT329" s="39"/>
      <c r="CU329" s="39"/>
      <c r="CV329" s="39"/>
      <c r="CW329" s="20"/>
      <c r="CX329" s="39"/>
      <c r="CY329" s="39"/>
      <c r="CZ329" s="39"/>
      <c r="DA329" s="39"/>
      <c r="DB329" s="3"/>
      <c r="DC329" s="3"/>
      <c r="DD329" s="3"/>
      <c r="DE329" s="3"/>
    </row>
    <row r="330" spans="1:109" ht="15.6" x14ac:dyDescent="0.3">
      <c r="A330" s="2"/>
      <c r="B330" s="3"/>
      <c r="C330" s="3"/>
      <c r="D330" s="3"/>
      <c r="E330" s="2"/>
      <c r="F330" s="2"/>
      <c r="G330" s="2"/>
      <c r="H330" s="15"/>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c r="CM330" s="10"/>
      <c r="CN330" s="10"/>
      <c r="CO330" s="10"/>
      <c r="CP330" s="10"/>
      <c r="CQ330" s="10"/>
      <c r="CR330" s="10"/>
      <c r="CS330" s="10"/>
      <c r="CT330" s="39"/>
      <c r="CU330" s="39"/>
      <c r="CV330" s="39"/>
      <c r="CW330" s="20"/>
      <c r="CX330" s="39"/>
      <c r="CY330" s="39"/>
      <c r="CZ330" s="39"/>
      <c r="DA330" s="39"/>
      <c r="DB330" s="3"/>
      <c r="DC330" s="3"/>
      <c r="DD330" s="3"/>
      <c r="DE330" s="3"/>
    </row>
    <row r="331" spans="1:109" ht="15.6" x14ac:dyDescent="0.3">
      <c r="A331" s="2"/>
      <c r="B331" s="3"/>
      <c r="C331" s="3"/>
      <c r="D331" s="3"/>
      <c r="E331" s="2"/>
      <c r="F331" s="2"/>
      <c r="G331" s="2"/>
      <c r="H331" s="15"/>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c r="CM331" s="10"/>
      <c r="CN331" s="10"/>
      <c r="CO331" s="10"/>
      <c r="CP331" s="10"/>
      <c r="CQ331" s="10"/>
      <c r="CR331" s="10"/>
      <c r="CS331" s="10"/>
      <c r="CT331" s="39"/>
      <c r="CU331" s="39"/>
      <c r="CV331" s="39"/>
      <c r="CW331" s="20"/>
      <c r="CX331" s="39"/>
      <c r="CY331" s="39"/>
      <c r="CZ331" s="39"/>
      <c r="DA331" s="39"/>
      <c r="DB331" s="3"/>
      <c r="DC331" s="3"/>
      <c r="DD331" s="3"/>
      <c r="DE331" s="3"/>
    </row>
    <row r="332" spans="1:109" ht="15.6" x14ac:dyDescent="0.3">
      <c r="A332" s="2"/>
      <c r="B332" s="3"/>
      <c r="C332" s="3"/>
      <c r="D332" s="3"/>
      <c r="E332" s="2"/>
      <c r="F332" s="2"/>
      <c r="G332" s="2"/>
      <c r="H332" s="15"/>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c r="CM332" s="10"/>
      <c r="CN332" s="10"/>
      <c r="CO332" s="10"/>
      <c r="CP332" s="10"/>
      <c r="CQ332" s="10"/>
      <c r="CR332" s="10"/>
      <c r="CS332" s="10"/>
      <c r="CT332" s="39"/>
      <c r="CU332" s="39"/>
      <c r="CV332" s="39"/>
      <c r="CW332" s="20"/>
      <c r="CX332" s="39"/>
      <c r="CY332" s="39"/>
      <c r="CZ332" s="39"/>
      <c r="DA332" s="39"/>
      <c r="DB332" s="3"/>
      <c r="DC332" s="3"/>
      <c r="DD332" s="3"/>
      <c r="DE332" s="3"/>
    </row>
    <row r="333" spans="1:109" ht="15.6" x14ac:dyDescent="0.3">
      <c r="A333" s="2"/>
      <c r="B333" s="3"/>
      <c r="C333" s="3"/>
      <c r="D333" s="3"/>
      <c r="E333" s="2"/>
      <c r="F333" s="2"/>
      <c r="G333" s="2"/>
      <c r="H333" s="15"/>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c r="CM333" s="10"/>
      <c r="CN333" s="10"/>
      <c r="CO333" s="10"/>
      <c r="CP333" s="10"/>
      <c r="CQ333" s="10"/>
      <c r="CR333" s="10"/>
      <c r="CS333" s="10"/>
      <c r="CT333" s="39"/>
      <c r="CU333" s="39"/>
      <c r="CV333" s="39"/>
      <c r="CW333" s="20"/>
      <c r="CX333" s="39"/>
      <c r="CY333" s="39"/>
      <c r="CZ333" s="39"/>
      <c r="DA333" s="39"/>
      <c r="DB333" s="3"/>
      <c r="DC333" s="3"/>
      <c r="DD333" s="3"/>
      <c r="DE333" s="3"/>
    </row>
    <row r="334" spans="1:109" ht="15.6" x14ac:dyDescent="0.3">
      <c r="A334" s="2"/>
      <c r="B334" s="3"/>
      <c r="C334" s="3"/>
      <c r="D334" s="3"/>
      <c r="E334" s="2"/>
      <c r="F334" s="2"/>
      <c r="G334" s="2"/>
      <c r="H334" s="15"/>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c r="CM334" s="10"/>
      <c r="CN334" s="10"/>
      <c r="CO334" s="10"/>
      <c r="CP334" s="10"/>
      <c r="CQ334" s="10"/>
      <c r="CR334" s="10"/>
      <c r="CS334" s="10"/>
      <c r="CT334" s="39"/>
      <c r="CU334" s="39"/>
      <c r="CV334" s="39"/>
      <c r="CW334" s="20"/>
      <c r="CX334" s="39"/>
      <c r="CY334" s="39"/>
      <c r="CZ334" s="39"/>
      <c r="DA334" s="39"/>
      <c r="DB334" s="3"/>
      <c r="DC334" s="3"/>
      <c r="DD334" s="3"/>
      <c r="DE334" s="3"/>
    </row>
    <row r="335" spans="1:109" ht="15.6" x14ac:dyDescent="0.3">
      <c r="A335" s="2"/>
      <c r="B335" s="3"/>
      <c r="C335" s="3"/>
      <c r="D335" s="3"/>
      <c r="E335" s="2"/>
      <c r="F335" s="2"/>
      <c r="G335" s="2"/>
      <c r="H335" s="15"/>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c r="CM335" s="10"/>
      <c r="CN335" s="10"/>
      <c r="CO335" s="10"/>
      <c r="CP335" s="10"/>
      <c r="CQ335" s="10"/>
      <c r="CR335" s="10"/>
      <c r="CS335" s="10"/>
      <c r="CT335" s="39"/>
      <c r="CU335" s="39"/>
      <c r="CV335" s="39"/>
      <c r="CW335" s="20"/>
      <c r="CX335" s="39"/>
      <c r="CY335" s="39"/>
      <c r="CZ335" s="39"/>
      <c r="DA335" s="39"/>
      <c r="DB335" s="3"/>
      <c r="DC335" s="3"/>
      <c r="DD335" s="3"/>
      <c r="DE335" s="3"/>
    </row>
    <row r="336" spans="1:109" ht="15.6" x14ac:dyDescent="0.3">
      <c r="A336" s="2"/>
      <c r="B336" s="3"/>
      <c r="C336" s="3"/>
      <c r="D336" s="3"/>
      <c r="E336" s="2"/>
      <c r="F336" s="2"/>
      <c r="G336" s="2"/>
      <c r="H336" s="15"/>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c r="CM336" s="10"/>
      <c r="CN336" s="10"/>
      <c r="CO336" s="10"/>
      <c r="CP336" s="10"/>
      <c r="CQ336" s="10"/>
      <c r="CR336" s="10"/>
      <c r="CS336" s="10"/>
      <c r="CT336" s="39"/>
      <c r="CU336" s="39"/>
      <c r="CV336" s="39"/>
      <c r="CW336" s="20"/>
      <c r="CX336" s="39"/>
      <c r="CY336" s="39"/>
      <c r="CZ336" s="39"/>
      <c r="DA336" s="39"/>
      <c r="DB336" s="3"/>
      <c r="DC336" s="3"/>
      <c r="DD336" s="3"/>
      <c r="DE336" s="3"/>
    </row>
    <row r="337" spans="1:109" ht="15.6" x14ac:dyDescent="0.3">
      <c r="A337" s="2"/>
      <c r="B337" s="3"/>
      <c r="C337" s="3"/>
      <c r="D337" s="3"/>
      <c r="E337" s="2"/>
      <c r="F337" s="2"/>
      <c r="G337" s="2"/>
      <c r="H337" s="15"/>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c r="CM337" s="10"/>
      <c r="CN337" s="10"/>
      <c r="CO337" s="10"/>
      <c r="CP337" s="10"/>
      <c r="CQ337" s="10"/>
      <c r="CR337" s="10"/>
      <c r="CS337" s="10"/>
      <c r="CT337" s="39"/>
      <c r="CU337" s="39"/>
      <c r="CV337" s="39"/>
      <c r="CW337" s="20"/>
      <c r="CX337" s="39"/>
      <c r="CY337" s="39"/>
      <c r="CZ337" s="39"/>
      <c r="DA337" s="39"/>
      <c r="DB337" s="3"/>
      <c r="DC337" s="3"/>
      <c r="DD337" s="3"/>
      <c r="DE337" s="3"/>
    </row>
    <row r="338" spans="1:109" ht="15.6" x14ac:dyDescent="0.3">
      <c r="A338" s="2"/>
      <c r="B338" s="3"/>
      <c r="C338" s="3"/>
      <c r="D338" s="3"/>
      <c r="E338" s="2"/>
      <c r="F338" s="2"/>
      <c r="G338" s="2"/>
      <c r="H338" s="15"/>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c r="CM338" s="10"/>
      <c r="CN338" s="10"/>
      <c r="CO338" s="10"/>
      <c r="CP338" s="10"/>
      <c r="CQ338" s="10"/>
      <c r="CR338" s="10"/>
      <c r="CS338" s="10"/>
      <c r="CT338" s="39"/>
      <c r="CU338" s="39"/>
      <c r="CV338" s="39"/>
      <c r="CW338" s="20"/>
      <c r="CX338" s="39"/>
      <c r="CY338" s="39"/>
      <c r="CZ338" s="39"/>
      <c r="DA338" s="39"/>
      <c r="DB338" s="3"/>
      <c r="DC338" s="3"/>
      <c r="DD338" s="3"/>
      <c r="DE338" s="3"/>
    </row>
    <row r="339" spans="1:109" ht="15.6" x14ac:dyDescent="0.3">
      <c r="A339" s="2"/>
      <c r="B339" s="3"/>
      <c r="C339" s="3"/>
      <c r="D339" s="3"/>
      <c r="E339" s="2"/>
      <c r="F339" s="2"/>
      <c r="G339" s="2"/>
      <c r="H339" s="15"/>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c r="CM339" s="10"/>
      <c r="CN339" s="10"/>
      <c r="CO339" s="10"/>
      <c r="CP339" s="10"/>
      <c r="CQ339" s="10"/>
      <c r="CR339" s="10"/>
      <c r="CS339" s="10"/>
      <c r="CT339" s="39"/>
      <c r="CU339" s="39"/>
      <c r="CV339" s="39"/>
      <c r="CW339" s="20"/>
      <c r="CX339" s="39"/>
      <c r="CY339" s="39"/>
      <c r="CZ339" s="39"/>
      <c r="DA339" s="39"/>
      <c r="DB339" s="3"/>
      <c r="DC339" s="3"/>
      <c r="DD339" s="3"/>
      <c r="DE339" s="3"/>
    </row>
    <row r="340" spans="1:109" ht="15.6" x14ac:dyDescent="0.3">
      <c r="A340" s="2"/>
      <c r="B340" s="3"/>
      <c r="C340" s="3"/>
      <c r="D340" s="3"/>
      <c r="E340" s="2"/>
      <c r="F340" s="2"/>
      <c r="G340" s="2"/>
      <c r="H340" s="15"/>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c r="CM340" s="10"/>
      <c r="CN340" s="10"/>
      <c r="CO340" s="10"/>
      <c r="CP340" s="10"/>
      <c r="CQ340" s="10"/>
      <c r="CR340" s="10"/>
      <c r="CS340" s="10"/>
      <c r="CT340" s="39"/>
      <c r="CU340" s="39"/>
      <c r="CV340" s="39"/>
      <c r="CW340" s="20"/>
      <c r="CX340" s="39"/>
      <c r="CY340" s="39"/>
      <c r="CZ340" s="39"/>
      <c r="DA340" s="39"/>
      <c r="DB340" s="3"/>
      <c r="DC340" s="3"/>
      <c r="DD340" s="3"/>
      <c r="DE340" s="3"/>
    </row>
    <row r="341" spans="1:109" ht="15.6" x14ac:dyDescent="0.3">
      <c r="A341" s="2"/>
      <c r="B341" s="3"/>
      <c r="C341" s="3"/>
      <c r="D341" s="3"/>
      <c r="E341" s="2"/>
      <c r="F341" s="2"/>
      <c r="G341" s="2"/>
      <c r="H341" s="15"/>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c r="CM341" s="10"/>
      <c r="CN341" s="10"/>
      <c r="CO341" s="10"/>
      <c r="CP341" s="10"/>
      <c r="CQ341" s="10"/>
      <c r="CR341" s="10"/>
      <c r="CS341" s="10"/>
      <c r="CT341" s="39"/>
      <c r="CU341" s="39"/>
      <c r="CV341" s="39"/>
      <c r="CW341" s="20"/>
      <c r="CX341" s="39"/>
      <c r="CY341" s="39"/>
      <c r="CZ341" s="39"/>
      <c r="DA341" s="39"/>
      <c r="DB341" s="3"/>
      <c r="DC341" s="3"/>
      <c r="DD341" s="3"/>
      <c r="DE341" s="3"/>
    </row>
    <row r="342" spans="1:109" ht="15.6" x14ac:dyDescent="0.3">
      <c r="A342" s="2"/>
      <c r="B342" s="3"/>
      <c r="C342" s="3"/>
      <c r="D342" s="3"/>
      <c r="E342" s="2"/>
      <c r="F342" s="2"/>
      <c r="G342" s="2"/>
      <c r="H342" s="15"/>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c r="CM342" s="10"/>
      <c r="CN342" s="10"/>
      <c r="CO342" s="10"/>
      <c r="CP342" s="10"/>
      <c r="CQ342" s="10"/>
      <c r="CR342" s="10"/>
      <c r="CS342" s="10"/>
      <c r="CT342" s="39"/>
      <c r="CU342" s="39"/>
      <c r="CV342" s="39"/>
      <c r="CW342" s="20"/>
      <c r="CX342" s="39"/>
      <c r="CY342" s="39"/>
      <c r="CZ342" s="39"/>
      <c r="DA342" s="39"/>
      <c r="DB342" s="3"/>
      <c r="DC342" s="3"/>
      <c r="DD342" s="3"/>
      <c r="DE342" s="3"/>
    </row>
    <row r="343" spans="1:109" ht="15.6" x14ac:dyDescent="0.3">
      <c r="A343" s="2"/>
      <c r="B343" s="3"/>
      <c r="C343" s="3"/>
      <c r="D343" s="3"/>
      <c r="E343" s="2"/>
      <c r="F343" s="2"/>
      <c r="G343" s="2"/>
      <c r="H343" s="15"/>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c r="CM343" s="10"/>
      <c r="CN343" s="10"/>
      <c r="CO343" s="10"/>
      <c r="CP343" s="10"/>
      <c r="CQ343" s="10"/>
      <c r="CR343" s="10"/>
      <c r="CS343" s="10"/>
      <c r="CT343" s="39"/>
      <c r="CU343" s="39"/>
      <c r="CV343" s="39"/>
      <c r="CW343" s="20"/>
      <c r="CX343" s="39"/>
      <c r="CY343" s="39"/>
      <c r="CZ343" s="39"/>
      <c r="DA343" s="39"/>
      <c r="DB343" s="3"/>
      <c r="DC343" s="3"/>
      <c r="DD343" s="3"/>
      <c r="DE343" s="3"/>
    </row>
    <row r="344" spans="1:109" ht="15.6" x14ac:dyDescent="0.3">
      <c r="A344" s="2"/>
      <c r="B344" s="3"/>
      <c r="C344" s="3"/>
      <c r="D344" s="3"/>
      <c r="E344" s="2"/>
      <c r="F344" s="2"/>
      <c r="G344" s="2"/>
      <c r="H344" s="15"/>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c r="BU344" s="10"/>
      <c r="BV344" s="10"/>
      <c r="BW344" s="10"/>
      <c r="BX344" s="10"/>
      <c r="BY344" s="10"/>
      <c r="BZ344" s="10"/>
      <c r="CA344" s="10"/>
      <c r="CB344" s="10"/>
      <c r="CC344" s="10"/>
      <c r="CD344" s="10"/>
      <c r="CE344" s="10"/>
      <c r="CF344" s="10"/>
      <c r="CG344" s="10"/>
      <c r="CH344" s="10"/>
      <c r="CI344" s="10"/>
      <c r="CJ344" s="10"/>
      <c r="CK344" s="10"/>
      <c r="CL344" s="10"/>
      <c r="CM344" s="10"/>
      <c r="CN344" s="10"/>
      <c r="CO344" s="10"/>
      <c r="CP344" s="10"/>
      <c r="CQ344" s="10"/>
      <c r="CR344" s="10"/>
      <c r="CS344" s="10"/>
      <c r="CT344" s="39"/>
      <c r="CU344" s="39"/>
      <c r="CV344" s="39"/>
      <c r="CW344" s="20"/>
      <c r="CX344" s="39"/>
      <c r="CY344" s="39"/>
      <c r="CZ344" s="39"/>
      <c r="DA344" s="39"/>
      <c r="DB344" s="3"/>
      <c r="DC344" s="3"/>
      <c r="DD344" s="3"/>
      <c r="DE344" s="3"/>
    </row>
    <row r="345" spans="1:109" ht="15.6" x14ac:dyDescent="0.3">
      <c r="A345" s="2"/>
      <c r="B345" s="3"/>
      <c r="C345" s="3"/>
      <c r="D345" s="3"/>
      <c r="E345" s="2"/>
      <c r="F345" s="2"/>
      <c r="G345" s="2"/>
      <c r="H345" s="15"/>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c r="CM345" s="10"/>
      <c r="CN345" s="10"/>
      <c r="CO345" s="10"/>
      <c r="CP345" s="10"/>
      <c r="CQ345" s="10"/>
      <c r="CR345" s="10"/>
      <c r="CS345" s="10"/>
      <c r="CT345" s="39"/>
      <c r="CU345" s="39"/>
      <c r="CV345" s="39"/>
      <c r="CW345" s="20"/>
      <c r="CX345" s="39"/>
      <c r="CY345" s="39"/>
      <c r="CZ345" s="39"/>
      <c r="DA345" s="39"/>
      <c r="DB345" s="3"/>
      <c r="DC345" s="3"/>
      <c r="DD345" s="3"/>
      <c r="DE345" s="3"/>
    </row>
    <row r="346" spans="1:109" ht="15.6" x14ac:dyDescent="0.3">
      <c r="A346" s="2"/>
      <c r="B346" s="3"/>
      <c r="C346" s="3"/>
      <c r="D346" s="3"/>
      <c r="E346" s="2"/>
      <c r="F346" s="2"/>
      <c r="G346" s="2"/>
      <c r="H346" s="15"/>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c r="BU346" s="10"/>
      <c r="BV346" s="10"/>
      <c r="BW346" s="10"/>
      <c r="BX346" s="10"/>
      <c r="BY346" s="10"/>
      <c r="BZ346" s="10"/>
      <c r="CA346" s="10"/>
      <c r="CB346" s="10"/>
      <c r="CC346" s="10"/>
      <c r="CD346" s="10"/>
      <c r="CE346" s="10"/>
      <c r="CF346" s="10"/>
      <c r="CG346" s="10"/>
      <c r="CH346" s="10"/>
      <c r="CI346" s="10"/>
      <c r="CJ346" s="10"/>
      <c r="CK346" s="10"/>
      <c r="CL346" s="10"/>
      <c r="CM346" s="10"/>
      <c r="CN346" s="10"/>
      <c r="CO346" s="10"/>
      <c r="CP346" s="10"/>
      <c r="CQ346" s="10"/>
      <c r="CR346" s="10"/>
      <c r="CS346" s="10"/>
      <c r="CT346" s="39"/>
      <c r="CU346" s="39"/>
      <c r="CV346" s="39"/>
      <c r="CW346" s="20"/>
      <c r="CX346" s="39"/>
      <c r="CY346" s="39"/>
      <c r="CZ346" s="39"/>
      <c r="DA346" s="39"/>
      <c r="DB346" s="3"/>
      <c r="DC346" s="3"/>
      <c r="DD346" s="3"/>
      <c r="DE346" s="3"/>
    </row>
    <row r="347" spans="1:109" ht="15.6" x14ac:dyDescent="0.3">
      <c r="A347" s="2"/>
      <c r="B347" s="3"/>
      <c r="C347" s="3"/>
      <c r="D347" s="3"/>
      <c r="E347" s="2"/>
      <c r="F347" s="2"/>
      <c r="G347" s="2"/>
      <c r="H347" s="15"/>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c r="BU347" s="10"/>
      <c r="BV347" s="10"/>
      <c r="BW347" s="10"/>
      <c r="BX347" s="10"/>
      <c r="BY347" s="10"/>
      <c r="BZ347" s="10"/>
      <c r="CA347" s="10"/>
      <c r="CB347" s="10"/>
      <c r="CC347" s="10"/>
      <c r="CD347" s="10"/>
      <c r="CE347" s="10"/>
      <c r="CF347" s="10"/>
      <c r="CG347" s="10"/>
      <c r="CH347" s="10"/>
      <c r="CI347" s="10"/>
      <c r="CJ347" s="10"/>
      <c r="CK347" s="10"/>
      <c r="CL347" s="10"/>
      <c r="CM347" s="10"/>
      <c r="CN347" s="10"/>
      <c r="CO347" s="10"/>
      <c r="CP347" s="10"/>
      <c r="CQ347" s="10"/>
      <c r="CR347" s="10"/>
      <c r="CS347" s="10"/>
      <c r="CT347" s="39"/>
      <c r="CU347" s="39"/>
      <c r="CV347" s="39"/>
      <c r="CW347" s="20"/>
      <c r="CX347" s="39"/>
      <c r="CY347" s="39"/>
      <c r="CZ347" s="39"/>
      <c r="DA347" s="39"/>
      <c r="DB347" s="3"/>
      <c r="DC347" s="3"/>
      <c r="DD347" s="3"/>
      <c r="DE347" s="3"/>
    </row>
    <row r="348" spans="1:109" ht="15.6" x14ac:dyDescent="0.3">
      <c r="A348" s="2"/>
      <c r="B348" s="3"/>
      <c r="C348" s="3"/>
      <c r="D348" s="3"/>
      <c r="E348" s="2"/>
      <c r="F348" s="2"/>
      <c r="G348" s="2"/>
      <c r="H348" s="15"/>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c r="BU348" s="10"/>
      <c r="BV348" s="10"/>
      <c r="BW348" s="10"/>
      <c r="BX348" s="10"/>
      <c r="BY348" s="10"/>
      <c r="BZ348" s="10"/>
      <c r="CA348" s="10"/>
      <c r="CB348" s="10"/>
      <c r="CC348" s="10"/>
      <c r="CD348" s="10"/>
      <c r="CE348" s="10"/>
      <c r="CF348" s="10"/>
      <c r="CG348" s="10"/>
      <c r="CH348" s="10"/>
      <c r="CI348" s="10"/>
      <c r="CJ348" s="10"/>
      <c r="CK348" s="10"/>
      <c r="CL348" s="10"/>
      <c r="CM348" s="10"/>
      <c r="CN348" s="10"/>
      <c r="CO348" s="10"/>
      <c r="CP348" s="10"/>
      <c r="CQ348" s="10"/>
      <c r="CR348" s="10"/>
      <c r="CS348" s="10"/>
      <c r="CT348" s="39"/>
      <c r="CU348" s="39"/>
      <c r="CV348" s="39"/>
      <c r="CW348" s="20"/>
      <c r="CX348" s="39"/>
      <c r="CY348" s="39"/>
      <c r="CZ348" s="39"/>
      <c r="DA348" s="39"/>
      <c r="DB348" s="3"/>
      <c r="DC348" s="3"/>
      <c r="DD348" s="3"/>
      <c r="DE348" s="3"/>
    </row>
    <row r="349" spans="1:109" ht="15.6" x14ac:dyDescent="0.3">
      <c r="A349" s="2"/>
      <c r="B349" s="3"/>
      <c r="C349" s="3"/>
      <c r="D349" s="3"/>
      <c r="E349" s="2"/>
      <c r="F349" s="2"/>
      <c r="G349" s="2"/>
      <c r="H349" s="15"/>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c r="CM349" s="10"/>
      <c r="CN349" s="10"/>
      <c r="CO349" s="10"/>
      <c r="CP349" s="10"/>
      <c r="CQ349" s="10"/>
      <c r="CR349" s="10"/>
      <c r="CS349" s="10"/>
      <c r="CT349" s="39"/>
      <c r="CU349" s="39"/>
      <c r="CV349" s="39"/>
      <c r="CW349" s="20"/>
      <c r="CX349" s="39"/>
      <c r="CY349" s="39"/>
      <c r="CZ349" s="39"/>
      <c r="DA349" s="39"/>
      <c r="DB349" s="3"/>
      <c r="DC349" s="3"/>
      <c r="DD349" s="3"/>
      <c r="DE349" s="3"/>
    </row>
    <row r="350" spans="1:109" ht="15.6" x14ac:dyDescent="0.3">
      <c r="A350" s="2"/>
      <c r="B350" s="3"/>
      <c r="C350" s="3"/>
      <c r="D350" s="3"/>
      <c r="E350" s="2"/>
      <c r="F350" s="2"/>
      <c r="G350" s="2"/>
      <c r="H350" s="15"/>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c r="BU350" s="10"/>
      <c r="BV350" s="10"/>
      <c r="BW350" s="10"/>
      <c r="BX350" s="10"/>
      <c r="BY350" s="10"/>
      <c r="BZ350" s="10"/>
      <c r="CA350" s="10"/>
      <c r="CB350" s="10"/>
      <c r="CC350" s="10"/>
      <c r="CD350" s="10"/>
      <c r="CE350" s="10"/>
      <c r="CF350" s="10"/>
      <c r="CG350" s="10"/>
      <c r="CH350" s="10"/>
      <c r="CI350" s="10"/>
      <c r="CJ350" s="10"/>
      <c r="CK350" s="10"/>
      <c r="CL350" s="10"/>
      <c r="CM350" s="10"/>
      <c r="CN350" s="10"/>
      <c r="CO350" s="10"/>
      <c r="CP350" s="10"/>
      <c r="CQ350" s="10"/>
      <c r="CR350" s="10"/>
      <c r="CS350" s="10"/>
      <c r="CT350" s="39"/>
      <c r="CU350" s="39"/>
      <c r="CV350" s="39"/>
      <c r="CW350" s="20"/>
      <c r="CX350" s="39"/>
      <c r="CY350" s="39"/>
      <c r="CZ350" s="39"/>
      <c r="DA350" s="39"/>
      <c r="DB350" s="3"/>
      <c r="DC350" s="3"/>
      <c r="DD350" s="3"/>
      <c r="DE350" s="3"/>
    </row>
    <row r="351" spans="1:109" ht="15.6" x14ac:dyDescent="0.3">
      <c r="A351" s="2"/>
      <c r="B351" s="3"/>
      <c r="C351" s="3"/>
      <c r="D351" s="3"/>
      <c r="E351" s="2"/>
      <c r="F351" s="2"/>
      <c r="G351" s="2"/>
      <c r="H351" s="15"/>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c r="BU351" s="10"/>
      <c r="BV351" s="10"/>
      <c r="BW351" s="10"/>
      <c r="BX351" s="10"/>
      <c r="BY351" s="10"/>
      <c r="BZ351" s="10"/>
      <c r="CA351" s="10"/>
      <c r="CB351" s="10"/>
      <c r="CC351" s="10"/>
      <c r="CD351" s="10"/>
      <c r="CE351" s="10"/>
      <c r="CF351" s="10"/>
      <c r="CG351" s="10"/>
      <c r="CH351" s="10"/>
      <c r="CI351" s="10"/>
      <c r="CJ351" s="10"/>
      <c r="CK351" s="10"/>
      <c r="CL351" s="10"/>
      <c r="CM351" s="10"/>
      <c r="CN351" s="10"/>
      <c r="CO351" s="10"/>
      <c r="CP351" s="10"/>
      <c r="CQ351" s="10"/>
      <c r="CR351" s="10"/>
      <c r="CS351" s="10"/>
      <c r="CT351" s="39"/>
      <c r="CU351" s="39"/>
      <c r="CV351" s="39"/>
      <c r="CW351" s="20"/>
      <c r="CX351" s="39"/>
      <c r="CY351" s="39"/>
      <c r="CZ351" s="39"/>
      <c r="DA351" s="39"/>
      <c r="DB351" s="3"/>
      <c r="DC351" s="3"/>
      <c r="DD351" s="3"/>
      <c r="DE351" s="3"/>
    </row>
    <row r="352" spans="1:109" ht="15.6" x14ac:dyDescent="0.3">
      <c r="A352" s="2"/>
      <c r="B352" s="3"/>
      <c r="C352" s="3"/>
      <c r="D352" s="3"/>
      <c r="E352" s="2"/>
      <c r="F352" s="2"/>
      <c r="G352" s="2"/>
      <c r="H352" s="15"/>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c r="BU352" s="10"/>
      <c r="BV352" s="10"/>
      <c r="BW352" s="10"/>
      <c r="BX352" s="10"/>
      <c r="BY352" s="10"/>
      <c r="BZ352" s="10"/>
      <c r="CA352" s="10"/>
      <c r="CB352" s="10"/>
      <c r="CC352" s="10"/>
      <c r="CD352" s="10"/>
      <c r="CE352" s="10"/>
      <c r="CF352" s="10"/>
      <c r="CG352" s="10"/>
      <c r="CH352" s="10"/>
      <c r="CI352" s="10"/>
      <c r="CJ352" s="10"/>
      <c r="CK352" s="10"/>
      <c r="CL352" s="10"/>
      <c r="CM352" s="10"/>
      <c r="CN352" s="10"/>
      <c r="CO352" s="10"/>
      <c r="CP352" s="10"/>
      <c r="CQ352" s="10"/>
      <c r="CR352" s="10"/>
      <c r="CS352" s="10"/>
      <c r="CT352" s="39"/>
      <c r="CU352" s="39"/>
      <c r="CV352" s="39"/>
      <c r="CW352" s="20"/>
      <c r="CX352" s="39"/>
      <c r="CY352" s="39"/>
      <c r="CZ352" s="39"/>
      <c r="DA352" s="39"/>
      <c r="DB352" s="3"/>
      <c r="DC352" s="3"/>
      <c r="DD352" s="3"/>
      <c r="DE352" s="3"/>
    </row>
    <row r="353" spans="1:109" ht="15.6" x14ac:dyDescent="0.3">
      <c r="A353" s="2"/>
      <c r="B353" s="3"/>
      <c r="C353" s="3"/>
      <c r="D353" s="3"/>
      <c r="E353" s="2"/>
      <c r="F353" s="2"/>
      <c r="G353" s="2"/>
      <c r="H353" s="15"/>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c r="CM353" s="10"/>
      <c r="CN353" s="10"/>
      <c r="CO353" s="10"/>
      <c r="CP353" s="10"/>
      <c r="CQ353" s="10"/>
      <c r="CR353" s="10"/>
      <c r="CS353" s="10"/>
      <c r="CT353" s="39"/>
      <c r="CU353" s="39"/>
      <c r="CV353" s="39"/>
      <c r="CW353" s="20"/>
      <c r="CX353" s="39"/>
      <c r="CY353" s="39"/>
      <c r="CZ353" s="39"/>
      <c r="DA353" s="39"/>
      <c r="DB353" s="3"/>
      <c r="DC353" s="3"/>
      <c r="DD353" s="3"/>
      <c r="DE353" s="3"/>
    </row>
    <row r="354" spans="1:109" ht="15.6" x14ac:dyDescent="0.3">
      <c r="A354" s="2"/>
      <c r="B354" s="3"/>
      <c r="C354" s="3"/>
      <c r="D354" s="3"/>
      <c r="E354" s="2"/>
      <c r="F354" s="2"/>
      <c r="G354" s="2"/>
      <c r="H354" s="15"/>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c r="CM354" s="10"/>
      <c r="CN354" s="10"/>
      <c r="CO354" s="10"/>
      <c r="CP354" s="10"/>
      <c r="CQ354" s="10"/>
      <c r="CR354" s="10"/>
      <c r="CS354" s="10"/>
      <c r="CT354" s="39"/>
      <c r="CU354" s="39"/>
      <c r="CV354" s="39"/>
      <c r="CW354" s="20"/>
      <c r="CX354" s="39"/>
      <c r="CY354" s="39"/>
      <c r="CZ354" s="39"/>
      <c r="DA354" s="39"/>
      <c r="DB354" s="3"/>
      <c r="DC354" s="3"/>
      <c r="DD354" s="3"/>
      <c r="DE354" s="3"/>
    </row>
    <row r="355" spans="1:109" ht="15.6" x14ac:dyDescent="0.3">
      <c r="A355" s="2"/>
      <c r="B355" s="3"/>
      <c r="C355" s="3"/>
      <c r="D355" s="3"/>
      <c r="E355" s="2"/>
      <c r="F355" s="2"/>
      <c r="G355" s="2"/>
      <c r="H355" s="15"/>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c r="BU355" s="10"/>
      <c r="BV355" s="10"/>
      <c r="BW355" s="10"/>
      <c r="BX355" s="10"/>
      <c r="BY355" s="10"/>
      <c r="BZ355" s="10"/>
      <c r="CA355" s="10"/>
      <c r="CB355" s="10"/>
      <c r="CC355" s="10"/>
      <c r="CD355" s="10"/>
      <c r="CE355" s="10"/>
      <c r="CF355" s="10"/>
      <c r="CG355" s="10"/>
      <c r="CH355" s="10"/>
      <c r="CI355" s="10"/>
      <c r="CJ355" s="10"/>
      <c r="CK355" s="10"/>
      <c r="CL355" s="10"/>
      <c r="CM355" s="10"/>
      <c r="CN355" s="10"/>
      <c r="CO355" s="10"/>
      <c r="CP355" s="10"/>
      <c r="CQ355" s="10"/>
      <c r="CR355" s="10"/>
      <c r="CS355" s="10"/>
      <c r="CT355" s="39"/>
      <c r="CU355" s="39"/>
      <c r="CV355" s="39"/>
      <c r="CW355" s="20"/>
      <c r="CX355" s="39"/>
      <c r="CY355" s="39"/>
      <c r="CZ355" s="39"/>
      <c r="DA355" s="39"/>
      <c r="DB355" s="3"/>
      <c r="DC355" s="3"/>
      <c r="DD355" s="3"/>
      <c r="DE355" s="3"/>
    </row>
    <row r="356" spans="1:109" ht="15.6" x14ac:dyDescent="0.3">
      <c r="A356" s="2"/>
      <c r="B356" s="3"/>
      <c r="C356" s="3"/>
      <c r="D356" s="3"/>
      <c r="E356" s="2"/>
      <c r="F356" s="2"/>
      <c r="G356" s="2"/>
      <c r="H356" s="15"/>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c r="BU356" s="10"/>
      <c r="BV356" s="10"/>
      <c r="BW356" s="10"/>
      <c r="BX356" s="10"/>
      <c r="BY356" s="10"/>
      <c r="BZ356" s="10"/>
      <c r="CA356" s="10"/>
      <c r="CB356" s="10"/>
      <c r="CC356" s="10"/>
      <c r="CD356" s="10"/>
      <c r="CE356" s="10"/>
      <c r="CF356" s="10"/>
      <c r="CG356" s="10"/>
      <c r="CH356" s="10"/>
      <c r="CI356" s="10"/>
      <c r="CJ356" s="10"/>
      <c r="CK356" s="10"/>
      <c r="CL356" s="10"/>
      <c r="CM356" s="10"/>
      <c r="CN356" s="10"/>
      <c r="CO356" s="10"/>
      <c r="CP356" s="10"/>
      <c r="CQ356" s="10"/>
      <c r="CR356" s="10"/>
      <c r="CS356" s="10"/>
      <c r="CT356" s="39"/>
      <c r="CU356" s="39"/>
      <c r="CV356" s="39"/>
      <c r="CW356" s="20"/>
      <c r="CX356" s="39"/>
      <c r="CY356" s="39"/>
      <c r="CZ356" s="39"/>
      <c r="DA356" s="39"/>
      <c r="DB356" s="3"/>
      <c r="DC356" s="3"/>
      <c r="DD356" s="3"/>
      <c r="DE356" s="3"/>
    </row>
    <row r="357" spans="1:109" ht="15.6" x14ac:dyDescent="0.3">
      <c r="A357" s="2"/>
      <c r="B357" s="3"/>
      <c r="C357" s="3"/>
      <c r="D357" s="3"/>
      <c r="E357" s="2"/>
      <c r="F357" s="2"/>
      <c r="G357" s="2"/>
      <c r="H357" s="15"/>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c r="BU357" s="10"/>
      <c r="BV357" s="10"/>
      <c r="BW357" s="10"/>
      <c r="BX357" s="10"/>
      <c r="BY357" s="10"/>
      <c r="BZ357" s="10"/>
      <c r="CA357" s="10"/>
      <c r="CB357" s="10"/>
      <c r="CC357" s="10"/>
      <c r="CD357" s="10"/>
      <c r="CE357" s="10"/>
      <c r="CF357" s="10"/>
      <c r="CG357" s="10"/>
      <c r="CH357" s="10"/>
      <c r="CI357" s="10"/>
      <c r="CJ357" s="10"/>
      <c r="CK357" s="10"/>
      <c r="CL357" s="10"/>
      <c r="CM357" s="10"/>
      <c r="CN357" s="10"/>
      <c r="CO357" s="10"/>
      <c r="CP357" s="10"/>
      <c r="CQ357" s="10"/>
      <c r="CR357" s="10"/>
      <c r="CS357" s="10"/>
      <c r="CT357" s="39"/>
      <c r="CU357" s="39"/>
      <c r="CV357" s="39"/>
      <c r="CW357" s="20"/>
      <c r="CX357" s="39"/>
      <c r="CY357" s="39"/>
      <c r="CZ357" s="39"/>
      <c r="DA357" s="39"/>
      <c r="DB357" s="3"/>
      <c r="DC357" s="3"/>
      <c r="DD357" s="3"/>
      <c r="DE357" s="3"/>
    </row>
    <row r="358" spans="1:109" ht="15.6" x14ac:dyDescent="0.3">
      <c r="A358" s="2"/>
      <c r="B358" s="3"/>
      <c r="C358" s="3"/>
      <c r="D358" s="3"/>
      <c r="E358" s="2"/>
      <c r="F358" s="2"/>
      <c r="G358" s="2"/>
      <c r="H358" s="15"/>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c r="BU358" s="10"/>
      <c r="BV358" s="10"/>
      <c r="BW358" s="10"/>
      <c r="BX358" s="10"/>
      <c r="BY358" s="10"/>
      <c r="BZ358" s="10"/>
      <c r="CA358" s="10"/>
      <c r="CB358" s="10"/>
      <c r="CC358" s="10"/>
      <c r="CD358" s="10"/>
      <c r="CE358" s="10"/>
      <c r="CF358" s="10"/>
      <c r="CG358" s="10"/>
      <c r="CH358" s="10"/>
      <c r="CI358" s="10"/>
      <c r="CJ358" s="10"/>
      <c r="CK358" s="10"/>
      <c r="CL358" s="10"/>
      <c r="CM358" s="10"/>
      <c r="CN358" s="10"/>
      <c r="CO358" s="10"/>
      <c r="CP358" s="10"/>
      <c r="CQ358" s="10"/>
      <c r="CR358" s="10"/>
      <c r="CS358" s="10"/>
      <c r="CT358" s="39"/>
      <c r="CU358" s="39"/>
      <c r="CV358" s="39"/>
      <c r="CW358" s="20"/>
      <c r="CX358" s="39"/>
      <c r="CY358" s="39"/>
      <c r="CZ358" s="39"/>
      <c r="DA358" s="39"/>
      <c r="DB358" s="3"/>
      <c r="DC358" s="3"/>
      <c r="DD358" s="3"/>
      <c r="DE358" s="3"/>
    </row>
    <row r="359" spans="1:109" ht="15.6" x14ac:dyDescent="0.3">
      <c r="A359" s="2"/>
      <c r="B359" s="3"/>
      <c r="C359" s="3"/>
      <c r="D359" s="3"/>
      <c r="E359" s="2"/>
      <c r="F359" s="2"/>
      <c r="G359" s="2"/>
      <c r="H359" s="15"/>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c r="BU359" s="10"/>
      <c r="BV359" s="10"/>
      <c r="BW359" s="10"/>
      <c r="BX359" s="10"/>
      <c r="BY359" s="10"/>
      <c r="BZ359" s="10"/>
      <c r="CA359" s="10"/>
      <c r="CB359" s="10"/>
      <c r="CC359" s="10"/>
      <c r="CD359" s="10"/>
      <c r="CE359" s="10"/>
      <c r="CF359" s="10"/>
      <c r="CG359" s="10"/>
      <c r="CH359" s="10"/>
      <c r="CI359" s="10"/>
      <c r="CJ359" s="10"/>
      <c r="CK359" s="10"/>
      <c r="CL359" s="10"/>
      <c r="CM359" s="10"/>
      <c r="CN359" s="10"/>
      <c r="CO359" s="10"/>
      <c r="CP359" s="10"/>
      <c r="CQ359" s="10"/>
      <c r="CR359" s="10"/>
      <c r="CS359" s="10"/>
      <c r="CT359" s="39"/>
      <c r="CU359" s="39"/>
      <c r="CV359" s="39"/>
      <c r="CW359" s="20"/>
      <c r="CX359" s="39"/>
      <c r="CY359" s="39"/>
      <c r="CZ359" s="39"/>
      <c r="DA359" s="39"/>
      <c r="DB359" s="3"/>
      <c r="DC359" s="3"/>
      <c r="DD359" s="3"/>
      <c r="DE359" s="3"/>
    </row>
    <row r="360" spans="1:109" ht="15.6" x14ac:dyDescent="0.3">
      <c r="A360" s="2"/>
      <c r="B360" s="3"/>
      <c r="C360" s="3"/>
      <c r="D360" s="3"/>
      <c r="E360" s="2"/>
      <c r="F360" s="2"/>
      <c r="G360" s="2"/>
      <c r="H360" s="15"/>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c r="BU360" s="10"/>
      <c r="BV360" s="10"/>
      <c r="BW360" s="10"/>
      <c r="BX360" s="10"/>
      <c r="BY360" s="10"/>
      <c r="BZ360" s="10"/>
      <c r="CA360" s="10"/>
      <c r="CB360" s="10"/>
      <c r="CC360" s="10"/>
      <c r="CD360" s="10"/>
      <c r="CE360" s="10"/>
      <c r="CF360" s="10"/>
      <c r="CG360" s="10"/>
      <c r="CH360" s="10"/>
      <c r="CI360" s="10"/>
      <c r="CJ360" s="10"/>
      <c r="CK360" s="10"/>
      <c r="CL360" s="10"/>
      <c r="CM360" s="10"/>
      <c r="CN360" s="10"/>
      <c r="CO360" s="10"/>
      <c r="CP360" s="10"/>
      <c r="CQ360" s="10"/>
      <c r="CR360" s="10"/>
      <c r="CS360" s="10"/>
      <c r="CT360" s="39"/>
      <c r="CU360" s="39"/>
      <c r="CV360" s="39"/>
      <c r="CW360" s="20"/>
      <c r="CX360" s="39"/>
      <c r="CY360" s="39"/>
      <c r="CZ360" s="39"/>
      <c r="DA360" s="39"/>
      <c r="DB360" s="3"/>
      <c r="DC360" s="3"/>
      <c r="DD360" s="3"/>
      <c r="DE360" s="3"/>
    </row>
    <row r="361" spans="1:109" ht="15.6" x14ac:dyDescent="0.3">
      <c r="A361" s="2"/>
      <c r="B361" s="3"/>
      <c r="C361" s="3"/>
      <c r="D361" s="3"/>
      <c r="E361" s="2"/>
      <c r="F361" s="2"/>
      <c r="G361" s="2"/>
      <c r="H361" s="15"/>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c r="CM361" s="10"/>
      <c r="CN361" s="10"/>
      <c r="CO361" s="10"/>
      <c r="CP361" s="10"/>
      <c r="CQ361" s="10"/>
      <c r="CR361" s="10"/>
      <c r="CS361" s="10"/>
      <c r="CT361" s="39"/>
      <c r="CU361" s="39"/>
      <c r="CV361" s="39"/>
      <c r="CW361" s="20"/>
      <c r="CX361" s="39"/>
      <c r="CY361" s="39"/>
      <c r="CZ361" s="39"/>
      <c r="DA361" s="39"/>
      <c r="DB361" s="3"/>
      <c r="DC361" s="3"/>
      <c r="DD361" s="3"/>
      <c r="DE361" s="3"/>
    </row>
    <row r="362" spans="1:109" ht="15.6" x14ac:dyDescent="0.3">
      <c r="A362" s="2"/>
      <c r="B362" s="3"/>
      <c r="C362" s="3"/>
      <c r="D362" s="3"/>
      <c r="E362" s="2"/>
      <c r="F362" s="2"/>
      <c r="G362" s="2"/>
      <c r="H362" s="15"/>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c r="BU362" s="10"/>
      <c r="BV362" s="10"/>
      <c r="BW362" s="10"/>
      <c r="BX362" s="10"/>
      <c r="BY362" s="10"/>
      <c r="BZ362" s="10"/>
      <c r="CA362" s="10"/>
      <c r="CB362" s="10"/>
      <c r="CC362" s="10"/>
      <c r="CD362" s="10"/>
      <c r="CE362" s="10"/>
      <c r="CF362" s="10"/>
      <c r="CG362" s="10"/>
      <c r="CH362" s="10"/>
      <c r="CI362" s="10"/>
      <c r="CJ362" s="10"/>
      <c r="CK362" s="10"/>
      <c r="CL362" s="10"/>
      <c r="CM362" s="10"/>
      <c r="CN362" s="10"/>
      <c r="CO362" s="10"/>
      <c r="CP362" s="10"/>
      <c r="CQ362" s="10"/>
      <c r="CR362" s="10"/>
      <c r="CS362" s="10"/>
      <c r="CT362" s="39"/>
      <c r="CU362" s="39"/>
      <c r="CV362" s="39"/>
      <c r="CW362" s="20"/>
      <c r="CX362" s="39"/>
      <c r="CY362" s="39"/>
      <c r="CZ362" s="39"/>
      <c r="DA362" s="39"/>
      <c r="DB362" s="3"/>
      <c r="DC362" s="3"/>
      <c r="DD362" s="3"/>
      <c r="DE362" s="3"/>
    </row>
    <row r="363" spans="1:109" ht="15.6" x14ac:dyDescent="0.3">
      <c r="A363" s="2"/>
      <c r="B363" s="3"/>
      <c r="C363" s="3"/>
      <c r="D363" s="3"/>
      <c r="E363" s="2"/>
      <c r="F363" s="2"/>
      <c r="G363" s="2"/>
      <c r="H363" s="15"/>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c r="BU363" s="10"/>
      <c r="BV363" s="10"/>
      <c r="BW363" s="10"/>
      <c r="BX363" s="10"/>
      <c r="BY363" s="10"/>
      <c r="BZ363" s="10"/>
      <c r="CA363" s="10"/>
      <c r="CB363" s="10"/>
      <c r="CC363" s="10"/>
      <c r="CD363" s="10"/>
      <c r="CE363" s="10"/>
      <c r="CF363" s="10"/>
      <c r="CG363" s="10"/>
      <c r="CH363" s="10"/>
      <c r="CI363" s="10"/>
      <c r="CJ363" s="10"/>
      <c r="CK363" s="10"/>
      <c r="CL363" s="10"/>
      <c r="CM363" s="10"/>
      <c r="CN363" s="10"/>
      <c r="CO363" s="10"/>
      <c r="CP363" s="10"/>
      <c r="CQ363" s="10"/>
      <c r="CR363" s="10"/>
      <c r="CS363" s="10"/>
      <c r="CT363" s="39"/>
      <c r="CU363" s="39"/>
      <c r="CV363" s="39"/>
      <c r="CW363" s="20"/>
      <c r="CX363" s="39"/>
      <c r="CY363" s="39"/>
      <c r="CZ363" s="39"/>
      <c r="DA363" s="39"/>
      <c r="DB363" s="3"/>
      <c r="DC363" s="3"/>
      <c r="DD363" s="3"/>
      <c r="DE363" s="3"/>
    </row>
    <row r="364" spans="1:109" ht="15.6" x14ac:dyDescent="0.3">
      <c r="A364" s="2"/>
      <c r="B364" s="3"/>
      <c r="C364" s="3"/>
      <c r="D364" s="3"/>
      <c r="E364" s="2"/>
      <c r="F364" s="2"/>
      <c r="G364" s="2"/>
      <c r="H364" s="15"/>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c r="BU364" s="10"/>
      <c r="BV364" s="10"/>
      <c r="BW364" s="10"/>
      <c r="BX364" s="10"/>
      <c r="BY364" s="10"/>
      <c r="BZ364" s="10"/>
      <c r="CA364" s="10"/>
      <c r="CB364" s="10"/>
      <c r="CC364" s="10"/>
      <c r="CD364" s="10"/>
      <c r="CE364" s="10"/>
      <c r="CF364" s="10"/>
      <c r="CG364" s="10"/>
      <c r="CH364" s="10"/>
      <c r="CI364" s="10"/>
      <c r="CJ364" s="10"/>
      <c r="CK364" s="10"/>
      <c r="CL364" s="10"/>
      <c r="CM364" s="10"/>
      <c r="CN364" s="10"/>
      <c r="CO364" s="10"/>
      <c r="CP364" s="10"/>
      <c r="CQ364" s="10"/>
      <c r="CR364" s="10"/>
      <c r="CS364" s="10"/>
      <c r="CT364" s="39"/>
      <c r="CU364" s="39"/>
      <c r="CV364" s="39"/>
      <c r="CW364" s="20"/>
      <c r="CX364" s="39"/>
      <c r="CY364" s="39"/>
      <c r="CZ364" s="39"/>
      <c r="DA364" s="39"/>
      <c r="DB364" s="3"/>
      <c r="DC364" s="3"/>
      <c r="DD364" s="3"/>
      <c r="DE364" s="3"/>
    </row>
    <row r="365" spans="1:109" ht="15.6" x14ac:dyDescent="0.3">
      <c r="A365" s="2"/>
      <c r="B365" s="3"/>
      <c r="C365" s="3"/>
      <c r="D365" s="3"/>
      <c r="E365" s="2"/>
      <c r="F365" s="2"/>
      <c r="G365" s="2"/>
      <c r="H365" s="15"/>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c r="CM365" s="10"/>
      <c r="CN365" s="10"/>
      <c r="CO365" s="10"/>
      <c r="CP365" s="10"/>
      <c r="CQ365" s="10"/>
      <c r="CR365" s="10"/>
      <c r="CS365" s="10"/>
      <c r="CT365" s="39"/>
      <c r="CU365" s="39"/>
      <c r="CV365" s="39"/>
      <c r="CW365" s="20"/>
      <c r="CX365" s="39"/>
      <c r="CY365" s="39"/>
      <c r="CZ365" s="39"/>
      <c r="DA365" s="39"/>
      <c r="DB365" s="3"/>
      <c r="DC365" s="3"/>
      <c r="DD365" s="3"/>
      <c r="DE365" s="3"/>
    </row>
    <row r="366" spans="1:109" ht="15.6" x14ac:dyDescent="0.3">
      <c r="A366" s="2"/>
      <c r="B366" s="3"/>
      <c r="C366" s="3"/>
      <c r="D366" s="3"/>
      <c r="E366" s="2"/>
      <c r="F366" s="2"/>
      <c r="G366" s="2"/>
      <c r="H366" s="15"/>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c r="BU366" s="10"/>
      <c r="BV366" s="10"/>
      <c r="BW366" s="10"/>
      <c r="BX366" s="10"/>
      <c r="BY366" s="10"/>
      <c r="BZ366" s="10"/>
      <c r="CA366" s="10"/>
      <c r="CB366" s="10"/>
      <c r="CC366" s="10"/>
      <c r="CD366" s="10"/>
      <c r="CE366" s="10"/>
      <c r="CF366" s="10"/>
      <c r="CG366" s="10"/>
      <c r="CH366" s="10"/>
      <c r="CI366" s="10"/>
      <c r="CJ366" s="10"/>
      <c r="CK366" s="10"/>
      <c r="CL366" s="10"/>
      <c r="CM366" s="10"/>
      <c r="CN366" s="10"/>
      <c r="CO366" s="10"/>
      <c r="CP366" s="10"/>
      <c r="CQ366" s="10"/>
      <c r="CR366" s="10"/>
      <c r="CS366" s="10"/>
      <c r="CT366" s="39"/>
      <c r="CU366" s="39"/>
      <c r="CV366" s="39"/>
      <c r="CW366" s="20"/>
      <c r="CX366" s="39"/>
      <c r="CY366" s="39"/>
      <c r="CZ366" s="39"/>
      <c r="DA366" s="39"/>
      <c r="DB366" s="3"/>
      <c r="DC366" s="3"/>
      <c r="DD366" s="3"/>
      <c r="DE366" s="3"/>
    </row>
    <row r="367" spans="1:109" ht="15.6" x14ac:dyDescent="0.3">
      <c r="A367" s="2"/>
      <c r="B367" s="3"/>
      <c r="C367" s="3"/>
      <c r="D367" s="3"/>
      <c r="E367" s="2"/>
      <c r="F367" s="2"/>
      <c r="G367" s="2"/>
      <c r="H367" s="15"/>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c r="BU367" s="10"/>
      <c r="BV367" s="10"/>
      <c r="BW367" s="10"/>
      <c r="BX367" s="10"/>
      <c r="BY367" s="10"/>
      <c r="BZ367" s="10"/>
      <c r="CA367" s="10"/>
      <c r="CB367" s="10"/>
      <c r="CC367" s="10"/>
      <c r="CD367" s="10"/>
      <c r="CE367" s="10"/>
      <c r="CF367" s="10"/>
      <c r="CG367" s="10"/>
      <c r="CH367" s="10"/>
      <c r="CI367" s="10"/>
      <c r="CJ367" s="10"/>
      <c r="CK367" s="10"/>
      <c r="CL367" s="10"/>
      <c r="CM367" s="10"/>
      <c r="CN367" s="10"/>
      <c r="CO367" s="10"/>
      <c r="CP367" s="10"/>
      <c r="CQ367" s="10"/>
      <c r="CR367" s="10"/>
      <c r="CS367" s="10"/>
      <c r="CT367" s="39"/>
      <c r="CU367" s="39"/>
      <c r="CV367" s="39"/>
      <c r="CW367" s="20"/>
      <c r="CX367" s="39"/>
      <c r="CY367" s="39"/>
      <c r="CZ367" s="39"/>
      <c r="DA367" s="39"/>
      <c r="DB367" s="3"/>
      <c r="DC367" s="3"/>
      <c r="DD367" s="3"/>
      <c r="DE367" s="3"/>
    </row>
    <row r="368" spans="1:109" ht="15.6" x14ac:dyDescent="0.3">
      <c r="A368" s="2"/>
      <c r="B368" s="3"/>
      <c r="C368" s="3"/>
      <c r="D368" s="3"/>
      <c r="E368" s="2"/>
      <c r="F368" s="2"/>
      <c r="G368" s="2"/>
      <c r="H368" s="15"/>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c r="BU368" s="10"/>
      <c r="BV368" s="10"/>
      <c r="BW368" s="10"/>
      <c r="BX368" s="10"/>
      <c r="BY368" s="10"/>
      <c r="BZ368" s="10"/>
      <c r="CA368" s="10"/>
      <c r="CB368" s="10"/>
      <c r="CC368" s="10"/>
      <c r="CD368" s="10"/>
      <c r="CE368" s="10"/>
      <c r="CF368" s="10"/>
      <c r="CG368" s="10"/>
      <c r="CH368" s="10"/>
      <c r="CI368" s="10"/>
      <c r="CJ368" s="10"/>
      <c r="CK368" s="10"/>
      <c r="CL368" s="10"/>
      <c r="CM368" s="10"/>
      <c r="CN368" s="10"/>
      <c r="CO368" s="10"/>
      <c r="CP368" s="10"/>
      <c r="CQ368" s="10"/>
      <c r="CR368" s="10"/>
      <c r="CS368" s="10"/>
      <c r="CT368" s="39"/>
      <c r="CU368" s="39"/>
      <c r="CV368" s="39"/>
      <c r="CW368" s="20"/>
      <c r="CX368" s="39"/>
      <c r="CY368" s="39"/>
      <c r="CZ368" s="39"/>
      <c r="DA368" s="39"/>
      <c r="DB368" s="3"/>
      <c r="DC368" s="3"/>
      <c r="DD368" s="3"/>
      <c r="DE368" s="3"/>
    </row>
    <row r="369" spans="1:109" ht="15.6" x14ac:dyDescent="0.3">
      <c r="A369" s="2"/>
      <c r="B369" s="3"/>
      <c r="C369" s="3"/>
      <c r="D369" s="3"/>
      <c r="E369" s="2"/>
      <c r="F369" s="2"/>
      <c r="G369" s="2"/>
      <c r="H369" s="15"/>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c r="CM369" s="10"/>
      <c r="CN369" s="10"/>
      <c r="CO369" s="10"/>
      <c r="CP369" s="10"/>
      <c r="CQ369" s="10"/>
      <c r="CR369" s="10"/>
      <c r="CS369" s="10"/>
      <c r="CT369" s="39"/>
      <c r="CU369" s="39"/>
      <c r="CV369" s="39"/>
      <c r="CW369" s="20"/>
      <c r="CX369" s="39"/>
      <c r="CY369" s="39"/>
      <c r="CZ369" s="39"/>
      <c r="DA369" s="39"/>
      <c r="DB369" s="3"/>
      <c r="DC369" s="3"/>
      <c r="DD369" s="3"/>
      <c r="DE369" s="3"/>
    </row>
    <row r="370" spans="1:109" ht="15.6" x14ac:dyDescent="0.3">
      <c r="A370" s="2"/>
      <c r="B370" s="3"/>
      <c r="C370" s="3"/>
      <c r="D370" s="3"/>
      <c r="E370" s="2"/>
      <c r="F370" s="2"/>
      <c r="G370" s="2"/>
      <c r="H370" s="15"/>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c r="CM370" s="10"/>
      <c r="CN370" s="10"/>
      <c r="CO370" s="10"/>
      <c r="CP370" s="10"/>
      <c r="CQ370" s="10"/>
      <c r="CR370" s="10"/>
      <c r="CS370" s="10"/>
      <c r="CT370" s="39"/>
      <c r="CU370" s="39"/>
      <c r="CV370" s="39"/>
      <c r="CW370" s="20"/>
      <c r="CX370" s="39"/>
      <c r="CY370" s="39"/>
      <c r="CZ370" s="39"/>
      <c r="DA370" s="39"/>
      <c r="DB370" s="3"/>
      <c r="DC370" s="3"/>
      <c r="DD370" s="3"/>
      <c r="DE370" s="3"/>
    </row>
    <row r="371" spans="1:109" ht="15.6" x14ac:dyDescent="0.3">
      <c r="A371" s="2"/>
      <c r="B371" s="3"/>
      <c r="C371" s="3"/>
      <c r="D371" s="3"/>
      <c r="E371" s="2"/>
      <c r="F371" s="2"/>
      <c r="G371" s="2"/>
      <c r="H371" s="15"/>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c r="BU371" s="10"/>
      <c r="BV371" s="10"/>
      <c r="BW371" s="10"/>
      <c r="BX371" s="10"/>
      <c r="BY371" s="10"/>
      <c r="BZ371" s="10"/>
      <c r="CA371" s="10"/>
      <c r="CB371" s="10"/>
      <c r="CC371" s="10"/>
      <c r="CD371" s="10"/>
      <c r="CE371" s="10"/>
      <c r="CF371" s="10"/>
      <c r="CG371" s="10"/>
      <c r="CH371" s="10"/>
      <c r="CI371" s="10"/>
      <c r="CJ371" s="10"/>
      <c r="CK371" s="10"/>
      <c r="CL371" s="10"/>
      <c r="CM371" s="10"/>
      <c r="CN371" s="10"/>
      <c r="CO371" s="10"/>
      <c r="CP371" s="10"/>
      <c r="CQ371" s="10"/>
      <c r="CR371" s="10"/>
      <c r="CS371" s="10"/>
      <c r="CT371" s="39"/>
      <c r="CU371" s="39"/>
      <c r="CV371" s="39"/>
      <c r="CW371" s="20"/>
      <c r="CX371" s="39"/>
      <c r="CY371" s="39"/>
      <c r="CZ371" s="39"/>
      <c r="DA371" s="39"/>
      <c r="DB371" s="3"/>
      <c r="DC371" s="3"/>
      <c r="DD371" s="3"/>
      <c r="DE371" s="3"/>
    </row>
    <row r="372" spans="1:109" ht="15.6" x14ac:dyDescent="0.3">
      <c r="A372" s="2"/>
      <c r="B372" s="3"/>
      <c r="C372" s="3"/>
      <c r="D372" s="3"/>
      <c r="E372" s="2"/>
      <c r="F372" s="2"/>
      <c r="G372" s="2"/>
      <c r="H372" s="15"/>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c r="BY372" s="10"/>
      <c r="BZ372" s="10"/>
      <c r="CA372" s="10"/>
      <c r="CB372" s="10"/>
      <c r="CC372" s="10"/>
      <c r="CD372" s="10"/>
      <c r="CE372" s="10"/>
      <c r="CF372" s="10"/>
      <c r="CG372" s="10"/>
      <c r="CH372" s="10"/>
      <c r="CI372" s="10"/>
      <c r="CJ372" s="10"/>
      <c r="CK372" s="10"/>
      <c r="CL372" s="10"/>
      <c r="CM372" s="10"/>
      <c r="CN372" s="10"/>
      <c r="CO372" s="10"/>
      <c r="CP372" s="10"/>
      <c r="CQ372" s="10"/>
      <c r="CR372" s="10"/>
      <c r="CS372" s="10"/>
      <c r="CT372" s="39"/>
      <c r="CU372" s="39"/>
      <c r="CV372" s="39"/>
      <c r="CW372" s="20"/>
      <c r="CX372" s="39"/>
      <c r="CY372" s="39"/>
      <c r="CZ372" s="39"/>
      <c r="DA372" s="39"/>
      <c r="DB372" s="3"/>
      <c r="DC372" s="3"/>
      <c r="DD372" s="3"/>
      <c r="DE372" s="3"/>
    </row>
    <row r="373" spans="1:109" ht="15.6" x14ac:dyDescent="0.3">
      <c r="A373" s="2"/>
      <c r="B373" s="3"/>
      <c r="C373" s="3"/>
      <c r="D373" s="3"/>
      <c r="E373" s="2"/>
      <c r="F373" s="2"/>
      <c r="G373" s="2"/>
      <c r="H373" s="15"/>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c r="BU373" s="10"/>
      <c r="BV373" s="10"/>
      <c r="BW373" s="10"/>
      <c r="BX373" s="10"/>
      <c r="BY373" s="10"/>
      <c r="BZ373" s="10"/>
      <c r="CA373" s="10"/>
      <c r="CB373" s="10"/>
      <c r="CC373" s="10"/>
      <c r="CD373" s="10"/>
      <c r="CE373" s="10"/>
      <c r="CF373" s="10"/>
      <c r="CG373" s="10"/>
      <c r="CH373" s="10"/>
      <c r="CI373" s="10"/>
      <c r="CJ373" s="10"/>
      <c r="CK373" s="10"/>
      <c r="CL373" s="10"/>
      <c r="CM373" s="10"/>
      <c r="CN373" s="10"/>
      <c r="CO373" s="10"/>
      <c r="CP373" s="10"/>
      <c r="CQ373" s="10"/>
      <c r="CR373" s="10"/>
      <c r="CS373" s="10"/>
      <c r="CT373" s="39"/>
      <c r="CU373" s="39"/>
      <c r="CV373" s="39"/>
      <c r="CW373" s="20"/>
      <c r="CX373" s="39"/>
      <c r="CY373" s="39"/>
      <c r="CZ373" s="39"/>
      <c r="DA373" s="39"/>
      <c r="DB373" s="3"/>
      <c r="DC373" s="3"/>
      <c r="DD373" s="3"/>
      <c r="DE373" s="3"/>
    </row>
    <row r="374" spans="1:109" ht="15.6" x14ac:dyDescent="0.3">
      <c r="A374" s="2"/>
      <c r="B374" s="3"/>
      <c r="C374" s="3"/>
      <c r="D374" s="3"/>
      <c r="E374" s="2"/>
      <c r="F374" s="2"/>
      <c r="G374" s="2"/>
      <c r="H374" s="15"/>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c r="CM374" s="10"/>
      <c r="CN374" s="10"/>
      <c r="CO374" s="10"/>
      <c r="CP374" s="10"/>
      <c r="CQ374" s="10"/>
      <c r="CR374" s="10"/>
      <c r="CS374" s="10"/>
      <c r="CT374" s="39"/>
      <c r="CU374" s="39"/>
      <c r="CV374" s="39"/>
      <c r="CW374" s="20"/>
      <c r="CX374" s="39"/>
      <c r="CY374" s="39"/>
      <c r="CZ374" s="39"/>
      <c r="DA374" s="39"/>
      <c r="DB374" s="3"/>
      <c r="DC374" s="3"/>
      <c r="DD374" s="3"/>
      <c r="DE374" s="3"/>
    </row>
    <row r="375" spans="1:109" ht="15.6" x14ac:dyDescent="0.3">
      <c r="A375" s="2"/>
      <c r="B375" s="3"/>
      <c r="C375" s="3"/>
      <c r="D375" s="3"/>
      <c r="E375" s="2"/>
      <c r="F375" s="2"/>
      <c r="G375" s="2"/>
      <c r="H375" s="15"/>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c r="BU375" s="10"/>
      <c r="BV375" s="10"/>
      <c r="BW375" s="10"/>
      <c r="BX375" s="10"/>
      <c r="BY375" s="10"/>
      <c r="BZ375" s="10"/>
      <c r="CA375" s="10"/>
      <c r="CB375" s="10"/>
      <c r="CC375" s="10"/>
      <c r="CD375" s="10"/>
      <c r="CE375" s="10"/>
      <c r="CF375" s="10"/>
      <c r="CG375" s="10"/>
      <c r="CH375" s="10"/>
      <c r="CI375" s="10"/>
      <c r="CJ375" s="10"/>
      <c r="CK375" s="10"/>
      <c r="CL375" s="10"/>
      <c r="CM375" s="10"/>
      <c r="CN375" s="10"/>
      <c r="CO375" s="10"/>
      <c r="CP375" s="10"/>
      <c r="CQ375" s="10"/>
      <c r="CR375" s="10"/>
      <c r="CS375" s="10"/>
      <c r="CT375" s="39"/>
      <c r="CU375" s="39"/>
      <c r="CV375" s="39"/>
      <c r="CW375" s="20"/>
      <c r="CX375" s="39"/>
      <c r="CY375" s="39"/>
      <c r="CZ375" s="39"/>
      <c r="DA375" s="39"/>
      <c r="DB375" s="3"/>
      <c r="DC375" s="3"/>
      <c r="DD375" s="3"/>
      <c r="DE375" s="3"/>
    </row>
    <row r="376" spans="1:109" ht="15.6" x14ac:dyDescent="0.3">
      <c r="A376" s="2"/>
      <c r="B376" s="3"/>
      <c r="C376" s="3"/>
      <c r="D376" s="3"/>
      <c r="E376" s="2"/>
      <c r="F376" s="2"/>
      <c r="G376" s="2"/>
      <c r="H376" s="15"/>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c r="BU376" s="10"/>
      <c r="BV376" s="10"/>
      <c r="BW376" s="10"/>
      <c r="BX376" s="10"/>
      <c r="BY376" s="10"/>
      <c r="BZ376" s="10"/>
      <c r="CA376" s="10"/>
      <c r="CB376" s="10"/>
      <c r="CC376" s="10"/>
      <c r="CD376" s="10"/>
      <c r="CE376" s="10"/>
      <c r="CF376" s="10"/>
      <c r="CG376" s="10"/>
      <c r="CH376" s="10"/>
      <c r="CI376" s="10"/>
      <c r="CJ376" s="10"/>
      <c r="CK376" s="10"/>
      <c r="CL376" s="10"/>
      <c r="CM376" s="10"/>
      <c r="CN376" s="10"/>
      <c r="CO376" s="10"/>
      <c r="CP376" s="10"/>
      <c r="CQ376" s="10"/>
      <c r="CR376" s="10"/>
      <c r="CS376" s="10"/>
      <c r="CT376" s="39"/>
      <c r="CU376" s="39"/>
      <c r="CV376" s="39"/>
      <c r="CW376" s="20"/>
      <c r="CX376" s="39"/>
      <c r="CY376" s="39"/>
      <c r="CZ376" s="39"/>
      <c r="DA376" s="39"/>
      <c r="DB376" s="3"/>
      <c r="DC376" s="3"/>
      <c r="DD376" s="3"/>
      <c r="DE376" s="3"/>
    </row>
    <row r="377" spans="1:109" ht="15.6" x14ac:dyDescent="0.3">
      <c r="A377" s="2"/>
      <c r="B377" s="3"/>
      <c r="C377" s="3"/>
      <c r="D377" s="3"/>
      <c r="E377" s="2"/>
      <c r="F377" s="2"/>
      <c r="G377" s="2"/>
      <c r="H377" s="15"/>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c r="BU377" s="10"/>
      <c r="BV377" s="10"/>
      <c r="BW377" s="10"/>
      <c r="BX377" s="10"/>
      <c r="BY377" s="10"/>
      <c r="BZ377" s="10"/>
      <c r="CA377" s="10"/>
      <c r="CB377" s="10"/>
      <c r="CC377" s="10"/>
      <c r="CD377" s="10"/>
      <c r="CE377" s="10"/>
      <c r="CF377" s="10"/>
      <c r="CG377" s="10"/>
      <c r="CH377" s="10"/>
      <c r="CI377" s="10"/>
      <c r="CJ377" s="10"/>
      <c r="CK377" s="10"/>
      <c r="CL377" s="10"/>
      <c r="CM377" s="10"/>
      <c r="CN377" s="10"/>
      <c r="CO377" s="10"/>
      <c r="CP377" s="10"/>
      <c r="CQ377" s="10"/>
      <c r="CR377" s="10"/>
      <c r="CS377" s="10"/>
      <c r="CT377" s="39"/>
      <c r="CU377" s="39"/>
      <c r="CV377" s="39"/>
      <c r="CW377" s="20"/>
      <c r="CX377" s="39"/>
      <c r="CY377" s="39"/>
      <c r="CZ377" s="39"/>
      <c r="DA377" s="39"/>
      <c r="DB377" s="3"/>
      <c r="DC377" s="3"/>
      <c r="DD377" s="3"/>
      <c r="DE377" s="3"/>
    </row>
    <row r="378" spans="1:109" ht="15.6" x14ac:dyDescent="0.3">
      <c r="A378" s="2"/>
      <c r="B378" s="3"/>
      <c r="C378" s="3"/>
      <c r="D378" s="3"/>
      <c r="E378" s="2"/>
      <c r="F378" s="2"/>
      <c r="G378" s="2"/>
      <c r="H378" s="15"/>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c r="CM378" s="10"/>
      <c r="CN378" s="10"/>
      <c r="CO378" s="10"/>
      <c r="CP378" s="10"/>
      <c r="CQ378" s="10"/>
      <c r="CR378" s="10"/>
      <c r="CS378" s="10"/>
      <c r="CT378" s="39"/>
      <c r="CU378" s="39"/>
      <c r="CV378" s="39"/>
      <c r="CW378" s="20"/>
      <c r="CX378" s="39"/>
      <c r="CY378" s="39"/>
      <c r="CZ378" s="39"/>
      <c r="DA378" s="39"/>
      <c r="DB378" s="3"/>
      <c r="DC378" s="3"/>
      <c r="DD378" s="3"/>
      <c r="DE378" s="3"/>
    </row>
    <row r="379" spans="1:109" ht="15.6" x14ac:dyDescent="0.3">
      <c r="A379" s="2"/>
      <c r="B379" s="3"/>
      <c r="C379" s="3"/>
      <c r="D379" s="3"/>
      <c r="E379" s="2"/>
      <c r="F379" s="2"/>
      <c r="G379" s="2"/>
      <c r="H379" s="15"/>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c r="BU379" s="10"/>
      <c r="BV379" s="10"/>
      <c r="BW379" s="10"/>
      <c r="BX379" s="10"/>
      <c r="BY379" s="10"/>
      <c r="BZ379" s="10"/>
      <c r="CA379" s="10"/>
      <c r="CB379" s="10"/>
      <c r="CC379" s="10"/>
      <c r="CD379" s="10"/>
      <c r="CE379" s="10"/>
      <c r="CF379" s="10"/>
      <c r="CG379" s="10"/>
      <c r="CH379" s="10"/>
      <c r="CI379" s="10"/>
      <c r="CJ379" s="10"/>
      <c r="CK379" s="10"/>
      <c r="CL379" s="10"/>
      <c r="CM379" s="10"/>
      <c r="CN379" s="10"/>
      <c r="CO379" s="10"/>
      <c r="CP379" s="10"/>
      <c r="CQ379" s="10"/>
      <c r="CR379" s="10"/>
      <c r="CS379" s="10"/>
      <c r="CT379" s="39"/>
      <c r="CU379" s="39"/>
      <c r="CV379" s="39"/>
      <c r="CW379" s="20"/>
      <c r="CX379" s="39"/>
      <c r="CY379" s="39"/>
      <c r="CZ379" s="39"/>
      <c r="DA379" s="39"/>
      <c r="DB379" s="3"/>
      <c r="DC379" s="3"/>
      <c r="DD379" s="3"/>
      <c r="DE379" s="3"/>
    </row>
    <row r="380" spans="1:109" ht="15.6" x14ac:dyDescent="0.3">
      <c r="A380" s="2"/>
      <c r="B380" s="3"/>
      <c r="C380" s="3"/>
      <c r="D380" s="3"/>
      <c r="E380" s="2"/>
      <c r="F380" s="2"/>
      <c r="G380" s="2"/>
      <c r="H380" s="15"/>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c r="BU380" s="10"/>
      <c r="BV380" s="10"/>
      <c r="BW380" s="10"/>
      <c r="BX380" s="10"/>
      <c r="BY380" s="10"/>
      <c r="BZ380" s="10"/>
      <c r="CA380" s="10"/>
      <c r="CB380" s="10"/>
      <c r="CC380" s="10"/>
      <c r="CD380" s="10"/>
      <c r="CE380" s="10"/>
      <c r="CF380" s="10"/>
      <c r="CG380" s="10"/>
      <c r="CH380" s="10"/>
      <c r="CI380" s="10"/>
      <c r="CJ380" s="10"/>
      <c r="CK380" s="10"/>
      <c r="CL380" s="10"/>
      <c r="CM380" s="10"/>
      <c r="CN380" s="10"/>
      <c r="CO380" s="10"/>
      <c r="CP380" s="10"/>
      <c r="CQ380" s="10"/>
      <c r="CR380" s="10"/>
      <c r="CS380" s="10"/>
      <c r="CT380" s="39"/>
      <c r="CU380" s="39"/>
      <c r="CV380" s="39"/>
      <c r="CW380" s="20"/>
      <c r="CX380" s="39"/>
      <c r="CY380" s="39"/>
      <c r="CZ380" s="39"/>
      <c r="DA380" s="39"/>
      <c r="DB380" s="3"/>
      <c r="DC380" s="3"/>
      <c r="DD380" s="3"/>
      <c r="DE380" s="3"/>
    </row>
    <row r="381" spans="1:109" ht="15.6" x14ac:dyDescent="0.3">
      <c r="A381" s="2"/>
      <c r="B381" s="3"/>
      <c r="C381" s="3"/>
      <c r="D381" s="3"/>
      <c r="E381" s="2"/>
      <c r="F381" s="2"/>
      <c r="G381" s="2"/>
      <c r="H381" s="15"/>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c r="BU381" s="10"/>
      <c r="BV381" s="10"/>
      <c r="BW381" s="10"/>
      <c r="BX381" s="10"/>
      <c r="BY381" s="10"/>
      <c r="BZ381" s="10"/>
      <c r="CA381" s="10"/>
      <c r="CB381" s="10"/>
      <c r="CC381" s="10"/>
      <c r="CD381" s="10"/>
      <c r="CE381" s="10"/>
      <c r="CF381" s="10"/>
      <c r="CG381" s="10"/>
      <c r="CH381" s="10"/>
      <c r="CI381" s="10"/>
      <c r="CJ381" s="10"/>
      <c r="CK381" s="10"/>
      <c r="CL381" s="10"/>
      <c r="CM381" s="10"/>
      <c r="CN381" s="10"/>
      <c r="CO381" s="10"/>
      <c r="CP381" s="10"/>
      <c r="CQ381" s="10"/>
      <c r="CR381" s="10"/>
      <c r="CS381" s="10"/>
      <c r="CT381" s="39"/>
      <c r="CU381" s="39"/>
      <c r="CV381" s="39"/>
      <c r="CW381" s="20"/>
      <c r="CX381" s="39"/>
      <c r="CY381" s="39"/>
      <c r="CZ381" s="39"/>
      <c r="DA381" s="39"/>
      <c r="DB381" s="3"/>
      <c r="DC381" s="3"/>
      <c r="DD381" s="3"/>
      <c r="DE381" s="3"/>
    </row>
    <row r="382" spans="1:109" ht="15.6" x14ac:dyDescent="0.3">
      <c r="A382" s="2"/>
      <c r="B382" s="3"/>
      <c r="C382" s="3"/>
      <c r="D382" s="3"/>
      <c r="E382" s="2"/>
      <c r="F382" s="2"/>
      <c r="G382" s="2"/>
      <c r="H382" s="15"/>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c r="CM382" s="10"/>
      <c r="CN382" s="10"/>
      <c r="CO382" s="10"/>
      <c r="CP382" s="10"/>
      <c r="CQ382" s="10"/>
      <c r="CR382" s="10"/>
      <c r="CS382" s="10"/>
      <c r="CT382" s="39"/>
      <c r="CU382" s="39"/>
      <c r="CV382" s="39"/>
      <c r="CW382" s="20"/>
      <c r="CX382" s="39"/>
      <c r="CY382" s="39"/>
      <c r="CZ382" s="39"/>
      <c r="DA382" s="39"/>
      <c r="DB382" s="3"/>
      <c r="DC382" s="3"/>
      <c r="DD382" s="3"/>
      <c r="DE382" s="3"/>
    </row>
    <row r="383" spans="1:109" ht="15.6" x14ac:dyDescent="0.3">
      <c r="A383" s="2"/>
      <c r="B383" s="3"/>
      <c r="C383" s="3"/>
      <c r="D383" s="3"/>
      <c r="E383" s="2"/>
      <c r="F383" s="2"/>
      <c r="G383" s="2"/>
      <c r="H383" s="15"/>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c r="BU383" s="10"/>
      <c r="BV383" s="10"/>
      <c r="BW383" s="10"/>
      <c r="BX383" s="10"/>
      <c r="BY383" s="10"/>
      <c r="BZ383" s="10"/>
      <c r="CA383" s="10"/>
      <c r="CB383" s="10"/>
      <c r="CC383" s="10"/>
      <c r="CD383" s="10"/>
      <c r="CE383" s="10"/>
      <c r="CF383" s="10"/>
      <c r="CG383" s="10"/>
      <c r="CH383" s="10"/>
      <c r="CI383" s="10"/>
      <c r="CJ383" s="10"/>
      <c r="CK383" s="10"/>
      <c r="CL383" s="10"/>
      <c r="CM383" s="10"/>
      <c r="CN383" s="10"/>
      <c r="CO383" s="10"/>
      <c r="CP383" s="10"/>
      <c r="CQ383" s="10"/>
      <c r="CR383" s="10"/>
      <c r="CS383" s="10"/>
      <c r="CT383" s="39"/>
      <c r="CU383" s="39"/>
      <c r="CV383" s="39"/>
      <c r="CW383" s="20"/>
      <c r="CX383" s="39"/>
      <c r="CY383" s="39"/>
      <c r="CZ383" s="39"/>
      <c r="DA383" s="39"/>
      <c r="DB383" s="3"/>
      <c r="DC383" s="3"/>
      <c r="DD383" s="3"/>
      <c r="DE383" s="3"/>
    </row>
    <row r="384" spans="1:109" ht="15.6" x14ac:dyDescent="0.3">
      <c r="A384" s="2"/>
      <c r="B384" s="3"/>
      <c r="C384" s="3"/>
      <c r="D384" s="3"/>
      <c r="E384" s="2"/>
      <c r="F384" s="2"/>
      <c r="G384" s="2"/>
      <c r="H384" s="15"/>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c r="BU384" s="10"/>
      <c r="BV384" s="10"/>
      <c r="BW384" s="10"/>
      <c r="BX384" s="10"/>
      <c r="BY384" s="10"/>
      <c r="BZ384" s="10"/>
      <c r="CA384" s="10"/>
      <c r="CB384" s="10"/>
      <c r="CC384" s="10"/>
      <c r="CD384" s="10"/>
      <c r="CE384" s="10"/>
      <c r="CF384" s="10"/>
      <c r="CG384" s="10"/>
      <c r="CH384" s="10"/>
      <c r="CI384" s="10"/>
      <c r="CJ384" s="10"/>
      <c r="CK384" s="10"/>
      <c r="CL384" s="10"/>
      <c r="CM384" s="10"/>
      <c r="CN384" s="10"/>
      <c r="CO384" s="10"/>
      <c r="CP384" s="10"/>
      <c r="CQ384" s="10"/>
      <c r="CR384" s="10"/>
      <c r="CS384" s="10"/>
      <c r="CT384" s="39"/>
      <c r="CU384" s="39"/>
      <c r="CV384" s="39"/>
      <c r="CW384" s="20"/>
      <c r="CX384" s="39"/>
      <c r="CY384" s="39"/>
      <c r="CZ384" s="39"/>
      <c r="DA384" s="39"/>
      <c r="DB384" s="3"/>
      <c r="DC384" s="3"/>
      <c r="DD384" s="3"/>
      <c r="DE384" s="3"/>
    </row>
    <row r="385" spans="1:109" ht="15.6" x14ac:dyDescent="0.3">
      <c r="A385" s="2"/>
      <c r="B385" s="3"/>
      <c r="C385" s="3"/>
      <c r="D385" s="3"/>
      <c r="E385" s="2"/>
      <c r="F385" s="2"/>
      <c r="G385" s="2"/>
      <c r="H385" s="15"/>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c r="BU385" s="10"/>
      <c r="BV385" s="10"/>
      <c r="BW385" s="10"/>
      <c r="BX385" s="10"/>
      <c r="BY385" s="10"/>
      <c r="BZ385" s="10"/>
      <c r="CA385" s="10"/>
      <c r="CB385" s="10"/>
      <c r="CC385" s="10"/>
      <c r="CD385" s="10"/>
      <c r="CE385" s="10"/>
      <c r="CF385" s="10"/>
      <c r="CG385" s="10"/>
      <c r="CH385" s="10"/>
      <c r="CI385" s="10"/>
      <c r="CJ385" s="10"/>
      <c r="CK385" s="10"/>
      <c r="CL385" s="10"/>
      <c r="CM385" s="10"/>
      <c r="CN385" s="10"/>
      <c r="CO385" s="10"/>
      <c r="CP385" s="10"/>
      <c r="CQ385" s="10"/>
      <c r="CR385" s="10"/>
      <c r="CS385" s="10"/>
      <c r="CT385" s="39"/>
      <c r="CU385" s="39"/>
      <c r="CV385" s="39"/>
      <c r="CW385" s="20"/>
      <c r="CX385" s="39"/>
      <c r="CY385" s="39"/>
      <c r="CZ385" s="39"/>
      <c r="DA385" s="39"/>
      <c r="DB385" s="3"/>
      <c r="DC385" s="3"/>
      <c r="DD385" s="3"/>
      <c r="DE385" s="3"/>
    </row>
    <row r="386" spans="1:109" ht="15.6" x14ac:dyDescent="0.3">
      <c r="A386" s="2"/>
      <c r="B386" s="3"/>
      <c r="C386" s="3"/>
      <c r="D386" s="3"/>
      <c r="E386" s="2"/>
      <c r="F386" s="2"/>
      <c r="G386" s="2"/>
      <c r="H386" s="15"/>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c r="CM386" s="10"/>
      <c r="CN386" s="10"/>
      <c r="CO386" s="10"/>
      <c r="CP386" s="10"/>
      <c r="CQ386" s="10"/>
      <c r="CR386" s="10"/>
      <c r="CS386" s="10"/>
      <c r="CT386" s="39"/>
      <c r="CU386" s="39"/>
      <c r="CV386" s="39"/>
      <c r="CW386" s="20"/>
      <c r="CX386" s="39"/>
      <c r="CY386" s="39"/>
      <c r="CZ386" s="39"/>
      <c r="DA386" s="39"/>
      <c r="DB386" s="3"/>
      <c r="DC386" s="3"/>
      <c r="DD386" s="3"/>
      <c r="DE386" s="3"/>
    </row>
    <row r="387" spans="1:109" ht="15.6" x14ac:dyDescent="0.3">
      <c r="A387" s="2"/>
      <c r="B387" s="3"/>
      <c r="C387" s="3"/>
      <c r="D387" s="3"/>
      <c r="E387" s="2"/>
      <c r="F387" s="2"/>
      <c r="G387" s="2"/>
      <c r="H387" s="15"/>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c r="CM387" s="10"/>
      <c r="CN387" s="10"/>
      <c r="CO387" s="10"/>
      <c r="CP387" s="10"/>
      <c r="CQ387" s="10"/>
      <c r="CR387" s="10"/>
      <c r="CS387" s="10"/>
      <c r="CT387" s="39"/>
      <c r="CU387" s="39"/>
      <c r="CV387" s="39"/>
      <c r="CW387" s="20"/>
      <c r="CX387" s="39"/>
      <c r="CY387" s="39"/>
      <c r="CZ387" s="39"/>
      <c r="DA387" s="39"/>
      <c r="DB387" s="3"/>
      <c r="DC387" s="3"/>
      <c r="DD387" s="3"/>
      <c r="DE387" s="3"/>
    </row>
    <row r="388" spans="1:109" ht="15.6" x14ac:dyDescent="0.3">
      <c r="A388" s="2"/>
      <c r="B388" s="3"/>
      <c r="C388" s="3"/>
      <c r="D388" s="3"/>
      <c r="E388" s="2"/>
      <c r="F388" s="2"/>
      <c r="G388" s="2"/>
      <c r="H388" s="15"/>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c r="BU388" s="10"/>
      <c r="BV388" s="10"/>
      <c r="BW388" s="10"/>
      <c r="BX388" s="10"/>
      <c r="BY388" s="10"/>
      <c r="BZ388" s="10"/>
      <c r="CA388" s="10"/>
      <c r="CB388" s="10"/>
      <c r="CC388" s="10"/>
      <c r="CD388" s="10"/>
      <c r="CE388" s="10"/>
      <c r="CF388" s="10"/>
      <c r="CG388" s="10"/>
      <c r="CH388" s="10"/>
      <c r="CI388" s="10"/>
      <c r="CJ388" s="10"/>
      <c r="CK388" s="10"/>
      <c r="CL388" s="10"/>
      <c r="CM388" s="10"/>
      <c r="CN388" s="10"/>
      <c r="CO388" s="10"/>
      <c r="CP388" s="10"/>
      <c r="CQ388" s="10"/>
      <c r="CR388" s="10"/>
      <c r="CS388" s="10"/>
      <c r="CT388" s="39"/>
      <c r="CU388" s="39"/>
      <c r="CV388" s="39"/>
      <c r="CW388" s="20"/>
      <c r="CX388" s="39"/>
      <c r="CY388" s="39"/>
      <c r="CZ388" s="39"/>
      <c r="DA388" s="39"/>
      <c r="DB388" s="3"/>
      <c r="DC388" s="3"/>
      <c r="DD388" s="3"/>
      <c r="DE388" s="3"/>
    </row>
    <row r="389" spans="1:109" ht="15.6" x14ac:dyDescent="0.3">
      <c r="A389" s="2"/>
      <c r="B389" s="3"/>
      <c r="C389" s="3"/>
      <c r="D389" s="3"/>
      <c r="E389" s="2"/>
      <c r="F389" s="2"/>
      <c r="G389" s="2"/>
      <c r="H389" s="15"/>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c r="BU389" s="10"/>
      <c r="BV389" s="10"/>
      <c r="BW389" s="10"/>
      <c r="BX389" s="10"/>
      <c r="BY389" s="10"/>
      <c r="BZ389" s="10"/>
      <c r="CA389" s="10"/>
      <c r="CB389" s="10"/>
      <c r="CC389" s="10"/>
      <c r="CD389" s="10"/>
      <c r="CE389" s="10"/>
      <c r="CF389" s="10"/>
      <c r="CG389" s="10"/>
      <c r="CH389" s="10"/>
      <c r="CI389" s="10"/>
      <c r="CJ389" s="10"/>
      <c r="CK389" s="10"/>
      <c r="CL389" s="10"/>
      <c r="CM389" s="10"/>
      <c r="CN389" s="10"/>
      <c r="CO389" s="10"/>
      <c r="CP389" s="10"/>
      <c r="CQ389" s="10"/>
      <c r="CR389" s="10"/>
      <c r="CS389" s="10"/>
      <c r="CT389" s="39"/>
      <c r="CU389" s="39"/>
      <c r="CV389" s="39"/>
      <c r="CW389" s="20"/>
      <c r="CX389" s="39"/>
      <c r="CY389" s="39"/>
      <c r="CZ389" s="39"/>
      <c r="DA389" s="39"/>
      <c r="DB389" s="3"/>
      <c r="DC389" s="3"/>
      <c r="DD389" s="3"/>
      <c r="DE389" s="3"/>
    </row>
    <row r="390" spans="1:109" ht="15.6" x14ac:dyDescent="0.3">
      <c r="A390" s="2"/>
      <c r="B390" s="3"/>
      <c r="C390" s="3"/>
      <c r="D390" s="3"/>
      <c r="E390" s="2"/>
      <c r="F390" s="2"/>
      <c r="G390" s="2"/>
      <c r="H390" s="15"/>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c r="BU390" s="10"/>
      <c r="BV390" s="10"/>
      <c r="BW390" s="10"/>
      <c r="BX390" s="10"/>
      <c r="BY390" s="10"/>
      <c r="BZ390" s="10"/>
      <c r="CA390" s="10"/>
      <c r="CB390" s="10"/>
      <c r="CC390" s="10"/>
      <c r="CD390" s="10"/>
      <c r="CE390" s="10"/>
      <c r="CF390" s="10"/>
      <c r="CG390" s="10"/>
      <c r="CH390" s="10"/>
      <c r="CI390" s="10"/>
      <c r="CJ390" s="10"/>
      <c r="CK390" s="10"/>
      <c r="CL390" s="10"/>
      <c r="CM390" s="10"/>
      <c r="CN390" s="10"/>
      <c r="CO390" s="10"/>
      <c r="CP390" s="10"/>
      <c r="CQ390" s="10"/>
      <c r="CR390" s="10"/>
      <c r="CS390" s="10"/>
      <c r="CT390" s="39"/>
      <c r="CU390" s="39"/>
      <c r="CV390" s="39"/>
      <c r="CW390" s="20"/>
      <c r="CX390" s="39"/>
      <c r="CY390" s="39"/>
      <c r="CZ390" s="39"/>
      <c r="DA390" s="39"/>
      <c r="DB390" s="3"/>
      <c r="DC390" s="3"/>
      <c r="DD390" s="3"/>
      <c r="DE390" s="3"/>
    </row>
    <row r="391" spans="1:109" ht="15.6" x14ac:dyDescent="0.3">
      <c r="A391" s="2"/>
      <c r="B391" s="3"/>
      <c r="C391" s="3"/>
      <c r="D391" s="3"/>
      <c r="E391" s="2"/>
      <c r="F391" s="2"/>
      <c r="G391" s="2"/>
      <c r="H391" s="15"/>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39"/>
      <c r="CU391" s="39"/>
      <c r="CV391" s="39"/>
      <c r="CW391" s="20"/>
      <c r="CX391" s="39"/>
      <c r="CY391" s="39"/>
      <c r="CZ391" s="39"/>
      <c r="DA391" s="39"/>
      <c r="DB391" s="3"/>
      <c r="DC391" s="3"/>
      <c r="DD391" s="3"/>
      <c r="DE391" s="3"/>
    </row>
    <row r="392" spans="1:109" ht="15.6" x14ac:dyDescent="0.3">
      <c r="A392" s="2"/>
      <c r="B392" s="3"/>
      <c r="C392" s="3"/>
      <c r="D392" s="3"/>
      <c r="E392" s="2"/>
      <c r="F392" s="2"/>
      <c r="G392" s="2"/>
      <c r="H392" s="15"/>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c r="BU392" s="10"/>
      <c r="BV392" s="10"/>
      <c r="BW392" s="10"/>
      <c r="BX392" s="10"/>
      <c r="BY392" s="10"/>
      <c r="BZ392" s="10"/>
      <c r="CA392" s="10"/>
      <c r="CB392" s="10"/>
      <c r="CC392" s="10"/>
      <c r="CD392" s="10"/>
      <c r="CE392" s="10"/>
      <c r="CF392" s="10"/>
      <c r="CG392" s="10"/>
      <c r="CH392" s="10"/>
      <c r="CI392" s="10"/>
      <c r="CJ392" s="10"/>
      <c r="CK392" s="10"/>
      <c r="CL392" s="10"/>
      <c r="CM392" s="10"/>
      <c r="CN392" s="10"/>
      <c r="CO392" s="10"/>
      <c r="CP392" s="10"/>
      <c r="CQ392" s="10"/>
      <c r="CR392" s="10"/>
      <c r="CS392" s="10"/>
      <c r="CT392" s="39"/>
      <c r="CU392" s="39"/>
      <c r="CV392" s="39"/>
      <c r="CW392" s="20"/>
      <c r="CX392" s="39"/>
      <c r="CY392" s="39"/>
      <c r="CZ392" s="39"/>
      <c r="DA392" s="39"/>
      <c r="DB392" s="3"/>
      <c r="DC392" s="3"/>
      <c r="DD392" s="3"/>
      <c r="DE392" s="3"/>
    </row>
    <row r="393" spans="1:109" ht="15.6" x14ac:dyDescent="0.3">
      <c r="A393" s="2"/>
      <c r="B393" s="3"/>
      <c r="C393" s="3"/>
      <c r="D393" s="3"/>
      <c r="E393" s="2"/>
      <c r="F393" s="2"/>
      <c r="G393" s="2"/>
      <c r="H393" s="15"/>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c r="BU393" s="10"/>
      <c r="BV393" s="10"/>
      <c r="BW393" s="10"/>
      <c r="BX393" s="10"/>
      <c r="BY393" s="10"/>
      <c r="BZ393" s="10"/>
      <c r="CA393" s="10"/>
      <c r="CB393" s="10"/>
      <c r="CC393" s="10"/>
      <c r="CD393" s="10"/>
      <c r="CE393" s="10"/>
      <c r="CF393" s="10"/>
      <c r="CG393" s="10"/>
      <c r="CH393" s="10"/>
      <c r="CI393" s="10"/>
      <c r="CJ393" s="10"/>
      <c r="CK393" s="10"/>
      <c r="CL393" s="10"/>
      <c r="CM393" s="10"/>
      <c r="CN393" s="10"/>
      <c r="CO393" s="10"/>
      <c r="CP393" s="10"/>
      <c r="CQ393" s="10"/>
      <c r="CR393" s="10"/>
      <c r="CS393" s="10"/>
      <c r="CT393" s="39"/>
      <c r="CU393" s="39"/>
      <c r="CV393" s="39"/>
      <c r="CW393" s="20"/>
      <c r="CX393" s="39"/>
      <c r="CY393" s="39"/>
      <c r="CZ393" s="39"/>
      <c r="DA393" s="39"/>
      <c r="DB393" s="3"/>
      <c r="DC393" s="3"/>
      <c r="DD393" s="3"/>
      <c r="DE393" s="3"/>
    </row>
    <row r="394" spans="1:109" ht="15.6" x14ac:dyDescent="0.3">
      <c r="A394" s="2"/>
      <c r="B394" s="3"/>
      <c r="C394" s="3"/>
      <c r="D394" s="3"/>
      <c r="E394" s="2"/>
      <c r="F394" s="2"/>
      <c r="G394" s="2"/>
      <c r="H394" s="15"/>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c r="BU394" s="10"/>
      <c r="BV394" s="10"/>
      <c r="BW394" s="10"/>
      <c r="BX394" s="10"/>
      <c r="BY394" s="10"/>
      <c r="BZ394" s="10"/>
      <c r="CA394" s="10"/>
      <c r="CB394" s="10"/>
      <c r="CC394" s="10"/>
      <c r="CD394" s="10"/>
      <c r="CE394" s="10"/>
      <c r="CF394" s="10"/>
      <c r="CG394" s="10"/>
      <c r="CH394" s="10"/>
      <c r="CI394" s="10"/>
      <c r="CJ394" s="10"/>
      <c r="CK394" s="10"/>
      <c r="CL394" s="10"/>
      <c r="CM394" s="10"/>
      <c r="CN394" s="10"/>
      <c r="CO394" s="10"/>
      <c r="CP394" s="10"/>
      <c r="CQ394" s="10"/>
      <c r="CR394" s="10"/>
      <c r="CS394" s="10"/>
      <c r="CT394" s="39"/>
      <c r="CU394" s="39"/>
      <c r="CV394" s="39"/>
      <c r="CW394" s="20"/>
      <c r="CX394" s="39"/>
      <c r="CY394" s="39"/>
      <c r="CZ394" s="39"/>
      <c r="DA394" s="39"/>
      <c r="DB394" s="3"/>
      <c r="DC394" s="3"/>
      <c r="DD394" s="3"/>
      <c r="DE394" s="3"/>
    </row>
    <row r="395" spans="1:109" ht="15.6" x14ac:dyDescent="0.3">
      <c r="A395" s="2"/>
      <c r="B395" s="3"/>
      <c r="C395" s="3"/>
      <c r="D395" s="3"/>
      <c r="E395" s="2"/>
      <c r="F395" s="2"/>
      <c r="G395" s="2"/>
      <c r="H395" s="15"/>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39"/>
      <c r="CU395" s="39"/>
      <c r="CV395" s="39"/>
      <c r="CW395" s="20"/>
      <c r="CX395" s="39"/>
      <c r="CY395" s="39"/>
      <c r="CZ395" s="39"/>
      <c r="DA395" s="39"/>
      <c r="DB395" s="3"/>
      <c r="DC395" s="3"/>
      <c r="DD395" s="3"/>
      <c r="DE395" s="3"/>
    </row>
    <row r="396" spans="1:109" ht="15.6" x14ac:dyDescent="0.3">
      <c r="A396" s="2"/>
      <c r="B396" s="3"/>
      <c r="C396" s="3"/>
      <c r="D396" s="3"/>
      <c r="E396" s="2"/>
      <c r="F396" s="2"/>
      <c r="G396" s="2"/>
      <c r="H396" s="15"/>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39"/>
      <c r="CU396" s="39"/>
      <c r="CV396" s="39"/>
      <c r="CW396" s="20"/>
      <c r="CX396" s="39"/>
      <c r="CY396" s="39"/>
      <c r="CZ396" s="39"/>
      <c r="DA396" s="39"/>
      <c r="DB396" s="3"/>
      <c r="DC396" s="3"/>
      <c r="DD396" s="3"/>
      <c r="DE396" s="3"/>
    </row>
    <row r="397" spans="1:109" ht="15.6" x14ac:dyDescent="0.3">
      <c r="A397" s="2"/>
      <c r="B397" s="3"/>
      <c r="C397" s="3"/>
      <c r="D397" s="3"/>
      <c r="E397" s="2"/>
      <c r="F397" s="2"/>
      <c r="G397" s="2"/>
      <c r="H397" s="15"/>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c r="BU397" s="10"/>
      <c r="BV397" s="10"/>
      <c r="BW397" s="10"/>
      <c r="BX397" s="10"/>
      <c r="BY397" s="10"/>
      <c r="BZ397" s="10"/>
      <c r="CA397" s="10"/>
      <c r="CB397" s="10"/>
      <c r="CC397" s="10"/>
      <c r="CD397" s="10"/>
      <c r="CE397" s="10"/>
      <c r="CF397" s="10"/>
      <c r="CG397" s="10"/>
      <c r="CH397" s="10"/>
      <c r="CI397" s="10"/>
      <c r="CJ397" s="10"/>
      <c r="CK397" s="10"/>
      <c r="CL397" s="10"/>
      <c r="CM397" s="10"/>
      <c r="CN397" s="10"/>
      <c r="CO397" s="10"/>
      <c r="CP397" s="10"/>
      <c r="CQ397" s="10"/>
      <c r="CR397" s="10"/>
      <c r="CS397" s="10"/>
      <c r="CT397" s="39"/>
      <c r="CU397" s="39"/>
      <c r="CV397" s="39"/>
      <c r="CW397" s="20"/>
      <c r="CX397" s="39"/>
      <c r="CY397" s="39"/>
      <c r="CZ397" s="39"/>
      <c r="DA397" s="39"/>
      <c r="DB397" s="3"/>
      <c r="DC397" s="3"/>
      <c r="DD397" s="3"/>
      <c r="DE397" s="3"/>
    </row>
    <row r="398" spans="1:109" ht="15.6" x14ac:dyDescent="0.3">
      <c r="A398" s="2"/>
      <c r="B398" s="3"/>
      <c r="C398" s="3"/>
      <c r="D398" s="3"/>
      <c r="E398" s="2"/>
      <c r="F398" s="2"/>
      <c r="G398" s="2"/>
      <c r="H398" s="15"/>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c r="BU398" s="10"/>
      <c r="BV398" s="10"/>
      <c r="BW398" s="10"/>
      <c r="BX398" s="10"/>
      <c r="BY398" s="10"/>
      <c r="BZ398" s="10"/>
      <c r="CA398" s="10"/>
      <c r="CB398" s="10"/>
      <c r="CC398" s="10"/>
      <c r="CD398" s="10"/>
      <c r="CE398" s="10"/>
      <c r="CF398" s="10"/>
      <c r="CG398" s="10"/>
      <c r="CH398" s="10"/>
      <c r="CI398" s="10"/>
      <c r="CJ398" s="10"/>
      <c r="CK398" s="10"/>
      <c r="CL398" s="10"/>
      <c r="CM398" s="10"/>
      <c r="CN398" s="10"/>
      <c r="CO398" s="10"/>
      <c r="CP398" s="10"/>
      <c r="CQ398" s="10"/>
      <c r="CR398" s="10"/>
      <c r="CS398" s="10"/>
      <c r="CT398" s="39"/>
      <c r="CU398" s="39"/>
      <c r="CV398" s="39"/>
      <c r="CW398" s="20"/>
      <c r="CX398" s="39"/>
      <c r="CY398" s="39"/>
      <c r="CZ398" s="39"/>
      <c r="DA398" s="39"/>
      <c r="DB398" s="3"/>
      <c r="DC398" s="3"/>
      <c r="DD398" s="3"/>
      <c r="DE398" s="3"/>
    </row>
    <row r="399" spans="1:109" ht="15.6" x14ac:dyDescent="0.3">
      <c r="A399" s="2"/>
      <c r="B399" s="3"/>
      <c r="C399" s="3"/>
      <c r="D399" s="3"/>
      <c r="E399" s="2"/>
      <c r="F399" s="2"/>
      <c r="G399" s="2"/>
      <c r="H399" s="15"/>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c r="BU399" s="10"/>
      <c r="BV399" s="10"/>
      <c r="BW399" s="10"/>
      <c r="BX399" s="10"/>
      <c r="BY399" s="10"/>
      <c r="BZ399" s="10"/>
      <c r="CA399" s="10"/>
      <c r="CB399" s="10"/>
      <c r="CC399" s="10"/>
      <c r="CD399" s="10"/>
      <c r="CE399" s="10"/>
      <c r="CF399" s="10"/>
      <c r="CG399" s="10"/>
      <c r="CH399" s="10"/>
      <c r="CI399" s="10"/>
      <c r="CJ399" s="10"/>
      <c r="CK399" s="10"/>
      <c r="CL399" s="10"/>
      <c r="CM399" s="10"/>
      <c r="CN399" s="10"/>
      <c r="CO399" s="10"/>
      <c r="CP399" s="10"/>
      <c r="CQ399" s="10"/>
      <c r="CR399" s="10"/>
      <c r="CS399" s="10"/>
      <c r="CT399" s="39"/>
      <c r="CU399" s="39"/>
      <c r="CV399" s="39"/>
      <c r="CW399" s="20"/>
      <c r="CX399" s="39"/>
      <c r="CY399" s="39"/>
      <c r="CZ399" s="39"/>
      <c r="DA399" s="39"/>
      <c r="DB399" s="3"/>
      <c r="DC399" s="3"/>
      <c r="DD399" s="3"/>
      <c r="DE399" s="3"/>
    </row>
    <row r="400" spans="1:109" ht="15.6" x14ac:dyDescent="0.3">
      <c r="A400" s="2"/>
      <c r="B400" s="3"/>
      <c r="C400" s="3"/>
      <c r="D400" s="3"/>
      <c r="E400" s="2"/>
      <c r="F400" s="2"/>
      <c r="G400" s="2"/>
      <c r="H400" s="15"/>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39"/>
      <c r="CU400" s="39"/>
      <c r="CV400" s="39"/>
      <c r="CW400" s="20"/>
      <c r="CX400" s="39"/>
      <c r="CY400" s="39"/>
      <c r="CZ400" s="39"/>
      <c r="DA400" s="39"/>
      <c r="DB400" s="3"/>
      <c r="DC400" s="3"/>
      <c r="DD400" s="3"/>
      <c r="DE400" s="3"/>
    </row>
    <row r="401" spans="1:109" ht="15.6" x14ac:dyDescent="0.3">
      <c r="A401" s="2"/>
      <c r="B401" s="3"/>
      <c r="C401" s="3"/>
      <c r="D401" s="3"/>
      <c r="E401" s="2"/>
      <c r="F401" s="2"/>
      <c r="G401" s="2"/>
      <c r="H401" s="15"/>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c r="BU401" s="10"/>
      <c r="BV401" s="10"/>
      <c r="BW401" s="10"/>
      <c r="BX401" s="10"/>
      <c r="BY401" s="10"/>
      <c r="BZ401" s="10"/>
      <c r="CA401" s="10"/>
      <c r="CB401" s="10"/>
      <c r="CC401" s="10"/>
      <c r="CD401" s="10"/>
      <c r="CE401" s="10"/>
      <c r="CF401" s="10"/>
      <c r="CG401" s="10"/>
      <c r="CH401" s="10"/>
      <c r="CI401" s="10"/>
      <c r="CJ401" s="10"/>
      <c r="CK401" s="10"/>
      <c r="CL401" s="10"/>
      <c r="CM401" s="10"/>
      <c r="CN401" s="10"/>
      <c r="CO401" s="10"/>
      <c r="CP401" s="10"/>
      <c r="CQ401" s="10"/>
      <c r="CR401" s="10"/>
      <c r="CS401" s="10"/>
      <c r="CT401" s="39"/>
      <c r="CU401" s="39"/>
      <c r="CV401" s="39"/>
      <c r="CW401" s="20"/>
      <c r="CX401" s="39"/>
      <c r="CY401" s="39"/>
      <c r="CZ401" s="39"/>
      <c r="DA401" s="39"/>
      <c r="DB401" s="3"/>
      <c r="DC401" s="3"/>
      <c r="DD401" s="3"/>
      <c r="DE401" s="3"/>
    </row>
    <row r="402" spans="1:109" ht="15.6" x14ac:dyDescent="0.3">
      <c r="A402" s="2"/>
      <c r="B402" s="3"/>
      <c r="C402" s="3"/>
      <c r="D402" s="3"/>
      <c r="E402" s="2"/>
      <c r="F402" s="2"/>
      <c r="G402" s="2"/>
      <c r="H402" s="15"/>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c r="BU402" s="10"/>
      <c r="BV402" s="10"/>
      <c r="BW402" s="10"/>
      <c r="BX402" s="10"/>
      <c r="BY402" s="10"/>
      <c r="BZ402" s="10"/>
      <c r="CA402" s="10"/>
      <c r="CB402" s="10"/>
      <c r="CC402" s="10"/>
      <c r="CD402" s="10"/>
      <c r="CE402" s="10"/>
      <c r="CF402" s="10"/>
      <c r="CG402" s="10"/>
      <c r="CH402" s="10"/>
      <c r="CI402" s="10"/>
      <c r="CJ402" s="10"/>
      <c r="CK402" s="10"/>
      <c r="CL402" s="10"/>
      <c r="CM402" s="10"/>
      <c r="CN402" s="10"/>
      <c r="CO402" s="10"/>
      <c r="CP402" s="10"/>
      <c r="CQ402" s="10"/>
      <c r="CR402" s="10"/>
      <c r="CS402" s="10"/>
      <c r="CT402" s="39"/>
      <c r="CU402" s="39"/>
      <c r="CV402" s="39"/>
      <c r="CW402" s="20"/>
      <c r="CX402" s="39"/>
      <c r="CY402" s="39"/>
      <c r="CZ402" s="39"/>
      <c r="DA402" s="39"/>
      <c r="DB402" s="3"/>
      <c r="DC402" s="3"/>
      <c r="DD402" s="3"/>
      <c r="DE402" s="3"/>
    </row>
    <row r="403" spans="1:109" ht="15.6" x14ac:dyDescent="0.3">
      <c r="A403" s="2"/>
      <c r="B403" s="3"/>
      <c r="C403" s="3"/>
      <c r="D403" s="3"/>
      <c r="E403" s="2"/>
      <c r="F403" s="2"/>
      <c r="G403" s="2"/>
      <c r="H403" s="15"/>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c r="BU403" s="10"/>
      <c r="BV403" s="10"/>
      <c r="BW403" s="10"/>
      <c r="BX403" s="10"/>
      <c r="BY403" s="10"/>
      <c r="BZ403" s="10"/>
      <c r="CA403" s="10"/>
      <c r="CB403" s="10"/>
      <c r="CC403" s="10"/>
      <c r="CD403" s="10"/>
      <c r="CE403" s="10"/>
      <c r="CF403" s="10"/>
      <c r="CG403" s="10"/>
      <c r="CH403" s="10"/>
      <c r="CI403" s="10"/>
      <c r="CJ403" s="10"/>
      <c r="CK403" s="10"/>
      <c r="CL403" s="10"/>
      <c r="CM403" s="10"/>
      <c r="CN403" s="10"/>
      <c r="CO403" s="10"/>
      <c r="CP403" s="10"/>
      <c r="CQ403" s="10"/>
      <c r="CR403" s="10"/>
      <c r="CS403" s="10"/>
      <c r="CT403" s="39"/>
      <c r="CU403" s="39"/>
      <c r="CV403" s="39"/>
      <c r="CW403" s="20"/>
      <c r="CX403" s="39"/>
      <c r="CY403" s="39"/>
      <c r="CZ403" s="39"/>
      <c r="DA403" s="39"/>
      <c r="DB403" s="3"/>
      <c r="DC403" s="3"/>
      <c r="DD403" s="3"/>
      <c r="DE403" s="3"/>
    </row>
    <row r="404" spans="1:109" ht="15.6" x14ac:dyDescent="0.3">
      <c r="A404" s="2"/>
      <c r="B404" s="3"/>
      <c r="C404" s="3"/>
      <c r="D404" s="3"/>
      <c r="E404" s="2"/>
      <c r="F404" s="2"/>
      <c r="G404" s="2"/>
      <c r="H404" s="15"/>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39"/>
      <c r="CU404" s="39"/>
      <c r="CV404" s="39"/>
      <c r="CW404" s="20"/>
      <c r="CX404" s="39"/>
      <c r="CY404" s="39"/>
      <c r="CZ404" s="39"/>
      <c r="DA404" s="39"/>
      <c r="DB404" s="3"/>
      <c r="DC404" s="3"/>
      <c r="DD404" s="3"/>
      <c r="DE404" s="3"/>
    </row>
    <row r="405" spans="1:109" ht="15.6" x14ac:dyDescent="0.3">
      <c r="A405" s="2"/>
      <c r="B405" s="3"/>
      <c r="C405" s="3"/>
      <c r="D405" s="3"/>
      <c r="E405" s="2"/>
      <c r="F405" s="2"/>
      <c r="G405" s="2"/>
      <c r="H405" s="15"/>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39"/>
      <c r="CU405" s="39"/>
      <c r="CV405" s="39"/>
      <c r="CW405" s="20"/>
      <c r="CX405" s="39"/>
      <c r="CY405" s="39"/>
      <c r="CZ405" s="39"/>
      <c r="DA405" s="39"/>
      <c r="DB405" s="3"/>
      <c r="DC405" s="3"/>
      <c r="DD405" s="3"/>
      <c r="DE405" s="3"/>
    </row>
    <row r="406" spans="1:109" ht="15.6" x14ac:dyDescent="0.3">
      <c r="A406" s="2"/>
      <c r="B406" s="3"/>
      <c r="C406" s="3"/>
      <c r="D406" s="3"/>
      <c r="E406" s="2"/>
      <c r="F406" s="2"/>
      <c r="G406" s="2"/>
      <c r="H406" s="15"/>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39"/>
      <c r="CU406" s="39"/>
      <c r="CV406" s="39"/>
      <c r="CW406" s="20"/>
      <c r="CX406" s="39"/>
      <c r="CY406" s="39"/>
      <c r="CZ406" s="39"/>
      <c r="DA406" s="39"/>
      <c r="DB406" s="3"/>
      <c r="DC406" s="3"/>
      <c r="DD406" s="3"/>
      <c r="DE406" s="3"/>
    </row>
    <row r="407" spans="1:109" ht="15.6" x14ac:dyDescent="0.3">
      <c r="A407" s="2"/>
      <c r="B407" s="3"/>
      <c r="C407" s="3"/>
      <c r="D407" s="3"/>
      <c r="E407" s="2"/>
      <c r="F407" s="2"/>
      <c r="G407" s="2"/>
      <c r="H407" s="15"/>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39"/>
      <c r="CU407" s="39"/>
      <c r="CV407" s="39"/>
      <c r="CW407" s="20"/>
      <c r="CX407" s="39"/>
      <c r="CY407" s="39"/>
      <c r="CZ407" s="39"/>
      <c r="DA407" s="39"/>
      <c r="DB407" s="3"/>
      <c r="DC407" s="3"/>
      <c r="DD407" s="3"/>
      <c r="DE407" s="3"/>
    </row>
    <row r="408" spans="1:109" ht="15.6" x14ac:dyDescent="0.3">
      <c r="A408" s="2"/>
      <c r="B408" s="3"/>
      <c r="C408" s="3"/>
      <c r="D408" s="3"/>
      <c r="E408" s="2"/>
      <c r="F408" s="2"/>
      <c r="G408" s="2"/>
      <c r="H408" s="15"/>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c r="CM408" s="10"/>
      <c r="CN408" s="10"/>
      <c r="CO408" s="10"/>
      <c r="CP408" s="10"/>
      <c r="CQ408" s="10"/>
      <c r="CR408" s="10"/>
      <c r="CS408" s="10"/>
      <c r="CT408" s="39"/>
      <c r="CU408" s="39"/>
      <c r="CV408" s="39"/>
      <c r="CW408" s="20"/>
      <c r="CX408" s="39"/>
      <c r="CY408" s="39"/>
      <c r="CZ408" s="39"/>
      <c r="DA408" s="39"/>
      <c r="DB408" s="3"/>
      <c r="DC408" s="3"/>
      <c r="DD408" s="3"/>
      <c r="DE408" s="3"/>
    </row>
    <row r="409" spans="1:109" ht="15.6" x14ac:dyDescent="0.3">
      <c r="A409" s="2"/>
      <c r="B409" s="3"/>
      <c r="C409" s="3"/>
      <c r="D409" s="3"/>
      <c r="E409" s="2"/>
      <c r="F409" s="2"/>
      <c r="G409" s="2"/>
      <c r="H409" s="15"/>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c r="CM409" s="10"/>
      <c r="CN409" s="10"/>
      <c r="CO409" s="10"/>
      <c r="CP409" s="10"/>
      <c r="CQ409" s="10"/>
      <c r="CR409" s="10"/>
      <c r="CS409" s="10"/>
      <c r="CT409" s="39"/>
      <c r="CU409" s="39"/>
      <c r="CV409" s="39"/>
      <c r="CW409" s="20"/>
      <c r="CX409" s="39"/>
      <c r="CY409" s="39"/>
      <c r="CZ409" s="39"/>
      <c r="DA409" s="39"/>
      <c r="DB409" s="3"/>
      <c r="DC409" s="3"/>
      <c r="DD409" s="3"/>
      <c r="DE409" s="3"/>
    </row>
    <row r="410" spans="1:109" ht="15.6" x14ac:dyDescent="0.3">
      <c r="A410" s="2"/>
      <c r="B410" s="3"/>
      <c r="C410" s="3"/>
      <c r="D410" s="3"/>
      <c r="E410" s="2"/>
      <c r="F410" s="2"/>
      <c r="G410" s="2"/>
      <c r="H410" s="15"/>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c r="BU410" s="10"/>
      <c r="BV410" s="10"/>
      <c r="BW410" s="10"/>
      <c r="BX410" s="10"/>
      <c r="BY410" s="10"/>
      <c r="BZ410" s="10"/>
      <c r="CA410" s="10"/>
      <c r="CB410" s="10"/>
      <c r="CC410" s="10"/>
      <c r="CD410" s="10"/>
      <c r="CE410" s="10"/>
      <c r="CF410" s="10"/>
      <c r="CG410" s="10"/>
      <c r="CH410" s="10"/>
      <c r="CI410" s="10"/>
      <c r="CJ410" s="10"/>
      <c r="CK410" s="10"/>
      <c r="CL410" s="10"/>
      <c r="CM410" s="10"/>
      <c r="CN410" s="10"/>
      <c r="CO410" s="10"/>
      <c r="CP410" s="10"/>
      <c r="CQ410" s="10"/>
      <c r="CR410" s="10"/>
      <c r="CS410" s="10"/>
      <c r="CT410" s="39"/>
      <c r="CU410" s="39"/>
      <c r="CV410" s="39"/>
      <c r="CW410" s="20"/>
      <c r="CX410" s="39"/>
      <c r="CY410" s="39"/>
      <c r="CZ410" s="39"/>
      <c r="DA410" s="39"/>
      <c r="DB410" s="3"/>
      <c r="DC410" s="3"/>
      <c r="DD410" s="3"/>
      <c r="DE410" s="3"/>
    </row>
    <row r="411" spans="1:109" ht="15.6" x14ac:dyDescent="0.3">
      <c r="A411" s="2"/>
      <c r="B411" s="3"/>
      <c r="C411" s="3"/>
      <c r="D411" s="3"/>
      <c r="E411" s="2"/>
      <c r="F411" s="2"/>
      <c r="G411" s="2"/>
      <c r="H411" s="15"/>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c r="BU411" s="10"/>
      <c r="BV411" s="10"/>
      <c r="BW411" s="10"/>
      <c r="BX411" s="10"/>
      <c r="BY411" s="10"/>
      <c r="BZ411" s="10"/>
      <c r="CA411" s="10"/>
      <c r="CB411" s="10"/>
      <c r="CC411" s="10"/>
      <c r="CD411" s="10"/>
      <c r="CE411" s="10"/>
      <c r="CF411" s="10"/>
      <c r="CG411" s="10"/>
      <c r="CH411" s="10"/>
      <c r="CI411" s="10"/>
      <c r="CJ411" s="10"/>
      <c r="CK411" s="10"/>
      <c r="CL411" s="10"/>
      <c r="CM411" s="10"/>
      <c r="CN411" s="10"/>
      <c r="CO411" s="10"/>
      <c r="CP411" s="10"/>
      <c r="CQ411" s="10"/>
      <c r="CR411" s="10"/>
      <c r="CS411" s="10"/>
      <c r="CT411" s="39"/>
      <c r="CU411" s="39"/>
      <c r="CV411" s="39"/>
      <c r="CW411" s="20"/>
      <c r="CX411" s="39"/>
      <c r="CY411" s="39"/>
      <c r="CZ411" s="39"/>
      <c r="DA411" s="39"/>
      <c r="DB411" s="3"/>
      <c r="DC411" s="3"/>
      <c r="DD411" s="3"/>
      <c r="DE411" s="3"/>
    </row>
    <row r="412" spans="1:109" ht="15.6" x14ac:dyDescent="0.3">
      <c r="A412" s="2"/>
      <c r="B412" s="3"/>
      <c r="C412" s="3"/>
      <c r="D412" s="3"/>
      <c r="E412" s="2"/>
      <c r="F412" s="2"/>
      <c r="G412" s="2"/>
      <c r="H412" s="15"/>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c r="CM412" s="10"/>
      <c r="CN412" s="10"/>
      <c r="CO412" s="10"/>
      <c r="CP412" s="10"/>
      <c r="CQ412" s="10"/>
      <c r="CR412" s="10"/>
      <c r="CS412" s="10"/>
      <c r="CT412" s="39"/>
      <c r="CU412" s="39"/>
      <c r="CV412" s="39"/>
      <c r="CW412" s="20"/>
      <c r="CX412" s="39"/>
      <c r="CY412" s="39"/>
      <c r="CZ412" s="39"/>
      <c r="DA412" s="39"/>
      <c r="DB412" s="3"/>
      <c r="DC412" s="3"/>
      <c r="DD412" s="3"/>
      <c r="DE412" s="3"/>
    </row>
    <row r="413" spans="1:109" ht="15.6" x14ac:dyDescent="0.3">
      <c r="A413" s="2"/>
      <c r="B413" s="3"/>
      <c r="C413" s="3"/>
      <c r="D413" s="3"/>
      <c r="E413" s="2"/>
      <c r="F413" s="2"/>
      <c r="G413" s="2"/>
      <c r="H413" s="15"/>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c r="CM413" s="10"/>
      <c r="CN413" s="10"/>
      <c r="CO413" s="10"/>
      <c r="CP413" s="10"/>
      <c r="CQ413" s="10"/>
      <c r="CR413" s="10"/>
      <c r="CS413" s="10"/>
      <c r="CT413" s="39"/>
      <c r="CU413" s="39"/>
      <c r="CV413" s="39"/>
      <c r="CW413" s="20"/>
      <c r="CX413" s="39"/>
      <c r="CY413" s="39"/>
      <c r="CZ413" s="39"/>
      <c r="DA413" s="39"/>
      <c r="DB413" s="3"/>
      <c r="DC413" s="3"/>
      <c r="DD413" s="3"/>
      <c r="DE413" s="3"/>
    </row>
    <row r="414" spans="1:109" ht="15.6" x14ac:dyDescent="0.3">
      <c r="A414" s="2"/>
      <c r="B414" s="3"/>
      <c r="C414" s="3"/>
      <c r="D414" s="3"/>
      <c r="E414" s="2"/>
      <c r="F414" s="2"/>
      <c r="G414" s="2"/>
      <c r="H414" s="15"/>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c r="CM414" s="10"/>
      <c r="CN414" s="10"/>
      <c r="CO414" s="10"/>
      <c r="CP414" s="10"/>
      <c r="CQ414" s="10"/>
      <c r="CR414" s="10"/>
      <c r="CS414" s="10"/>
      <c r="CT414" s="39"/>
      <c r="CU414" s="39"/>
      <c r="CV414" s="39"/>
      <c r="CW414" s="20"/>
      <c r="CX414" s="39"/>
      <c r="CY414" s="39"/>
      <c r="CZ414" s="39"/>
      <c r="DA414" s="39"/>
      <c r="DB414" s="3"/>
      <c r="DC414" s="3"/>
      <c r="DD414" s="3"/>
      <c r="DE414" s="3"/>
    </row>
    <row r="415" spans="1:109" ht="15.6" x14ac:dyDescent="0.3">
      <c r="A415" s="2"/>
      <c r="B415" s="3"/>
      <c r="C415" s="3"/>
      <c r="D415" s="3"/>
      <c r="E415" s="2"/>
      <c r="F415" s="2"/>
      <c r="G415" s="2"/>
      <c r="H415" s="15"/>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c r="CM415" s="10"/>
      <c r="CN415" s="10"/>
      <c r="CO415" s="10"/>
      <c r="CP415" s="10"/>
      <c r="CQ415" s="10"/>
      <c r="CR415" s="10"/>
      <c r="CS415" s="10"/>
      <c r="CT415" s="39"/>
      <c r="CU415" s="39"/>
      <c r="CV415" s="39"/>
      <c r="CW415" s="20"/>
      <c r="CX415" s="39"/>
      <c r="CY415" s="39"/>
      <c r="CZ415" s="39"/>
      <c r="DA415" s="39"/>
      <c r="DB415" s="3"/>
      <c r="DC415" s="3"/>
      <c r="DD415" s="3"/>
      <c r="DE415" s="3"/>
    </row>
    <row r="416" spans="1:109" ht="15.6" x14ac:dyDescent="0.3">
      <c r="A416" s="2"/>
      <c r="B416" s="3"/>
      <c r="C416" s="3"/>
      <c r="D416" s="3"/>
      <c r="E416" s="2"/>
      <c r="F416" s="2"/>
      <c r="G416" s="2"/>
      <c r="H416" s="15"/>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c r="CM416" s="10"/>
      <c r="CN416" s="10"/>
      <c r="CO416" s="10"/>
      <c r="CP416" s="10"/>
      <c r="CQ416" s="10"/>
      <c r="CR416" s="10"/>
      <c r="CS416" s="10"/>
      <c r="CT416" s="39"/>
      <c r="CU416" s="39"/>
      <c r="CV416" s="39"/>
      <c r="CW416" s="20"/>
      <c r="CX416" s="39"/>
      <c r="CY416" s="39"/>
      <c r="CZ416" s="39"/>
      <c r="DA416" s="39"/>
      <c r="DB416" s="3"/>
      <c r="DC416" s="3"/>
      <c r="DD416" s="3"/>
      <c r="DE416" s="3"/>
    </row>
    <row r="417" spans="1:109" ht="15.6" x14ac:dyDescent="0.3">
      <c r="A417" s="2"/>
      <c r="B417" s="3"/>
      <c r="C417" s="3"/>
      <c r="D417" s="3"/>
      <c r="E417" s="2"/>
      <c r="F417" s="2"/>
      <c r="G417" s="2"/>
      <c r="H417" s="15"/>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c r="BU417" s="10"/>
      <c r="BV417" s="10"/>
      <c r="BW417" s="10"/>
      <c r="BX417" s="10"/>
      <c r="BY417" s="10"/>
      <c r="BZ417" s="10"/>
      <c r="CA417" s="10"/>
      <c r="CB417" s="10"/>
      <c r="CC417" s="10"/>
      <c r="CD417" s="10"/>
      <c r="CE417" s="10"/>
      <c r="CF417" s="10"/>
      <c r="CG417" s="10"/>
      <c r="CH417" s="10"/>
      <c r="CI417" s="10"/>
      <c r="CJ417" s="10"/>
      <c r="CK417" s="10"/>
      <c r="CL417" s="10"/>
      <c r="CM417" s="10"/>
      <c r="CN417" s="10"/>
      <c r="CO417" s="10"/>
      <c r="CP417" s="10"/>
      <c r="CQ417" s="10"/>
      <c r="CR417" s="10"/>
      <c r="CS417" s="10"/>
      <c r="CT417" s="39"/>
      <c r="CU417" s="39"/>
      <c r="CV417" s="39"/>
      <c r="CW417" s="20"/>
      <c r="CX417" s="39"/>
      <c r="CY417" s="39"/>
      <c r="CZ417" s="39"/>
      <c r="DA417" s="39"/>
      <c r="DB417" s="3"/>
      <c r="DC417" s="3"/>
      <c r="DD417" s="3"/>
      <c r="DE417" s="3"/>
    </row>
    <row r="418" spans="1:109" ht="15.6" x14ac:dyDescent="0.3">
      <c r="A418" s="2"/>
      <c r="B418" s="3"/>
      <c r="C418" s="3"/>
      <c r="D418" s="3"/>
      <c r="E418" s="2"/>
      <c r="F418" s="2"/>
      <c r="G418" s="2"/>
      <c r="H418" s="15"/>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c r="BU418" s="10"/>
      <c r="BV418" s="10"/>
      <c r="BW418" s="10"/>
      <c r="BX418" s="10"/>
      <c r="BY418" s="10"/>
      <c r="BZ418" s="10"/>
      <c r="CA418" s="10"/>
      <c r="CB418" s="10"/>
      <c r="CC418" s="10"/>
      <c r="CD418" s="10"/>
      <c r="CE418" s="10"/>
      <c r="CF418" s="10"/>
      <c r="CG418" s="10"/>
      <c r="CH418" s="10"/>
      <c r="CI418" s="10"/>
      <c r="CJ418" s="10"/>
      <c r="CK418" s="10"/>
      <c r="CL418" s="10"/>
      <c r="CM418" s="10"/>
      <c r="CN418" s="10"/>
      <c r="CO418" s="10"/>
      <c r="CP418" s="10"/>
      <c r="CQ418" s="10"/>
      <c r="CR418" s="10"/>
      <c r="CS418" s="10"/>
      <c r="CT418" s="39"/>
      <c r="CU418" s="39"/>
      <c r="CV418" s="39"/>
      <c r="CW418" s="20"/>
      <c r="CX418" s="39"/>
      <c r="CY418" s="39"/>
      <c r="CZ418" s="39"/>
      <c r="DA418" s="39"/>
      <c r="DB418" s="3"/>
      <c r="DC418" s="3"/>
      <c r="DD418" s="3"/>
      <c r="DE418" s="3"/>
    </row>
    <row r="419" spans="1:109" ht="15.6" x14ac:dyDescent="0.3">
      <c r="A419" s="2"/>
      <c r="B419" s="3"/>
      <c r="C419" s="3"/>
      <c r="D419" s="3"/>
      <c r="E419" s="2"/>
      <c r="F419" s="2"/>
      <c r="G419" s="2"/>
      <c r="H419" s="15"/>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c r="CM419" s="10"/>
      <c r="CN419" s="10"/>
      <c r="CO419" s="10"/>
      <c r="CP419" s="10"/>
      <c r="CQ419" s="10"/>
      <c r="CR419" s="10"/>
      <c r="CS419" s="10"/>
      <c r="CT419" s="39"/>
      <c r="CU419" s="39"/>
      <c r="CV419" s="39"/>
      <c r="CW419" s="20"/>
      <c r="CX419" s="39"/>
      <c r="CY419" s="39"/>
      <c r="CZ419" s="39"/>
      <c r="DA419" s="39"/>
      <c r="DB419" s="3"/>
      <c r="DC419" s="3"/>
      <c r="DD419" s="3"/>
      <c r="DE419" s="3"/>
    </row>
    <row r="420" spans="1:109" ht="15.6" x14ac:dyDescent="0.3">
      <c r="A420" s="2"/>
      <c r="B420" s="3"/>
      <c r="C420" s="3"/>
      <c r="D420" s="3"/>
      <c r="E420" s="2"/>
      <c r="F420" s="2"/>
      <c r="G420" s="2"/>
      <c r="H420" s="15"/>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c r="CM420" s="10"/>
      <c r="CN420" s="10"/>
      <c r="CO420" s="10"/>
      <c r="CP420" s="10"/>
      <c r="CQ420" s="10"/>
      <c r="CR420" s="10"/>
      <c r="CS420" s="10"/>
      <c r="CT420" s="39"/>
      <c r="CU420" s="39"/>
      <c r="CV420" s="39"/>
      <c r="CW420" s="20"/>
      <c r="CX420" s="39"/>
      <c r="CY420" s="39"/>
      <c r="CZ420" s="39"/>
      <c r="DA420" s="39"/>
      <c r="DB420" s="3"/>
      <c r="DC420" s="3"/>
      <c r="DD420" s="3"/>
      <c r="DE420" s="3"/>
    </row>
    <row r="421" spans="1:109" ht="15.6" x14ac:dyDescent="0.3">
      <c r="A421" s="2"/>
      <c r="B421" s="3"/>
      <c r="C421" s="3"/>
      <c r="D421" s="3"/>
      <c r="E421" s="2"/>
      <c r="F421" s="2"/>
      <c r="G421" s="2"/>
      <c r="H421" s="15"/>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c r="CM421" s="10"/>
      <c r="CN421" s="10"/>
      <c r="CO421" s="10"/>
      <c r="CP421" s="10"/>
      <c r="CQ421" s="10"/>
      <c r="CR421" s="10"/>
      <c r="CS421" s="10"/>
      <c r="CT421" s="39"/>
      <c r="CU421" s="39"/>
      <c r="CV421" s="39"/>
      <c r="CW421" s="20"/>
      <c r="CX421" s="39"/>
      <c r="CY421" s="39"/>
      <c r="CZ421" s="39"/>
      <c r="DA421" s="39"/>
      <c r="DB421" s="3"/>
      <c r="DC421" s="3"/>
      <c r="DD421" s="3"/>
      <c r="DE421" s="3"/>
    </row>
    <row r="422" spans="1:109" ht="15.6" x14ac:dyDescent="0.3">
      <c r="A422" s="2"/>
      <c r="B422" s="3"/>
      <c r="C422" s="3"/>
      <c r="D422" s="3"/>
      <c r="E422" s="2"/>
      <c r="F422" s="2"/>
      <c r="G422" s="2"/>
      <c r="H422" s="15"/>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c r="BU422" s="10"/>
      <c r="BV422" s="10"/>
      <c r="BW422" s="10"/>
      <c r="BX422" s="10"/>
      <c r="BY422" s="10"/>
      <c r="BZ422" s="10"/>
      <c r="CA422" s="10"/>
      <c r="CB422" s="10"/>
      <c r="CC422" s="10"/>
      <c r="CD422" s="10"/>
      <c r="CE422" s="10"/>
      <c r="CF422" s="10"/>
      <c r="CG422" s="10"/>
      <c r="CH422" s="10"/>
      <c r="CI422" s="10"/>
      <c r="CJ422" s="10"/>
      <c r="CK422" s="10"/>
      <c r="CL422" s="10"/>
      <c r="CM422" s="10"/>
      <c r="CN422" s="10"/>
      <c r="CO422" s="10"/>
      <c r="CP422" s="10"/>
      <c r="CQ422" s="10"/>
      <c r="CR422" s="10"/>
      <c r="CS422" s="10"/>
      <c r="CT422" s="39"/>
      <c r="CU422" s="39"/>
      <c r="CV422" s="39"/>
      <c r="CW422" s="20"/>
      <c r="CX422" s="39"/>
      <c r="CY422" s="39"/>
      <c r="CZ422" s="39"/>
      <c r="DA422" s="39"/>
      <c r="DB422" s="3"/>
      <c r="DC422" s="3"/>
      <c r="DD422" s="3"/>
      <c r="DE422" s="3"/>
    </row>
    <row r="423" spans="1:109" ht="15.6" x14ac:dyDescent="0.3">
      <c r="A423" s="2"/>
      <c r="B423" s="3"/>
      <c r="C423" s="3"/>
      <c r="D423" s="3"/>
      <c r="E423" s="2"/>
      <c r="F423" s="2"/>
      <c r="G423" s="2"/>
      <c r="H423" s="15"/>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c r="BU423" s="10"/>
      <c r="BV423" s="10"/>
      <c r="BW423" s="10"/>
      <c r="BX423" s="10"/>
      <c r="BY423" s="10"/>
      <c r="BZ423" s="10"/>
      <c r="CA423" s="10"/>
      <c r="CB423" s="10"/>
      <c r="CC423" s="10"/>
      <c r="CD423" s="10"/>
      <c r="CE423" s="10"/>
      <c r="CF423" s="10"/>
      <c r="CG423" s="10"/>
      <c r="CH423" s="10"/>
      <c r="CI423" s="10"/>
      <c r="CJ423" s="10"/>
      <c r="CK423" s="10"/>
      <c r="CL423" s="10"/>
      <c r="CM423" s="10"/>
      <c r="CN423" s="10"/>
      <c r="CO423" s="10"/>
      <c r="CP423" s="10"/>
      <c r="CQ423" s="10"/>
      <c r="CR423" s="10"/>
      <c r="CS423" s="10"/>
      <c r="CT423" s="39"/>
      <c r="CU423" s="39"/>
      <c r="CV423" s="39"/>
      <c r="CW423" s="20"/>
      <c r="CX423" s="39"/>
      <c r="CY423" s="39"/>
      <c r="CZ423" s="39"/>
      <c r="DA423" s="39"/>
      <c r="DB423" s="3"/>
      <c r="DC423" s="3"/>
      <c r="DD423" s="3"/>
      <c r="DE423" s="3"/>
    </row>
    <row r="424" spans="1:109" ht="15.6" x14ac:dyDescent="0.3">
      <c r="A424" s="2"/>
      <c r="B424" s="3"/>
      <c r="C424" s="3"/>
      <c r="D424" s="3"/>
      <c r="E424" s="2"/>
      <c r="F424" s="2"/>
      <c r="G424" s="2"/>
      <c r="H424" s="15"/>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c r="CM424" s="10"/>
      <c r="CN424" s="10"/>
      <c r="CO424" s="10"/>
      <c r="CP424" s="10"/>
      <c r="CQ424" s="10"/>
      <c r="CR424" s="10"/>
      <c r="CS424" s="10"/>
      <c r="CT424" s="39"/>
      <c r="CU424" s="39"/>
      <c r="CV424" s="39"/>
      <c r="CW424" s="20"/>
      <c r="CX424" s="39"/>
      <c r="CY424" s="39"/>
      <c r="CZ424" s="39"/>
      <c r="DA424" s="39"/>
      <c r="DB424" s="3"/>
      <c r="DC424" s="3"/>
      <c r="DD424" s="3"/>
      <c r="DE424" s="3"/>
    </row>
    <row r="425" spans="1:109" ht="15.6" x14ac:dyDescent="0.3">
      <c r="A425" s="2"/>
      <c r="B425" s="3"/>
      <c r="C425" s="3"/>
      <c r="D425" s="3"/>
      <c r="E425" s="2"/>
      <c r="F425" s="2"/>
      <c r="G425" s="2"/>
      <c r="H425" s="15"/>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c r="CM425" s="10"/>
      <c r="CN425" s="10"/>
      <c r="CO425" s="10"/>
      <c r="CP425" s="10"/>
      <c r="CQ425" s="10"/>
      <c r="CR425" s="10"/>
      <c r="CS425" s="10"/>
      <c r="CT425" s="39"/>
      <c r="CU425" s="39"/>
      <c r="CV425" s="39"/>
      <c r="CW425" s="20"/>
      <c r="CX425" s="39"/>
      <c r="CY425" s="39"/>
      <c r="CZ425" s="39"/>
      <c r="DA425" s="39"/>
      <c r="DB425" s="3"/>
      <c r="DC425" s="3"/>
      <c r="DD425" s="3"/>
      <c r="DE425" s="3"/>
    </row>
    <row r="426" spans="1:109" ht="15.6" x14ac:dyDescent="0.3">
      <c r="A426" s="2"/>
      <c r="B426" s="3"/>
      <c r="C426" s="3"/>
      <c r="D426" s="3"/>
      <c r="E426" s="2"/>
      <c r="F426" s="2"/>
      <c r="G426" s="2"/>
      <c r="H426" s="15"/>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c r="CM426" s="10"/>
      <c r="CN426" s="10"/>
      <c r="CO426" s="10"/>
      <c r="CP426" s="10"/>
      <c r="CQ426" s="10"/>
      <c r="CR426" s="10"/>
      <c r="CS426" s="10"/>
      <c r="CT426" s="39"/>
      <c r="CU426" s="39"/>
      <c r="CV426" s="39"/>
      <c r="CW426" s="20"/>
      <c r="CX426" s="39"/>
      <c r="CY426" s="39"/>
      <c r="CZ426" s="39"/>
      <c r="DA426" s="39"/>
      <c r="DB426" s="3"/>
      <c r="DC426" s="3"/>
      <c r="DD426" s="3"/>
      <c r="DE426" s="3"/>
    </row>
    <row r="427" spans="1:109" ht="15.6" x14ac:dyDescent="0.3">
      <c r="A427" s="2"/>
      <c r="B427" s="3"/>
      <c r="C427" s="3"/>
      <c r="D427" s="3"/>
      <c r="E427" s="2"/>
      <c r="F427" s="2"/>
      <c r="G427" s="2"/>
      <c r="H427" s="15"/>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c r="BU427" s="10"/>
      <c r="BV427" s="10"/>
      <c r="BW427" s="10"/>
      <c r="BX427" s="10"/>
      <c r="BY427" s="10"/>
      <c r="BZ427" s="10"/>
      <c r="CA427" s="10"/>
      <c r="CB427" s="10"/>
      <c r="CC427" s="10"/>
      <c r="CD427" s="10"/>
      <c r="CE427" s="10"/>
      <c r="CF427" s="10"/>
      <c r="CG427" s="10"/>
      <c r="CH427" s="10"/>
      <c r="CI427" s="10"/>
      <c r="CJ427" s="10"/>
      <c r="CK427" s="10"/>
      <c r="CL427" s="10"/>
      <c r="CM427" s="10"/>
      <c r="CN427" s="10"/>
      <c r="CO427" s="10"/>
      <c r="CP427" s="10"/>
      <c r="CQ427" s="10"/>
      <c r="CR427" s="10"/>
      <c r="CS427" s="10"/>
      <c r="CT427" s="39"/>
      <c r="CU427" s="39"/>
      <c r="CV427" s="39"/>
      <c r="CW427" s="20"/>
      <c r="CX427" s="39"/>
      <c r="CY427" s="39"/>
      <c r="CZ427" s="39"/>
      <c r="DA427" s="39"/>
      <c r="DB427" s="3"/>
      <c r="DC427" s="3"/>
      <c r="DD427" s="3"/>
      <c r="DE427" s="3"/>
    </row>
    <row r="428" spans="1:109" ht="15.6" x14ac:dyDescent="0.3">
      <c r="A428" s="2"/>
      <c r="B428" s="3"/>
      <c r="C428" s="3"/>
      <c r="D428" s="3"/>
      <c r="E428" s="2"/>
      <c r="F428" s="2"/>
      <c r="G428" s="2"/>
      <c r="H428" s="15"/>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c r="BU428" s="10"/>
      <c r="BV428" s="10"/>
      <c r="BW428" s="10"/>
      <c r="BX428" s="10"/>
      <c r="BY428" s="10"/>
      <c r="BZ428" s="10"/>
      <c r="CA428" s="10"/>
      <c r="CB428" s="10"/>
      <c r="CC428" s="10"/>
      <c r="CD428" s="10"/>
      <c r="CE428" s="10"/>
      <c r="CF428" s="10"/>
      <c r="CG428" s="10"/>
      <c r="CH428" s="10"/>
      <c r="CI428" s="10"/>
      <c r="CJ428" s="10"/>
      <c r="CK428" s="10"/>
      <c r="CL428" s="10"/>
      <c r="CM428" s="10"/>
      <c r="CN428" s="10"/>
      <c r="CO428" s="10"/>
      <c r="CP428" s="10"/>
      <c r="CQ428" s="10"/>
      <c r="CR428" s="10"/>
      <c r="CS428" s="10"/>
      <c r="CT428" s="39"/>
      <c r="CU428" s="39"/>
      <c r="CV428" s="39"/>
      <c r="CW428" s="20"/>
      <c r="CX428" s="39"/>
      <c r="CY428" s="39"/>
      <c r="CZ428" s="39"/>
      <c r="DA428" s="39"/>
      <c r="DB428" s="3"/>
      <c r="DC428" s="3"/>
      <c r="DD428" s="3"/>
      <c r="DE428" s="3"/>
    </row>
    <row r="429" spans="1:109" ht="15.6" x14ac:dyDescent="0.3">
      <c r="A429" s="2"/>
      <c r="B429" s="3"/>
      <c r="C429" s="3"/>
      <c r="D429" s="3"/>
      <c r="E429" s="2"/>
      <c r="F429" s="2"/>
      <c r="G429" s="2"/>
      <c r="H429" s="15"/>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c r="CM429" s="10"/>
      <c r="CN429" s="10"/>
      <c r="CO429" s="10"/>
      <c r="CP429" s="10"/>
      <c r="CQ429" s="10"/>
      <c r="CR429" s="10"/>
      <c r="CS429" s="10"/>
      <c r="CT429" s="39"/>
      <c r="CU429" s="39"/>
      <c r="CV429" s="39"/>
      <c r="CW429" s="20"/>
      <c r="CX429" s="39"/>
      <c r="CY429" s="39"/>
      <c r="CZ429" s="39"/>
      <c r="DA429" s="39"/>
      <c r="DB429" s="3"/>
      <c r="DC429" s="3"/>
      <c r="DD429" s="3"/>
      <c r="DE429" s="3"/>
    </row>
    <row r="430" spans="1:109" ht="15.6" x14ac:dyDescent="0.3">
      <c r="A430" s="2"/>
      <c r="B430" s="3"/>
      <c r="C430" s="3"/>
      <c r="D430" s="3"/>
      <c r="E430" s="2"/>
      <c r="F430" s="2"/>
      <c r="G430" s="2"/>
      <c r="H430" s="15"/>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c r="CM430" s="10"/>
      <c r="CN430" s="10"/>
      <c r="CO430" s="10"/>
      <c r="CP430" s="10"/>
      <c r="CQ430" s="10"/>
      <c r="CR430" s="10"/>
      <c r="CS430" s="10"/>
      <c r="CT430" s="39"/>
      <c r="CU430" s="39"/>
      <c r="CV430" s="39"/>
      <c r="CW430" s="20"/>
      <c r="CX430" s="39"/>
      <c r="CY430" s="39"/>
      <c r="CZ430" s="39"/>
      <c r="DA430" s="39"/>
      <c r="DB430" s="3"/>
      <c r="DC430" s="3"/>
      <c r="DD430" s="3"/>
      <c r="DE430" s="3"/>
    </row>
    <row r="431" spans="1:109" ht="15.6" x14ac:dyDescent="0.3">
      <c r="A431" s="2"/>
      <c r="B431" s="3"/>
      <c r="C431" s="3"/>
      <c r="D431" s="3"/>
      <c r="E431" s="2"/>
      <c r="F431" s="2"/>
      <c r="G431" s="2"/>
      <c r="H431" s="15"/>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c r="BU431" s="10"/>
      <c r="BV431" s="10"/>
      <c r="BW431" s="10"/>
      <c r="BX431" s="10"/>
      <c r="BY431" s="10"/>
      <c r="BZ431" s="10"/>
      <c r="CA431" s="10"/>
      <c r="CB431" s="10"/>
      <c r="CC431" s="10"/>
      <c r="CD431" s="10"/>
      <c r="CE431" s="10"/>
      <c r="CF431" s="10"/>
      <c r="CG431" s="10"/>
      <c r="CH431" s="10"/>
      <c r="CI431" s="10"/>
      <c r="CJ431" s="10"/>
      <c r="CK431" s="10"/>
      <c r="CL431" s="10"/>
      <c r="CM431" s="10"/>
      <c r="CN431" s="10"/>
      <c r="CO431" s="10"/>
      <c r="CP431" s="10"/>
      <c r="CQ431" s="10"/>
      <c r="CR431" s="10"/>
      <c r="CS431" s="10"/>
      <c r="CT431" s="39"/>
      <c r="CU431" s="39"/>
      <c r="CV431" s="39"/>
      <c r="CW431" s="20"/>
      <c r="CX431" s="39"/>
      <c r="CY431" s="39"/>
      <c r="CZ431" s="39"/>
      <c r="DA431" s="39"/>
      <c r="DB431" s="3"/>
      <c r="DC431" s="3"/>
      <c r="DD431" s="3"/>
      <c r="DE431" s="3"/>
    </row>
    <row r="432" spans="1:109" ht="15.6" x14ac:dyDescent="0.3">
      <c r="A432" s="2"/>
      <c r="B432" s="3"/>
      <c r="C432" s="3"/>
      <c r="D432" s="3"/>
      <c r="E432" s="2"/>
      <c r="F432" s="2"/>
      <c r="G432" s="2"/>
      <c r="H432" s="15"/>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c r="BU432" s="10"/>
      <c r="BV432" s="10"/>
      <c r="BW432" s="10"/>
      <c r="BX432" s="10"/>
      <c r="BY432" s="10"/>
      <c r="BZ432" s="10"/>
      <c r="CA432" s="10"/>
      <c r="CB432" s="10"/>
      <c r="CC432" s="10"/>
      <c r="CD432" s="10"/>
      <c r="CE432" s="10"/>
      <c r="CF432" s="10"/>
      <c r="CG432" s="10"/>
      <c r="CH432" s="10"/>
      <c r="CI432" s="10"/>
      <c r="CJ432" s="10"/>
      <c r="CK432" s="10"/>
      <c r="CL432" s="10"/>
      <c r="CM432" s="10"/>
      <c r="CN432" s="10"/>
      <c r="CO432" s="10"/>
      <c r="CP432" s="10"/>
      <c r="CQ432" s="10"/>
      <c r="CR432" s="10"/>
      <c r="CS432" s="10"/>
      <c r="CT432" s="39"/>
      <c r="CU432" s="39"/>
      <c r="CV432" s="39"/>
      <c r="CW432" s="20"/>
      <c r="CX432" s="39"/>
      <c r="CY432" s="39"/>
      <c r="CZ432" s="39"/>
      <c r="DA432" s="39"/>
      <c r="DB432" s="3"/>
      <c r="DC432" s="3"/>
      <c r="DD432" s="3"/>
      <c r="DE432" s="3"/>
    </row>
    <row r="433" spans="1:109" ht="15.6" x14ac:dyDescent="0.3">
      <c r="A433" s="2"/>
      <c r="B433" s="3"/>
      <c r="C433" s="3"/>
      <c r="D433" s="3"/>
      <c r="E433" s="2"/>
      <c r="F433" s="2"/>
      <c r="G433" s="2"/>
      <c r="H433" s="15"/>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c r="CM433" s="10"/>
      <c r="CN433" s="10"/>
      <c r="CO433" s="10"/>
      <c r="CP433" s="10"/>
      <c r="CQ433" s="10"/>
      <c r="CR433" s="10"/>
      <c r="CS433" s="10"/>
      <c r="CT433" s="39"/>
      <c r="CU433" s="39"/>
      <c r="CV433" s="39"/>
      <c r="CW433" s="20"/>
      <c r="CX433" s="39"/>
      <c r="CY433" s="39"/>
      <c r="CZ433" s="39"/>
      <c r="DA433" s="39"/>
      <c r="DB433" s="3"/>
      <c r="DC433" s="3"/>
      <c r="DD433" s="3"/>
      <c r="DE433" s="3"/>
    </row>
    <row r="434" spans="1:109" ht="15.6" x14ac:dyDescent="0.3">
      <c r="A434" s="2"/>
      <c r="B434" s="3"/>
      <c r="C434" s="3"/>
      <c r="D434" s="3"/>
      <c r="E434" s="2"/>
      <c r="F434" s="2"/>
      <c r="G434" s="2"/>
      <c r="H434" s="15"/>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c r="CM434" s="10"/>
      <c r="CN434" s="10"/>
      <c r="CO434" s="10"/>
      <c r="CP434" s="10"/>
      <c r="CQ434" s="10"/>
      <c r="CR434" s="10"/>
      <c r="CS434" s="10"/>
      <c r="CT434" s="39"/>
      <c r="CU434" s="39"/>
      <c r="CV434" s="39"/>
      <c r="CW434" s="20"/>
      <c r="CX434" s="39"/>
      <c r="CY434" s="39"/>
      <c r="CZ434" s="39"/>
      <c r="DA434" s="39"/>
      <c r="DB434" s="3"/>
      <c r="DC434" s="3"/>
      <c r="DD434" s="3"/>
      <c r="DE434" s="3"/>
    </row>
    <row r="435" spans="1:109" ht="15.6" x14ac:dyDescent="0.3">
      <c r="A435" s="2"/>
      <c r="B435" s="3"/>
      <c r="C435" s="3"/>
      <c r="D435" s="3"/>
      <c r="E435" s="2"/>
      <c r="F435" s="2"/>
      <c r="G435" s="2"/>
      <c r="H435" s="15"/>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c r="BU435" s="10"/>
      <c r="BV435" s="10"/>
      <c r="BW435" s="10"/>
      <c r="BX435" s="10"/>
      <c r="BY435" s="10"/>
      <c r="BZ435" s="10"/>
      <c r="CA435" s="10"/>
      <c r="CB435" s="10"/>
      <c r="CC435" s="10"/>
      <c r="CD435" s="10"/>
      <c r="CE435" s="10"/>
      <c r="CF435" s="10"/>
      <c r="CG435" s="10"/>
      <c r="CH435" s="10"/>
      <c r="CI435" s="10"/>
      <c r="CJ435" s="10"/>
      <c r="CK435" s="10"/>
      <c r="CL435" s="10"/>
      <c r="CM435" s="10"/>
      <c r="CN435" s="10"/>
      <c r="CO435" s="10"/>
      <c r="CP435" s="10"/>
      <c r="CQ435" s="10"/>
      <c r="CR435" s="10"/>
      <c r="CS435" s="10"/>
      <c r="CT435" s="39"/>
      <c r="CU435" s="39"/>
      <c r="CV435" s="39"/>
      <c r="CW435" s="20"/>
      <c r="CX435" s="39"/>
      <c r="CY435" s="39"/>
      <c r="CZ435" s="39"/>
      <c r="DA435" s="39"/>
      <c r="DB435" s="3"/>
      <c r="DC435" s="3"/>
      <c r="DD435" s="3"/>
      <c r="DE435" s="3"/>
    </row>
    <row r="436" spans="1:109" ht="15.6" x14ac:dyDescent="0.3">
      <c r="A436" s="2"/>
      <c r="B436" s="3"/>
      <c r="C436" s="3"/>
      <c r="D436" s="3"/>
      <c r="E436" s="2"/>
      <c r="F436" s="2"/>
      <c r="G436" s="2"/>
      <c r="H436" s="15"/>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c r="BU436" s="10"/>
      <c r="BV436" s="10"/>
      <c r="BW436" s="10"/>
      <c r="BX436" s="10"/>
      <c r="BY436" s="10"/>
      <c r="BZ436" s="10"/>
      <c r="CA436" s="10"/>
      <c r="CB436" s="10"/>
      <c r="CC436" s="10"/>
      <c r="CD436" s="10"/>
      <c r="CE436" s="10"/>
      <c r="CF436" s="10"/>
      <c r="CG436" s="10"/>
      <c r="CH436" s="10"/>
      <c r="CI436" s="10"/>
      <c r="CJ436" s="10"/>
      <c r="CK436" s="10"/>
      <c r="CL436" s="10"/>
      <c r="CM436" s="10"/>
      <c r="CN436" s="10"/>
      <c r="CO436" s="10"/>
      <c r="CP436" s="10"/>
      <c r="CQ436" s="10"/>
      <c r="CR436" s="10"/>
      <c r="CS436" s="10"/>
      <c r="CT436" s="39"/>
      <c r="CU436" s="39"/>
      <c r="CV436" s="39"/>
      <c r="CW436" s="20"/>
      <c r="CX436" s="39"/>
      <c r="CY436" s="39"/>
      <c r="CZ436" s="39"/>
      <c r="DA436" s="39"/>
      <c r="DB436" s="3"/>
      <c r="DC436" s="3"/>
      <c r="DD436" s="3"/>
      <c r="DE436" s="3"/>
    </row>
    <row r="437" spans="1:109" ht="15.6" x14ac:dyDescent="0.3">
      <c r="A437" s="2"/>
      <c r="B437" s="3"/>
      <c r="C437" s="3"/>
      <c r="D437" s="3"/>
      <c r="E437" s="2"/>
      <c r="F437" s="2"/>
      <c r="G437" s="2"/>
      <c r="H437" s="15"/>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c r="CM437" s="10"/>
      <c r="CN437" s="10"/>
      <c r="CO437" s="10"/>
      <c r="CP437" s="10"/>
      <c r="CQ437" s="10"/>
      <c r="CR437" s="10"/>
      <c r="CS437" s="10"/>
      <c r="CT437" s="39"/>
      <c r="CU437" s="39"/>
      <c r="CV437" s="39"/>
      <c r="CW437" s="20"/>
      <c r="CX437" s="39"/>
      <c r="CY437" s="39"/>
      <c r="CZ437" s="39"/>
      <c r="DA437" s="39"/>
      <c r="DB437" s="3"/>
      <c r="DC437" s="3"/>
      <c r="DD437" s="3"/>
      <c r="DE437" s="3"/>
    </row>
    <row r="438" spans="1:109" ht="15.6" x14ac:dyDescent="0.3">
      <c r="A438" s="2"/>
      <c r="B438" s="3"/>
      <c r="C438" s="3"/>
      <c r="D438" s="3"/>
      <c r="E438" s="2"/>
      <c r="F438" s="2"/>
      <c r="G438" s="2"/>
      <c r="H438" s="15"/>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c r="CM438" s="10"/>
      <c r="CN438" s="10"/>
      <c r="CO438" s="10"/>
      <c r="CP438" s="10"/>
      <c r="CQ438" s="10"/>
      <c r="CR438" s="10"/>
      <c r="CS438" s="10"/>
      <c r="CT438" s="39"/>
      <c r="CU438" s="39"/>
      <c r="CV438" s="39"/>
      <c r="CW438" s="20"/>
      <c r="CX438" s="39"/>
      <c r="CY438" s="39"/>
      <c r="CZ438" s="39"/>
      <c r="DA438" s="39"/>
      <c r="DB438" s="3"/>
      <c r="DC438" s="3"/>
      <c r="DD438" s="3"/>
      <c r="DE438" s="3"/>
    </row>
    <row r="439" spans="1:109" ht="15.6" x14ac:dyDescent="0.3">
      <c r="A439" s="2"/>
      <c r="B439" s="3"/>
      <c r="C439" s="3"/>
      <c r="D439" s="3"/>
      <c r="E439" s="2"/>
      <c r="F439" s="2"/>
      <c r="G439" s="2"/>
      <c r="H439" s="15"/>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c r="BU439" s="10"/>
      <c r="BV439" s="10"/>
      <c r="BW439" s="10"/>
      <c r="BX439" s="10"/>
      <c r="BY439" s="10"/>
      <c r="BZ439" s="10"/>
      <c r="CA439" s="10"/>
      <c r="CB439" s="10"/>
      <c r="CC439" s="10"/>
      <c r="CD439" s="10"/>
      <c r="CE439" s="10"/>
      <c r="CF439" s="10"/>
      <c r="CG439" s="10"/>
      <c r="CH439" s="10"/>
      <c r="CI439" s="10"/>
      <c r="CJ439" s="10"/>
      <c r="CK439" s="10"/>
      <c r="CL439" s="10"/>
      <c r="CM439" s="10"/>
      <c r="CN439" s="10"/>
      <c r="CO439" s="10"/>
      <c r="CP439" s="10"/>
      <c r="CQ439" s="10"/>
      <c r="CR439" s="10"/>
      <c r="CS439" s="10"/>
      <c r="CT439" s="39"/>
      <c r="CU439" s="39"/>
      <c r="CV439" s="39"/>
      <c r="CW439" s="20"/>
      <c r="CX439" s="39"/>
      <c r="CY439" s="39"/>
      <c r="CZ439" s="39"/>
      <c r="DA439" s="39"/>
      <c r="DB439" s="3"/>
      <c r="DC439" s="3"/>
      <c r="DD439" s="3"/>
      <c r="DE439" s="3"/>
    </row>
    <row r="440" spans="1:109" ht="15.6" x14ac:dyDescent="0.3">
      <c r="A440" s="2"/>
      <c r="B440" s="3"/>
      <c r="C440" s="3"/>
      <c r="D440" s="3"/>
      <c r="E440" s="2"/>
      <c r="F440" s="2"/>
      <c r="G440" s="2"/>
      <c r="H440" s="15"/>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c r="BU440" s="10"/>
      <c r="BV440" s="10"/>
      <c r="BW440" s="10"/>
      <c r="BX440" s="10"/>
      <c r="BY440" s="10"/>
      <c r="BZ440" s="10"/>
      <c r="CA440" s="10"/>
      <c r="CB440" s="10"/>
      <c r="CC440" s="10"/>
      <c r="CD440" s="10"/>
      <c r="CE440" s="10"/>
      <c r="CF440" s="10"/>
      <c r="CG440" s="10"/>
      <c r="CH440" s="10"/>
      <c r="CI440" s="10"/>
      <c r="CJ440" s="10"/>
      <c r="CK440" s="10"/>
      <c r="CL440" s="10"/>
      <c r="CM440" s="10"/>
      <c r="CN440" s="10"/>
      <c r="CO440" s="10"/>
      <c r="CP440" s="10"/>
      <c r="CQ440" s="10"/>
      <c r="CR440" s="10"/>
      <c r="CS440" s="10"/>
      <c r="CT440" s="39"/>
      <c r="CU440" s="39"/>
      <c r="CV440" s="39"/>
      <c r="CW440" s="20"/>
      <c r="CX440" s="39"/>
      <c r="CY440" s="39"/>
      <c r="CZ440" s="39"/>
      <c r="DA440" s="39"/>
      <c r="DB440" s="3"/>
      <c r="DC440" s="3"/>
      <c r="DD440" s="3"/>
      <c r="DE440" s="3"/>
    </row>
    <row r="441" spans="1:109" ht="15.6" x14ac:dyDescent="0.3">
      <c r="A441" s="2"/>
      <c r="B441" s="3"/>
      <c r="C441" s="3"/>
      <c r="D441" s="3"/>
      <c r="E441" s="2"/>
      <c r="F441" s="2"/>
      <c r="G441" s="2"/>
      <c r="H441" s="15"/>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c r="CM441" s="10"/>
      <c r="CN441" s="10"/>
      <c r="CO441" s="10"/>
      <c r="CP441" s="10"/>
      <c r="CQ441" s="10"/>
      <c r="CR441" s="10"/>
      <c r="CS441" s="10"/>
      <c r="CT441" s="39"/>
      <c r="CU441" s="39"/>
      <c r="CV441" s="39"/>
      <c r="CW441" s="20"/>
      <c r="CX441" s="39"/>
      <c r="CY441" s="39"/>
      <c r="CZ441" s="39"/>
      <c r="DA441" s="39"/>
      <c r="DB441" s="3"/>
      <c r="DC441" s="3"/>
      <c r="DD441" s="3"/>
      <c r="DE441" s="3"/>
    </row>
    <row r="442" spans="1:109" ht="15.6" x14ac:dyDescent="0.3">
      <c r="A442" s="2"/>
      <c r="B442" s="3"/>
      <c r="C442" s="3"/>
      <c r="D442" s="3"/>
      <c r="E442" s="2"/>
      <c r="F442" s="2"/>
      <c r="G442" s="2"/>
      <c r="H442" s="15"/>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c r="CM442" s="10"/>
      <c r="CN442" s="10"/>
      <c r="CO442" s="10"/>
      <c r="CP442" s="10"/>
      <c r="CQ442" s="10"/>
      <c r="CR442" s="10"/>
      <c r="CS442" s="10"/>
      <c r="CT442" s="39"/>
      <c r="CU442" s="39"/>
      <c r="CV442" s="39"/>
      <c r="CW442" s="20"/>
      <c r="CX442" s="39"/>
      <c r="CY442" s="39"/>
      <c r="CZ442" s="39"/>
      <c r="DA442" s="39"/>
      <c r="DB442" s="3"/>
      <c r="DC442" s="3"/>
      <c r="DD442" s="3"/>
      <c r="DE442" s="3"/>
    </row>
    <row r="443" spans="1:109" ht="15.6" x14ac:dyDescent="0.3">
      <c r="A443" s="2"/>
      <c r="B443" s="3"/>
      <c r="C443" s="3"/>
      <c r="D443" s="3"/>
      <c r="E443" s="2"/>
      <c r="F443" s="2"/>
      <c r="G443" s="2"/>
      <c r="H443" s="15"/>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c r="BU443" s="10"/>
      <c r="BV443" s="10"/>
      <c r="BW443" s="10"/>
      <c r="BX443" s="10"/>
      <c r="BY443" s="10"/>
      <c r="BZ443" s="10"/>
      <c r="CA443" s="10"/>
      <c r="CB443" s="10"/>
      <c r="CC443" s="10"/>
      <c r="CD443" s="10"/>
      <c r="CE443" s="10"/>
      <c r="CF443" s="10"/>
      <c r="CG443" s="10"/>
      <c r="CH443" s="10"/>
      <c r="CI443" s="10"/>
      <c r="CJ443" s="10"/>
      <c r="CK443" s="10"/>
      <c r="CL443" s="10"/>
      <c r="CM443" s="10"/>
      <c r="CN443" s="10"/>
      <c r="CO443" s="10"/>
      <c r="CP443" s="10"/>
      <c r="CQ443" s="10"/>
      <c r="CR443" s="10"/>
      <c r="CS443" s="10"/>
      <c r="CT443" s="39"/>
      <c r="CU443" s="39"/>
      <c r="CV443" s="39"/>
      <c r="CW443" s="20"/>
      <c r="CX443" s="39"/>
      <c r="CY443" s="39"/>
      <c r="CZ443" s="39"/>
      <c r="DA443" s="39"/>
      <c r="DB443" s="3"/>
      <c r="DC443" s="3"/>
      <c r="DD443" s="3"/>
      <c r="DE443" s="3"/>
    </row>
    <row r="444" spans="1:109" ht="15.6" x14ac:dyDescent="0.3">
      <c r="A444" s="2"/>
      <c r="B444" s="3"/>
      <c r="C444" s="3"/>
      <c r="D444" s="3"/>
      <c r="E444" s="2"/>
      <c r="F444" s="2"/>
      <c r="G444" s="2"/>
      <c r="H444" s="15"/>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c r="BU444" s="10"/>
      <c r="BV444" s="10"/>
      <c r="BW444" s="10"/>
      <c r="BX444" s="10"/>
      <c r="BY444" s="10"/>
      <c r="BZ444" s="10"/>
      <c r="CA444" s="10"/>
      <c r="CB444" s="10"/>
      <c r="CC444" s="10"/>
      <c r="CD444" s="10"/>
      <c r="CE444" s="10"/>
      <c r="CF444" s="10"/>
      <c r="CG444" s="10"/>
      <c r="CH444" s="10"/>
      <c r="CI444" s="10"/>
      <c r="CJ444" s="10"/>
      <c r="CK444" s="10"/>
      <c r="CL444" s="10"/>
      <c r="CM444" s="10"/>
      <c r="CN444" s="10"/>
      <c r="CO444" s="10"/>
      <c r="CP444" s="10"/>
      <c r="CQ444" s="10"/>
      <c r="CR444" s="10"/>
      <c r="CS444" s="10"/>
      <c r="CT444" s="39"/>
      <c r="CU444" s="39"/>
      <c r="CV444" s="39"/>
      <c r="CW444" s="20"/>
      <c r="CX444" s="39"/>
      <c r="CY444" s="39"/>
      <c r="CZ444" s="39"/>
      <c r="DA444" s="39"/>
      <c r="DB444" s="3"/>
      <c r="DC444" s="3"/>
      <c r="DD444" s="3"/>
      <c r="DE444" s="3"/>
    </row>
    <row r="445" spans="1:109" ht="15.6" x14ac:dyDescent="0.3">
      <c r="A445" s="2"/>
      <c r="B445" s="3"/>
      <c r="C445" s="3"/>
      <c r="D445" s="3"/>
      <c r="E445" s="2"/>
      <c r="F445" s="2"/>
      <c r="G445" s="2"/>
      <c r="H445" s="15"/>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c r="BU445" s="10"/>
      <c r="BV445" s="10"/>
      <c r="BW445" s="10"/>
      <c r="BX445" s="10"/>
      <c r="BY445" s="10"/>
      <c r="BZ445" s="10"/>
      <c r="CA445" s="10"/>
      <c r="CB445" s="10"/>
      <c r="CC445" s="10"/>
      <c r="CD445" s="10"/>
      <c r="CE445" s="10"/>
      <c r="CF445" s="10"/>
      <c r="CG445" s="10"/>
      <c r="CH445" s="10"/>
      <c r="CI445" s="10"/>
      <c r="CJ445" s="10"/>
      <c r="CK445" s="10"/>
      <c r="CL445" s="10"/>
      <c r="CM445" s="10"/>
      <c r="CN445" s="10"/>
      <c r="CO445" s="10"/>
      <c r="CP445" s="10"/>
      <c r="CQ445" s="10"/>
      <c r="CR445" s="10"/>
      <c r="CS445" s="10"/>
      <c r="CT445" s="39"/>
      <c r="CU445" s="39"/>
      <c r="CV445" s="39"/>
      <c r="CW445" s="20"/>
      <c r="CX445" s="39"/>
      <c r="CY445" s="39"/>
      <c r="CZ445" s="39"/>
      <c r="DA445" s="39"/>
      <c r="DB445" s="3"/>
      <c r="DC445" s="3"/>
      <c r="DD445" s="3"/>
      <c r="DE445" s="3"/>
    </row>
    <row r="446" spans="1:109" ht="15.6" x14ac:dyDescent="0.3">
      <c r="A446" s="2"/>
      <c r="B446" s="3"/>
      <c r="C446" s="3"/>
      <c r="D446" s="3"/>
      <c r="E446" s="2"/>
      <c r="F446" s="2"/>
      <c r="G446" s="2"/>
      <c r="H446" s="15"/>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c r="BU446" s="10"/>
      <c r="BV446" s="10"/>
      <c r="BW446" s="10"/>
      <c r="BX446" s="10"/>
      <c r="BY446" s="10"/>
      <c r="BZ446" s="10"/>
      <c r="CA446" s="10"/>
      <c r="CB446" s="10"/>
      <c r="CC446" s="10"/>
      <c r="CD446" s="10"/>
      <c r="CE446" s="10"/>
      <c r="CF446" s="10"/>
      <c r="CG446" s="10"/>
      <c r="CH446" s="10"/>
      <c r="CI446" s="10"/>
      <c r="CJ446" s="10"/>
      <c r="CK446" s="10"/>
      <c r="CL446" s="10"/>
      <c r="CM446" s="10"/>
      <c r="CN446" s="10"/>
      <c r="CO446" s="10"/>
      <c r="CP446" s="10"/>
      <c r="CQ446" s="10"/>
      <c r="CR446" s="10"/>
      <c r="CS446" s="10"/>
      <c r="CT446" s="39"/>
      <c r="CU446" s="39"/>
      <c r="CV446" s="39"/>
      <c r="CW446" s="20"/>
      <c r="CX446" s="39"/>
      <c r="CY446" s="39"/>
      <c r="CZ446" s="39"/>
      <c r="DA446" s="39"/>
      <c r="DB446" s="3"/>
      <c r="DC446" s="3"/>
      <c r="DD446" s="3"/>
      <c r="DE446" s="3"/>
    </row>
    <row r="447" spans="1:109" ht="15.6" x14ac:dyDescent="0.3">
      <c r="A447" s="2"/>
      <c r="B447" s="3"/>
      <c r="C447" s="3"/>
      <c r="D447" s="3"/>
      <c r="E447" s="2"/>
      <c r="F447" s="2"/>
      <c r="G447" s="2"/>
      <c r="H447" s="15"/>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c r="BU447" s="10"/>
      <c r="BV447" s="10"/>
      <c r="BW447" s="10"/>
      <c r="BX447" s="10"/>
      <c r="BY447" s="10"/>
      <c r="BZ447" s="10"/>
      <c r="CA447" s="10"/>
      <c r="CB447" s="10"/>
      <c r="CC447" s="10"/>
      <c r="CD447" s="10"/>
      <c r="CE447" s="10"/>
      <c r="CF447" s="10"/>
      <c r="CG447" s="10"/>
      <c r="CH447" s="10"/>
      <c r="CI447" s="10"/>
      <c r="CJ447" s="10"/>
      <c r="CK447" s="10"/>
      <c r="CL447" s="10"/>
      <c r="CM447" s="10"/>
      <c r="CN447" s="10"/>
      <c r="CO447" s="10"/>
      <c r="CP447" s="10"/>
      <c r="CQ447" s="10"/>
      <c r="CR447" s="10"/>
      <c r="CS447" s="10"/>
      <c r="CT447" s="39"/>
      <c r="CU447" s="39"/>
      <c r="CV447" s="39"/>
      <c r="CW447" s="20"/>
      <c r="CX447" s="39"/>
      <c r="CY447" s="39"/>
      <c r="CZ447" s="39"/>
      <c r="DA447" s="39"/>
      <c r="DB447" s="3"/>
      <c r="DC447" s="3"/>
      <c r="DD447" s="3"/>
      <c r="DE447" s="3"/>
    </row>
    <row r="448" spans="1:109" ht="15.6" x14ac:dyDescent="0.3">
      <c r="A448" s="2"/>
      <c r="B448" s="3"/>
      <c r="C448" s="3"/>
      <c r="D448" s="3"/>
      <c r="E448" s="2"/>
      <c r="F448" s="2"/>
      <c r="G448" s="2"/>
      <c r="H448" s="15"/>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c r="BU448" s="10"/>
      <c r="BV448" s="10"/>
      <c r="BW448" s="10"/>
      <c r="BX448" s="10"/>
      <c r="BY448" s="10"/>
      <c r="BZ448" s="10"/>
      <c r="CA448" s="10"/>
      <c r="CB448" s="10"/>
      <c r="CC448" s="10"/>
      <c r="CD448" s="10"/>
      <c r="CE448" s="10"/>
      <c r="CF448" s="10"/>
      <c r="CG448" s="10"/>
      <c r="CH448" s="10"/>
      <c r="CI448" s="10"/>
      <c r="CJ448" s="10"/>
      <c r="CK448" s="10"/>
      <c r="CL448" s="10"/>
      <c r="CM448" s="10"/>
      <c r="CN448" s="10"/>
      <c r="CO448" s="10"/>
      <c r="CP448" s="10"/>
      <c r="CQ448" s="10"/>
      <c r="CR448" s="10"/>
      <c r="CS448" s="10"/>
      <c r="CT448" s="39"/>
      <c r="CU448" s="39"/>
      <c r="CV448" s="39"/>
      <c r="CW448" s="20"/>
      <c r="CX448" s="39"/>
      <c r="CY448" s="39"/>
      <c r="CZ448" s="39"/>
      <c r="DA448" s="39"/>
      <c r="DB448" s="3"/>
      <c r="DC448" s="3"/>
      <c r="DD448" s="3"/>
      <c r="DE448" s="3"/>
    </row>
    <row r="449" spans="1:109" ht="15.6" x14ac:dyDescent="0.3">
      <c r="A449" s="2"/>
      <c r="B449" s="3"/>
      <c r="C449" s="3"/>
      <c r="D449" s="3"/>
      <c r="E449" s="2"/>
      <c r="F449" s="2"/>
      <c r="G449" s="2"/>
      <c r="H449" s="15"/>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c r="BI449" s="10"/>
      <c r="BJ449" s="10"/>
      <c r="BK449" s="10"/>
      <c r="BL449" s="10"/>
      <c r="BM449" s="10"/>
      <c r="BN449" s="10"/>
      <c r="BO449" s="10"/>
      <c r="BP449" s="10"/>
      <c r="BQ449" s="10"/>
      <c r="BR449" s="10"/>
      <c r="BS449" s="10"/>
      <c r="BT449" s="10"/>
      <c r="BU449" s="10"/>
      <c r="BV449" s="10"/>
      <c r="BW449" s="10"/>
      <c r="BX449" s="10"/>
      <c r="BY449" s="10"/>
      <c r="BZ449" s="10"/>
      <c r="CA449" s="10"/>
      <c r="CB449" s="10"/>
      <c r="CC449" s="10"/>
      <c r="CD449" s="10"/>
      <c r="CE449" s="10"/>
      <c r="CF449" s="10"/>
      <c r="CG449" s="10"/>
      <c r="CH449" s="10"/>
      <c r="CI449" s="10"/>
      <c r="CJ449" s="10"/>
      <c r="CK449" s="10"/>
      <c r="CL449" s="10"/>
      <c r="CM449" s="10"/>
      <c r="CN449" s="10"/>
      <c r="CO449" s="10"/>
      <c r="CP449" s="10"/>
      <c r="CQ449" s="10"/>
      <c r="CR449" s="10"/>
      <c r="CS449" s="10"/>
      <c r="CT449" s="39"/>
      <c r="CU449" s="39"/>
      <c r="CV449" s="39"/>
      <c r="CW449" s="20"/>
      <c r="CX449" s="39"/>
      <c r="CY449" s="39"/>
      <c r="CZ449" s="39"/>
      <c r="DA449" s="39"/>
      <c r="DB449" s="3"/>
      <c r="DC449" s="3"/>
      <c r="DD449" s="3"/>
      <c r="DE449" s="3"/>
    </row>
    <row r="450" spans="1:109" ht="15.6" x14ac:dyDescent="0.3">
      <c r="A450" s="2"/>
      <c r="B450" s="3"/>
      <c r="C450" s="3"/>
      <c r="D450" s="3"/>
      <c r="E450" s="2"/>
      <c r="F450" s="2"/>
      <c r="G450" s="2"/>
      <c r="H450" s="15"/>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c r="BI450" s="10"/>
      <c r="BJ450" s="10"/>
      <c r="BK450" s="10"/>
      <c r="BL450" s="10"/>
      <c r="BM450" s="10"/>
      <c r="BN450" s="10"/>
      <c r="BO450" s="10"/>
      <c r="BP450" s="10"/>
      <c r="BQ450" s="10"/>
      <c r="BR450" s="10"/>
      <c r="BS450" s="10"/>
      <c r="BT450" s="10"/>
      <c r="BU450" s="10"/>
      <c r="BV450" s="10"/>
      <c r="BW450" s="10"/>
      <c r="BX450" s="10"/>
      <c r="BY450" s="10"/>
      <c r="BZ450" s="10"/>
      <c r="CA450" s="10"/>
      <c r="CB450" s="10"/>
      <c r="CC450" s="10"/>
      <c r="CD450" s="10"/>
      <c r="CE450" s="10"/>
      <c r="CF450" s="10"/>
      <c r="CG450" s="10"/>
      <c r="CH450" s="10"/>
      <c r="CI450" s="10"/>
      <c r="CJ450" s="10"/>
      <c r="CK450" s="10"/>
      <c r="CL450" s="10"/>
      <c r="CM450" s="10"/>
      <c r="CN450" s="10"/>
      <c r="CO450" s="10"/>
      <c r="CP450" s="10"/>
      <c r="CQ450" s="10"/>
      <c r="CR450" s="10"/>
      <c r="CS450" s="10"/>
      <c r="CT450" s="39"/>
      <c r="CU450" s="39"/>
      <c r="CV450" s="39"/>
      <c r="CW450" s="20"/>
      <c r="CX450" s="39"/>
      <c r="CY450" s="39"/>
      <c r="CZ450" s="39"/>
      <c r="DA450" s="39"/>
      <c r="DB450" s="3"/>
      <c r="DC450" s="3"/>
      <c r="DD450" s="3"/>
      <c r="DE450" s="3"/>
    </row>
    <row r="451" spans="1:109" ht="15.6" x14ac:dyDescent="0.3">
      <c r="A451" s="2"/>
      <c r="B451" s="3"/>
      <c r="C451" s="3"/>
      <c r="D451" s="3"/>
      <c r="E451" s="2"/>
      <c r="F451" s="2"/>
      <c r="G451" s="2"/>
      <c r="H451" s="15"/>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c r="BI451" s="10"/>
      <c r="BJ451" s="10"/>
      <c r="BK451" s="10"/>
      <c r="BL451" s="10"/>
      <c r="BM451" s="10"/>
      <c r="BN451" s="10"/>
      <c r="BO451" s="10"/>
      <c r="BP451" s="10"/>
      <c r="BQ451" s="10"/>
      <c r="BR451" s="10"/>
      <c r="BS451" s="10"/>
      <c r="BT451" s="10"/>
      <c r="BU451" s="10"/>
      <c r="BV451" s="10"/>
      <c r="BW451" s="10"/>
      <c r="BX451" s="10"/>
      <c r="BY451" s="10"/>
      <c r="BZ451" s="10"/>
      <c r="CA451" s="10"/>
      <c r="CB451" s="10"/>
      <c r="CC451" s="10"/>
      <c r="CD451" s="10"/>
      <c r="CE451" s="10"/>
      <c r="CF451" s="10"/>
      <c r="CG451" s="10"/>
      <c r="CH451" s="10"/>
      <c r="CI451" s="10"/>
      <c r="CJ451" s="10"/>
      <c r="CK451" s="10"/>
      <c r="CL451" s="10"/>
      <c r="CM451" s="10"/>
      <c r="CN451" s="10"/>
      <c r="CO451" s="10"/>
      <c r="CP451" s="10"/>
      <c r="CQ451" s="10"/>
      <c r="CR451" s="10"/>
      <c r="CS451" s="10"/>
      <c r="CT451" s="39"/>
      <c r="CU451" s="39"/>
      <c r="CV451" s="39"/>
      <c r="CW451" s="20"/>
      <c r="CX451" s="39"/>
      <c r="CY451" s="39"/>
      <c r="CZ451" s="39"/>
      <c r="DA451" s="39"/>
      <c r="DB451" s="3"/>
      <c r="DC451" s="3"/>
      <c r="DD451" s="3"/>
      <c r="DE451" s="3"/>
    </row>
    <row r="452" spans="1:109" ht="15.6" x14ac:dyDescent="0.3">
      <c r="A452" s="2"/>
      <c r="B452" s="3"/>
      <c r="C452" s="3"/>
      <c r="D452" s="3"/>
      <c r="E452" s="2"/>
      <c r="F452" s="2"/>
      <c r="G452" s="2"/>
      <c r="H452" s="15"/>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c r="BI452" s="10"/>
      <c r="BJ452" s="10"/>
      <c r="BK452" s="10"/>
      <c r="BL452" s="10"/>
      <c r="BM452" s="10"/>
      <c r="BN452" s="10"/>
      <c r="BO452" s="10"/>
      <c r="BP452" s="10"/>
      <c r="BQ452" s="10"/>
      <c r="BR452" s="10"/>
      <c r="BS452" s="10"/>
      <c r="BT452" s="10"/>
      <c r="BU452" s="10"/>
      <c r="BV452" s="10"/>
      <c r="BW452" s="10"/>
      <c r="BX452" s="10"/>
      <c r="BY452" s="10"/>
      <c r="BZ452" s="10"/>
      <c r="CA452" s="10"/>
      <c r="CB452" s="10"/>
      <c r="CC452" s="10"/>
      <c r="CD452" s="10"/>
      <c r="CE452" s="10"/>
      <c r="CF452" s="10"/>
      <c r="CG452" s="10"/>
      <c r="CH452" s="10"/>
      <c r="CI452" s="10"/>
      <c r="CJ452" s="10"/>
      <c r="CK452" s="10"/>
      <c r="CL452" s="10"/>
      <c r="CM452" s="10"/>
      <c r="CN452" s="10"/>
      <c r="CO452" s="10"/>
      <c r="CP452" s="10"/>
      <c r="CQ452" s="10"/>
      <c r="CR452" s="10"/>
      <c r="CS452" s="10"/>
      <c r="CT452" s="39"/>
      <c r="CU452" s="39"/>
      <c r="CV452" s="39"/>
      <c r="CW452" s="20"/>
      <c r="CX452" s="39"/>
      <c r="CY452" s="39"/>
      <c r="CZ452" s="39"/>
      <c r="DA452" s="39"/>
      <c r="DB452" s="3"/>
      <c r="DC452" s="3"/>
      <c r="DD452" s="3"/>
      <c r="DE452" s="3"/>
    </row>
    <row r="453" spans="1:109" ht="15.6" x14ac:dyDescent="0.3">
      <c r="A453" s="2"/>
      <c r="B453" s="3"/>
      <c r="C453" s="3"/>
      <c r="D453" s="3"/>
      <c r="E453" s="2"/>
      <c r="F453" s="2"/>
      <c r="G453" s="2"/>
      <c r="H453" s="15"/>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c r="BI453" s="10"/>
      <c r="BJ453" s="10"/>
      <c r="BK453" s="10"/>
      <c r="BL453" s="10"/>
      <c r="BM453" s="10"/>
      <c r="BN453" s="10"/>
      <c r="BO453" s="10"/>
      <c r="BP453" s="10"/>
      <c r="BQ453" s="10"/>
      <c r="BR453" s="10"/>
      <c r="BS453" s="10"/>
      <c r="BT453" s="10"/>
      <c r="BU453" s="10"/>
      <c r="BV453" s="10"/>
      <c r="BW453" s="10"/>
      <c r="BX453" s="10"/>
      <c r="BY453" s="10"/>
      <c r="BZ453" s="10"/>
      <c r="CA453" s="10"/>
      <c r="CB453" s="10"/>
      <c r="CC453" s="10"/>
      <c r="CD453" s="10"/>
      <c r="CE453" s="10"/>
      <c r="CF453" s="10"/>
      <c r="CG453" s="10"/>
      <c r="CH453" s="10"/>
      <c r="CI453" s="10"/>
      <c r="CJ453" s="10"/>
      <c r="CK453" s="10"/>
      <c r="CL453" s="10"/>
      <c r="CM453" s="10"/>
      <c r="CN453" s="10"/>
      <c r="CO453" s="10"/>
      <c r="CP453" s="10"/>
      <c r="CQ453" s="10"/>
      <c r="CR453" s="10"/>
      <c r="CS453" s="10"/>
      <c r="CT453" s="39"/>
      <c r="CU453" s="39"/>
      <c r="CV453" s="39"/>
      <c r="CW453" s="20"/>
      <c r="CX453" s="39"/>
      <c r="CY453" s="39"/>
      <c r="CZ453" s="39"/>
      <c r="DA453" s="39"/>
      <c r="DB453" s="3"/>
      <c r="DC453" s="3"/>
      <c r="DD453" s="3"/>
      <c r="DE453" s="3"/>
    </row>
    <row r="454" spans="1:109" ht="15.6" x14ac:dyDescent="0.3">
      <c r="A454" s="2"/>
      <c r="B454" s="3"/>
      <c r="C454" s="3"/>
      <c r="D454" s="3"/>
      <c r="E454" s="2"/>
      <c r="F454" s="2"/>
      <c r="G454" s="2"/>
      <c r="H454" s="15"/>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c r="BI454" s="10"/>
      <c r="BJ454" s="10"/>
      <c r="BK454" s="10"/>
      <c r="BL454" s="10"/>
      <c r="BM454" s="10"/>
      <c r="BN454" s="10"/>
      <c r="BO454" s="10"/>
      <c r="BP454" s="10"/>
      <c r="BQ454" s="10"/>
      <c r="BR454" s="10"/>
      <c r="BS454" s="10"/>
      <c r="BT454" s="10"/>
      <c r="BU454" s="10"/>
      <c r="BV454" s="10"/>
      <c r="BW454" s="10"/>
      <c r="BX454" s="10"/>
      <c r="BY454" s="10"/>
      <c r="BZ454" s="10"/>
      <c r="CA454" s="10"/>
      <c r="CB454" s="10"/>
      <c r="CC454" s="10"/>
      <c r="CD454" s="10"/>
      <c r="CE454" s="10"/>
      <c r="CF454" s="10"/>
      <c r="CG454" s="10"/>
      <c r="CH454" s="10"/>
      <c r="CI454" s="10"/>
      <c r="CJ454" s="10"/>
      <c r="CK454" s="10"/>
      <c r="CL454" s="10"/>
      <c r="CM454" s="10"/>
      <c r="CN454" s="10"/>
      <c r="CO454" s="10"/>
      <c r="CP454" s="10"/>
      <c r="CQ454" s="10"/>
      <c r="CR454" s="10"/>
      <c r="CS454" s="10"/>
      <c r="CT454" s="39"/>
      <c r="CU454" s="39"/>
      <c r="CV454" s="39"/>
      <c r="CW454" s="20"/>
      <c r="CX454" s="39"/>
      <c r="CY454" s="39"/>
      <c r="CZ454" s="39"/>
      <c r="DA454" s="39"/>
      <c r="DB454" s="3"/>
      <c r="DC454" s="3"/>
      <c r="DD454" s="3"/>
      <c r="DE454" s="3"/>
    </row>
    <row r="455" spans="1:109" ht="15.6" x14ac:dyDescent="0.3">
      <c r="A455" s="2"/>
      <c r="B455" s="3"/>
      <c r="C455" s="3"/>
      <c r="D455" s="3"/>
      <c r="E455" s="2"/>
      <c r="F455" s="2"/>
      <c r="G455" s="2"/>
      <c r="H455" s="15"/>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c r="BI455" s="10"/>
      <c r="BJ455" s="10"/>
      <c r="BK455" s="10"/>
      <c r="BL455" s="10"/>
      <c r="BM455" s="10"/>
      <c r="BN455" s="10"/>
      <c r="BO455" s="10"/>
      <c r="BP455" s="10"/>
      <c r="BQ455" s="10"/>
      <c r="BR455" s="10"/>
      <c r="BS455" s="10"/>
      <c r="BT455" s="10"/>
      <c r="BU455" s="10"/>
      <c r="BV455" s="10"/>
      <c r="BW455" s="10"/>
      <c r="BX455" s="10"/>
      <c r="BY455" s="10"/>
      <c r="BZ455" s="10"/>
      <c r="CA455" s="10"/>
      <c r="CB455" s="10"/>
      <c r="CC455" s="10"/>
      <c r="CD455" s="10"/>
      <c r="CE455" s="10"/>
      <c r="CF455" s="10"/>
      <c r="CG455" s="10"/>
      <c r="CH455" s="10"/>
      <c r="CI455" s="10"/>
      <c r="CJ455" s="10"/>
      <c r="CK455" s="10"/>
      <c r="CL455" s="10"/>
      <c r="CM455" s="10"/>
      <c r="CN455" s="10"/>
      <c r="CO455" s="10"/>
      <c r="CP455" s="10"/>
      <c r="CQ455" s="10"/>
      <c r="CR455" s="10"/>
      <c r="CS455" s="10"/>
      <c r="CT455" s="39"/>
      <c r="CU455" s="39"/>
      <c r="CV455" s="39"/>
      <c r="CW455" s="20"/>
      <c r="CX455" s="39"/>
      <c r="CY455" s="39"/>
      <c r="CZ455" s="39"/>
      <c r="DA455" s="39"/>
      <c r="DB455" s="3"/>
      <c r="DC455" s="3"/>
      <c r="DD455" s="3"/>
      <c r="DE455" s="3"/>
    </row>
    <row r="456" spans="1:109" ht="15.6" x14ac:dyDescent="0.3">
      <c r="A456" s="2"/>
      <c r="B456" s="3"/>
      <c r="C456" s="3"/>
      <c r="D456" s="3"/>
      <c r="E456" s="2"/>
      <c r="F456" s="2"/>
      <c r="G456" s="2"/>
      <c r="H456" s="15"/>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c r="BU456" s="10"/>
      <c r="BV456" s="10"/>
      <c r="BW456" s="10"/>
      <c r="BX456" s="10"/>
      <c r="BY456" s="10"/>
      <c r="BZ456" s="10"/>
      <c r="CA456" s="10"/>
      <c r="CB456" s="10"/>
      <c r="CC456" s="10"/>
      <c r="CD456" s="10"/>
      <c r="CE456" s="10"/>
      <c r="CF456" s="10"/>
      <c r="CG456" s="10"/>
      <c r="CH456" s="10"/>
      <c r="CI456" s="10"/>
      <c r="CJ456" s="10"/>
      <c r="CK456" s="10"/>
      <c r="CL456" s="10"/>
      <c r="CM456" s="10"/>
      <c r="CN456" s="10"/>
      <c r="CO456" s="10"/>
      <c r="CP456" s="10"/>
      <c r="CQ456" s="10"/>
      <c r="CR456" s="10"/>
      <c r="CS456" s="10"/>
      <c r="CT456" s="39"/>
      <c r="CU456" s="39"/>
      <c r="CV456" s="39"/>
      <c r="CW456" s="20"/>
      <c r="CX456" s="39"/>
      <c r="CY456" s="39"/>
      <c r="CZ456" s="39"/>
      <c r="DA456" s="39"/>
      <c r="DB456" s="3"/>
      <c r="DC456" s="3"/>
      <c r="DD456" s="3"/>
      <c r="DE456" s="3"/>
    </row>
    <row r="457" spans="1:109" ht="15.6" x14ac:dyDescent="0.3">
      <c r="A457" s="2"/>
      <c r="B457" s="3"/>
      <c r="C457" s="3"/>
      <c r="D457" s="3"/>
      <c r="E457" s="2"/>
      <c r="F457" s="2"/>
      <c r="G457" s="2"/>
      <c r="H457" s="15"/>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c r="BU457" s="10"/>
      <c r="BV457" s="10"/>
      <c r="BW457" s="10"/>
      <c r="BX457" s="10"/>
      <c r="BY457" s="10"/>
      <c r="BZ457" s="10"/>
      <c r="CA457" s="10"/>
      <c r="CB457" s="10"/>
      <c r="CC457" s="10"/>
      <c r="CD457" s="10"/>
      <c r="CE457" s="10"/>
      <c r="CF457" s="10"/>
      <c r="CG457" s="10"/>
      <c r="CH457" s="10"/>
      <c r="CI457" s="10"/>
      <c r="CJ457" s="10"/>
      <c r="CK457" s="10"/>
      <c r="CL457" s="10"/>
      <c r="CM457" s="10"/>
      <c r="CN457" s="10"/>
      <c r="CO457" s="10"/>
      <c r="CP457" s="10"/>
      <c r="CQ457" s="10"/>
      <c r="CR457" s="10"/>
      <c r="CS457" s="10"/>
      <c r="CT457" s="39"/>
      <c r="CU457" s="39"/>
      <c r="CV457" s="39"/>
      <c r="CW457" s="20"/>
      <c r="CX457" s="39"/>
      <c r="CY457" s="39"/>
      <c r="CZ457" s="39"/>
      <c r="DA457" s="39"/>
      <c r="DB457" s="3"/>
      <c r="DC457" s="3"/>
      <c r="DD457" s="3"/>
      <c r="DE457" s="3"/>
    </row>
    <row r="458" spans="1:109" ht="15.6" x14ac:dyDescent="0.3">
      <c r="A458" s="2"/>
      <c r="B458" s="3"/>
      <c r="C458" s="3"/>
      <c r="D458" s="3"/>
      <c r="E458" s="2"/>
      <c r="F458" s="2"/>
      <c r="G458" s="2"/>
      <c r="H458" s="15"/>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c r="BU458" s="10"/>
      <c r="BV458" s="10"/>
      <c r="BW458" s="10"/>
      <c r="BX458" s="10"/>
      <c r="BY458" s="10"/>
      <c r="BZ458" s="10"/>
      <c r="CA458" s="10"/>
      <c r="CB458" s="10"/>
      <c r="CC458" s="10"/>
      <c r="CD458" s="10"/>
      <c r="CE458" s="10"/>
      <c r="CF458" s="10"/>
      <c r="CG458" s="10"/>
      <c r="CH458" s="10"/>
      <c r="CI458" s="10"/>
      <c r="CJ458" s="10"/>
      <c r="CK458" s="10"/>
      <c r="CL458" s="10"/>
      <c r="CM458" s="10"/>
      <c r="CN458" s="10"/>
      <c r="CO458" s="10"/>
      <c r="CP458" s="10"/>
      <c r="CQ458" s="10"/>
      <c r="CR458" s="10"/>
      <c r="CS458" s="10"/>
      <c r="CT458" s="39"/>
      <c r="CU458" s="39"/>
      <c r="CV458" s="39"/>
      <c r="CW458" s="20"/>
      <c r="CX458" s="39"/>
      <c r="CY458" s="39"/>
      <c r="CZ458" s="39"/>
      <c r="DA458" s="39"/>
      <c r="DB458" s="3"/>
      <c r="DC458" s="3"/>
      <c r="DD458" s="3"/>
      <c r="DE458" s="3"/>
    </row>
    <row r="459" spans="1:109" ht="15.6" x14ac:dyDescent="0.3">
      <c r="A459" s="2"/>
      <c r="B459" s="3"/>
      <c r="C459" s="3"/>
      <c r="D459" s="3"/>
      <c r="E459" s="2"/>
      <c r="F459" s="2"/>
      <c r="G459" s="2"/>
      <c r="H459" s="15"/>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c r="BU459" s="10"/>
      <c r="BV459" s="10"/>
      <c r="BW459" s="10"/>
      <c r="BX459" s="10"/>
      <c r="BY459" s="10"/>
      <c r="BZ459" s="10"/>
      <c r="CA459" s="10"/>
      <c r="CB459" s="10"/>
      <c r="CC459" s="10"/>
      <c r="CD459" s="10"/>
      <c r="CE459" s="10"/>
      <c r="CF459" s="10"/>
      <c r="CG459" s="10"/>
      <c r="CH459" s="10"/>
      <c r="CI459" s="10"/>
      <c r="CJ459" s="10"/>
      <c r="CK459" s="10"/>
      <c r="CL459" s="10"/>
      <c r="CM459" s="10"/>
      <c r="CN459" s="10"/>
      <c r="CO459" s="10"/>
      <c r="CP459" s="10"/>
      <c r="CQ459" s="10"/>
      <c r="CR459" s="10"/>
      <c r="CS459" s="10"/>
      <c r="CT459" s="39"/>
      <c r="CU459" s="39"/>
      <c r="CV459" s="39"/>
      <c r="CW459" s="20"/>
      <c r="CX459" s="39"/>
      <c r="CY459" s="39"/>
      <c r="CZ459" s="39"/>
      <c r="DA459" s="39"/>
      <c r="DB459" s="3"/>
      <c r="DC459" s="3"/>
      <c r="DD459" s="3"/>
      <c r="DE459" s="3"/>
    </row>
    <row r="460" spans="1:109" ht="15.6" x14ac:dyDescent="0.3">
      <c r="A460" s="2"/>
      <c r="B460" s="3"/>
      <c r="C460" s="3"/>
      <c r="D460" s="3"/>
      <c r="E460" s="2"/>
      <c r="F460" s="2"/>
      <c r="G460" s="2"/>
      <c r="H460" s="15"/>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c r="BU460" s="10"/>
      <c r="BV460" s="10"/>
      <c r="BW460" s="10"/>
      <c r="BX460" s="10"/>
      <c r="BY460" s="10"/>
      <c r="BZ460" s="10"/>
      <c r="CA460" s="10"/>
      <c r="CB460" s="10"/>
      <c r="CC460" s="10"/>
      <c r="CD460" s="10"/>
      <c r="CE460" s="10"/>
      <c r="CF460" s="10"/>
      <c r="CG460" s="10"/>
      <c r="CH460" s="10"/>
      <c r="CI460" s="10"/>
      <c r="CJ460" s="10"/>
      <c r="CK460" s="10"/>
      <c r="CL460" s="10"/>
      <c r="CM460" s="10"/>
      <c r="CN460" s="10"/>
      <c r="CO460" s="10"/>
      <c r="CP460" s="10"/>
      <c r="CQ460" s="10"/>
      <c r="CR460" s="10"/>
      <c r="CS460" s="10"/>
      <c r="CT460" s="39"/>
      <c r="CU460" s="39"/>
      <c r="CV460" s="39"/>
      <c r="CW460" s="20"/>
      <c r="CX460" s="39"/>
      <c r="CY460" s="39"/>
      <c r="CZ460" s="39"/>
      <c r="DA460" s="39"/>
      <c r="DB460" s="3"/>
      <c r="DC460" s="3"/>
      <c r="DD460" s="3"/>
      <c r="DE460" s="3"/>
    </row>
    <row r="461" spans="1:109" ht="15.6" x14ac:dyDescent="0.3">
      <c r="A461" s="2"/>
      <c r="B461" s="3"/>
      <c r="C461" s="3"/>
      <c r="D461" s="3"/>
      <c r="E461" s="2"/>
      <c r="F461" s="2"/>
      <c r="G461" s="2"/>
      <c r="H461" s="15"/>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c r="BU461" s="10"/>
      <c r="BV461" s="10"/>
      <c r="BW461" s="10"/>
      <c r="BX461" s="10"/>
      <c r="BY461" s="10"/>
      <c r="BZ461" s="10"/>
      <c r="CA461" s="10"/>
      <c r="CB461" s="10"/>
      <c r="CC461" s="10"/>
      <c r="CD461" s="10"/>
      <c r="CE461" s="10"/>
      <c r="CF461" s="10"/>
      <c r="CG461" s="10"/>
      <c r="CH461" s="10"/>
      <c r="CI461" s="10"/>
      <c r="CJ461" s="10"/>
      <c r="CK461" s="10"/>
      <c r="CL461" s="10"/>
      <c r="CM461" s="10"/>
      <c r="CN461" s="10"/>
      <c r="CO461" s="10"/>
      <c r="CP461" s="10"/>
      <c r="CQ461" s="10"/>
      <c r="CR461" s="10"/>
      <c r="CS461" s="10"/>
      <c r="CT461" s="39"/>
      <c r="CU461" s="39"/>
      <c r="CV461" s="39"/>
      <c r="CW461" s="20"/>
      <c r="CX461" s="39"/>
      <c r="CY461" s="39"/>
      <c r="CZ461" s="39"/>
      <c r="DA461" s="39"/>
      <c r="DB461" s="3"/>
      <c r="DC461" s="3"/>
      <c r="DD461" s="3"/>
      <c r="DE461" s="3"/>
    </row>
    <row r="462" spans="1:109" ht="15.6" x14ac:dyDescent="0.3">
      <c r="A462" s="2"/>
      <c r="B462" s="3"/>
      <c r="C462" s="3"/>
      <c r="D462" s="3"/>
      <c r="E462" s="2"/>
      <c r="F462" s="2"/>
      <c r="G462" s="2"/>
      <c r="H462" s="15"/>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c r="BU462" s="10"/>
      <c r="BV462" s="10"/>
      <c r="BW462" s="10"/>
      <c r="BX462" s="10"/>
      <c r="BY462" s="10"/>
      <c r="BZ462" s="10"/>
      <c r="CA462" s="10"/>
      <c r="CB462" s="10"/>
      <c r="CC462" s="10"/>
      <c r="CD462" s="10"/>
      <c r="CE462" s="10"/>
      <c r="CF462" s="10"/>
      <c r="CG462" s="10"/>
      <c r="CH462" s="10"/>
      <c r="CI462" s="10"/>
      <c r="CJ462" s="10"/>
      <c r="CK462" s="10"/>
      <c r="CL462" s="10"/>
      <c r="CM462" s="10"/>
      <c r="CN462" s="10"/>
      <c r="CO462" s="10"/>
      <c r="CP462" s="10"/>
      <c r="CQ462" s="10"/>
      <c r="CR462" s="10"/>
      <c r="CS462" s="10"/>
      <c r="CT462" s="39"/>
      <c r="CU462" s="39"/>
      <c r="CV462" s="39"/>
      <c r="CW462" s="20"/>
      <c r="CX462" s="39"/>
      <c r="CY462" s="39"/>
      <c r="CZ462" s="39"/>
      <c r="DA462" s="39"/>
      <c r="DB462" s="3"/>
      <c r="DC462" s="3"/>
      <c r="DD462" s="3"/>
      <c r="DE462" s="3"/>
    </row>
    <row r="463" spans="1:109" ht="15.6" x14ac:dyDescent="0.3">
      <c r="A463" s="2"/>
      <c r="B463" s="3"/>
      <c r="C463" s="3"/>
      <c r="D463" s="3"/>
      <c r="E463" s="2"/>
      <c r="F463" s="2"/>
      <c r="G463" s="2"/>
      <c r="H463" s="15"/>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c r="BU463" s="10"/>
      <c r="BV463" s="10"/>
      <c r="BW463" s="10"/>
      <c r="BX463" s="10"/>
      <c r="BY463" s="10"/>
      <c r="BZ463" s="10"/>
      <c r="CA463" s="10"/>
      <c r="CB463" s="10"/>
      <c r="CC463" s="10"/>
      <c r="CD463" s="10"/>
      <c r="CE463" s="10"/>
      <c r="CF463" s="10"/>
      <c r="CG463" s="10"/>
      <c r="CH463" s="10"/>
      <c r="CI463" s="10"/>
      <c r="CJ463" s="10"/>
      <c r="CK463" s="10"/>
      <c r="CL463" s="10"/>
      <c r="CM463" s="10"/>
      <c r="CN463" s="10"/>
      <c r="CO463" s="10"/>
      <c r="CP463" s="10"/>
      <c r="CQ463" s="10"/>
      <c r="CR463" s="10"/>
      <c r="CS463" s="10"/>
      <c r="CT463" s="39"/>
      <c r="CU463" s="39"/>
      <c r="CV463" s="39"/>
      <c r="CW463" s="20"/>
      <c r="CX463" s="39"/>
      <c r="CY463" s="39"/>
      <c r="CZ463" s="39"/>
      <c r="DA463" s="39"/>
      <c r="DB463" s="3"/>
      <c r="DC463" s="3"/>
      <c r="DD463" s="3"/>
      <c r="DE463" s="3"/>
    </row>
    <row r="464" spans="1:109" ht="15.6" x14ac:dyDescent="0.3">
      <c r="A464" s="2"/>
      <c r="B464" s="3"/>
      <c r="C464" s="3"/>
      <c r="D464" s="3"/>
      <c r="E464" s="2"/>
      <c r="F464" s="2"/>
      <c r="G464" s="2"/>
      <c r="H464" s="15"/>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c r="BU464" s="10"/>
      <c r="BV464" s="10"/>
      <c r="BW464" s="10"/>
      <c r="BX464" s="10"/>
      <c r="BY464" s="10"/>
      <c r="BZ464" s="10"/>
      <c r="CA464" s="10"/>
      <c r="CB464" s="10"/>
      <c r="CC464" s="10"/>
      <c r="CD464" s="10"/>
      <c r="CE464" s="10"/>
      <c r="CF464" s="10"/>
      <c r="CG464" s="10"/>
      <c r="CH464" s="10"/>
      <c r="CI464" s="10"/>
      <c r="CJ464" s="10"/>
      <c r="CK464" s="10"/>
      <c r="CL464" s="10"/>
      <c r="CM464" s="10"/>
      <c r="CN464" s="10"/>
      <c r="CO464" s="10"/>
      <c r="CP464" s="10"/>
      <c r="CQ464" s="10"/>
      <c r="CR464" s="10"/>
      <c r="CS464" s="10"/>
      <c r="CT464" s="39"/>
      <c r="CU464" s="39"/>
      <c r="CV464" s="39"/>
      <c r="CW464" s="20"/>
      <c r="CX464" s="39"/>
      <c r="CY464" s="39"/>
      <c r="CZ464" s="39"/>
      <c r="DA464" s="39"/>
      <c r="DB464" s="3"/>
      <c r="DC464" s="3"/>
      <c r="DD464" s="3"/>
      <c r="DE464" s="3"/>
    </row>
    <row r="465" spans="1:109" ht="15.6" x14ac:dyDescent="0.3">
      <c r="A465" s="2"/>
      <c r="B465" s="3"/>
      <c r="C465" s="3"/>
      <c r="D465" s="3"/>
      <c r="E465" s="2"/>
      <c r="F465" s="2"/>
      <c r="G465" s="2"/>
      <c r="H465" s="15"/>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c r="BU465" s="10"/>
      <c r="BV465" s="10"/>
      <c r="BW465" s="10"/>
      <c r="BX465" s="10"/>
      <c r="BY465" s="10"/>
      <c r="BZ465" s="10"/>
      <c r="CA465" s="10"/>
      <c r="CB465" s="10"/>
      <c r="CC465" s="10"/>
      <c r="CD465" s="10"/>
      <c r="CE465" s="10"/>
      <c r="CF465" s="10"/>
      <c r="CG465" s="10"/>
      <c r="CH465" s="10"/>
      <c r="CI465" s="10"/>
      <c r="CJ465" s="10"/>
      <c r="CK465" s="10"/>
      <c r="CL465" s="10"/>
      <c r="CM465" s="10"/>
      <c r="CN465" s="10"/>
      <c r="CO465" s="10"/>
      <c r="CP465" s="10"/>
      <c r="CQ465" s="10"/>
      <c r="CR465" s="10"/>
      <c r="CS465" s="10"/>
      <c r="CT465" s="39"/>
      <c r="CU465" s="39"/>
      <c r="CV465" s="39"/>
      <c r="CW465" s="20"/>
      <c r="CX465" s="39"/>
      <c r="CY465" s="39"/>
      <c r="CZ465" s="39"/>
      <c r="DA465" s="39"/>
      <c r="DB465" s="3"/>
      <c r="DC465" s="3"/>
      <c r="DD465" s="3"/>
      <c r="DE465" s="3"/>
    </row>
    <row r="466" spans="1:109" ht="15.6" x14ac:dyDescent="0.3">
      <c r="A466" s="2"/>
      <c r="B466" s="3"/>
      <c r="C466" s="3"/>
      <c r="D466" s="3"/>
      <c r="E466" s="2"/>
      <c r="F466" s="2"/>
      <c r="G466" s="2"/>
      <c r="H466" s="15"/>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c r="BU466" s="10"/>
      <c r="BV466" s="10"/>
      <c r="BW466" s="10"/>
      <c r="BX466" s="10"/>
      <c r="BY466" s="10"/>
      <c r="BZ466" s="10"/>
      <c r="CA466" s="10"/>
      <c r="CB466" s="10"/>
      <c r="CC466" s="10"/>
      <c r="CD466" s="10"/>
      <c r="CE466" s="10"/>
      <c r="CF466" s="10"/>
      <c r="CG466" s="10"/>
      <c r="CH466" s="10"/>
      <c r="CI466" s="10"/>
      <c r="CJ466" s="10"/>
      <c r="CK466" s="10"/>
      <c r="CL466" s="10"/>
      <c r="CM466" s="10"/>
      <c r="CN466" s="10"/>
      <c r="CO466" s="10"/>
      <c r="CP466" s="10"/>
      <c r="CQ466" s="10"/>
      <c r="CR466" s="10"/>
      <c r="CS466" s="10"/>
      <c r="CT466" s="39"/>
      <c r="CU466" s="39"/>
      <c r="CV466" s="39"/>
      <c r="CW466" s="20"/>
      <c r="CX466" s="39"/>
      <c r="CY466" s="39"/>
      <c r="CZ466" s="39"/>
      <c r="DA466" s="39"/>
      <c r="DB466" s="3"/>
      <c r="DC466" s="3"/>
      <c r="DD466" s="3"/>
      <c r="DE466" s="3"/>
    </row>
    <row r="467" spans="1:109" ht="15.6" x14ac:dyDescent="0.3">
      <c r="A467" s="2"/>
      <c r="B467" s="3"/>
      <c r="C467" s="3"/>
      <c r="D467" s="3"/>
      <c r="E467" s="2"/>
      <c r="F467" s="2"/>
      <c r="G467" s="2"/>
      <c r="H467" s="15"/>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c r="BU467" s="10"/>
      <c r="BV467" s="10"/>
      <c r="BW467" s="10"/>
      <c r="BX467" s="10"/>
      <c r="BY467" s="10"/>
      <c r="BZ467" s="10"/>
      <c r="CA467" s="10"/>
      <c r="CB467" s="10"/>
      <c r="CC467" s="10"/>
      <c r="CD467" s="10"/>
      <c r="CE467" s="10"/>
      <c r="CF467" s="10"/>
      <c r="CG467" s="10"/>
      <c r="CH467" s="10"/>
      <c r="CI467" s="10"/>
      <c r="CJ467" s="10"/>
      <c r="CK467" s="10"/>
      <c r="CL467" s="10"/>
      <c r="CM467" s="10"/>
      <c r="CN467" s="10"/>
      <c r="CO467" s="10"/>
      <c r="CP467" s="10"/>
      <c r="CQ467" s="10"/>
      <c r="CR467" s="10"/>
      <c r="CS467" s="10"/>
      <c r="CT467" s="39"/>
      <c r="CU467" s="39"/>
      <c r="CV467" s="39"/>
      <c r="CW467" s="20"/>
      <c r="CX467" s="39"/>
      <c r="CY467" s="39"/>
      <c r="CZ467" s="39"/>
      <c r="DA467" s="39"/>
      <c r="DB467" s="3"/>
      <c r="DC467" s="3"/>
      <c r="DD467" s="3"/>
      <c r="DE467" s="3"/>
    </row>
    <row r="468" spans="1:109" ht="15.6" x14ac:dyDescent="0.3">
      <c r="A468" s="2"/>
      <c r="B468" s="3"/>
      <c r="C468" s="3"/>
      <c r="D468" s="3"/>
      <c r="E468" s="2"/>
      <c r="F468" s="2"/>
      <c r="G468" s="2"/>
      <c r="H468" s="15"/>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c r="BU468" s="10"/>
      <c r="BV468" s="10"/>
      <c r="BW468" s="10"/>
      <c r="BX468" s="10"/>
      <c r="BY468" s="10"/>
      <c r="BZ468" s="10"/>
      <c r="CA468" s="10"/>
      <c r="CB468" s="10"/>
      <c r="CC468" s="10"/>
      <c r="CD468" s="10"/>
      <c r="CE468" s="10"/>
      <c r="CF468" s="10"/>
      <c r="CG468" s="10"/>
      <c r="CH468" s="10"/>
      <c r="CI468" s="10"/>
      <c r="CJ468" s="10"/>
      <c r="CK468" s="10"/>
      <c r="CL468" s="10"/>
      <c r="CM468" s="10"/>
      <c r="CN468" s="10"/>
      <c r="CO468" s="10"/>
      <c r="CP468" s="10"/>
      <c r="CQ468" s="10"/>
      <c r="CR468" s="10"/>
      <c r="CS468" s="10"/>
      <c r="CT468" s="39"/>
      <c r="CU468" s="39"/>
      <c r="CV468" s="39"/>
      <c r="CW468" s="20"/>
      <c r="CX468" s="39"/>
      <c r="CY468" s="39"/>
      <c r="CZ468" s="39"/>
      <c r="DA468" s="39"/>
      <c r="DB468" s="3"/>
      <c r="DC468" s="3"/>
      <c r="DD468" s="3"/>
      <c r="DE468" s="3"/>
    </row>
    <row r="469" spans="1:109" ht="15.6" x14ac:dyDescent="0.3">
      <c r="A469" s="2"/>
      <c r="B469" s="3"/>
      <c r="C469" s="3"/>
      <c r="D469" s="3"/>
      <c r="E469" s="2"/>
      <c r="F469" s="2"/>
      <c r="G469" s="2"/>
      <c r="H469" s="15"/>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c r="BU469" s="10"/>
      <c r="BV469" s="10"/>
      <c r="BW469" s="10"/>
      <c r="BX469" s="10"/>
      <c r="BY469" s="10"/>
      <c r="BZ469" s="10"/>
      <c r="CA469" s="10"/>
      <c r="CB469" s="10"/>
      <c r="CC469" s="10"/>
      <c r="CD469" s="10"/>
      <c r="CE469" s="10"/>
      <c r="CF469" s="10"/>
      <c r="CG469" s="10"/>
      <c r="CH469" s="10"/>
      <c r="CI469" s="10"/>
      <c r="CJ469" s="10"/>
      <c r="CK469" s="10"/>
      <c r="CL469" s="10"/>
      <c r="CM469" s="10"/>
      <c r="CN469" s="10"/>
      <c r="CO469" s="10"/>
      <c r="CP469" s="10"/>
      <c r="CQ469" s="10"/>
      <c r="CR469" s="10"/>
      <c r="CS469" s="10"/>
      <c r="CT469" s="39"/>
      <c r="CU469" s="39"/>
      <c r="CV469" s="39"/>
      <c r="CW469" s="20"/>
      <c r="CX469" s="39"/>
      <c r="CY469" s="39"/>
      <c r="CZ469" s="39"/>
      <c r="DA469" s="39"/>
      <c r="DB469" s="3"/>
      <c r="DC469" s="3"/>
      <c r="DD469" s="3"/>
      <c r="DE469" s="3"/>
    </row>
    <row r="470" spans="1:109" ht="15.6" x14ac:dyDescent="0.3">
      <c r="A470" s="2"/>
      <c r="B470" s="3"/>
      <c r="C470" s="3"/>
      <c r="D470" s="3"/>
      <c r="E470" s="2"/>
      <c r="F470" s="2"/>
      <c r="G470" s="2"/>
      <c r="H470" s="15"/>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c r="BU470" s="10"/>
      <c r="BV470" s="10"/>
      <c r="BW470" s="10"/>
      <c r="BX470" s="10"/>
      <c r="BY470" s="10"/>
      <c r="BZ470" s="10"/>
      <c r="CA470" s="10"/>
      <c r="CB470" s="10"/>
      <c r="CC470" s="10"/>
      <c r="CD470" s="10"/>
      <c r="CE470" s="10"/>
      <c r="CF470" s="10"/>
      <c r="CG470" s="10"/>
      <c r="CH470" s="10"/>
      <c r="CI470" s="10"/>
      <c r="CJ470" s="10"/>
      <c r="CK470" s="10"/>
      <c r="CL470" s="10"/>
      <c r="CM470" s="10"/>
      <c r="CN470" s="10"/>
      <c r="CO470" s="10"/>
      <c r="CP470" s="10"/>
      <c r="CQ470" s="10"/>
      <c r="CR470" s="10"/>
      <c r="CS470" s="10"/>
      <c r="CT470" s="39"/>
      <c r="CU470" s="39"/>
      <c r="CV470" s="39"/>
      <c r="CW470" s="20"/>
      <c r="CX470" s="39"/>
      <c r="CY470" s="39"/>
      <c r="CZ470" s="39"/>
      <c r="DA470" s="39"/>
      <c r="DB470" s="3"/>
      <c r="DC470" s="3"/>
      <c r="DD470" s="3"/>
      <c r="DE470" s="3"/>
    </row>
    <row r="471" spans="1:109" ht="15.6" x14ac:dyDescent="0.3">
      <c r="A471" s="2"/>
      <c r="B471" s="3"/>
      <c r="C471" s="3"/>
      <c r="D471" s="3"/>
      <c r="E471" s="2"/>
      <c r="F471" s="2"/>
      <c r="G471" s="2"/>
      <c r="H471" s="15"/>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c r="BU471" s="10"/>
      <c r="BV471" s="10"/>
      <c r="BW471" s="10"/>
      <c r="BX471" s="10"/>
      <c r="BY471" s="10"/>
      <c r="BZ471" s="10"/>
      <c r="CA471" s="10"/>
      <c r="CB471" s="10"/>
      <c r="CC471" s="10"/>
      <c r="CD471" s="10"/>
      <c r="CE471" s="10"/>
      <c r="CF471" s="10"/>
      <c r="CG471" s="10"/>
      <c r="CH471" s="10"/>
      <c r="CI471" s="10"/>
      <c r="CJ471" s="10"/>
      <c r="CK471" s="10"/>
      <c r="CL471" s="10"/>
      <c r="CM471" s="10"/>
      <c r="CN471" s="10"/>
      <c r="CO471" s="10"/>
      <c r="CP471" s="10"/>
      <c r="CQ471" s="10"/>
      <c r="CR471" s="10"/>
      <c r="CS471" s="10"/>
      <c r="CT471" s="39"/>
      <c r="CU471" s="39"/>
      <c r="CV471" s="39"/>
      <c r="CW471" s="20"/>
      <c r="CX471" s="39"/>
      <c r="CY471" s="39"/>
      <c r="CZ471" s="39"/>
      <c r="DA471" s="39"/>
      <c r="DB471" s="3"/>
      <c r="DC471" s="3"/>
      <c r="DD471" s="3"/>
      <c r="DE471" s="3"/>
    </row>
    <row r="472" spans="1:109" ht="15.6" x14ac:dyDescent="0.3">
      <c r="A472" s="2"/>
      <c r="B472" s="3"/>
      <c r="C472" s="3"/>
      <c r="D472" s="3"/>
      <c r="E472" s="2"/>
      <c r="F472" s="2"/>
      <c r="G472" s="2"/>
      <c r="H472" s="15"/>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c r="BU472" s="10"/>
      <c r="BV472" s="10"/>
      <c r="BW472" s="10"/>
      <c r="BX472" s="10"/>
      <c r="BY472" s="10"/>
      <c r="BZ472" s="10"/>
      <c r="CA472" s="10"/>
      <c r="CB472" s="10"/>
      <c r="CC472" s="10"/>
      <c r="CD472" s="10"/>
      <c r="CE472" s="10"/>
      <c r="CF472" s="10"/>
      <c r="CG472" s="10"/>
      <c r="CH472" s="10"/>
      <c r="CI472" s="10"/>
      <c r="CJ472" s="10"/>
      <c r="CK472" s="10"/>
      <c r="CL472" s="10"/>
      <c r="CM472" s="10"/>
      <c r="CN472" s="10"/>
      <c r="CO472" s="10"/>
      <c r="CP472" s="10"/>
      <c r="CQ472" s="10"/>
      <c r="CR472" s="10"/>
      <c r="CS472" s="10"/>
      <c r="CT472" s="39"/>
      <c r="CU472" s="39"/>
      <c r="CV472" s="39"/>
      <c r="CW472" s="20"/>
      <c r="CX472" s="39"/>
      <c r="CY472" s="39"/>
      <c r="CZ472" s="39"/>
      <c r="DA472" s="39"/>
      <c r="DB472" s="3"/>
      <c r="DC472" s="3"/>
      <c r="DD472" s="3"/>
      <c r="DE472" s="3"/>
    </row>
    <row r="473" spans="1:109" ht="15.6" x14ac:dyDescent="0.3">
      <c r="A473" s="2"/>
      <c r="B473" s="3"/>
      <c r="C473" s="3"/>
      <c r="D473" s="3"/>
      <c r="E473" s="2"/>
      <c r="F473" s="2"/>
      <c r="G473" s="2"/>
      <c r="H473" s="15"/>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c r="BU473" s="10"/>
      <c r="BV473" s="10"/>
      <c r="BW473" s="10"/>
      <c r="BX473" s="10"/>
      <c r="BY473" s="10"/>
      <c r="BZ473" s="10"/>
      <c r="CA473" s="10"/>
      <c r="CB473" s="10"/>
      <c r="CC473" s="10"/>
      <c r="CD473" s="10"/>
      <c r="CE473" s="10"/>
      <c r="CF473" s="10"/>
      <c r="CG473" s="10"/>
      <c r="CH473" s="10"/>
      <c r="CI473" s="10"/>
      <c r="CJ473" s="10"/>
      <c r="CK473" s="10"/>
      <c r="CL473" s="10"/>
      <c r="CM473" s="10"/>
      <c r="CN473" s="10"/>
      <c r="CO473" s="10"/>
      <c r="CP473" s="10"/>
      <c r="CQ473" s="10"/>
      <c r="CR473" s="10"/>
      <c r="CS473" s="10"/>
      <c r="CT473" s="39"/>
      <c r="CU473" s="39"/>
      <c r="CV473" s="39"/>
      <c r="CW473" s="20"/>
      <c r="CX473" s="39"/>
      <c r="CY473" s="39"/>
      <c r="CZ473" s="39"/>
      <c r="DA473" s="39"/>
      <c r="DB473" s="3"/>
      <c r="DC473" s="3"/>
      <c r="DD473" s="3"/>
      <c r="DE473" s="3"/>
    </row>
    <row r="474" spans="1:109" ht="15.6" x14ac:dyDescent="0.3">
      <c r="A474" s="2"/>
      <c r="B474" s="3"/>
      <c r="C474" s="3"/>
      <c r="D474" s="3"/>
      <c r="E474" s="2"/>
      <c r="F474" s="2"/>
      <c r="G474" s="2"/>
      <c r="H474" s="15"/>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c r="BU474" s="10"/>
      <c r="BV474" s="10"/>
      <c r="BW474" s="10"/>
      <c r="BX474" s="10"/>
      <c r="BY474" s="10"/>
      <c r="BZ474" s="10"/>
      <c r="CA474" s="10"/>
      <c r="CB474" s="10"/>
      <c r="CC474" s="10"/>
      <c r="CD474" s="10"/>
      <c r="CE474" s="10"/>
      <c r="CF474" s="10"/>
      <c r="CG474" s="10"/>
      <c r="CH474" s="10"/>
      <c r="CI474" s="10"/>
      <c r="CJ474" s="10"/>
      <c r="CK474" s="10"/>
      <c r="CL474" s="10"/>
      <c r="CM474" s="10"/>
      <c r="CN474" s="10"/>
      <c r="CO474" s="10"/>
      <c r="CP474" s="10"/>
      <c r="CQ474" s="10"/>
      <c r="CR474" s="10"/>
      <c r="CS474" s="10"/>
      <c r="CT474" s="39"/>
      <c r="CU474" s="39"/>
      <c r="CV474" s="39"/>
      <c r="CW474" s="20"/>
      <c r="CX474" s="39"/>
      <c r="CY474" s="39"/>
      <c r="CZ474" s="39"/>
      <c r="DA474" s="39"/>
      <c r="DB474" s="3"/>
      <c r="DC474" s="3"/>
      <c r="DD474" s="3"/>
      <c r="DE474" s="3"/>
    </row>
    <row r="475" spans="1:109" ht="15.6" x14ac:dyDescent="0.3">
      <c r="A475" s="2"/>
      <c r="B475" s="3"/>
      <c r="C475" s="3"/>
      <c r="D475" s="3"/>
      <c r="E475" s="2"/>
      <c r="F475" s="2"/>
      <c r="G475" s="2"/>
      <c r="H475" s="15"/>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c r="BU475" s="10"/>
      <c r="BV475" s="10"/>
      <c r="BW475" s="10"/>
      <c r="BX475" s="10"/>
      <c r="BY475" s="10"/>
      <c r="BZ475" s="10"/>
      <c r="CA475" s="10"/>
      <c r="CB475" s="10"/>
      <c r="CC475" s="10"/>
      <c r="CD475" s="10"/>
      <c r="CE475" s="10"/>
      <c r="CF475" s="10"/>
      <c r="CG475" s="10"/>
      <c r="CH475" s="10"/>
      <c r="CI475" s="10"/>
      <c r="CJ475" s="10"/>
      <c r="CK475" s="10"/>
      <c r="CL475" s="10"/>
      <c r="CM475" s="10"/>
      <c r="CN475" s="10"/>
      <c r="CO475" s="10"/>
      <c r="CP475" s="10"/>
      <c r="CQ475" s="10"/>
      <c r="CR475" s="10"/>
      <c r="CS475" s="10"/>
      <c r="CT475" s="39"/>
      <c r="CU475" s="39"/>
      <c r="CV475" s="39"/>
      <c r="CW475" s="20"/>
      <c r="CX475" s="39"/>
      <c r="CY475" s="39"/>
      <c r="CZ475" s="39"/>
      <c r="DA475" s="39"/>
      <c r="DB475" s="3"/>
      <c r="DC475" s="3"/>
      <c r="DD475" s="3"/>
      <c r="DE475" s="3"/>
    </row>
    <row r="476" spans="1:109" ht="15.6" x14ac:dyDescent="0.3">
      <c r="A476" s="2"/>
      <c r="B476" s="3"/>
      <c r="C476" s="3"/>
      <c r="D476" s="3"/>
      <c r="E476" s="2"/>
      <c r="F476" s="2"/>
      <c r="G476" s="2"/>
      <c r="H476" s="15"/>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c r="BU476" s="10"/>
      <c r="BV476" s="10"/>
      <c r="BW476" s="10"/>
      <c r="BX476" s="10"/>
      <c r="BY476" s="10"/>
      <c r="BZ476" s="10"/>
      <c r="CA476" s="10"/>
      <c r="CB476" s="10"/>
      <c r="CC476" s="10"/>
      <c r="CD476" s="10"/>
      <c r="CE476" s="10"/>
      <c r="CF476" s="10"/>
      <c r="CG476" s="10"/>
      <c r="CH476" s="10"/>
      <c r="CI476" s="10"/>
      <c r="CJ476" s="10"/>
      <c r="CK476" s="10"/>
      <c r="CL476" s="10"/>
      <c r="CM476" s="10"/>
      <c r="CN476" s="10"/>
      <c r="CO476" s="10"/>
      <c r="CP476" s="10"/>
      <c r="CQ476" s="10"/>
      <c r="CR476" s="10"/>
      <c r="CS476" s="10"/>
      <c r="CT476" s="39"/>
      <c r="CU476" s="39"/>
      <c r="CV476" s="39"/>
      <c r="CW476" s="20"/>
      <c r="CX476" s="39"/>
      <c r="CY476" s="39"/>
      <c r="CZ476" s="39"/>
      <c r="DA476" s="39"/>
      <c r="DB476" s="3"/>
      <c r="DC476" s="3"/>
      <c r="DD476" s="3"/>
      <c r="DE476" s="3"/>
    </row>
    <row r="477" spans="1:109" ht="15.6" x14ac:dyDescent="0.3">
      <c r="A477" s="2"/>
      <c r="B477" s="3"/>
      <c r="C477" s="3"/>
      <c r="D477" s="3"/>
      <c r="E477" s="2"/>
      <c r="F477" s="2"/>
      <c r="G477" s="2"/>
      <c r="H477" s="15"/>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c r="BU477" s="10"/>
      <c r="BV477" s="10"/>
      <c r="BW477" s="10"/>
      <c r="BX477" s="10"/>
      <c r="BY477" s="10"/>
      <c r="BZ477" s="10"/>
      <c r="CA477" s="10"/>
      <c r="CB477" s="10"/>
      <c r="CC477" s="10"/>
      <c r="CD477" s="10"/>
      <c r="CE477" s="10"/>
      <c r="CF477" s="10"/>
      <c r="CG477" s="10"/>
      <c r="CH477" s="10"/>
      <c r="CI477" s="10"/>
      <c r="CJ477" s="10"/>
      <c r="CK477" s="10"/>
      <c r="CL477" s="10"/>
      <c r="CM477" s="10"/>
      <c r="CN477" s="10"/>
      <c r="CO477" s="10"/>
      <c r="CP477" s="10"/>
      <c r="CQ477" s="10"/>
      <c r="CR477" s="10"/>
      <c r="CS477" s="10"/>
      <c r="CT477" s="39"/>
      <c r="CU477" s="39"/>
      <c r="CV477" s="39"/>
      <c r="CW477" s="20"/>
      <c r="CX477" s="39"/>
      <c r="CY477" s="39"/>
      <c r="CZ477" s="39"/>
      <c r="DA477" s="39"/>
      <c r="DB477" s="3"/>
      <c r="DC477" s="3"/>
      <c r="DD477" s="3"/>
      <c r="DE477" s="3"/>
    </row>
    <row r="478" spans="1:109" ht="15.6" x14ac:dyDescent="0.3">
      <c r="A478" s="2"/>
      <c r="B478" s="3"/>
      <c r="C478" s="3"/>
      <c r="D478" s="3"/>
      <c r="E478" s="2"/>
      <c r="F478" s="2"/>
      <c r="G478" s="2"/>
      <c r="H478" s="15"/>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c r="BU478" s="10"/>
      <c r="BV478" s="10"/>
      <c r="BW478" s="10"/>
      <c r="BX478" s="10"/>
      <c r="BY478" s="10"/>
      <c r="BZ478" s="10"/>
      <c r="CA478" s="10"/>
      <c r="CB478" s="10"/>
      <c r="CC478" s="10"/>
      <c r="CD478" s="10"/>
      <c r="CE478" s="10"/>
      <c r="CF478" s="10"/>
      <c r="CG478" s="10"/>
      <c r="CH478" s="10"/>
      <c r="CI478" s="10"/>
      <c r="CJ478" s="10"/>
      <c r="CK478" s="10"/>
      <c r="CL478" s="10"/>
      <c r="CM478" s="10"/>
      <c r="CN478" s="10"/>
      <c r="CO478" s="10"/>
      <c r="CP478" s="10"/>
      <c r="CQ478" s="10"/>
      <c r="CR478" s="10"/>
      <c r="CS478" s="10"/>
      <c r="CT478" s="39"/>
      <c r="CU478" s="39"/>
      <c r="CV478" s="39"/>
      <c r="CW478" s="20"/>
      <c r="CX478" s="39"/>
      <c r="CY478" s="39"/>
      <c r="CZ478" s="39"/>
      <c r="DA478" s="39"/>
      <c r="DB478" s="3"/>
      <c r="DC478" s="3"/>
      <c r="DD478" s="3"/>
      <c r="DE478" s="3"/>
    </row>
    <row r="479" spans="1:109" ht="15.6" x14ac:dyDescent="0.3">
      <c r="A479" s="2"/>
      <c r="B479" s="3"/>
      <c r="C479" s="3"/>
      <c r="D479" s="3"/>
      <c r="E479" s="2"/>
      <c r="F479" s="2"/>
      <c r="G479" s="2"/>
      <c r="H479" s="15"/>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c r="BU479" s="10"/>
      <c r="BV479" s="10"/>
      <c r="BW479" s="10"/>
      <c r="BX479" s="10"/>
      <c r="BY479" s="10"/>
      <c r="BZ479" s="10"/>
      <c r="CA479" s="10"/>
      <c r="CB479" s="10"/>
      <c r="CC479" s="10"/>
      <c r="CD479" s="10"/>
      <c r="CE479" s="10"/>
      <c r="CF479" s="10"/>
      <c r="CG479" s="10"/>
      <c r="CH479" s="10"/>
      <c r="CI479" s="10"/>
      <c r="CJ479" s="10"/>
      <c r="CK479" s="10"/>
      <c r="CL479" s="10"/>
      <c r="CM479" s="10"/>
      <c r="CN479" s="10"/>
      <c r="CO479" s="10"/>
      <c r="CP479" s="10"/>
      <c r="CQ479" s="10"/>
      <c r="CR479" s="10"/>
      <c r="CS479" s="10"/>
      <c r="CT479" s="39"/>
      <c r="CU479" s="39"/>
      <c r="CV479" s="39"/>
      <c r="CW479" s="20"/>
      <c r="CX479" s="39"/>
      <c r="CY479" s="39"/>
      <c r="CZ479" s="39"/>
      <c r="DA479" s="39"/>
      <c r="DB479" s="3"/>
      <c r="DC479" s="3"/>
      <c r="DD479" s="3"/>
      <c r="DE479" s="3"/>
    </row>
    <row r="480" spans="1:109" ht="15.6" x14ac:dyDescent="0.3">
      <c r="A480" s="2"/>
      <c r="B480" s="3"/>
      <c r="C480" s="3"/>
      <c r="D480" s="3"/>
      <c r="E480" s="2"/>
      <c r="F480" s="2"/>
      <c r="G480" s="2"/>
      <c r="H480" s="15"/>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c r="BU480" s="10"/>
      <c r="BV480" s="10"/>
      <c r="BW480" s="10"/>
      <c r="BX480" s="10"/>
      <c r="BY480" s="10"/>
      <c r="BZ480" s="10"/>
      <c r="CA480" s="10"/>
      <c r="CB480" s="10"/>
      <c r="CC480" s="10"/>
      <c r="CD480" s="10"/>
      <c r="CE480" s="10"/>
      <c r="CF480" s="10"/>
      <c r="CG480" s="10"/>
      <c r="CH480" s="10"/>
      <c r="CI480" s="10"/>
      <c r="CJ480" s="10"/>
      <c r="CK480" s="10"/>
      <c r="CL480" s="10"/>
      <c r="CM480" s="10"/>
      <c r="CN480" s="10"/>
      <c r="CO480" s="10"/>
      <c r="CP480" s="10"/>
      <c r="CQ480" s="10"/>
      <c r="CR480" s="10"/>
      <c r="CS480" s="10"/>
      <c r="CT480" s="39"/>
      <c r="CU480" s="39"/>
      <c r="CV480" s="39"/>
      <c r="CW480" s="20"/>
      <c r="CX480" s="39"/>
      <c r="CY480" s="39"/>
      <c r="CZ480" s="39"/>
      <c r="DA480" s="39"/>
      <c r="DB480" s="3"/>
      <c r="DC480" s="3"/>
      <c r="DD480" s="3"/>
      <c r="DE480" s="3"/>
    </row>
    <row r="481" spans="1:109" ht="15.6" x14ac:dyDescent="0.3">
      <c r="A481" s="2"/>
      <c r="B481" s="3"/>
      <c r="C481" s="3"/>
      <c r="D481" s="3"/>
      <c r="E481" s="2"/>
      <c r="F481" s="2"/>
      <c r="G481" s="2"/>
      <c r="H481" s="15"/>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c r="BU481" s="10"/>
      <c r="BV481" s="10"/>
      <c r="BW481" s="10"/>
      <c r="BX481" s="10"/>
      <c r="BY481" s="10"/>
      <c r="BZ481" s="10"/>
      <c r="CA481" s="10"/>
      <c r="CB481" s="10"/>
      <c r="CC481" s="10"/>
      <c r="CD481" s="10"/>
      <c r="CE481" s="10"/>
      <c r="CF481" s="10"/>
      <c r="CG481" s="10"/>
      <c r="CH481" s="10"/>
      <c r="CI481" s="10"/>
      <c r="CJ481" s="10"/>
      <c r="CK481" s="10"/>
      <c r="CL481" s="10"/>
      <c r="CM481" s="10"/>
      <c r="CN481" s="10"/>
      <c r="CO481" s="10"/>
      <c r="CP481" s="10"/>
      <c r="CQ481" s="10"/>
      <c r="CR481" s="10"/>
      <c r="CS481" s="10"/>
      <c r="CT481" s="39"/>
      <c r="CU481" s="39"/>
      <c r="CV481" s="39"/>
      <c r="CW481" s="20"/>
      <c r="CX481" s="39"/>
      <c r="CY481" s="39"/>
      <c r="CZ481" s="39"/>
      <c r="DA481" s="39"/>
      <c r="DB481" s="3"/>
      <c r="DC481" s="3"/>
      <c r="DD481" s="3"/>
      <c r="DE481" s="3"/>
    </row>
    <row r="482" spans="1:109" ht="15.6" x14ac:dyDescent="0.3">
      <c r="A482" s="2"/>
      <c r="B482" s="3"/>
      <c r="C482" s="3"/>
      <c r="D482" s="3"/>
      <c r="E482" s="2"/>
      <c r="F482" s="2"/>
      <c r="G482" s="2"/>
      <c r="H482" s="15"/>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c r="BU482" s="10"/>
      <c r="BV482" s="10"/>
      <c r="BW482" s="10"/>
      <c r="BX482" s="10"/>
      <c r="BY482" s="10"/>
      <c r="BZ482" s="10"/>
      <c r="CA482" s="10"/>
      <c r="CB482" s="10"/>
      <c r="CC482" s="10"/>
      <c r="CD482" s="10"/>
      <c r="CE482" s="10"/>
      <c r="CF482" s="10"/>
      <c r="CG482" s="10"/>
      <c r="CH482" s="10"/>
      <c r="CI482" s="10"/>
      <c r="CJ482" s="10"/>
      <c r="CK482" s="10"/>
      <c r="CL482" s="10"/>
      <c r="CM482" s="10"/>
      <c r="CN482" s="10"/>
      <c r="CO482" s="10"/>
      <c r="CP482" s="10"/>
      <c r="CQ482" s="10"/>
      <c r="CR482" s="10"/>
      <c r="CS482" s="10"/>
      <c r="CT482" s="39"/>
      <c r="CU482" s="39"/>
      <c r="CV482" s="39"/>
      <c r="CW482" s="20"/>
      <c r="CX482" s="39"/>
      <c r="CY482" s="39"/>
      <c r="CZ482" s="39"/>
      <c r="DA482" s="39"/>
      <c r="DB482" s="3"/>
      <c r="DC482" s="3"/>
      <c r="DD482" s="3"/>
      <c r="DE482" s="3"/>
    </row>
    <row r="483" spans="1:109" ht="15.6" x14ac:dyDescent="0.3">
      <c r="A483" s="2"/>
      <c r="B483" s="3"/>
      <c r="C483" s="3"/>
      <c r="D483" s="3"/>
      <c r="E483" s="2"/>
      <c r="F483" s="2"/>
      <c r="G483" s="2"/>
      <c r="H483" s="15"/>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c r="BU483" s="10"/>
      <c r="BV483" s="10"/>
      <c r="BW483" s="10"/>
      <c r="BX483" s="10"/>
      <c r="BY483" s="10"/>
      <c r="BZ483" s="10"/>
      <c r="CA483" s="10"/>
      <c r="CB483" s="10"/>
      <c r="CC483" s="10"/>
      <c r="CD483" s="10"/>
      <c r="CE483" s="10"/>
      <c r="CF483" s="10"/>
      <c r="CG483" s="10"/>
      <c r="CH483" s="10"/>
      <c r="CI483" s="10"/>
      <c r="CJ483" s="10"/>
      <c r="CK483" s="10"/>
      <c r="CL483" s="10"/>
      <c r="CM483" s="10"/>
      <c r="CN483" s="10"/>
      <c r="CO483" s="10"/>
      <c r="CP483" s="10"/>
      <c r="CQ483" s="10"/>
      <c r="CR483" s="10"/>
      <c r="CS483" s="10"/>
      <c r="CT483" s="39"/>
      <c r="CU483" s="39"/>
      <c r="CV483" s="39"/>
      <c r="CW483" s="20"/>
      <c r="CX483" s="39"/>
      <c r="CY483" s="39"/>
      <c r="CZ483" s="39"/>
      <c r="DA483" s="39"/>
      <c r="DB483" s="3"/>
      <c r="DC483" s="3"/>
      <c r="DD483" s="3"/>
      <c r="DE483" s="3"/>
    </row>
    <row r="484" spans="1:109" ht="15.6" x14ac:dyDescent="0.3">
      <c r="A484" s="2"/>
      <c r="B484" s="3"/>
      <c r="C484" s="3"/>
      <c r="D484" s="3"/>
      <c r="E484" s="2"/>
      <c r="F484" s="2"/>
      <c r="G484" s="2"/>
      <c r="H484" s="15"/>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c r="BU484" s="10"/>
      <c r="BV484" s="10"/>
      <c r="BW484" s="10"/>
      <c r="BX484" s="10"/>
      <c r="BY484" s="10"/>
      <c r="BZ484" s="10"/>
      <c r="CA484" s="10"/>
      <c r="CB484" s="10"/>
      <c r="CC484" s="10"/>
      <c r="CD484" s="10"/>
      <c r="CE484" s="10"/>
      <c r="CF484" s="10"/>
      <c r="CG484" s="10"/>
      <c r="CH484" s="10"/>
      <c r="CI484" s="10"/>
      <c r="CJ484" s="10"/>
      <c r="CK484" s="10"/>
      <c r="CL484" s="10"/>
      <c r="CM484" s="10"/>
      <c r="CN484" s="10"/>
      <c r="CO484" s="10"/>
      <c r="CP484" s="10"/>
      <c r="CQ484" s="10"/>
      <c r="CR484" s="10"/>
      <c r="CS484" s="10"/>
      <c r="CT484" s="39"/>
      <c r="CU484" s="39"/>
      <c r="CV484" s="39"/>
      <c r="CW484" s="20"/>
      <c r="CX484" s="39"/>
      <c r="CY484" s="39"/>
      <c r="CZ484" s="39"/>
      <c r="DA484" s="39"/>
      <c r="DB484" s="3"/>
      <c r="DC484" s="3"/>
      <c r="DD484" s="3"/>
      <c r="DE484" s="3"/>
    </row>
    <row r="485" spans="1:109" ht="15.6" x14ac:dyDescent="0.3">
      <c r="A485" s="2"/>
      <c r="B485" s="3"/>
      <c r="C485" s="3"/>
      <c r="D485" s="3"/>
      <c r="E485" s="2"/>
      <c r="F485" s="2"/>
      <c r="G485" s="2"/>
      <c r="H485" s="15"/>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c r="BU485" s="10"/>
      <c r="BV485" s="10"/>
      <c r="BW485" s="10"/>
      <c r="BX485" s="10"/>
      <c r="BY485" s="10"/>
      <c r="BZ485" s="10"/>
      <c r="CA485" s="10"/>
      <c r="CB485" s="10"/>
      <c r="CC485" s="10"/>
      <c r="CD485" s="10"/>
      <c r="CE485" s="10"/>
      <c r="CF485" s="10"/>
      <c r="CG485" s="10"/>
      <c r="CH485" s="10"/>
      <c r="CI485" s="10"/>
      <c r="CJ485" s="10"/>
      <c r="CK485" s="10"/>
      <c r="CL485" s="10"/>
      <c r="CM485" s="10"/>
      <c r="CN485" s="10"/>
      <c r="CO485" s="10"/>
      <c r="CP485" s="10"/>
      <c r="CQ485" s="10"/>
      <c r="CR485" s="10"/>
      <c r="CS485" s="10"/>
      <c r="CT485" s="39"/>
      <c r="CU485" s="39"/>
      <c r="CV485" s="39"/>
      <c r="CW485" s="20"/>
      <c r="CX485" s="39"/>
      <c r="CY485" s="39"/>
      <c r="CZ485" s="39"/>
      <c r="DA485" s="39"/>
      <c r="DB485" s="3"/>
      <c r="DC485" s="3"/>
      <c r="DD485" s="3"/>
      <c r="DE485" s="3"/>
    </row>
    <row r="486" spans="1:109" ht="15.6" x14ac:dyDescent="0.3">
      <c r="A486" s="2"/>
      <c r="B486" s="3"/>
      <c r="C486" s="3"/>
      <c r="D486" s="3"/>
      <c r="E486" s="2"/>
      <c r="F486" s="2"/>
      <c r="G486" s="2"/>
      <c r="H486" s="15"/>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c r="BU486" s="10"/>
      <c r="BV486" s="10"/>
      <c r="BW486" s="10"/>
      <c r="BX486" s="10"/>
      <c r="BY486" s="10"/>
      <c r="BZ486" s="10"/>
      <c r="CA486" s="10"/>
      <c r="CB486" s="10"/>
      <c r="CC486" s="10"/>
      <c r="CD486" s="10"/>
      <c r="CE486" s="10"/>
      <c r="CF486" s="10"/>
      <c r="CG486" s="10"/>
      <c r="CH486" s="10"/>
      <c r="CI486" s="10"/>
      <c r="CJ486" s="10"/>
      <c r="CK486" s="10"/>
      <c r="CL486" s="10"/>
      <c r="CM486" s="10"/>
      <c r="CN486" s="10"/>
      <c r="CO486" s="10"/>
      <c r="CP486" s="10"/>
      <c r="CQ486" s="10"/>
      <c r="CR486" s="10"/>
      <c r="CS486" s="10"/>
      <c r="CT486" s="39"/>
      <c r="CU486" s="39"/>
      <c r="CV486" s="39"/>
      <c r="CW486" s="20"/>
      <c r="CX486" s="39"/>
      <c r="CY486" s="39"/>
      <c r="CZ486" s="39"/>
      <c r="DA486" s="39"/>
      <c r="DB486" s="3"/>
      <c r="DC486" s="3"/>
      <c r="DD486" s="3"/>
      <c r="DE486" s="3"/>
    </row>
    <row r="487" spans="1:109" ht="15.6" x14ac:dyDescent="0.3">
      <c r="A487" s="2"/>
      <c r="B487" s="3"/>
      <c r="C487" s="3"/>
      <c r="D487" s="3"/>
      <c r="E487" s="2"/>
      <c r="F487" s="2"/>
      <c r="G487" s="2"/>
      <c r="H487" s="15"/>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c r="BU487" s="10"/>
      <c r="BV487" s="10"/>
      <c r="BW487" s="10"/>
      <c r="BX487" s="10"/>
      <c r="BY487" s="10"/>
      <c r="BZ487" s="10"/>
      <c r="CA487" s="10"/>
      <c r="CB487" s="10"/>
      <c r="CC487" s="10"/>
      <c r="CD487" s="10"/>
      <c r="CE487" s="10"/>
      <c r="CF487" s="10"/>
      <c r="CG487" s="10"/>
      <c r="CH487" s="10"/>
      <c r="CI487" s="10"/>
      <c r="CJ487" s="10"/>
      <c r="CK487" s="10"/>
      <c r="CL487" s="10"/>
      <c r="CM487" s="10"/>
      <c r="CN487" s="10"/>
      <c r="CO487" s="10"/>
      <c r="CP487" s="10"/>
      <c r="CQ487" s="10"/>
      <c r="CR487" s="10"/>
      <c r="CS487" s="10"/>
      <c r="CT487" s="39"/>
      <c r="CU487" s="39"/>
      <c r="CV487" s="39"/>
      <c r="CW487" s="20"/>
      <c r="CX487" s="39"/>
      <c r="CY487" s="39"/>
      <c r="CZ487" s="39"/>
      <c r="DA487" s="39"/>
      <c r="DB487" s="3"/>
      <c r="DC487" s="3"/>
      <c r="DD487" s="3"/>
      <c r="DE487" s="3"/>
    </row>
    <row r="488" spans="1:109" ht="15.6" x14ac:dyDescent="0.3">
      <c r="A488" s="2"/>
      <c r="B488" s="3"/>
      <c r="C488" s="3"/>
      <c r="D488" s="3"/>
      <c r="E488" s="2"/>
      <c r="F488" s="2"/>
      <c r="G488" s="2"/>
      <c r="H488" s="15"/>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c r="BU488" s="10"/>
      <c r="BV488" s="10"/>
      <c r="BW488" s="10"/>
      <c r="BX488" s="10"/>
      <c r="BY488" s="10"/>
      <c r="BZ488" s="10"/>
      <c r="CA488" s="10"/>
      <c r="CB488" s="10"/>
      <c r="CC488" s="10"/>
      <c r="CD488" s="10"/>
      <c r="CE488" s="10"/>
      <c r="CF488" s="10"/>
      <c r="CG488" s="10"/>
      <c r="CH488" s="10"/>
      <c r="CI488" s="10"/>
      <c r="CJ488" s="10"/>
      <c r="CK488" s="10"/>
      <c r="CL488" s="10"/>
      <c r="CM488" s="10"/>
      <c r="CN488" s="10"/>
      <c r="CO488" s="10"/>
      <c r="CP488" s="10"/>
      <c r="CQ488" s="10"/>
      <c r="CR488" s="10"/>
      <c r="CS488" s="10"/>
      <c r="CT488" s="39"/>
      <c r="CU488" s="39"/>
      <c r="CV488" s="39"/>
      <c r="CW488" s="20"/>
      <c r="CX488" s="39"/>
      <c r="CY488" s="39"/>
      <c r="CZ488" s="39"/>
      <c r="DA488" s="39"/>
      <c r="DB488" s="3"/>
      <c r="DC488" s="3"/>
      <c r="DD488" s="3"/>
      <c r="DE488" s="3"/>
    </row>
    <row r="489" spans="1:109" ht="15.6" x14ac:dyDescent="0.3">
      <c r="A489" s="2"/>
      <c r="B489" s="3"/>
      <c r="C489" s="3"/>
      <c r="D489" s="3"/>
      <c r="E489" s="2"/>
      <c r="F489" s="2"/>
      <c r="G489" s="2"/>
      <c r="H489" s="15"/>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c r="BU489" s="10"/>
      <c r="BV489" s="10"/>
      <c r="BW489" s="10"/>
      <c r="BX489" s="10"/>
      <c r="BY489" s="10"/>
      <c r="BZ489" s="10"/>
      <c r="CA489" s="10"/>
      <c r="CB489" s="10"/>
      <c r="CC489" s="10"/>
      <c r="CD489" s="10"/>
      <c r="CE489" s="10"/>
      <c r="CF489" s="10"/>
      <c r="CG489" s="10"/>
      <c r="CH489" s="10"/>
      <c r="CI489" s="10"/>
      <c r="CJ489" s="10"/>
      <c r="CK489" s="10"/>
      <c r="CL489" s="10"/>
      <c r="CM489" s="10"/>
      <c r="CN489" s="10"/>
      <c r="CO489" s="10"/>
      <c r="CP489" s="10"/>
      <c r="CQ489" s="10"/>
      <c r="CR489" s="10"/>
      <c r="CS489" s="10"/>
      <c r="CT489" s="39"/>
      <c r="CU489" s="39"/>
      <c r="CV489" s="39"/>
      <c r="CW489" s="20"/>
      <c r="CX489" s="39"/>
      <c r="CY489" s="39"/>
      <c r="CZ489" s="39"/>
      <c r="DA489" s="39"/>
      <c r="DB489" s="3"/>
      <c r="DC489" s="3"/>
      <c r="DD489" s="3"/>
      <c r="DE489" s="3"/>
    </row>
    <row r="490" spans="1:109" ht="15.6" x14ac:dyDescent="0.3">
      <c r="A490" s="2"/>
      <c r="B490" s="3"/>
      <c r="C490" s="3"/>
      <c r="D490" s="3"/>
      <c r="E490" s="2"/>
      <c r="F490" s="2"/>
      <c r="G490" s="2"/>
      <c r="H490" s="15"/>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c r="BU490" s="10"/>
      <c r="BV490" s="10"/>
      <c r="BW490" s="10"/>
      <c r="BX490" s="10"/>
      <c r="BY490" s="10"/>
      <c r="BZ490" s="10"/>
      <c r="CA490" s="10"/>
      <c r="CB490" s="10"/>
      <c r="CC490" s="10"/>
      <c r="CD490" s="10"/>
      <c r="CE490" s="10"/>
      <c r="CF490" s="10"/>
      <c r="CG490" s="10"/>
      <c r="CH490" s="10"/>
      <c r="CI490" s="10"/>
      <c r="CJ490" s="10"/>
      <c r="CK490" s="10"/>
      <c r="CL490" s="10"/>
      <c r="CM490" s="10"/>
      <c r="CN490" s="10"/>
      <c r="CO490" s="10"/>
      <c r="CP490" s="10"/>
      <c r="CQ490" s="10"/>
      <c r="CR490" s="10"/>
      <c r="CS490" s="10"/>
      <c r="CT490" s="39"/>
      <c r="CU490" s="39"/>
      <c r="CV490" s="39"/>
      <c r="CW490" s="20"/>
      <c r="CX490" s="39"/>
      <c r="CY490" s="39"/>
      <c r="CZ490" s="39"/>
      <c r="DA490" s="39"/>
      <c r="DB490" s="3"/>
      <c r="DC490" s="3"/>
      <c r="DD490" s="3"/>
      <c r="DE490" s="3"/>
    </row>
    <row r="491" spans="1:109" ht="15.6" x14ac:dyDescent="0.3">
      <c r="A491" s="2"/>
      <c r="B491" s="3"/>
      <c r="C491" s="3"/>
      <c r="D491" s="3"/>
      <c r="E491" s="2"/>
      <c r="F491" s="2"/>
      <c r="G491" s="2"/>
      <c r="H491" s="15"/>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c r="BU491" s="10"/>
      <c r="BV491" s="10"/>
      <c r="BW491" s="10"/>
      <c r="BX491" s="10"/>
      <c r="BY491" s="10"/>
      <c r="BZ491" s="10"/>
      <c r="CA491" s="10"/>
      <c r="CB491" s="10"/>
      <c r="CC491" s="10"/>
      <c r="CD491" s="10"/>
      <c r="CE491" s="10"/>
      <c r="CF491" s="10"/>
      <c r="CG491" s="10"/>
      <c r="CH491" s="10"/>
      <c r="CI491" s="10"/>
      <c r="CJ491" s="10"/>
      <c r="CK491" s="10"/>
      <c r="CL491" s="10"/>
      <c r="CM491" s="10"/>
      <c r="CN491" s="10"/>
      <c r="CO491" s="10"/>
      <c r="CP491" s="10"/>
      <c r="CQ491" s="10"/>
      <c r="CR491" s="10"/>
      <c r="CS491" s="10"/>
      <c r="CT491" s="39"/>
      <c r="CU491" s="39"/>
      <c r="CV491" s="39"/>
      <c r="CW491" s="20"/>
      <c r="CX491" s="39"/>
      <c r="CY491" s="39"/>
      <c r="CZ491" s="39"/>
      <c r="DA491" s="39"/>
      <c r="DB491" s="3"/>
      <c r="DC491" s="3"/>
      <c r="DD491" s="3"/>
      <c r="DE491" s="3"/>
    </row>
    <row r="492" spans="1:109" ht="15.6" x14ac:dyDescent="0.3">
      <c r="A492" s="2"/>
      <c r="B492" s="3"/>
      <c r="C492" s="3"/>
      <c r="D492" s="3"/>
      <c r="E492" s="2"/>
      <c r="F492" s="2"/>
      <c r="G492" s="2"/>
      <c r="H492" s="15"/>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c r="BU492" s="10"/>
      <c r="BV492" s="10"/>
      <c r="BW492" s="10"/>
      <c r="BX492" s="10"/>
      <c r="BY492" s="10"/>
      <c r="BZ492" s="10"/>
      <c r="CA492" s="10"/>
      <c r="CB492" s="10"/>
      <c r="CC492" s="10"/>
      <c r="CD492" s="10"/>
      <c r="CE492" s="10"/>
      <c r="CF492" s="10"/>
      <c r="CG492" s="10"/>
      <c r="CH492" s="10"/>
      <c r="CI492" s="10"/>
      <c r="CJ492" s="10"/>
      <c r="CK492" s="10"/>
      <c r="CL492" s="10"/>
      <c r="CM492" s="10"/>
      <c r="CN492" s="10"/>
      <c r="CO492" s="10"/>
      <c r="CP492" s="10"/>
      <c r="CQ492" s="10"/>
      <c r="CR492" s="10"/>
      <c r="CS492" s="10"/>
      <c r="CT492" s="39"/>
      <c r="CU492" s="39"/>
      <c r="CV492" s="39"/>
      <c r="CW492" s="20"/>
      <c r="CX492" s="39"/>
      <c r="CY492" s="39"/>
      <c r="CZ492" s="39"/>
      <c r="DA492" s="39"/>
      <c r="DB492" s="3"/>
      <c r="DC492" s="3"/>
      <c r="DD492" s="3"/>
      <c r="DE492" s="3"/>
    </row>
    <row r="493" spans="1:109" ht="15.6" x14ac:dyDescent="0.3">
      <c r="A493" s="2"/>
      <c r="B493" s="3"/>
      <c r="C493" s="3"/>
      <c r="D493" s="3"/>
      <c r="E493" s="2"/>
      <c r="F493" s="2"/>
      <c r="G493" s="2"/>
      <c r="H493" s="15"/>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c r="BO493" s="10"/>
      <c r="BP493" s="10"/>
      <c r="BQ493" s="10"/>
      <c r="BR493" s="10"/>
      <c r="BS493" s="10"/>
      <c r="BT493" s="10"/>
      <c r="BU493" s="10"/>
      <c r="BV493" s="10"/>
      <c r="BW493" s="10"/>
      <c r="BX493" s="10"/>
      <c r="BY493" s="10"/>
      <c r="BZ493" s="10"/>
      <c r="CA493" s="10"/>
      <c r="CB493" s="10"/>
      <c r="CC493" s="10"/>
      <c r="CD493" s="10"/>
      <c r="CE493" s="10"/>
      <c r="CF493" s="10"/>
      <c r="CG493" s="10"/>
      <c r="CH493" s="10"/>
      <c r="CI493" s="10"/>
      <c r="CJ493" s="10"/>
      <c r="CK493" s="10"/>
      <c r="CL493" s="10"/>
      <c r="CM493" s="10"/>
      <c r="CN493" s="10"/>
      <c r="CO493" s="10"/>
      <c r="CP493" s="10"/>
      <c r="CQ493" s="10"/>
      <c r="CR493" s="10"/>
      <c r="CS493" s="10"/>
      <c r="CT493" s="39"/>
      <c r="CU493" s="39"/>
      <c r="CV493" s="39"/>
      <c r="CW493" s="20"/>
      <c r="CX493" s="39"/>
      <c r="CY493" s="39"/>
      <c r="CZ493" s="39"/>
      <c r="DA493" s="39"/>
      <c r="DB493" s="3"/>
      <c r="DC493" s="3"/>
      <c r="DD493" s="3"/>
      <c r="DE493" s="3"/>
    </row>
    <row r="494" spans="1:109" ht="15.6" x14ac:dyDescent="0.3">
      <c r="A494" s="2"/>
      <c r="B494" s="3"/>
      <c r="C494" s="3"/>
      <c r="D494" s="3"/>
      <c r="E494" s="2"/>
      <c r="F494" s="2"/>
      <c r="G494" s="2"/>
      <c r="H494" s="15"/>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c r="BO494" s="10"/>
      <c r="BP494" s="10"/>
      <c r="BQ494" s="10"/>
      <c r="BR494" s="10"/>
      <c r="BS494" s="10"/>
      <c r="BT494" s="10"/>
      <c r="BU494" s="10"/>
      <c r="BV494" s="10"/>
      <c r="BW494" s="10"/>
      <c r="BX494" s="10"/>
      <c r="BY494" s="10"/>
      <c r="BZ494" s="10"/>
      <c r="CA494" s="10"/>
      <c r="CB494" s="10"/>
      <c r="CC494" s="10"/>
      <c r="CD494" s="10"/>
      <c r="CE494" s="10"/>
      <c r="CF494" s="10"/>
      <c r="CG494" s="10"/>
      <c r="CH494" s="10"/>
      <c r="CI494" s="10"/>
      <c r="CJ494" s="10"/>
      <c r="CK494" s="10"/>
      <c r="CL494" s="10"/>
      <c r="CM494" s="10"/>
      <c r="CN494" s="10"/>
      <c r="CO494" s="10"/>
      <c r="CP494" s="10"/>
      <c r="CQ494" s="10"/>
      <c r="CR494" s="10"/>
      <c r="CS494" s="10"/>
      <c r="CT494" s="39"/>
      <c r="CU494" s="39"/>
      <c r="CV494" s="39"/>
      <c r="CW494" s="20"/>
      <c r="CX494" s="39"/>
      <c r="CY494" s="39"/>
      <c r="CZ494" s="39"/>
      <c r="DA494" s="39"/>
      <c r="DB494" s="3"/>
      <c r="DC494" s="3"/>
      <c r="DD494" s="3"/>
      <c r="DE494" s="3"/>
    </row>
    <row r="495" spans="1:109" ht="15.6" x14ac:dyDescent="0.3">
      <c r="A495" s="2"/>
      <c r="B495" s="3"/>
      <c r="C495" s="3"/>
      <c r="D495" s="3"/>
      <c r="E495" s="2"/>
      <c r="F495" s="2"/>
      <c r="G495" s="2"/>
      <c r="H495" s="15"/>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c r="BO495" s="10"/>
      <c r="BP495" s="10"/>
      <c r="BQ495" s="10"/>
      <c r="BR495" s="10"/>
      <c r="BS495" s="10"/>
      <c r="BT495" s="10"/>
      <c r="BU495" s="10"/>
      <c r="BV495" s="10"/>
      <c r="BW495" s="10"/>
      <c r="BX495" s="10"/>
      <c r="BY495" s="10"/>
      <c r="BZ495" s="10"/>
      <c r="CA495" s="10"/>
      <c r="CB495" s="10"/>
      <c r="CC495" s="10"/>
      <c r="CD495" s="10"/>
      <c r="CE495" s="10"/>
      <c r="CF495" s="10"/>
      <c r="CG495" s="10"/>
      <c r="CH495" s="10"/>
      <c r="CI495" s="10"/>
      <c r="CJ495" s="10"/>
      <c r="CK495" s="10"/>
      <c r="CL495" s="10"/>
      <c r="CM495" s="10"/>
      <c r="CN495" s="10"/>
      <c r="CO495" s="10"/>
      <c r="CP495" s="10"/>
      <c r="CQ495" s="10"/>
      <c r="CR495" s="10"/>
      <c r="CS495" s="10"/>
      <c r="CT495" s="39"/>
      <c r="CU495" s="39"/>
      <c r="CV495" s="39"/>
      <c r="CW495" s="20"/>
      <c r="CX495" s="39"/>
      <c r="CY495" s="39"/>
      <c r="CZ495" s="39"/>
      <c r="DA495" s="39"/>
      <c r="DB495" s="3"/>
      <c r="DC495" s="3"/>
      <c r="DD495" s="3"/>
      <c r="DE495" s="3"/>
    </row>
    <row r="496" spans="1:109" ht="15.6" x14ac:dyDescent="0.3">
      <c r="A496" s="2"/>
      <c r="B496" s="3"/>
      <c r="C496" s="3"/>
      <c r="D496" s="3"/>
      <c r="E496" s="2"/>
      <c r="F496" s="2"/>
      <c r="G496" s="2"/>
      <c r="H496" s="15"/>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c r="BO496" s="10"/>
      <c r="BP496" s="10"/>
      <c r="BQ496" s="10"/>
      <c r="BR496" s="10"/>
      <c r="BS496" s="10"/>
      <c r="BT496" s="10"/>
      <c r="BU496" s="10"/>
      <c r="BV496" s="10"/>
      <c r="BW496" s="10"/>
      <c r="BX496" s="10"/>
      <c r="BY496" s="10"/>
      <c r="BZ496" s="10"/>
      <c r="CA496" s="10"/>
      <c r="CB496" s="10"/>
      <c r="CC496" s="10"/>
      <c r="CD496" s="10"/>
      <c r="CE496" s="10"/>
      <c r="CF496" s="10"/>
      <c r="CG496" s="10"/>
      <c r="CH496" s="10"/>
      <c r="CI496" s="10"/>
      <c r="CJ496" s="10"/>
      <c r="CK496" s="10"/>
      <c r="CL496" s="10"/>
      <c r="CM496" s="10"/>
      <c r="CN496" s="10"/>
      <c r="CO496" s="10"/>
      <c r="CP496" s="10"/>
      <c r="CQ496" s="10"/>
      <c r="CR496" s="10"/>
      <c r="CS496" s="10"/>
      <c r="CT496" s="39"/>
      <c r="CU496" s="39"/>
      <c r="CV496" s="39"/>
      <c r="CW496" s="20"/>
      <c r="CX496" s="39"/>
      <c r="CY496" s="39"/>
      <c r="CZ496" s="39"/>
      <c r="DA496" s="39"/>
      <c r="DB496" s="3"/>
      <c r="DC496" s="3"/>
      <c r="DD496" s="3"/>
      <c r="DE496" s="3"/>
    </row>
    <row r="497" spans="1:109" ht="15.6" x14ac:dyDescent="0.3">
      <c r="A497" s="2"/>
      <c r="B497" s="3"/>
      <c r="C497" s="3"/>
      <c r="D497" s="3"/>
      <c r="E497" s="2"/>
      <c r="F497" s="2"/>
      <c r="G497" s="2"/>
      <c r="H497" s="15"/>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c r="BO497" s="10"/>
      <c r="BP497" s="10"/>
      <c r="BQ497" s="10"/>
      <c r="BR497" s="10"/>
      <c r="BS497" s="10"/>
      <c r="BT497" s="10"/>
      <c r="BU497" s="10"/>
      <c r="BV497" s="10"/>
      <c r="BW497" s="10"/>
      <c r="BX497" s="10"/>
      <c r="BY497" s="10"/>
      <c r="BZ497" s="10"/>
      <c r="CA497" s="10"/>
      <c r="CB497" s="10"/>
      <c r="CC497" s="10"/>
      <c r="CD497" s="10"/>
      <c r="CE497" s="10"/>
      <c r="CF497" s="10"/>
      <c r="CG497" s="10"/>
      <c r="CH497" s="10"/>
      <c r="CI497" s="10"/>
      <c r="CJ497" s="10"/>
      <c r="CK497" s="10"/>
      <c r="CL497" s="10"/>
      <c r="CM497" s="10"/>
      <c r="CN497" s="10"/>
      <c r="CO497" s="10"/>
      <c r="CP497" s="10"/>
      <c r="CQ497" s="10"/>
      <c r="CR497" s="10"/>
      <c r="CS497" s="10"/>
      <c r="CT497" s="39"/>
      <c r="CU497" s="39"/>
      <c r="CV497" s="39"/>
      <c r="CW497" s="20"/>
      <c r="CX497" s="39"/>
      <c r="CY497" s="39"/>
      <c r="CZ497" s="39"/>
      <c r="DA497" s="39"/>
      <c r="DB497" s="3"/>
      <c r="DC497" s="3"/>
      <c r="DD497" s="3"/>
      <c r="DE497" s="3"/>
    </row>
    <row r="498" spans="1:109" ht="15.6" x14ac:dyDescent="0.3">
      <c r="A498" s="2"/>
      <c r="B498" s="3"/>
      <c r="C498" s="3"/>
      <c r="D498" s="3"/>
      <c r="E498" s="2"/>
      <c r="F498" s="2"/>
      <c r="G498" s="2"/>
      <c r="H498" s="15"/>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c r="BO498" s="10"/>
      <c r="BP498" s="10"/>
      <c r="BQ498" s="10"/>
      <c r="BR498" s="10"/>
      <c r="BS498" s="10"/>
      <c r="BT498" s="10"/>
      <c r="BU498" s="10"/>
      <c r="BV498" s="10"/>
      <c r="BW498" s="10"/>
      <c r="BX498" s="10"/>
      <c r="BY498" s="10"/>
      <c r="BZ498" s="10"/>
      <c r="CA498" s="10"/>
      <c r="CB498" s="10"/>
      <c r="CC498" s="10"/>
      <c r="CD498" s="10"/>
      <c r="CE498" s="10"/>
      <c r="CF498" s="10"/>
      <c r="CG498" s="10"/>
      <c r="CH498" s="10"/>
      <c r="CI498" s="10"/>
      <c r="CJ498" s="10"/>
      <c r="CK498" s="10"/>
      <c r="CL498" s="10"/>
      <c r="CM498" s="10"/>
      <c r="CN498" s="10"/>
      <c r="CO498" s="10"/>
      <c r="CP498" s="10"/>
      <c r="CQ498" s="10"/>
      <c r="CR498" s="10"/>
      <c r="CS498" s="10"/>
      <c r="CT498" s="39"/>
      <c r="CU498" s="39"/>
      <c r="CV498" s="39"/>
      <c r="CW498" s="20"/>
      <c r="CX498" s="39"/>
      <c r="CY498" s="39"/>
      <c r="CZ498" s="39"/>
      <c r="DA498" s="39"/>
      <c r="DB498" s="3"/>
      <c r="DC498" s="3"/>
      <c r="DD498" s="3"/>
      <c r="DE498" s="3"/>
    </row>
    <row r="499" spans="1:109" ht="15.6" x14ac:dyDescent="0.3">
      <c r="A499" s="2"/>
      <c r="B499" s="3"/>
      <c r="C499" s="3"/>
      <c r="D499" s="3"/>
      <c r="E499" s="2"/>
      <c r="F499" s="2"/>
      <c r="G499" s="2"/>
      <c r="H499" s="15"/>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c r="BO499" s="10"/>
      <c r="BP499" s="10"/>
      <c r="BQ499" s="10"/>
      <c r="BR499" s="10"/>
      <c r="BS499" s="10"/>
      <c r="BT499" s="10"/>
      <c r="BU499" s="10"/>
      <c r="BV499" s="10"/>
      <c r="BW499" s="10"/>
      <c r="BX499" s="10"/>
      <c r="BY499" s="10"/>
      <c r="BZ499" s="10"/>
      <c r="CA499" s="10"/>
      <c r="CB499" s="10"/>
      <c r="CC499" s="10"/>
      <c r="CD499" s="10"/>
      <c r="CE499" s="10"/>
      <c r="CF499" s="10"/>
      <c r="CG499" s="10"/>
      <c r="CH499" s="10"/>
      <c r="CI499" s="10"/>
      <c r="CJ499" s="10"/>
      <c r="CK499" s="10"/>
      <c r="CL499" s="10"/>
      <c r="CM499" s="10"/>
      <c r="CN499" s="10"/>
      <c r="CO499" s="10"/>
      <c r="CP499" s="10"/>
      <c r="CQ499" s="10"/>
      <c r="CR499" s="10"/>
      <c r="CS499" s="10"/>
      <c r="CT499" s="39"/>
      <c r="CU499" s="39"/>
      <c r="CV499" s="39"/>
      <c r="CW499" s="20"/>
      <c r="CX499" s="39"/>
      <c r="CY499" s="39"/>
      <c r="CZ499" s="39"/>
      <c r="DA499" s="39"/>
      <c r="DB499" s="3"/>
      <c r="DC499" s="3"/>
      <c r="DD499" s="3"/>
      <c r="DE499" s="3"/>
    </row>
    <row r="500" spans="1:109" ht="15.6" x14ac:dyDescent="0.3">
      <c r="A500" s="2"/>
      <c r="B500" s="3"/>
      <c r="C500" s="3"/>
      <c r="D500" s="3"/>
      <c r="E500" s="2"/>
      <c r="F500" s="2"/>
      <c r="G500" s="2"/>
      <c r="H500" s="15"/>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c r="BI500" s="10"/>
      <c r="BJ500" s="10"/>
      <c r="BK500" s="10"/>
      <c r="BL500" s="10"/>
      <c r="BM500" s="10"/>
      <c r="BN500" s="10"/>
      <c r="BO500" s="10"/>
      <c r="BP500" s="10"/>
      <c r="BQ500" s="10"/>
      <c r="BR500" s="10"/>
      <c r="BS500" s="10"/>
      <c r="BT500" s="10"/>
      <c r="BU500" s="10"/>
      <c r="BV500" s="10"/>
      <c r="BW500" s="10"/>
      <c r="BX500" s="10"/>
      <c r="BY500" s="10"/>
      <c r="BZ500" s="10"/>
      <c r="CA500" s="10"/>
      <c r="CB500" s="10"/>
      <c r="CC500" s="10"/>
      <c r="CD500" s="10"/>
      <c r="CE500" s="10"/>
      <c r="CF500" s="10"/>
      <c r="CG500" s="10"/>
      <c r="CH500" s="10"/>
      <c r="CI500" s="10"/>
      <c r="CJ500" s="10"/>
      <c r="CK500" s="10"/>
      <c r="CL500" s="10"/>
      <c r="CM500" s="10"/>
      <c r="CN500" s="10"/>
      <c r="CO500" s="10"/>
      <c r="CP500" s="10"/>
      <c r="CQ500" s="10"/>
      <c r="CR500" s="10"/>
      <c r="CS500" s="10"/>
      <c r="CT500" s="39"/>
      <c r="CU500" s="39"/>
      <c r="CV500" s="39"/>
      <c r="CW500" s="20"/>
      <c r="CX500" s="39"/>
      <c r="CY500" s="39"/>
      <c r="CZ500" s="39"/>
      <c r="DA500" s="39"/>
      <c r="DB500" s="3"/>
      <c r="DC500" s="3"/>
      <c r="DD500" s="3"/>
      <c r="DE500" s="3"/>
    </row>
    <row r="501" spans="1:109" ht="15.6" x14ac:dyDescent="0.3">
      <c r="A501" s="2"/>
      <c r="B501" s="3"/>
      <c r="C501" s="3"/>
      <c r="D501" s="3"/>
      <c r="E501" s="2"/>
      <c r="F501" s="2"/>
      <c r="G501" s="2"/>
      <c r="H501" s="15"/>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c r="BU501" s="10"/>
      <c r="BV501" s="10"/>
      <c r="BW501" s="10"/>
      <c r="BX501" s="10"/>
      <c r="BY501" s="10"/>
      <c r="BZ501" s="10"/>
      <c r="CA501" s="10"/>
      <c r="CB501" s="10"/>
      <c r="CC501" s="10"/>
      <c r="CD501" s="10"/>
      <c r="CE501" s="10"/>
      <c r="CF501" s="10"/>
      <c r="CG501" s="10"/>
      <c r="CH501" s="10"/>
      <c r="CI501" s="10"/>
      <c r="CJ501" s="10"/>
      <c r="CK501" s="10"/>
      <c r="CL501" s="10"/>
      <c r="CM501" s="10"/>
      <c r="CN501" s="10"/>
      <c r="CO501" s="10"/>
      <c r="CP501" s="10"/>
      <c r="CQ501" s="10"/>
      <c r="CR501" s="10"/>
      <c r="CS501" s="10"/>
      <c r="CT501" s="39"/>
      <c r="CU501" s="39"/>
      <c r="CV501" s="39"/>
      <c r="CW501" s="20"/>
      <c r="CX501" s="39"/>
      <c r="CY501" s="39"/>
      <c r="CZ501" s="39"/>
      <c r="DA501" s="39"/>
      <c r="DB501" s="3"/>
      <c r="DC501" s="3"/>
      <c r="DD501" s="3"/>
      <c r="DE501" s="3"/>
    </row>
    <row r="502" spans="1:109" ht="15.6" x14ac:dyDescent="0.3">
      <c r="A502" s="2"/>
      <c r="B502" s="3"/>
      <c r="C502" s="3"/>
      <c r="D502" s="3"/>
      <c r="E502" s="2"/>
      <c r="F502" s="2"/>
      <c r="G502" s="2"/>
      <c r="H502" s="15"/>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c r="BU502" s="10"/>
      <c r="BV502" s="10"/>
      <c r="BW502" s="10"/>
      <c r="BX502" s="10"/>
      <c r="BY502" s="10"/>
      <c r="BZ502" s="10"/>
      <c r="CA502" s="10"/>
      <c r="CB502" s="10"/>
      <c r="CC502" s="10"/>
      <c r="CD502" s="10"/>
      <c r="CE502" s="10"/>
      <c r="CF502" s="10"/>
      <c r="CG502" s="10"/>
      <c r="CH502" s="10"/>
      <c r="CI502" s="10"/>
      <c r="CJ502" s="10"/>
      <c r="CK502" s="10"/>
      <c r="CL502" s="10"/>
      <c r="CM502" s="10"/>
      <c r="CN502" s="10"/>
      <c r="CO502" s="10"/>
      <c r="CP502" s="10"/>
      <c r="CQ502" s="10"/>
      <c r="CR502" s="10"/>
      <c r="CS502" s="10"/>
      <c r="CT502" s="39"/>
      <c r="CU502" s="39"/>
      <c r="CV502" s="39"/>
      <c r="CW502" s="20"/>
      <c r="CX502" s="39"/>
      <c r="CY502" s="39"/>
      <c r="CZ502" s="39"/>
      <c r="DA502" s="39"/>
      <c r="DB502" s="3"/>
      <c r="DC502" s="3"/>
      <c r="DD502" s="3"/>
      <c r="DE502" s="3"/>
    </row>
    <row r="503" spans="1:109" ht="15.6" x14ac:dyDescent="0.3">
      <c r="A503" s="2"/>
      <c r="B503" s="3"/>
      <c r="C503" s="3"/>
      <c r="D503" s="3"/>
      <c r="E503" s="2"/>
      <c r="F503" s="2"/>
      <c r="G503" s="2"/>
      <c r="H503" s="15"/>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c r="BU503" s="10"/>
      <c r="BV503" s="10"/>
      <c r="BW503" s="10"/>
      <c r="BX503" s="10"/>
      <c r="BY503" s="10"/>
      <c r="BZ503" s="10"/>
      <c r="CA503" s="10"/>
      <c r="CB503" s="10"/>
      <c r="CC503" s="10"/>
      <c r="CD503" s="10"/>
      <c r="CE503" s="10"/>
      <c r="CF503" s="10"/>
      <c r="CG503" s="10"/>
      <c r="CH503" s="10"/>
      <c r="CI503" s="10"/>
      <c r="CJ503" s="10"/>
      <c r="CK503" s="10"/>
      <c r="CL503" s="10"/>
      <c r="CM503" s="10"/>
      <c r="CN503" s="10"/>
      <c r="CO503" s="10"/>
      <c r="CP503" s="10"/>
      <c r="CQ503" s="10"/>
      <c r="CR503" s="10"/>
      <c r="CS503" s="10"/>
      <c r="CT503" s="39"/>
      <c r="CU503" s="39"/>
      <c r="CV503" s="39"/>
      <c r="CW503" s="20"/>
      <c r="CX503" s="39"/>
      <c r="CY503" s="39"/>
      <c r="CZ503" s="39"/>
      <c r="DA503" s="39"/>
      <c r="DB503" s="3"/>
      <c r="DC503" s="3"/>
      <c r="DD503" s="3"/>
      <c r="DE503" s="3"/>
    </row>
    <row r="504" spans="1:109" ht="15.6" x14ac:dyDescent="0.3">
      <c r="A504" s="2"/>
      <c r="B504" s="3"/>
      <c r="C504" s="3"/>
      <c r="D504" s="3"/>
      <c r="E504" s="2"/>
      <c r="F504" s="2"/>
      <c r="G504" s="2"/>
      <c r="H504" s="15"/>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c r="BU504" s="10"/>
      <c r="BV504" s="10"/>
      <c r="BW504" s="10"/>
      <c r="BX504" s="10"/>
      <c r="BY504" s="10"/>
      <c r="BZ504" s="10"/>
      <c r="CA504" s="10"/>
      <c r="CB504" s="10"/>
      <c r="CC504" s="10"/>
      <c r="CD504" s="10"/>
      <c r="CE504" s="10"/>
      <c r="CF504" s="10"/>
      <c r="CG504" s="10"/>
      <c r="CH504" s="10"/>
      <c r="CI504" s="10"/>
      <c r="CJ504" s="10"/>
      <c r="CK504" s="10"/>
      <c r="CL504" s="10"/>
      <c r="CM504" s="10"/>
      <c r="CN504" s="10"/>
      <c r="CO504" s="10"/>
      <c r="CP504" s="10"/>
      <c r="CQ504" s="10"/>
      <c r="CR504" s="10"/>
      <c r="CS504" s="10"/>
      <c r="CT504" s="39"/>
      <c r="CU504" s="39"/>
      <c r="CV504" s="39"/>
      <c r="CW504" s="20"/>
      <c r="CX504" s="39"/>
      <c r="CY504" s="39"/>
      <c r="CZ504" s="39"/>
      <c r="DA504" s="39"/>
      <c r="DB504" s="3"/>
      <c r="DC504" s="3"/>
      <c r="DD504" s="3"/>
      <c r="DE504" s="3"/>
    </row>
    <row r="505" spans="1:109" ht="15.6" x14ac:dyDescent="0.3">
      <c r="A505" s="2"/>
      <c r="B505" s="3"/>
      <c r="C505" s="3"/>
      <c r="D505" s="3"/>
      <c r="E505" s="2"/>
      <c r="F505" s="2"/>
      <c r="G505" s="2"/>
      <c r="H505" s="15"/>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c r="BU505" s="10"/>
      <c r="BV505" s="10"/>
      <c r="BW505" s="10"/>
      <c r="BX505" s="10"/>
      <c r="BY505" s="10"/>
      <c r="BZ505" s="10"/>
      <c r="CA505" s="10"/>
      <c r="CB505" s="10"/>
      <c r="CC505" s="10"/>
      <c r="CD505" s="10"/>
      <c r="CE505" s="10"/>
      <c r="CF505" s="10"/>
      <c r="CG505" s="10"/>
      <c r="CH505" s="10"/>
      <c r="CI505" s="10"/>
      <c r="CJ505" s="10"/>
      <c r="CK505" s="10"/>
      <c r="CL505" s="10"/>
      <c r="CM505" s="10"/>
      <c r="CN505" s="10"/>
      <c r="CO505" s="10"/>
      <c r="CP505" s="10"/>
      <c r="CQ505" s="10"/>
      <c r="CR505" s="10"/>
      <c r="CS505" s="10"/>
      <c r="CT505" s="39"/>
      <c r="CU505" s="39"/>
      <c r="CV505" s="39"/>
      <c r="CW505" s="20"/>
      <c r="CX505" s="39"/>
      <c r="CY505" s="39"/>
      <c r="CZ505" s="39"/>
      <c r="DA505" s="39"/>
      <c r="DB505" s="3"/>
      <c r="DC505" s="3"/>
      <c r="DD505" s="3"/>
      <c r="DE505" s="3"/>
    </row>
    <row r="506" spans="1:109" ht="15.6" x14ac:dyDescent="0.3">
      <c r="A506" s="2"/>
      <c r="B506" s="3"/>
      <c r="C506" s="3"/>
      <c r="D506" s="3"/>
      <c r="E506" s="2"/>
      <c r="F506" s="2"/>
      <c r="G506" s="2"/>
      <c r="H506" s="15"/>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c r="BU506" s="10"/>
      <c r="BV506" s="10"/>
      <c r="BW506" s="10"/>
      <c r="BX506" s="10"/>
      <c r="BY506" s="10"/>
      <c r="BZ506" s="10"/>
      <c r="CA506" s="10"/>
      <c r="CB506" s="10"/>
      <c r="CC506" s="10"/>
      <c r="CD506" s="10"/>
      <c r="CE506" s="10"/>
      <c r="CF506" s="10"/>
      <c r="CG506" s="10"/>
      <c r="CH506" s="10"/>
      <c r="CI506" s="10"/>
      <c r="CJ506" s="10"/>
      <c r="CK506" s="10"/>
      <c r="CL506" s="10"/>
      <c r="CM506" s="10"/>
      <c r="CN506" s="10"/>
      <c r="CO506" s="10"/>
      <c r="CP506" s="10"/>
      <c r="CQ506" s="10"/>
      <c r="CR506" s="10"/>
      <c r="CS506" s="10"/>
      <c r="CT506" s="39"/>
      <c r="CU506" s="39"/>
      <c r="CV506" s="39"/>
      <c r="CW506" s="20"/>
      <c r="CX506" s="39"/>
      <c r="CY506" s="39"/>
      <c r="CZ506" s="39"/>
      <c r="DA506" s="39"/>
      <c r="DB506" s="3"/>
      <c r="DC506" s="3"/>
      <c r="DD506" s="3"/>
      <c r="DE506" s="3"/>
    </row>
    <row r="507" spans="1:109" ht="15.6" x14ac:dyDescent="0.3">
      <c r="A507" s="2"/>
      <c r="B507" s="3"/>
      <c r="C507" s="3"/>
      <c r="D507" s="3"/>
      <c r="E507" s="2"/>
      <c r="F507" s="2"/>
      <c r="G507" s="2"/>
      <c r="H507" s="15"/>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c r="BU507" s="10"/>
      <c r="BV507" s="10"/>
      <c r="BW507" s="10"/>
      <c r="BX507" s="10"/>
      <c r="BY507" s="10"/>
      <c r="BZ507" s="10"/>
      <c r="CA507" s="10"/>
      <c r="CB507" s="10"/>
      <c r="CC507" s="10"/>
      <c r="CD507" s="10"/>
      <c r="CE507" s="10"/>
      <c r="CF507" s="10"/>
      <c r="CG507" s="10"/>
      <c r="CH507" s="10"/>
      <c r="CI507" s="10"/>
      <c r="CJ507" s="10"/>
      <c r="CK507" s="10"/>
      <c r="CL507" s="10"/>
      <c r="CM507" s="10"/>
      <c r="CN507" s="10"/>
      <c r="CO507" s="10"/>
      <c r="CP507" s="10"/>
      <c r="CQ507" s="10"/>
      <c r="CR507" s="10"/>
      <c r="CS507" s="10"/>
      <c r="CT507" s="39"/>
      <c r="CU507" s="39"/>
      <c r="CV507" s="39"/>
      <c r="CW507" s="20"/>
      <c r="CX507" s="39"/>
      <c r="CY507" s="39"/>
      <c r="CZ507" s="39"/>
      <c r="DA507" s="39"/>
      <c r="DB507" s="3"/>
      <c r="DC507" s="3"/>
      <c r="DD507" s="3"/>
      <c r="DE507" s="3"/>
    </row>
    <row r="508" spans="1:109" ht="15.6" x14ac:dyDescent="0.3">
      <c r="A508" s="2"/>
      <c r="B508" s="3"/>
      <c r="C508" s="3"/>
      <c r="D508" s="3"/>
      <c r="E508" s="2"/>
      <c r="F508" s="2"/>
      <c r="G508" s="2"/>
      <c r="H508" s="15"/>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c r="BU508" s="10"/>
      <c r="BV508" s="10"/>
      <c r="BW508" s="10"/>
      <c r="BX508" s="10"/>
      <c r="BY508" s="10"/>
      <c r="BZ508" s="10"/>
      <c r="CA508" s="10"/>
      <c r="CB508" s="10"/>
      <c r="CC508" s="10"/>
      <c r="CD508" s="10"/>
      <c r="CE508" s="10"/>
      <c r="CF508" s="10"/>
      <c r="CG508" s="10"/>
      <c r="CH508" s="10"/>
      <c r="CI508" s="10"/>
      <c r="CJ508" s="10"/>
      <c r="CK508" s="10"/>
      <c r="CL508" s="10"/>
      <c r="CM508" s="10"/>
      <c r="CN508" s="10"/>
      <c r="CO508" s="10"/>
      <c r="CP508" s="10"/>
      <c r="CQ508" s="10"/>
      <c r="CR508" s="10"/>
      <c r="CS508" s="10"/>
      <c r="CT508" s="39"/>
      <c r="CU508" s="39"/>
      <c r="CV508" s="39"/>
      <c r="CW508" s="20"/>
      <c r="CX508" s="39"/>
      <c r="CY508" s="39"/>
      <c r="CZ508" s="39"/>
      <c r="DA508" s="39"/>
      <c r="DB508" s="3"/>
      <c r="DC508" s="3"/>
      <c r="DD508" s="3"/>
      <c r="DE508" s="3"/>
    </row>
    <row r="509" spans="1:109" ht="15.6" x14ac:dyDescent="0.3">
      <c r="A509" s="2"/>
      <c r="B509" s="3"/>
      <c r="C509" s="3"/>
      <c r="D509" s="3"/>
      <c r="E509" s="2"/>
      <c r="F509" s="2"/>
      <c r="G509" s="2"/>
      <c r="H509" s="15"/>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c r="BI509" s="10"/>
      <c r="BJ509" s="10"/>
      <c r="BK509" s="10"/>
      <c r="BL509" s="10"/>
      <c r="BM509" s="10"/>
      <c r="BN509" s="10"/>
      <c r="BO509" s="10"/>
      <c r="BP509" s="10"/>
      <c r="BQ509" s="10"/>
      <c r="BR509" s="10"/>
      <c r="BS509" s="10"/>
      <c r="BT509" s="10"/>
      <c r="BU509" s="10"/>
      <c r="BV509" s="10"/>
      <c r="BW509" s="10"/>
      <c r="BX509" s="10"/>
      <c r="BY509" s="10"/>
      <c r="BZ509" s="10"/>
      <c r="CA509" s="10"/>
      <c r="CB509" s="10"/>
      <c r="CC509" s="10"/>
      <c r="CD509" s="10"/>
      <c r="CE509" s="10"/>
      <c r="CF509" s="10"/>
      <c r="CG509" s="10"/>
      <c r="CH509" s="10"/>
      <c r="CI509" s="10"/>
      <c r="CJ509" s="10"/>
      <c r="CK509" s="10"/>
      <c r="CL509" s="10"/>
      <c r="CM509" s="10"/>
      <c r="CN509" s="10"/>
      <c r="CO509" s="10"/>
      <c r="CP509" s="10"/>
      <c r="CQ509" s="10"/>
      <c r="CR509" s="10"/>
      <c r="CS509" s="10"/>
      <c r="CT509" s="39"/>
      <c r="CU509" s="39"/>
      <c r="CV509" s="39"/>
      <c r="CW509" s="20"/>
      <c r="CX509" s="39"/>
      <c r="CY509" s="39"/>
      <c r="CZ509" s="39"/>
      <c r="DA509" s="39"/>
      <c r="DB509" s="3"/>
      <c r="DC509" s="3"/>
      <c r="DD509" s="3"/>
      <c r="DE509" s="3"/>
    </row>
    <row r="510" spans="1:109" ht="15.6" x14ac:dyDescent="0.3">
      <c r="A510" s="2"/>
      <c r="B510" s="3"/>
      <c r="C510" s="3"/>
      <c r="D510" s="3"/>
      <c r="E510" s="2"/>
      <c r="F510" s="2"/>
      <c r="G510" s="2"/>
      <c r="H510" s="15"/>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c r="BI510" s="10"/>
      <c r="BJ510" s="10"/>
      <c r="BK510" s="10"/>
      <c r="BL510" s="10"/>
      <c r="BM510" s="10"/>
      <c r="BN510" s="10"/>
      <c r="BO510" s="10"/>
      <c r="BP510" s="10"/>
      <c r="BQ510" s="10"/>
      <c r="BR510" s="10"/>
      <c r="BS510" s="10"/>
      <c r="BT510" s="10"/>
      <c r="BU510" s="10"/>
      <c r="BV510" s="10"/>
      <c r="BW510" s="10"/>
      <c r="BX510" s="10"/>
      <c r="BY510" s="10"/>
      <c r="BZ510" s="10"/>
      <c r="CA510" s="10"/>
      <c r="CB510" s="10"/>
      <c r="CC510" s="10"/>
      <c r="CD510" s="10"/>
      <c r="CE510" s="10"/>
      <c r="CF510" s="10"/>
      <c r="CG510" s="10"/>
      <c r="CH510" s="10"/>
      <c r="CI510" s="10"/>
      <c r="CJ510" s="10"/>
      <c r="CK510" s="10"/>
      <c r="CL510" s="10"/>
      <c r="CM510" s="10"/>
      <c r="CN510" s="10"/>
      <c r="CO510" s="10"/>
      <c r="CP510" s="10"/>
      <c r="CQ510" s="10"/>
      <c r="CR510" s="10"/>
      <c r="CS510" s="10"/>
      <c r="CT510" s="39"/>
      <c r="CU510" s="39"/>
      <c r="CV510" s="39"/>
      <c r="CW510" s="20"/>
      <c r="CX510" s="39"/>
      <c r="CY510" s="39"/>
      <c r="CZ510" s="39"/>
      <c r="DA510" s="39"/>
      <c r="DB510" s="3"/>
      <c r="DC510" s="3"/>
      <c r="DD510" s="3"/>
      <c r="DE510" s="3"/>
    </row>
    <row r="511" spans="1:109" ht="15.6" x14ac:dyDescent="0.3">
      <c r="A511" s="2"/>
      <c r="B511" s="3"/>
      <c r="C511" s="3"/>
      <c r="D511" s="3"/>
      <c r="E511" s="2"/>
      <c r="F511" s="2"/>
      <c r="G511" s="2"/>
      <c r="H511" s="15"/>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c r="BI511" s="10"/>
      <c r="BJ511" s="10"/>
      <c r="BK511" s="10"/>
      <c r="BL511" s="10"/>
      <c r="BM511" s="10"/>
      <c r="BN511" s="10"/>
      <c r="BO511" s="10"/>
      <c r="BP511" s="10"/>
      <c r="BQ511" s="10"/>
      <c r="BR511" s="10"/>
      <c r="BS511" s="10"/>
      <c r="BT511" s="10"/>
      <c r="BU511" s="10"/>
      <c r="BV511" s="10"/>
      <c r="BW511" s="10"/>
      <c r="BX511" s="10"/>
      <c r="BY511" s="10"/>
      <c r="BZ511" s="10"/>
      <c r="CA511" s="10"/>
      <c r="CB511" s="10"/>
      <c r="CC511" s="10"/>
      <c r="CD511" s="10"/>
      <c r="CE511" s="10"/>
      <c r="CF511" s="10"/>
      <c r="CG511" s="10"/>
      <c r="CH511" s="10"/>
      <c r="CI511" s="10"/>
      <c r="CJ511" s="10"/>
      <c r="CK511" s="10"/>
      <c r="CL511" s="10"/>
      <c r="CM511" s="10"/>
      <c r="CN511" s="10"/>
      <c r="CO511" s="10"/>
      <c r="CP511" s="10"/>
      <c r="CQ511" s="10"/>
      <c r="CR511" s="10"/>
      <c r="CS511" s="10"/>
      <c r="CT511" s="39"/>
      <c r="CU511" s="39"/>
      <c r="CV511" s="39"/>
      <c r="CW511" s="20"/>
      <c r="CX511" s="39"/>
      <c r="CY511" s="39"/>
      <c r="CZ511" s="39"/>
      <c r="DA511" s="39"/>
      <c r="DB511" s="3"/>
      <c r="DC511" s="3"/>
      <c r="DD511" s="3"/>
      <c r="DE511" s="3"/>
    </row>
    <row r="512" spans="1:109" ht="15.6" x14ac:dyDescent="0.3">
      <c r="A512" s="2"/>
      <c r="B512" s="3"/>
      <c r="C512" s="3"/>
      <c r="D512" s="3"/>
      <c r="E512" s="2"/>
      <c r="F512" s="2"/>
      <c r="G512" s="2"/>
      <c r="H512" s="15"/>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c r="BI512" s="10"/>
      <c r="BJ512" s="10"/>
      <c r="BK512" s="10"/>
      <c r="BL512" s="10"/>
      <c r="BM512" s="10"/>
      <c r="BN512" s="10"/>
      <c r="BO512" s="10"/>
      <c r="BP512" s="10"/>
      <c r="BQ512" s="10"/>
      <c r="BR512" s="10"/>
      <c r="BS512" s="10"/>
      <c r="BT512" s="10"/>
      <c r="BU512" s="10"/>
      <c r="BV512" s="10"/>
      <c r="BW512" s="10"/>
      <c r="BX512" s="10"/>
      <c r="BY512" s="10"/>
      <c r="BZ512" s="10"/>
      <c r="CA512" s="10"/>
      <c r="CB512" s="10"/>
      <c r="CC512" s="10"/>
      <c r="CD512" s="10"/>
      <c r="CE512" s="10"/>
      <c r="CF512" s="10"/>
      <c r="CG512" s="10"/>
      <c r="CH512" s="10"/>
      <c r="CI512" s="10"/>
      <c r="CJ512" s="10"/>
      <c r="CK512" s="10"/>
      <c r="CL512" s="10"/>
      <c r="CM512" s="10"/>
      <c r="CN512" s="10"/>
      <c r="CO512" s="10"/>
      <c r="CP512" s="10"/>
      <c r="CQ512" s="10"/>
      <c r="CR512" s="10"/>
      <c r="CS512" s="10"/>
      <c r="CT512" s="39"/>
      <c r="CU512" s="39"/>
      <c r="CV512" s="39"/>
      <c r="CW512" s="20"/>
      <c r="CX512" s="39"/>
      <c r="CY512" s="39"/>
      <c r="CZ512" s="39"/>
      <c r="DA512" s="39"/>
      <c r="DB512" s="3"/>
      <c r="DC512" s="3"/>
      <c r="DD512" s="3"/>
      <c r="DE512" s="3"/>
    </row>
    <row r="513" spans="1:109" ht="15.6" x14ac:dyDescent="0.3">
      <c r="A513" s="2"/>
      <c r="B513" s="3"/>
      <c r="C513" s="3"/>
      <c r="D513" s="3"/>
      <c r="E513" s="2"/>
      <c r="F513" s="2"/>
      <c r="G513" s="2"/>
      <c r="H513" s="15"/>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c r="BI513" s="10"/>
      <c r="BJ513" s="10"/>
      <c r="BK513" s="10"/>
      <c r="BL513" s="10"/>
      <c r="BM513" s="10"/>
      <c r="BN513" s="10"/>
      <c r="BO513" s="10"/>
      <c r="BP513" s="10"/>
      <c r="BQ513" s="10"/>
      <c r="BR513" s="10"/>
      <c r="BS513" s="10"/>
      <c r="BT513" s="10"/>
      <c r="BU513" s="10"/>
      <c r="BV513" s="10"/>
      <c r="BW513" s="10"/>
      <c r="BX513" s="10"/>
      <c r="BY513" s="10"/>
      <c r="BZ513" s="10"/>
      <c r="CA513" s="10"/>
      <c r="CB513" s="10"/>
      <c r="CC513" s="10"/>
      <c r="CD513" s="10"/>
      <c r="CE513" s="10"/>
      <c r="CF513" s="10"/>
      <c r="CG513" s="10"/>
      <c r="CH513" s="10"/>
      <c r="CI513" s="10"/>
      <c r="CJ513" s="10"/>
      <c r="CK513" s="10"/>
      <c r="CL513" s="10"/>
      <c r="CM513" s="10"/>
      <c r="CN513" s="10"/>
      <c r="CO513" s="10"/>
      <c r="CP513" s="10"/>
      <c r="CQ513" s="10"/>
      <c r="CR513" s="10"/>
      <c r="CS513" s="10"/>
      <c r="CT513" s="39"/>
      <c r="CU513" s="39"/>
      <c r="CV513" s="39"/>
      <c r="CW513" s="20"/>
      <c r="CX513" s="39"/>
      <c r="CY513" s="39"/>
      <c r="CZ513" s="39"/>
      <c r="DA513" s="39"/>
      <c r="DB513" s="3"/>
      <c r="DC513" s="3"/>
      <c r="DD513" s="3"/>
      <c r="DE513" s="3"/>
    </row>
    <row r="514" spans="1:109" ht="15.6" x14ac:dyDescent="0.3">
      <c r="A514" s="2"/>
      <c r="B514" s="3"/>
      <c r="C514" s="3"/>
      <c r="D514" s="3"/>
      <c r="E514" s="2"/>
      <c r="F514" s="2"/>
      <c r="G514" s="2"/>
      <c r="H514" s="15"/>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c r="BI514" s="10"/>
      <c r="BJ514" s="10"/>
      <c r="BK514" s="10"/>
      <c r="BL514" s="10"/>
      <c r="BM514" s="10"/>
      <c r="BN514" s="10"/>
      <c r="BO514" s="10"/>
      <c r="BP514" s="10"/>
      <c r="BQ514" s="10"/>
      <c r="BR514" s="10"/>
      <c r="BS514" s="10"/>
      <c r="BT514" s="10"/>
      <c r="BU514" s="10"/>
      <c r="BV514" s="10"/>
      <c r="BW514" s="10"/>
      <c r="BX514" s="10"/>
      <c r="BY514" s="10"/>
      <c r="BZ514" s="10"/>
      <c r="CA514" s="10"/>
      <c r="CB514" s="10"/>
      <c r="CC514" s="10"/>
      <c r="CD514" s="10"/>
      <c r="CE514" s="10"/>
      <c r="CF514" s="10"/>
      <c r="CG514" s="10"/>
      <c r="CH514" s="10"/>
      <c r="CI514" s="10"/>
      <c r="CJ514" s="10"/>
      <c r="CK514" s="10"/>
      <c r="CL514" s="10"/>
      <c r="CM514" s="10"/>
      <c r="CN514" s="10"/>
      <c r="CO514" s="10"/>
      <c r="CP514" s="10"/>
      <c r="CQ514" s="10"/>
      <c r="CR514" s="10"/>
      <c r="CS514" s="10"/>
      <c r="CT514" s="39"/>
      <c r="CU514" s="39"/>
      <c r="CV514" s="39"/>
      <c r="CW514" s="20"/>
      <c r="CX514" s="39"/>
      <c r="CY514" s="39"/>
      <c r="CZ514" s="39"/>
      <c r="DA514" s="39"/>
      <c r="DB514" s="3"/>
      <c r="DC514" s="3"/>
      <c r="DD514" s="3"/>
      <c r="DE514" s="3"/>
    </row>
    <row r="515" spans="1:109" ht="15.6" x14ac:dyDescent="0.3">
      <c r="A515" s="2"/>
      <c r="B515" s="3"/>
      <c r="C515" s="3"/>
      <c r="D515" s="3"/>
      <c r="E515" s="2"/>
      <c r="F515" s="2"/>
      <c r="G515" s="2"/>
      <c r="H515" s="15"/>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c r="BI515" s="10"/>
      <c r="BJ515" s="10"/>
      <c r="BK515" s="10"/>
      <c r="BL515" s="10"/>
      <c r="BM515" s="10"/>
      <c r="BN515" s="10"/>
      <c r="BO515" s="10"/>
      <c r="BP515" s="10"/>
      <c r="BQ515" s="10"/>
      <c r="BR515" s="10"/>
      <c r="BS515" s="10"/>
      <c r="BT515" s="10"/>
      <c r="BU515" s="10"/>
      <c r="BV515" s="10"/>
      <c r="BW515" s="10"/>
      <c r="BX515" s="10"/>
      <c r="BY515" s="10"/>
      <c r="BZ515" s="10"/>
      <c r="CA515" s="10"/>
      <c r="CB515" s="10"/>
      <c r="CC515" s="10"/>
      <c r="CD515" s="10"/>
      <c r="CE515" s="10"/>
      <c r="CF515" s="10"/>
      <c r="CG515" s="10"/>
      <c r="CH515" s="10"/>
      <c r="CI515" s="10"/>
      <c r="CJ515" s="10"/>
      <c r="CK515" s="10"/>
      <c r="CL515" s="10"/>
      <c r="CM515" s="10"/>
      <c r="CN515" s="10"/>
      <c r="CO515" s="10"/>
      <c r="CP515" s="10"/>
      <c r="CQ515" s="10"/>
      <c r="CR515" s="10"/>
      <c r="CS515" s="10"/>
      <c r="CT515" s="39"/>
      <c r="CU515" s="39"/>
      <c r="CV515" s="39"/>
      <c r="CW515" s="20"/>
      <c r="CX515" s="39"/>
      <c r="CY515" s="39"/>
      <c r="CZ515" s="39"/>
      <c r="DA515" s="39"/>
      <c r="DB515" s="3"/>
      <c r="DC515" s="3"/>
      <c r="DD515" s="3"/>
      <c r="DE515" s="3"/>
    </row>
    <row r="516" spans="1:109" ht="15.6" x14ac:dyDescent="0.3">
      <c r="A516" s="2"/>
      <c r="B516" s="3"/>
      <c r="C516" s="3"/>
      <c r="D516" s="3"/>
      <c r="E516" s="2"/>
      <c r="F516" s="2"/>
      <c r="G516" s="2"/>
      <c r="H516" s="15"/>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c r="BI516" s="10"/>
      <c r="BJ516" s="10"/>
      <c r="BK516" s="10"/>
      <c r="BL516" s="10"/>
      <c r="BM516" s="10"/>
      <c r="BN516" s="10"/>
      <c r="BO516" s="10"/>
      <c r="BP516" s="10"/>
      <c r="BQ516" s="10"/>
      <c r="BR516" s="10"/>
      <c r="BS516" s="10"/>
      <c r="BT516" s="10"/>
      <c r="BU516" s="10"/>
      <c r="BV516" s="10"/>
      <c r="BW516" s="10"/>
      <c r="BX516" s="10"/>
      <c r="BY516" s="10"/>
      <c r="BZ516" s="10"/>
      <c r="CA516" s="10"/>
      <c r="CB516" s="10"/>
      <c r="CC516" s="10"/>
      <c r="CD516" s="10"/>
      <c r="CE516" s="10"/>
      <c r="CF516" s="10"/>
      <c r="CG516" s="10"/>
      <c r="CH516" s="10"/>
      <c r="CI516" s="10"/>
      <c r="CJ516" s="10"/>
      <c r="CK516" s="10"/>
      <c r="CL516" s="10"/>
      <c r="CM516" s="10"/>
      <c r="CN516" s="10"/>
      <c r="CO516" s="10"/>
      <c r="CP516" s="10"/>
      <c r="CQ516" s="10"/>
      <c r="CR516" s="10"/>
      <c r="CS516" s="10"/>
      <c r="CT516" s="39"/>
      <c r="CU516" s="39"/>
      <c r="CV516" s="39"/>
      <c r="CW516" s="20"/>
      <c r="CX516" s="39"/>
      <c r="CY516" s="39"/>
      <c r="CZ516" s="39"/>
      <c r="DA516" s="39"/>
      <c r="DB516" s="3"/>
      <c r="DC516" s="3"/>
      <c r="DD516" s="3"/>
      <c r="DE516" s="3"/>
    </row>
    <row r="517" spans="1:109" ht="15.6" x14ac:dyDescent="0.3">
      <c r="A517" s="2"/>
      <c r="B517" s="3"/>
      <c r="C517" s="3"/>
      <c r="D517" s="3"/>
      <c r="E517" s="2"/>
      <c r="F517" s="2"/>
      <c r="G517" s="2"/>
      <c r="H517" s="15"/>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c r="BI517" s="10"/>
      <c r="BJ517" s="10"/>
      <c r="BK517" s="10"/>
      <c r="BL517" s="10"/>
      <c r="BM517" s="10"/>
      <c r="BN517" s="10"/>
      <c r="BO517" s="10"/>
      <c r="BP517" s="10"/>
      <c r="BQ517" s="10"/>
      <c r="BR517" s="10"/>
      <c r="BS517" s="10"/>
      <c r="BT517" s="10"/>
      <c r="BU517" s="10"/>
      <c r="BV517" s="10"/>
      <c r="BW517" s="10"/>
      <c r="BX517" s="10"/>
      <c r="BY517" s="10"/>
      <c r="BZ517" s="10"/>
      <c r="CA517" s="10"/>
      <c r="CB517" s="10"/>
      <c r="CC517" s="10"/>
      <c r="CD517" s="10"/>
      <c r="CE517" s="10"/>
      <c r="CF517" s="10"/>
      <c r="CG517" s="10"/>
      <c r="CH517" s="10"/>
      <c r="CI517" s="10"/>
      <c r="CJ517" s="10"/>
      <c r="CK517" s="10"/>
      <c r="CL517" s="10"/>
      <c r="CM517" s="10"/>
      <c r="CN517" s="10"/>
      <c r="CO517" s="10"/>
      <c r="CP517" s="10"/>
      <c r="CQ517" s="10"/>
      <c r="CR517" s="10"/>
      <c r="CS517" s="10"/>
      <c r="CT517" s="39"/>
      <c r="CU517" s="39"/>
      <c r="CV517" s="39"/>
      <c r="CW517" s="20"/>
      <c r="CX517" s="39"/>
      <c r="CY517" s="39"/>
      <c r="CZ517" s="39"/>
      <c r="DA517" s="39"/>
      <c r="DB517" s="3"/>
      <c r="DC517" s="3"/>
      <c r="DD517" s="3"/>
      <c r="DE517" s="3"/>
    </row>
    <row r="518" spans="1:109" ht="15.6" x14ac:dyDescent="0.3">
      <c r="A518" s="2"/>
      <c r="B518" s="3"/>
      <c r="C518" s="3"/>
      <c r="D518" s="3"/>
      <c r="E518" s="2"/>
      <c r="F518" s="2"/>
      <c r="G518" s="2"/>
      <c r="H518" s="15"/>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c r="BI518" s="10"/>
      <c r="BJ518" s="10"/>
      <c r="BK518" s="10"/>
      <c r="BL518" s="10"/>
      <c r="BM518" s="10"/>
      <c r="BN518" s="10"/>
      <c r="BO518" s="10"/>
      <c r="BP518" s="10"/>
      <c r="BQ518" s="10"/>
      <c r="BR518" s="10"/>
      <c r="BS518" s="10"/>
      <c r="BT518" s="10"/>
      <c r="BU518" s="10"/>
      <c r="BV518" s="10"/>
      <c r="BW518" s="10"/>
      <c r="BX518" s="10"/>
      <c r="BY518" s="10"/>
      <c r="BZ518" s="10"/>
      <c r="CA518" s="10"/>
      <c r="CB518" s="10"/>
      <c r="CC518" s="10"/>
      <c r="CD518" s="10"/>
      <c r="CE518" s="10"/>
      <c r="CF518" s="10"/>
      <c r="CG518" s="10"/>
      <c r="CH518" s="10"/>
      <c r="CI518" s="10"/>
      <c r="CJ518" s="10"/>
      <c r="CK518" s="10"/>
      <c r="CL518" s="10"/>
      <c r="CM518" s="10"/>
      <c r="CN518" s="10"/>
      <c r="CO518" s="10"/>
      <c r="CP518" s="10"/>
      <c r="CQ518" s="10"/>
      <c r="CR518" s="10"/>
      <c r="CS518" s="10"/>
      <c r="CT518" s="39"/>
      <c r="CU518" s="39"/>
      <c r="CV518" s="39"/>
      <c r="CW518" s="20"/>
      <c r="CX518" s="39"/>
      <c r="CY518" s="39"/>
      <c r="CZ518" s="39"/>
      <c r="DA518" s="39"/>
      <c r="DB518" s="3"/>
      <c r="DC518" s="3"/>
      <c r="DD518" s="3"/>
      <c r="DE518" s="3"/>
    </row>
    <row r="519" spans="1:109" ht="15.6" x14ac:dyDescent="0.3">
      <c r="A519" s="2"/>
      <c r="B519" s="3"/>
      <c r="C519" s="3"/>
      <c r="D519" s="3"/>
      <c r="E519" s="2"/>
      <c r="F519" s="2"/>
      <c r="G519" s="2"/>
      <c r="H519" s="15"/>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c r="BI519" s="10"/>
      <c r="BJ519" s="10"/>
      <c r="BK519" s="10"/>
      <c r="BL519" s="10"/>
      <c r="BM519" s="10"/>
      <c r="BN519" s="10"/>
      <c r="BO519" s="10"/>
      <c r="BP519" s="10"/>
      <c r="BQ519" s="10"/>
      <c r="BR519" s="10"/>
      <c r="BS519" s="10"/>
      <c r="BT519" s="10"/>
      <c r="BU519" s="10"/>
      <c r="BV519" s="10"/>
      <c r="BW519" s="10"/>
      <c r="BX519" s="10"/>
      <c r="BY519" s="10"/>
      <c r="BZ519" s="10"/>
      <c r="CA519" s="10"/>
      <c r="CB519" s="10"/>
      <c r="CC519" s="10"/>
      <c r="CD519" s="10"/>
      <c r="CE519" s="10"/>
      <c r="CF519" s="10"/>
      <c r="CG519" s="10"/>
      <c r="CH519" s="10"/>
      <c r="CI519" s="10"/>
      <c r="CJ519" s="10"/>
      <c r="CK519" s="10"/>
      <c r="CL519" s="10"/>
      <c r="CM519" s="10"/>
      <c r="CN519" s="10"/>
      <c r="CO519" s="10"/>
      <c r="CP519" s="10"/>
      <c r="CQ519" s="10"/>
      <c r="CR519" s="10"/>
      <c r="CS519" s="10"/>
      <c r="CT519" s="39"/>
      <c r="CU519" s="39"/>
      <c r="CV519" s="39"/>
      <c r="CW519" s="20"/>
      <c r="CX519" s="39"/>
      <c r="CY519" s="39"/>
      <c r="CZ519" s="39"/>
      <c r="DA519" s="39"/>
      <c r="DB519" s="3"/>
      <c r="DC519" s="3"/>
      <c r="DD519" s="3"/>
      <c r="DE519" s="3"/>
    </row>
    <row r="520" spans="1:109" ht="15.6" x14ac:dyDescent="0.3">
      <c r="A520" s="2"/>
      <c r="B520" s="3"/>
      <c r="C520" s="3"/>
      <c r="D520" s="3"/>
      <c r="E520" s="2"/>
      <c r="F520" s="2"/>
      <c r="G520" s="2"/>
      <c r="H520" s="15"/>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c r="BI520" s="10"/>
      <c r="BJ520" s="10"/>
      <c r="BK520" s="10"/>
      <c r="BL520" s="10"/>
      <c r="BM520" s="10"/>
      <c r="BN520" s="10"/>
      <c r="BO520" s="10"/>
      <c r="BP520" s="10"/>
      <c r="BQ520" s="10"/>
      <c r="BR520" s="10"/>
      <c r="BS520" s="10"/>
      <c r="BT520" s="10"/>
      <c r="BU520" s="10"/>
      <c r="BV520" s="10"/>
      <c r="BW520" s="10"/>
      <c r="BX520" s="10"/>
      <c r="BY520" s="10"/>
      <c r="BZ520" s="10"/>
      <c r="CA520" s="10"/>
      <c r="CB520" s="10"/>
      <c r="CC520" s="10"/>
      <c r="CD520" s="10"/>
      <c r="CE520" s="10"/>
      <c r="CF520" s="10"/>
      <c r="CG520" s="10"/>
      <c r="CH520" s="10"/>
      <c r="CI520" s="10"/>
      <c r="CJ520" s="10"/>
      <c r="CK520" s="10"/>
      <c r="CL520" s="10"/>
      <c r="CM520" s="10"/>
      <c r="CN520" s="10"/>
      <c r="CO520" s="10"/>
      <c r="CP520" s="10"/>
      <c r="CQ520" s="10"/>
      <c r="CR520" s="10"/>
      <c r="CS520" s="10"/>
      <c r="CT520" s="39"/>
      <c r="CU520" s="39"/>
      <c r="CV520" s="39"/>
      <c r="CW520" s="20"/>
      <c r="CX520" s="39"/>
      <c r="CY520" s="39"/>
      <c r="CZ520" s="39"/>
      <c r="DA520" s="39"/>
      <c r="DB520" s="3"/>
      <c r="DC520" s="3"/>
      <c r="DD520" s="3"/>
      <c r="DE520" s="3"/>
    </row>
    <row r="521" spans="1:109" ht="15.6" x14ac:dyDescent="0.3">
      <c r="A521" s="2"/>
      <c r="B521" s="3"/>
      <c r="C521" s="3"/>
      <c r="D521" s="3"/>
      <c r="E521" s="2"/>
      <c r="F521" s="2"/>
      <c r="G521" s="2"/>
      <c r="H521" s="15"/>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c r="BI521" s="10"/>
      <c r="BJ521" s="10"/>
      <c r="BK521" s="10"/>
      <c r="BL521" s="10"/>
      <c r="BM521" s="10"/>
      <c r="BN521" s="10"/>
      <c r="BO521" s="10"/>
      <c r="BP521" s="10"/>
      <c r="BQ521" s="10"/>
      <c r="BR521" s="10"/>
      <c r="BS521" s="10"/>
      <c r="BT521" s="10"/>
      <c r="BU521" s="10"/>
      <c r="BV521" s="10"/>
      <c r="BW521" s="10"/>
      <c r="BX521" s="10"/>
      <c r="BY521" s="10"/>
      <c r="BZ521" s="10"/>
      <c r="CA521" s="10"/>
      <c r="CB521" s="10"/>
      <c r="CC521" s="10"/>
      <c r="CD521" s="10"/>
      <c r="CE521" s="10"/>
      <c r="CF521" s="10"/>
      <c r="CG521" s="10"/>
      <c r="CH521" s="10"/>
      <c r="CI521" s="10"/>
      <c r="CJ521" s="10"/>
      <c r="CK521" s="10"/>
      <c r="CL521" s="10"/>
      <c r="CM521" s="10"/>
      <c r="CN521" s="10"/>
      <c r="CO521" s="10"/>
      <c r="CP521" s="10"/>
      <c r="CQ521" s="10"/>
      <c r="CR521" s="10"/>
      <c r="CS521" s="10"/>
      <c r="CT521" s="39"/>
      <c r="CU521" s="39"/>
      <c r="CV521" s="39"/>
      <c r="CW521" s="20"/>
      <c r="CX521" s="39"/>
      <c r="CY521" s="39"/>
      <c r="CZ521" s="39"/>
      <c r="DA521" s="39"/>
      <c r="DB521" s="3"/>
      <c r="DC521" s="3"/>
      <c r="DD521" s="3"/>
      <c r="DE521" s="3"/>
    </row>
    <row r="522" spans="1:109" ht="15.6" x14ac:dyDescent="0.3">
      <c r="A522" s="2"/>
      <c r="B522" s="3"/>
      <c r="C522" s="3"/>
      <c r="D522" s="3"/>
      <c r="E522" s="2"/>
      <c r="F522" s="2"/>
      <c r="G522" s="2"/>
      <c r="H522" s="15"/>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c r="BI522" s="10"/>
      <c r="BJ522" s="10"/>
      <c r="BK522" s="10"/>
      <c r="BL522" s="10"/>
      <c r="BM522" s="10"/>
      <c r="BN522" s="10"/>
      <c r="BO522" s="10"/>
      <c r="BP522" s="10"/>
      <c r="BQ522" s="10"/>
      <c r="BR522" s="10"/>
      <c r="BS522" s="10"/>
      <c r="BT522" s="10"/>
      <c r="BU522" s="10"/>
      <c r="BV522" s="10"/>
      <c r="BW522" s="10"/>
      <c r="BX522" s="10"/>
      <c r="BY522" s="10"/>
      <c r="BZ522" s="10"/>
      <c r="CA522" s="10"/>
      <c r="CB522" s="10"/>
      <c r="CC522" s="10"/>
      <c r="CD522" s="10"/>
      <c r="CE522" s="10"/>
      <c r="CF522" s="10"/>
      <c r="CG522" s="10"/>
      <c r="CH522" s="10"/>
      <c r="CI522" s="10"/>
      <c r="CJ522" s="10"/>
      <c r="CK522" s="10"/>
      <c r="CL522" s="10"/>
      <c r="CM522" s="10"/>
      <c r="CN522" s="10"/>
      <c r="CO522" s="10"/>
      <c r="CP522" s="10"/>
      <c r="CQ522" s="10"/>
      <c r="CR522" s="10"/>
      <c r="CS522" s="10"/>
      <c r="CT522" s="39"/>
      <c r="CU522" s="39"/>
      <c r="CV522" s="39"/>
      <c r="CW522" s="20"/>
      <c r="CX522" s="39"/>
      <c r="CY522" s="39"/>
      <c r="CZ522" s="39"/>
      <c r="DA522" s="39"/>
      <c r="DB522" s="3"/>
      <c r="DC522" s="3"/>
      <c r="DD522" s="3"/>
      <c r="DE522" s="3"/>
    </row>
    <row r="523" spans="1:109" ht="15.6" x14ac:dyDescent="0.3">
      <c r="A523" s="2"/>
      <c r="B523" s="3"/>
      <c r="C523" s="3"/>
      <c r="D523" s="3"/>
      <c r="E523" s="2"/>
      <c r="F523" s="2"/>
      <c r="G523" s="2"/>
      <c r="H523" s="15"/>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c r="BI523" s="10"/>
      <c r="BJ523" s="10"/>
      <c r="BK523" s="10"/>
      <c r="BL523" s="10"/>
      <c r="BM523" s="10"/>
      <c r="BN523" s="10"/>
      <c r="BO523" s="10"/>
      <c r="BP523" s="10"/>
      <c r="BQ523" s="10"/>
      <c r="BR523" s="10"/>
      <c r="BS523" s="10"/>
      <c r="BT523" s="10"/>
      <c r="BU523" s="10"/>
      <c r="BV523" s="10"/>
      <c r="BW523" s="10"/>
      <c r="BX523" s="10"/>
      <c r="BY523" s="10"/>
      <c r="BZ523" s="10"/>
      <c r="CA523" s="10"/>
      <c r="CB523" s="10"/>
      <c r="CC523" s="10"/>
      <c r="CD523" s="10"/>
      <c r="CE523" s="10"/>
      <c r="CF523" s="10"/>
      <c r="CG523" s="10"/>
      <c r="CH523" s="10"/>
      <c r="CI523" s="10"/>
      <c r="CJ523" s="10"/>
      <c r="CK523" s="10"/>
      <c r="CL523" s="10"/>
      <c r="CM523" s="10"/>
      <c r="CN523" s="10"/>
      <c r="CO523" s="10"/>
      <c r="CP523" s="10"/>
      <c r="CQ523" s="10"/>
      <c r="CR523" s="10"/>
      <c r="CS523" s="10"/>
      <c r="CT523" s="39"/>
      <c r="CU523" s="39"/>
      <c r="CV523" s="39"/>
      <c r="CW523" s="20"/>
      <c r="CX523" s="39"/>
      <c r="CY523" s="39"/>
      <c r="CZ523" s="39"/>
      <c r="DA523" s="39"/>
      <c r="DB523" s="3"/>
      <c r="DC523" s="3"/>
      <c r="DD523" s="3"/>
      <c r="DE523" s="3"/>
    </row>
    <row r="524" spans="1:109" ht="15.6" x14ac:dyDescent="0.3">
      <c r="A524" s="2"/>
      <c r="B524" s="3"/>
      <c r="C524" s="3"/>
      <c r="D524" s="3"/>
      <c r="E524" s="2"/>
      <c r="F524" s="2"/>
      <c r="G524" s="2"/>
      <c r="H524" s="15"/>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c r="BI524" s="10"/>
      <c r="BJ524" s="10"/>
      <c r="BK524" s="10"/>
      <c r="BL524" s="10"/>
      <c r="BM524" s="10"/>
      <c r="BN524" s="10"/>
      <c r="BO524" s="10"/>
      <c r="BP524" s="10"/>
      <c r="BQ524" s="10"/>
      <c r="BR524" s="10"/>
      <c r="BS524" s="10"/>
      <c r="BT524" s="10"/>
      <c r="BU524" s="10"/>
      <c r="BV524" s="10"/>
      <c r="BW524" s="10"/>
      <c r="BX524" s="10"/>
      <c r="BY524" s="10"/>
      <c r="BZ524" s="10"/>
      <c r="CA524" s="10"/>
      <c r="CB524" s="10"/>
      <c r="CC524" s="10"/>
      <c r="CD524" s="10"/>
      <c r="CE524" s="10"/>
      <c r="CF524" s="10"/>
      <c r="CG524" s="10"/>
      <c r="CH524" s="10"/>
      <c r="CI524" s="10"/>
      <c r="CJ524" s="10"/>
      <c r="CK524" s="10"/>
      <c r="CL524" s="10"/>
      <c r="CM524" s="10"/>
      <c r="CN524" s="10"/>
      <c r="CO524" s="10"/>
      <c r="CP524" s="10"/>
      <c r="CQ524" s="10"/>
      <c r="CR524" s="10"/>
      <c r="CS524" s="10"/>
      <c r="CT524" s="39"/>
      <c r="CU524" s="39"/>
      <c r="CV524" s="39"/>
      <c r="CW524" s="20"/>
      <c r="CX524" s="39"/>
      <c r="CY524" s="39"/>
      <c r="CZ524" s="39"/>
      <c r="DA524" s="39"/>
      <c r="DB524" s="3"/>
      <c r="DC524" s="3"/>
      <c r="DD524" s="3"/>
      <c r="DE524" s="3"/>
    </row>
    <row r="525" spans="1:109" ht="15.6" x14ac:dyDescent="0.3">
      <c r="A525" s="2"/>
      <c r="B525" s="3"/>
      <c r="C525" s="3"/>
      <c r="D525" s="3"/>
      <c r="E525" s="2"/>
      <c r="F525" s="2"/>
      <c r="G525" s="2"/>
      <c r="H525" s="15"/>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c r="BI525" s="10"/>
      <c r="BJ525" s="10"/>
      <c r="BK525" s="10"/>
      <c r="BL525" s="10"/>
      <c r="BM525" s="10"/>
      <c r="BN525" s="10"/>
      <c r="BO525" s="10"/>
      <c r="BP525" s="10"/>
      <c r="BQ525" s="10"/>
      <c r="BR525" s="10"/>
      <c r="BS525" s="10"/>
      <c r="BT525" s="10"/>
      <c r="BU525" s="10"/>
      <c r="BV525" s="10"/>
      <c r="BW525" s="10"/>
      <c r="BX525" s="10"/>
      <c r="BY525" s="10"/>
      <c r="BZ525" s="10"/>
      <c r="CA525" s="10"/>
      <c r="CB525" s="10"/>
      <c r="CC525" s="10"/>
      <c r="CD525" s="10"/>
      <c r="CE525" s="10"/>
      <c r="CF525" s="10"/>
      <c r="CG525" s="10"/>
      <c r="CH525" s="10"/>
      <c r="CI525" s="10"/>
      <c r="CJ525" s="10"/>
      <c r="CK525" s="10"/>
      <c r="CL525" s="10"/>
      <c r="CM525" s="10"/>
      <c r="CN525" s="10"/>
      <c r="CO525" s="10"/>
      <c r="CP525" s="10"/>
      <c r="CQ525" s="10"/>
      <c r="CR525" s="10"/>
      <c r="CS525" s="10"/>
      <c r="CT525" s="39"/>
      <c r="CU525" s="39"/>
      <c r="CV525" s="39"/>
      <c r="CW525" s="20"/>
      <c r="CX525" s="39"/>
      <c r="CY525" s="39"/>
      <c r="CZ525" s="39"/>
      <c r="DA525" s="39"/>
      <c r="DB525" s="3"/>
      <c r="DC525" s="3"/>
      <c r="DD525" s="3"/>
      <c r="DE525" s="3"/>
    </row>
    <row r="526" spans="1:109" ht="15.6" x14ac:dyDescent="0.3">
      <c r="A526" s="2"/>
      <c r="B526" s="3"/>
      <c r="C526" s="3"/>
      <c r="D526" s="3"/>
      <c r="E526" s="2"/>
      <c r="F526" s="2"/>
      <c r="G526" s="2"/>
      <c r="H526" s="15"/>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c r="BI526" s="10"/>
      <c r="BJ526" s="10"/>
      <c r="BK526" s="10"/>
      <c r="BL526" s="10"/>
      <c r="BM526" s="10"/>
      <c r="BN526" s="10"/>
      <c r="BO526" s="10"/>
      <c r="BP526" s="10"/>
      <c r="BQ526" s="10"/>
      <c r="BR526" s="10"/>
      <c r="BS526" s="10"/>
      <c r="BT526" s="10"/>
      <c r="BU526" s="10"/>
      <c r="BV526" s="10"/>
      <c r="BW526" s="10"/>
      <c r="BX526" s="10"/>
      <c r="BY526" s="10"/>
      <c r="BZ526" s="10"/>
      <c r="CA526" s="10"/>
      <c r="CB526" s="10"/>
      <c r="CC526" s="10"/>
      <c r="CD526" s="10"/>
      <c r="CE526" s="10"/>
      <c r="CF526" s="10"/>
      <c r="CG526" s="10"/>
      <c r="CH526" s="10"/>
      <c r="CI526" s="10"/>
      <c r="CJ526" s="10"/>
      <c r="CK526" s="10"/>
      <c r="CL526" s="10"/>
      <c r="CM526" s="10"/>
      <c r="CN526" s="10"/>
      <c r="CO526" s="10"/>
      <c r="CP526" s="10"/>
      <c r="CQ526" s="10"/>
      <c r="CR526" s="10"/>
      <c r="CS526" s="10"/>
      <c r="CT526" s="39"/>
      <c r="CU526" s="39"/>
      <c r="CV526" s="39"/>
      <c r="CW526" s="20"/>
      <c r="CX526" s="39"/>
      <c r="CY526" s="39"/>
      <c r="CZ526" s="39"/>
      <c r="DA526" s="39"/>
      <c r="DB526" s="3"/>
      <c r="DC526" s="3"/>
      <c r="DD526" s="3"/>
      <c r="DE526" s="3"/>
    </row>
    <row r="527" spans="1:109" ht="15.6" x14ac:dyDescent="0.3">
      <c r="A527" s="2"/>
      <c r="B527" s="3"/>
      <c r="C527" s="3"/>
      <c r="D527" s="3"/>
      <c r="E527" s="2"/>
      <c r="F527" s="2"/>
      <c r="G527" s="2"/>
      <c r="H527" s="15"/>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c r="BI527" s="10"/>
      <c r="BJ527" s="10"/>
      <c r="BK527" s="10"/>
      <c r="BL527" s="10"/>
      <c r="BM527" s="10"/>
      <c r="BN527" s="10"/>
      <c r="BO527" s="10"/>
      <c r="BP527" s="10"/>
      <c r="BQ527" s="10"/>
      <c r="BR527" s="10"/>
      <c r="BS527" s="10"/>
      <c r="BT527" s="10"/>
      <c r="BU527" s="10"/>
      <c r="BV527" s="10"/>
      <c r="BW527" s="10"/>
      <c r="BX527" s="10"/>
      <c r="BY527" s="10"/>
      <c r="BZ527" s="10"/>
      <c r="CA527" s="10"/>
      <c r="CB527" s="10"/>
      <c r="CC527" s="10"/>
      <c r="CD527" s="10"/>
      <c r="CE527" s="10"/>
      <c r="CF527" s="10"/>
      <c r="CG527" s="10"/>
      <c r="CH527" s="10"/>
      <c r="CI527" s="10"/>
      <c r="CJ527" s="10"/>
      <c r="CK527" s="10"/>
      <c r="CL527" s="10"/>
      <c r="CM527" s="10"/>
      <c r="CN527" s="10"/>
      <c r="CO527" s="10"/>
      <c r="CP527" s="10"/>
      <c r="CQ527" s="10"/>
      <c r="CR527" s="10"/>
      <c r="CS527" s="10"/>
      <c r="CT527" s="39"/>
      <c r="CU527" s="39"/>
      <c r="CV527" s="39"/>
      <c r="CW527" s="20"/>
      <c r="CX527" s="39"/>
      <c r="CY527" s="39"/>
      <c r="CZ527" s="39"/>
      <c r="DA527" s="39"/>
      <c r="DB527" s="3"/>
      <c r="DC527" s="3"/>
      <c r="DD527" s="3"/>
      <c r="DE527" s="3"/>
    </row>
    <row r="528" spans="1:109" ht="15.6" x14ac:dyDescent="0.3">
      <c r="A528" s="2"/>
      <c r="B528" s="3"/>
      <c r="C528" s="3"/>
      <c r="D528" s="3"/>
      <c r="E528" s="2"/>
      <c r="F528" s="2"/>
      <c r="G528" s="2"/>
      <c r="H528" s="15"/>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c r="BI528" s="10"/>
      <c r="BJ528" s="10"/>
      <c r="BK528" s="10"/>
      <c r="BL528" s="10"/>
      <c r="BM528" s="10"/>
      <c r="BN528" s="10"/>
      <c r="BO528" s="10"/>
      <c r="BP528" s="10"/>
      <c r="BQ528" s="10"/>
      <c r="BR528" s="10"/>
      <c r="BS528" s="10"/>
      <c r="BT528" s="10"/>
      <c r="BU528" s="10"/>
      <c r="BV528" s="10"/>
      <c r="BW528" s="10"/>
      <c r="BX528" s="10"/>
      <c r="BY528" s="10"/>
      <c r="BZ528" s="10"/>
      <c r="CA528" s="10"/>
      <c r="CB528" s="10"/>
      <c r="CC528" s="10"/>
      <c r="CD528" s="10"/>
      <c r="CE528" s="10"/>
      <c r="CF528" s="10"/>
      <c r="CG528" s="10"/>
      <c r="CH528" s="10"/>
      <c r="CI528" s="10"/>
      <c r="CJ528" s="10"/>
      <c r="CK528" s="10"/>
      <c r="CL528" s="10"/>
      <c r="CM528" s="10"/>
      <c r="CN528" s="10"/>
      <c r="CO528" s="10"/>
      <c r="CP528" s="10"/>
      <c r="CQ528" s="10"/>
      <c r="CR528" s="10"/>
      <c r="CS528" s="10"/>
      <c r="CT528" s="39"/>
      <c r="CU528" s="39"/>
      <c r="CV528" s="39"/>
      <c r="CW528" s="20"/>
      <c r="CX528" s="39"/>
      <c r="CY528" s="39"/>
      <c r="CZ528" s="39"/>
      <c r="DA528" s="39"/>
      <c r="DB528" s="3"/>
      <c r="DC528" s="3"/>
      <c r="DD528" s="3"/>
      <c r="DE528" s="3"/>
    </row>
    <row r="529" spans="1:109" ht="15.6" x14ac:dyDescent="0.3">
      <c r="A529" s="2"/>
      <c r="B529" s="3"/>
      <c r="C529" s="3"/>
      <c r="D529" s="3"/>
      <c r="E529" s="2"/>
      <c r="F529" s="2"/>
      <c r="G529" s="2"/>
      <c r="H529" s="15"/>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c r="BI529" s="10"/>
      <c r="BJ529" s="10"/>
      <c r="BK529" s="10"/>
      <c r="BL529" s="10"/>
      <c r="BM529" s="10"/>
      <c r="BN529" s="10"/>
      <c r="BO529" s="10"/>
      <c r="BP529" s="10"/>
      <c r="BQ529" s="10"/>
      <c r="BR529" s="10"/>
      <c r="BS529" s="10"/>
      <c r="BT529" s="10"/>
      <c r="BU529" s="10"/>
      <c r="BV529" s="10"/>
      <c r="BW529" s="10"/>
      <c r="BX529" s="10"/>
      <c r="BY529" s="10"/>
      <c r="BZ529" s="10"/>
      <c r="CA529" s="10"/>
      <c r="CB529" s="10"/>
      <c r="CC529" s="10"/>
      <c r="CD529" s="10"/>
      <c r="CE529" s="10"/>
      <c r="CF529" s="10"/>
      <c r="CG529" s="10"/>
      <c r="CH529" s="10"/>
      <c r="CI529" s="10"/>
      <c r="CJ529" s="10"/>
      <c r="CK529" s="10"/>
      <c r="CL529" s="10"/>
      <c r="CM529" s="10"/>
      <c r="CN529" s="10"/>
      <c r="CO529" s="10"/>
      <c r="CP529" s="10"/>
      <c r="CQ529" s="10"/>
      <c r="CR529" s="10"/>
      <c r="CS529" s="10"/>
      <c r="CT529" s="39"/>
      <c r="CU529" s="39"/>
      <c r="CV529" s="39"/>
      <c r="CW529" s="20"/>
      <c r="CX529" s="39"/>
      <c r="CY529" s="39"/>
      <c r="CZ529" s="39"/>
      <c r="DA529" s="39"/>
      <c r="DB529" s="3"/>
      <c r="DC529" s="3"/>
      <c r="DD529" s="3"/>
      <c r="DE529" s="3"/>
    </row>
    <row r="530" spans="1:109" ht="15.6" x14ac:dyDescent="0.3">
      <c r="A530" s="2"/>
      <c r="B530" s="3"/>
      <c r="C530" s="3"/>
      <c r="D530" s="3"/>
      <c r="E530" s="2"/>
      <c r="F530" s="2"/>
      <c r="G530" s="2"/>
      <c r="H530" s="15"/>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c r="BU530" s="10"/>
      <c r="BV530" s="10"/>
      <c r="BW530" s="10"/>
      <c r="BX530" s="10"/>
      <c r="BY530" s="10"/>
      <c r="BZ530" s="10"/>
      <c r="CA530" s="10"/>
      <c r="CB530" s="10"/>
      <c r="CC530" s="10"/>
      <c r="CD530" s="10"/>
      <c r="CE530" s="10"/>
      <c r="CF530" s="10"/>
      <c r="CG530" s="10"/>
      <c r="CH530" s="10"/>
      <c r="CI530" s="10"/>
      <c r="CJ530" s="10"/>
      <c r="CK530" s="10"/>
      <c r="CL530" s="10"/>
      <c r="CM530" s="10"/>
      <c r="CN530" s="10"/>
      <c r="CO530" s="10"/>
      <c r="CP530" s="10"/>
      <c r="CQ530" s="10"/>
      <c r="CR530" s="10"/>
      <c r="CS530" s="10"/>
      <c r="CT530" s="39"/>
      <c r="CU530" s="39"/>
      <c r="CV530" s="39"/>
      <c r="CW530" s="20"/>
      <c r="CX530" s="39"/>
      <c r="CY530" s="39"/>
      <c r="CZ530" s="39"/>
      <c r="DA530" s="39"/>
      <c r="DB530" s="3"/>
      <c r="DC530" s="3"/>
      <c r="DD530" s="3"/>
      <c r="DE530" s="3"/>
    </row>
    <row r="531" spans="1:109" ht="15.6" x14ac:dyDescent="0.3">
      <c r="A531" s="2"/>
      <c r="B531" s="3"/>
      <c r="C531" s="3"/>
      <c r="D531" s="3"/>
      <c r="E531" s="2"/>
      <c r="F531" s="2"/>
      <c r="G531" s="2"/>
      <c r="H531" s="15"/>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c r="BU531" s="10"/>
      <c r="BV531" s="10"/>
      <c r="BW531" s="10"/>
      <c r="BX531" s="10"/>
      <c r="BY531" s="10"/>
      <c r="BZ531" s="10"/>
      <c r="CA531" s="10"/>
      <c r="CB531" s="10"/>
      <c r="CC531" s="10"/>
      <c r="CD531" s="10"/>
      <c r="CE531" s="10"/>
      <c r="CF531" s="10"/>
      <c r="CG531" s="10"/>
      <c r="CH531" s="10"/>
      <c r="CI531" s="10"/>
      <c r="CJ531" s="10"/>
      <c r="CK531" s="10"/>
      <c r="CL531" s="10"/>
      <c r="CM531" s="10"/>
      <c r="CN531" s="10"/>
      <c r="CO531" s="10"/>
      <c r="CP531" s="10"/>
      <c r="CQ531" s="10"/>
      <c r="CR531" s="10"/>
      <c r="CS531" s="10"/>
      <c r="CT531" s="39"/>
      <c r="CU531" s="39"/>
      <c r="CV531" s="39"/>
      <c r="CW531" s="20"/>
      <c r="CX531" s="39"/>
      <c r="CY531" s="39"/>
      <c r="CZ531" s="39"/>
      <c r="DA531" s="39"/>
      <c r="DB531" s="3"/>
      <c r="DC531" s="3"/>
      <c r="DD531" s="3"/>
      <c r="DE531" s="3"/>
    </row>
    <row r="532" spans="1:109" ht="15.6" x14ac:dyDescent="0.3">
      <c r="A532" s="2"/>
      <c r="B532" s="3"/>
      <c r="C532" s="3"/>
      <c r="D532" s="3"/>
      <c r="E532" s="2"/>
      <c r="F532" s="2"/>
      <c r="G532" s="2"/>
      <c r="H532" s="15"/>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c r="BU532" s="10"/>
      <c r="BV532" s="10"/>
      <c r="BW532" s="10"/>
      <c r="BX532" s="10"/>
      <c r="BY532" s="10"/>
      <c r="BZ532" s="10"/>
      <c r="CA532" s="10"/>
      <c r="CB532" s="10"/>
      <c r="CC532" s="10"/>
      <c r="CD532" s="10"/>
      <c r="CE532" s="10"/>
      <c r="CF532" s="10"/>
      <c r="CG532" s="10"/>
      <c r="CH532" s="10"/>
      <c r="CI532" s="10"/>
      <c r="CJ532" s="10"/>
      <c r="CK532" s="10"/>
      <c r="CL532" s="10"/>
      <c r="CM532" s="10"/>
      <c r="CN532" s="10"/>
      <c r="CO532" s="10"/>
      <c r="CP532" s="10"/>
      <c r="CQ532" s="10"/>
      <c r="CR532" s="10"/>
      <c r="CS532" s="10"/>
      <c r="CT532" s="39"/>
      <c r="CU532" s="39"/>
      <c r="CV532" s="39"/>
      <c r="CW532" s="20"/>
      <c r="CX532" s="39"/>
      <c r="CY532" s="39"/>
      <c r="CZ532" s="39"/>
      <c r="DA532" s="39"/>
      <c r="DB532" s="3"/>
      <c r="DC532" s="3"/>
      <c r="DD532" s="3"/>
      <c r="DE532" s="3"/>
    </row>
    <row r="533" spans="1:109" ht="15.6" x14ac:dyDescent="0.3">
      <c r="A533" s="2"/>
      <c r="B533" s="3"/>
      <c r="C533" s="3"/>
      <c r="D533" s="3"/>
      <c r="E533" s="2"/>
      <c r="F533" s="2"/>
      <c r="G533" s="2"/>
      <c r="H533" s="15"/>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c r="BU533" s="10"/>
      <c r="BV533" s="10"/>
      <c r="BW533" s="10"/>
      <c r="BX533" s="10"/>
      <c r="BY533" s="10"/>
      <c r="BZ533" s="10"/>
      <c r="CA533" s="10"/>
      <c r="CB533" s="10"/>
      <c r="CC533" s="10"/>
      <c r="CD533" s="10"/>
      <c r="CE533" s="10"/>
      <c r="CF533" s="10"/>
      <c r="CG533" s="10"/>
      <c r="CH533" s="10"/>
      <c r="CI533" s="10"/>
      <c r="CJ533" s="10"/>
      <c r="CK533" s="10"/>
      <c r="CL533" s="10"/>
      <c r="CM533" s="10"/>
      <c r="CN533" s="10"/>
      <c r="CO533" s="10"/>
      <c r="CP533" s="10"/>
      <c r="CQ533" s="10"/>
      <c r="CR533" s="10"/>
      <c r="CS533" s="10"/>
      <c r="CT533" s="39"/>
      <c r="CU533" s="39"/>
      <c r="CV533" s="39"/>
      <c r="CW533" s="20"/>
      <c r="CX533" s="39"/>
      <c r="CY533" s="39"/>
      <c r="CZ533" s="39"/>
      <c r="DA533" s="39"/>
      <c r="DB533" s="3"/>
      <c r="DC533" s="3"/>
      <c r="DD533" s="3"/>
      <c r="DE533" s="3"/>
    </row>
    <row r="534" spans="1:109" ht="15.6" x14ac:dyDescent="0.3">
      <c r="A534" s="2"/>
      <c r="B534" s="3"/>
      <c r="C534" s="3"/>
      <c r="D534" s="3"/>
      <c r="E534" s="2"/>
      <c r="F534" s="2"/>
      <c r="G534" s="2"/>
      <c r="H534" s="15"/>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c r="BU534" s="10"/>
      <c r="BV534" s="10"/>
      <c r="BW534" s="10"/>
      <c r="BX534" s="10"/>
      <c r="BY534" s="10"/>
      <c r="BZ534" s="10"/>
      <c r="CA534" s="10"/>
      <c r="CB534" s="10"/>
      <c r="CC534" s="10"/>
      <c r="CD534" s="10"/>
      <c r="CE534" s="10"/>
      <c r="CF534" s="10"/>
      <c r="CG534" s="10"/>
      <c r="CH534" s="10"/>
      <c r="CI534" s="10"/>
      <c r="CJ534" s="10"/>
      <c r="CK534" s="10"/>
      <c r="CL534" s="10"/>
      <c r="CM534" s="10"/>
      <c r="CN534" s="10"/>
      <c r="CO534" s="10"/>
      <c r="CP534" s="10"/>
      <c r="CQ534" s="10"/>
      <c r="CR534" s="10"/>
      <c r="CS534" s="10"/>
      <c r="CT534" s="39"/>
      <c r="CU534" s="39"/>
      <c r="CV534" s="39"/>
      <c r="CW534" s="20"/>
      <c r="CX534" s="39"/>
      <c r="CY534" s="39"/>
      <c r="CZ534" s="39"/>
      <c r="DA534" s="39"/>
      <c r="DB534" s="3"/>
      <c r="DC534" s="3"/>
      <c r="DD534" s="3"/>
      <c r="DE534" s="3"/>
    </row>
    <row r="535" spans="1:109" ht="15.6" x14ac:dyDescent="0.3">
      <c r="A535" s="2"/>
      <c r="B535" s="3"/>
      <c r="C535" s="3"/>
      <c r="D535" s="3"/>
      <c r="E535" s="2"/>
      <c r="F535" s="2"/>
      <c r="G535" s="2"/>
      <c r="H535" s="15"/>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c r="BU535" s="10"/>
      <c r="BV535" s="10"/>
      <c r="BW535" s="10"/>
      <c r="BX535" s="10"/>
      <c r="BY535" s="10"/>
      <c r="BZ535" s="10"/>
      <c r="CA535" s="10"/>
      <c r="CB535" s="10"/>
      <c r="CC535" s="10"/>
      <c r="CD535" s="10"/>
      <c r="CE535" s="10"/>
      <c r="CF535" s="10"/>
      <c r="CG535" s="10"/>
      <c r="CH535" s="10"/>
      <c r="CI535" s="10"/>
      <c r="CJ535" s="10"/>
      <c r="CK535" s="10"/>
      <c r="CL535" s="10"/>
      <c r="CM535" s="10"/>
      <c r="CN535" s="10"/>
      <c r="CO535" s="10"/>
      <c r="CP535" s="10"/>
      <c r="CQ535" s="10"/>
      <c r="CR535" s="10"/>
      <c r="CS535" s="10"/>
      <c r="CT535" s="39"/>
      <c r="CU535" s="39"/>
      <c r="CV535" s="39"/>
      <c r="CW535" s="20"/>
      <c r="CX535" s="39"/>
      <c r="CY535" s="39"/>
      <c r="CZ535" s="39"/>
      <c r="DA535" s="39"/>
      <c r="DB535" s="3"/>
      <c r="DC535" s="3"/>
      <c r="DD535" s="3"/>
      <c r="DE535" s="3"/>
    </row>
    <row r="536" spans="1:109" ht="15.6" x14ac:dyDescent="0.3">
      <c r="A536" s="2"/>
      <c r="B536" s="3"/>
      <c r="C536" s="3"/>
      <c r="D536" s="3"/>
      <c r="E536" s="2"/>
      <c r="F536" s="2"/>
      <c r="G536" s="2"/>
      <c r="H536" s="15"/>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c r="BU536" s="10"/>
      <c r="BV536" s="10"/>
      <c r="BW536" s="10"/>
      <c r="BX536" s="10"/>
      <c r="BY536" s="10"/>
      <c r="BZ536" s="10"/>
      <c r="CA536" s="10"/>
      <c r="CB536" s="10"/>
      <c r="CC536" s="10"/>
      <c r="CD536" s="10"/>
      <c r="CE536" s="10"/>
      <c r="CF536" s="10"/>
      <c r="CG536" s="10"/>
      <c r="CH536" s="10"/>
      <c r="CI536" s="10"/>
      <c r="CJ536" s="10"/>
      <c r="CK536" s="10"/>
      <c r="CL536" s="10"/>
      <c r="CM536" s="10"/>
      <c r="CN536" s="10"/>
      <c r="CO536" s="10"/>
      <c r="CP536" s="10"/>
      <c r="CQ536" s="10"/>
      <c r="CR536" s="10"/>
      <c r="CS536" s="10"/>
      <c r="CT536" s="39"/>
      <c r="CU536" s="39"/>
      <c r="CV536" s="39"/>
      <c r="CW536" s="20"/>
      <c r="CX536" s="39"/>
      <c r="CY536" s="39"/>
      <c r="CZ536" s="39"/>
      <c r="DA536" s="39"/>
      <c r="DB536" s="3"/>
      <c r="DC536" s="3"/>
      <c r="DD536" s="3"/>
      <c r="DE536" s="3"/>
    </row>
    <row r="537" spans="1:109" ht="15.6" x14ac:dyDescent="0.3">
      <c r="A537" s="2"/>
      <c r="B537" s="3"/>
      <c r="C537" s="3"/>
      <c r="D537" s="3"/>
      <c r="E537" s="2"/>
      <c r="F537" s="2"/>
      <c r="G537" s="2"/>
      <c r="H537" s="15"/>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c r="BU537" s="10"/>
      <c r="BV537" s="10"/>
      <c r="BW537" s="10"/>
      <c r="BX537" s="10"/>
      <c r="BY537" s="10"/>
      <c r="BZ537" s="10"/>
      <c r="CA537" s="10"/>
      <c r="CB537" s="10"/>
      <c r="CC537" s="10"/>
      <c r="CD537" s="10"/>
      <c r="CE537" s="10"/>
      <c r="CF537" s="10"/>
      <c r="CG537" s="10"/>
      <c r="CH537" s="10"/>
      <c r="CI537" s="10"/>
      <c r="CJ537" s="10"/>
      <c r="CK537" s="10"/>
      <c r="CL537" s="10"/>
      <c r="CM537" s="10"/>
      <c r="CN537" s="10"/>
      <c r="CO537" s="10"/>
      <c r="CP537" s="10"/>
      <c r="CQ537" s="10"/>
      <c r="CR537" s="10"/>
      <c r="CS537" s="10"/>
      <c r="CT537" s="39"/>
      <c r="CU537" s="39"/>
      <c r="CV537" s="39"/>
      <c r="CW537" s="20"/>
      <c r="CX537" s="39"/>
      <c r="CY537" s="39"/>
      <c r="CZ537" s="39"/>
      <c r="DA537" s="39"/>
      <c r="DB537" s="3"/>
      <c r="DC537" s="3"/>
      <c r="DD537" s="3"/>
      <c r="DE537" s="3"/>
    </row>
    <row r="538" spans="1:109" ht="15.6" x14ac:dyDescent="0.3">
      <c r="A538" s="2"/>
      <c r="B538" s="3"/>
      <c r="C538" s="3"/>
      <c r="D538" s="3"/>
      <c r="E538" s="2"/>
      <c r="F538" s="2"/>
      <c r="G538" s="2"/>
      <c r="H538" s="15"/>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c r="BU538" s="10"/>
      <c r="BV538" s="10"/>
      <c r="BW538" s="10"/>
      <c r="BX538" s="10"/>
      <c r="BY538" s="10"/>
      <c r="BZ538" s="10"/>
      <c r="CA538" s="10"/>
      <c r="CB538" s="10"/>
      <c r="CC538" s="10"/>
      <c r="CD538" s="10"/>
      <c r="CE538" s="10"/>
      <c r="CF538" s="10"/>
      <c r="CG538" s="10"/>
      <c r="CH538" s="10"/>
      <c r="CI538" s="10"/>
      <c r="CJ538" s="10"/>
      <c r="CK538" s="10"/>
      <c r="CL538" s="10"/>
      <c r="CM538" s="10"/>
      <c r="CN538" s="10"/>
      <c r="CO538" s="10"/>
      <c r="CP538" s="10"/>
      <c r="CQ538" s="10"/>
      <c r="CR538" s="10"/>
      <c r="CS538" s="10"/>
      <c r="CT538" s="39"/>
      <c r="CU538" s="39"/>
      <c r="CV538" s="39"/>
      <c r="CW538" s="20"/>
      <c r="CX538" s="39"/>
      <c r="CY538" s="39"/>
      <c r="CZ538" s="39"/>
      <c r="DA538" s="39"/>
      <c r="DB538" s="3"/>
      <c r="DC538" s="3"/>
      <c r="DD538" s="3"/>
      <c r="DE538" s="3"/>
    </row>
    <row r="539" spans="1:109" ht="15.6" x14ac:dyDescent="0.3">
      <c r="A539" s="2"/>
      <c r="B539" s="3"/>
      <c r="C539" s="3"/>
      <c r="D539" s="3"/>
      <c r="E539" s="2"/>
      <c r="F539" s="2"/>
      <c r="G539" s="2"/>
      <c r="H539" s="15"/>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c r="BU539" s="10"/>
      <c r="BV539" s="10"/>
      <c r="BW539" s="10"/>
      <c r="BX539" s="10"/>
      <c r="BY539" s="10"/>
      <c r="BZ539" s="10"/>
      <c r="CA539" s="10"/>
      <c r="CB539" s="10"/>
      <c r="CC539" s="10"/>
      <c r="CD539" s="10"/>
      <c r="CE539" s="10"/>
      <c r="CF539" s="10"/>
      <c r="CG539" s="10"/>
      <c r="CH539" s="10"/>
      <c r="CI539" s="10"/>
      <c r="CJ539" s="10"/>
      <c r="CK539" s="10"/>
      <c r="CL539" s="10"/>
      <c r="CM539" s="10"/>
      <c r="CN539" s="10"/>
      <c r="CO539" s="10"/>
      <c r="CP539" s="10"/>
      <c r="CQ539" s="10"/>
      <c r="CR539" s="10"/>
      <c r="CS539" s="10"/>
      <c r="CT539" s="39"/>
      <c r="CU539" s="39"/>
      <c r="CV539" s="39"/>
      <c r="CW539" s="20"/>
      <c r="CX539" s="39"/>
      <c r="CY539" s="39"/>
      <c r="CZ539" s="39"/>
      <c r="DA539" s="39"/>
      <c r="DB539" s="3"/>
      <c r="DC539" s="3"/>
      <c r="DD539" s="3"/>
      <c r="DE539" s="3"/>
    </row>
    <row r="540" spans="1:109" ht="15.6" x14ac:dyDescent="0.3">
      <c r="A540" s="2"/>
      <c r="B540" s="3"/>
      <c r="C540" s="3"/>
      <c r="D540" s="3"/>
      <c r="E540" s="2"/>
      <c r="F540" s="2"/>
      <c r="G540" s="2"/>
      <c r="H540" s="15"/>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c r="BU540" s="10"/>
      <c r="BV540" s="10"/>
      <c r="BW540" s="10"/>
      <c r="BX540" s="10"/>
      <c r="BY540" s="10"/>
      <c r="BZ540" s="10"/>
      <c r="CA540" s="10"/>
      <c r="CB540" s="10"/>
      <c r="CC540" s="10"/>
      <c r="CD540" s="10"/>
      <c r="CE540" s="10"/>
      <c r="CF540" s="10"/>
      <c r="CG540" s="10"/>
      <c r="CH540" s="10"/>
      <c r="CI540" s="10"/>
      <c r="CJ540" s="10"/>
      <c r="CK540" s="10"/>
      <c r="CL540" s="10"/>
      <c r="CM540" s="10"/>
      <c r="CN540" s="10"/>
      <c r="CO540" s="10"/>
      <c r="CP540" s="10"/>
      <c r="CQ540" s="10"/>
      <c r="CR540" s="10"/>
      <c r="CS540" s="10"/>
      <c r="CT540" s="39"/>
      <c r="CU540" s="39"/>
      <c r="CV540" s="39"/>
      <c r="CW540" s="20"/>
      <c r="CX540" s="39"/>
      <c r="CY540" s="39"/>
      <c r="CZ540" s="39"/>
      <c r="DA540" s="39"/>
      <c r="DB540" s="3"/>
      <c r="DC540" s="3"/>
      <c r="DD540" s="3"/>
      <c r="DE540" s="3"/>
    </row>
    <row r="541" spans="1:109" ht="15.6" x14ac:dyDescent="0.3">
      <c r="A541" s="2"/>
      <c r="B541" s="3"/>
      <c r="C541" s="3"/>
      <c r="D541" s="3"/>
      <c r="E541" s="2"/>
      <c r="F541" s="2"/>
      <c r="G541" s="2"/>
      <c r="H541" s="15"/>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c r="BU541" s="10"/>
      <c r="BV541" s="10"/>
      <c r="BW541" s="10"/>
      <c r="BX541" s="10"/>
      <c r="BY541" s="10"/>
      <c r="BZ541" s="10"/>
      <c r="CA541" s="10"/>
      <c r="CB541" s="10"/>
      <c r="CC541" s="10"/>
      <c r="CD541" s="10"/>
      <c r="CE541" s="10"/>
      <c r="CF541" s="10"/>
      <c r="CG541" s="10"/>
      <c r="CH541" s="10"/>
      <c r="CI541" s="10"/>
      <c r="CJ541" s="10"/>
      <c r="CK541" s="10"/>
      <c r="CL541" s="10"/>
      <c r="CM541" s="10"/>
      <c r="CN541" s="10"/>
      <c r="CO541" s="10"/>
      <c r="CP541" s="10"/>
      <c r="CQ541" s="10"/>
      <c r="CR541" s="10"/>
      <c r="CS541" s="10"/>
      <c r="CT541" s="39"/>
      <c r="CU541" s="39"/>
      <c r="CV541" s="39"/>
      <c r="CW541" s="20"/>
      <c r="CX541" s="39"/>
      <c r="CY541" s="39"/>
      <c r="CZ541" s="39"/>
      <c r="DA541" s="39"/>
      <c r="DB541" s="3"/>
      <c r="DC541" s="3"/>
      <c r="DD541" s="3"/>
      <c r="DE541" s="3"/>
    </row>
    <row r="542" spans="1:109" ht="15.6" x14ac:dyDescent="0.3">
      <c r="A542" s="2"/>
      <c r="B542" s="3"/>
      <c r="C542" s="3"/>
      <c r="D542" s="3"/>
      <c r="E542" s="2"/>
      <c r="F542" s="2"/>
      <c r="G542" s="2"/>
      <c r="H542" s="15"/>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c r="BU542" s="10"/>
      <c r="BV542" s="10"/>
      <c r="BW542" s="10"/>
      <c r="BX542" s="10"/>
      <c r="BY542" s="10"/>
      <c r="BZ542" s="10"/>
      <c r="CA542" s="10"/>
      <c r="CB542" s="10"/>
      <c r="CC542" s="10"/>
      <c r="CD542" s="10"/>
      <c r="CE542" s="10"/>
      <c r="CF542" s="10"/>
      <c r="CG542" s="10"/>
      <c r="CH542" s="10"/>
      <c r="CI542" s="10"/>
      <c r="CJ542" s="10"/>
      <c r="CK542" s="10"/>
      <c r="CL542" s="10"/>
      <c r="CM542" s="10"/>
      <c r="CN542" s="10"/>
      <c r="CO542" s="10"/>
      <c r="CP542" s="10"/>
      <c r="CQ542" s="10"/>
      <c r="CR542" s="10"/>
      <c r="CS542" s="10"/>
      <c r="CT542" s="39"/>
      <c r="CU542" s="39"/>
      <c r="CV542" s="39"/>
      <c r="CW542" s="20"/>
      <c r="CX542" s="39"/>
      <c r="CY542" s="39"/>
      <c r="CZ542" s="39"/>
      <c r="DA542" s="39"/>
      <c r="DB542" s="3"/>
      <c r="DC542" s="3"/>
      <c r="DD542" s="3"/>
      <c r="DE542" s="3"/>
    </row>
    <row r="543" spans="1:109" ht="15.6" x14ac:dyDescent="0.3">
      <c r="A543" s="2"/>
      <c r="B543" s="3"/>
      <c r="C543" s="3"/>
      <c r="D543" s="3"/>
      <c r="E543" s="2"/>
      <c r="F543" s="2"/>
      <c r="G543" s="2"/>
      <c r="H543" s="15"/>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c r="BU543" s="10"/>
      <c r="BV543" s="10"/>
      <c r="BW543" s="10"/>
      <c r="BX543" s="10"/>
      <c r="BY543" s="10"/>
      <c r="BZ543" s="10"/>
      <c r="CA543" s="10"/>
      <c r="CB543" s="10"/>
      <c r="CC543" s="10"/>
      <c r="CD543" s="10"/>
      <c r="CE543" s="10"/>
      <c r="CF543" s="10"/>
      <c r="CG543" s="10"/>
      <c r="CH543" s="10"/>
      <c r="CI543" s="10"/>
      <c r="CJ543" s="10"/>
      <c r="CK543" s="10"/>
      <c r="CL543" s="10"/>
      <c r="CM543" s="10"/>
      <c r="CN543" s="10"/>
      <c r="CO543" s="10"/>
      <c r="CP543" s="10"/>
      <c r="CQ543" s="10"/>
      <c r="CR543" s="10"/>
      <c r="CS543" s="10"/>
      <c r="CT543" s="39"/>
      <c r="CU543" s="39"/>
      <c r="CV543" s="39"/>
      <c r="CW543" s="20"/>
      <c r="CX543" s="39"/>
      <c r="CY543" s="39"/>
      <c r="CZ543" s="39"/>
      <c r="DA543" s="39"/>
      <c r="DB543" s="3"/>
      <c r="DC543" s="3"/>
      <c r="DD543" s="3"/>
      <c r="DE543" s="3"/>
    </row>
    <row r="544" spans="1:109" ht="15.6" x14ac:dyDescent="0.3">
      <c r="A544" s="2"/>
      <c r="B544" s="3"/>
      <c r="C544" s="3"/>
      <c r="D544" s="3"/>
      <c r="E544" s="2"/>
      <c r="F544" s="2"/>
      <c r="G544" s="2"/>
      <c r="H544" s="15"/>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c r="BU544" s="10"/>
      <c r="BV544" s="10"/>
      <c r="BW544" s="10"/>
      <c r="BX544" s="10"/>
      <c r="BY544" s="10"/>
      <c r="BZ544" s="10"/>
      <c r="CA544" s="10"/>
      <c r="CB544" s="10"/>
      <c r="CC544" s="10"/>
      <c r="CD544" s="10"/>
      <c r="CE544" s="10"/>
      <c r="CF544" s="10"/>
      <c r="CG544" s="10"/>
      <c r="CH544" s="10"/>
      <c r="CI544" s="10"/>
      <c r="CJ544" s="10"/>
      <c r="CK544" s="10"/>
      <c r="CL544" s="10"/>
      <c r="CM544" s="10"/>
      <c r="CN544" s="10"/>
      <c r="CO544" s="10"/>
      <c r="CP544" s="10"/>
      <c r="CQ544" s="10"/>
      <c r="CR544" s="10"/>
      <c r="CS544" s="10"/>
      <c r="CT544" s="39"/>
      <c r="CU544" s="39"/>
      <c r="CV544" s="39"/>
      <c r="CW544" s="20"/>
      <c r="CX544" s="39"/>
      <c r="CY544" s="39"/>
      <c r="CZ544" s="39"/>
      <c r="DA544" s="39"/>
      <c r="DB544" s="3"/>
      <c r="DC544" s="3"/>
      <c r="DD544" s="3"/>
      <c r="DE544" s="3"/>
    </row>
    <row r="545" spans="1:109" ht="15.6" x14ac:dyDescent="0.3">
      <c r="A545" s="2"/>
      <c r="B545" s="3"/>
      <c r="C545" s="3"/>
      <c r="D545" s="3"/>
      <c r="E545" s="2"/>
      <c r="F545" s="2"/>
      <c r="G545" s="2"/>
      <c r="H545" s="15"/>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c r="BU545" s="10"/>
      <c r="BV545" s="10"/>
      <c r="BW545" s="10"/>
      <c r="BX545" s="10"/>
      <c r="BY545" s="10"/>
      <c r="BZ545" s="10"/>
      <c r="CA545" s="10"/>
      <c r="CB545" s="10"/>
      <c r="CC545" s="10"/>
      <c r="CD545" s="10"/>
      <c r="CE545" s="10"/>
      <c r="CF545" s="10"/>
      <c r="CG545" s="10"/>
      <c r="CH545" s="10"/>
      <c r="CI545" s="10"/>
      <c r="CJ545" s="10"/>
      <c r="CK545" s="10"/>
      <c r="CL545" s="10"/>
      <c r="CM545" s="10"/>
      <c r="CN545" s="10"/>
      <c r="CO545" s="10"/>
      <c r="CP545" s="10"/>
      <c r="CQ545" s="10"/>
      <c r="CR545" s="10"/>
      <c r="CS545" s="10"/>
      <c r="CT545" s="39"/>
      <c r="CU545" s="39"/>
      <c r="CV545" s="39"/>
      <c r="CW545" s="20"/>
      <c r="CX545" s="39"/>
      <c r="CY545" s="39"/>
      <c r="CZ545" s="39"/>
      <c r="DA545" s="39"/>
      <c r="DB545" s="3"/>
      <c r="DC545" s="3"/>
      <c r="DD545" s="3"/>
      <c r="DE545" s="3"/>
    </row>
    <row r="546" spans="1:109" ht="15.6" x14ac:dyDescent="0.3">
      <c r="A546" s="2"/>
      <c r="B546" s="3"/>
      <c r="C546" s="3"/>
      <c r="D546" s="3"/>
      <c r="E546" s="2"/>
      <c r="F546" s="2"/>
      <c r="G546" s="2"/>
      <c r="H546" s="15"/>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c r="BU546" s="10"/>
      <c r="BV546" s="10"/>
      <c r="BW546" s="10"/>
      <c r="BX546" s="10"/>
      <c r="BY546" s="10"/>
      <c r="BZ546" s="10"/>
      <c r="CA546" s="10"/>
      <c r="CB546" s="10"/>
      <c r="CC546" s="10"/>
      <c r="CD546" s="10"/>
      <c r="CE546" s="10"/>
      <c r="CF546" s="10"/>
      <c r="CG546" s="10"/>
      <c r="CH546" s="10"/>
      <c r="CI546" s="10"/>
      <c r="CJ546" s="10"/>
      <c r="CK546" s="10"/>
      <c r="CL546" s="10"/>
      <c r="CM546" s="10"/>
      <c r="CN546" s="10"/>
      <c r="CO546" s="10"/>
      <c r="CP546" s="10"/>
      <c r="CQ546" s="10"/>
      <c r="CR546" s="10"/>
      <c r="CS546" s="10"/>
      <c r="CT546" s="39"/>
      <c r="CU546" s="39"/>
      <c r="CV546" s="39"/>
      <c r="CW546" s="20"/>
      <c r="CX546" s="39"/>
      <c r="CY546" s="39"/>
      <c r="CZ546" s="39"/>
      <c r="DA546" s="39"/>
      <c r="DB546" s="3"/>
      <c r="DC546" s="3"/>
      <c r="DD546" s="3"/>
      <c r="DE546" s="3"/>
    </row>
    <row r="547" spans="1:109" ht="15.6" x14ac:dyDescent="0.3">
      <c r="A547" s="2"/>
      <c r="B547" s="3"/>
      <c r="C547" s="3"/>
      <c r="D547" s="3"/>
      <c r="E547" s="2"/>
      <c r="F547" s="2"/>
      <c r="G547" s="2"/>
      <c r="H547" s="15"/>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c r="BU547" s="10"/>
      <c r="BV547" s="10"/>
      <c r="BW547" s="10"/>
      <c r="BX547" s="10"/>
      <c r="BY547" s="10"/>
      <c r="BZ547" s="10"/>
      <c r="CA547" s="10"/>
      <c r="CB547" s="10"/>
      <c r="CC547" s="10"/>
      <c r="CD547" s="10"/>
      <c r="CE547" s="10"/>
      <c r="CF547" s="10"/>
      <c r="CG547" s="10"/>
      <c r="CH547" s="10"/>
      <c r="CI547" s="10"/>
      <c r="CJ547" s="10"/>
      <c r="CK547" s="10"/>
      <c r="CL547" s="10"/>
      <c r="CM547" s="10"/>
      <c r="CN547" s="10"/>
      <c r="CO547" s="10"/>
      <c r="CP547" s="10"/>
      <c r="CQ547" s="10"/>
      <c r="CR547" s="10"/>
      <c r="CS547" s="10"/>
      <c r="CT547" s="39"/>
      <c r="CU547" s="39"/>
      <c r="CV547" s="39"/>
      <c r="CW547" s="20"/>
      <c r="CX547" s="39"/>
      <c r="CY547" s="39"/>
      <c r="CZ547" s="39"/>
      <c r="DA547" s="39"/>
      <c r="DB547" s="3"/>
      <c r="DC547" s="3"/>
      <c r="DD547" s="3"/>
      <c r="DE547" s="3"/>
    </row>
    <row r="548" spans="1:109" ht="15.6" x14ac:dyDescent="0.3">
      <c r="A548" s="2"/>
      <c r="B548" s="3"/>
      <c r="C548" s="3"/>
      <c r="D548" s="3"/>
      <c r="E548" s="2"/>
      <c r="F548" s="2"/>
      <c r="G548" s="2"/>
      <c r="H548" s="15"/>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c r="BU548" s="10"/>
      <c r="BV548" s="10"/>
      <c r="BW548" s="10"/>
      <c r="BX548" s="10"/>
      <c r="BY548" s="10"/>
      <c r="BZ548" s="10"/>
      <c r="CA548" s="10"/>
      <c r="CB548" s="10"/>
      <c r="CC548" s="10"/>
      <c r="CD548" s="10"/>
      <c r="CE548" s="10"/>
      <c r="CF548" s="10"/>
      <c r="CG548" s="10"/>
      <c r="CH548" s="10"/>
      <c r="CI548" s="10"/>
      <c r="CJ548" s="10"/>
      <c r="CK548" s="10"/>
      <c r="CL548" s="10"/>
      <c r="CM548" s="10"/>
      <c r="CN548" s="10"/>
      <c r="CO548" s="10"/>
      <c r="CP548" s="10"/>
      <c r="CQ548" s="10"/>
      <c r="CR548" s="10"/>
      <c r="CS548" s="10"/>
      <c r="CT548" s="39"/>
      <c r="CU548" s="39"/>
      <c r="CV548" s="39"/>
      <c r="CW548" s="20"/>
      <c r="CX548" s="39"/>
      <c r="CY548" s="39"/>
      <c r="CZ548" s="39"/>
      <c r="DA548" s="39"/>
      <c r="DB548" s="3"/>
      <c r="DC548" s="3"/>
      <c r="DD548" s="3"/>
      <c r="DE548" s="3"/>
    </row>
    <row r="549" spans="1:109" ht="15.6" x14ac:dyDescent="0.3">
      <c r="A549" s="2"/>
      <c r="B549" s="3"/>
      <c r="C549" s="3"/>
      <c r="D549" s="3"/>
      <c r="E549" s="2"/>
      <c r="F549" s="2"/>
      <c r="G549" s="2"/>
      <c r="H549" s="15"/>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c r="BU549" s="10"/>
      <c r="BV549" s="10"/>
      <c r="BW549" s="10"/>
      <c r="BX549" s="10"/>
      <c r="BY549" s="10"/>
      <c r="BZ549" s="10"/>
      <c r="CA549" s="10"/>
      <c r="CB549" s="10"/>
      <c r="CC549" s="10"/>
      <c r="CD549" s="10"/>
      <c r="CE549" s="10"/>
      <c r="CF549" s="10"/>
      <c r="CG549" s="10"/>
      <c r="CH549" s="10"/>
      <c r="CI549" s="10"/>
      <c r="CJ549" s="10"/>
      <c r="CK549" s="10"/>
      <c r="CL549" s="10"/>
      <c r="CM549" s="10"/>
      <c r="CN549" s="10"/>
      <c r="CO549" s="10"/>
      <c r="CP549" s="10"/>
      <c r="CQ549" s="10"/>
      <c r="CR549" s="10"/>
      <c r="CS549" s="10"/>
      <c r="CT549" s="39"/>
      <c r="CU549" s="39"/>
      <c r="CV549" s="39"/>
      <c r="CW549" s="20"/>
      <c r="CX549" s="39"/>
      <c r="CY549" s="39"/>
      <c r="CZ549" s="39"/>
      <c r="DA549" s="39"/>
      <c r="DB549" s="3"/>
      <c r="DC549" s="3"/>
      <c r="DD549" s="3"/>
      <c r="DE549" s="3"/>
    </row>
    <row r="550" spans="1:109" ht="15.6" x14ac:dyDescent="0.3">
      <c r="A550" s="2"/>
      <c r="B550" s="3"/>
      <c r="C550" s="3"/>
      <c r="D550" s="3"/>
      <c r="E550" s="2"/>
      <c r="F550" s="2"/>
      <c r="G550" s="2"/>
      <c r="H550" s="15"/>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c r="BU550" s="10"/>
      <c r="BV550" s="10"/>
      <c r="BW550" s="10"/>
      <c r="BX550" s="10"/>
      <c r="BY550" s="10"/>
      <c r="BZ550" s="10"/>
      <c r="CA550" s="10"/>
      <c r="CB550" s="10"/>
      <c r="CC550" s="10"/>
      <c r="CD550" s="10"/>
      <c r="CE550" s="10"/>
      <c r="CF550" s="10"/>
      <c r="CG550" s="10"/>
      <c r="CH550" s="10"/>
      <c r="CI550" s="10"/>
      <c r="CJ550" s="10"/>
      <c r="CK550" s="10"/>
      <c r="CL550" s="10"/>
      <c r="CM550" s="10"/>
      <c r="CN550" s="10"/>
      <c r="CO550" s="10"/>
      <c r="CP550" s="10"/>
      <c r="CQ550" s="10"/>
      <c r="CR550" s="10"/>
      <c r="CS550" s="10"/>
      <c r="CT550" s="39"/>
      <c r="CU550" s="39"/>
      <c r="CV550" s="39"/>
      <c r="CW550" s="20"/>
      <c r="CX550" s="39"/>
      <c r="CY550" s="39"/>
      <c r="CZ550" s="39"/>
      <c r="DA550" s="39"/>
      <c r="DB550" s="3"/>
      <c r="DC550" s="3"/>
      <c r="DD550" s="3"/>
      <c r="DE550" s="3"/>
    </row>
    <row r="551" spans="1:109" ht="15.6" x14ac:dyDescent="0.3">
      <c r="A551" s="2"/>
      <c r="B551" s="3"/>
      <c r="C551" s="3"/>
      <c r="D551" s="3"/>
      <c r="E551" s="2"/>
      <c r="F551" s="2"/>
      <c r="G551" s="2"/>
      <c r="H551" s="15"/>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c r="BU551" s="10"/>
      <c r="BV551" s="10"/>
      <c r="BW551" s="10"/>
      <c r="BX551" s="10"/>
      <c r="BY551" s="10"/>
      <c r="BZ551" s="10"/>
      <c r="CA551" s="10"/>
      <c r="CB551" s="10"/>
      <c r="CC551" s="10"/>
      <c r="CD551" s="10"/>
      <c r="CE551" s="10"/>
      <c r="CF551" s="10"/>
      <c r="CG551" s="10"/>
      <c r="CH551" s="10"/>
      <c r="CI551" s="10"/>
      <c r="CJ551" s="10"/>
      <c r="CK551" s="10"/>
      <c r="CL551" s="10"/>
      <c r="CM551" s="10"/>
      <c r="CN551" s="10"/>
      <c r="CO551" s="10"/>
      <c r="CP551" s="10"/>
      <c r="CQ551" s="10"/>
      <c r="CR551" s="10"/>
      <c r="CS551" s="10"/>
      <c r="CT551" s="39"/>
      <c r="CU551" s="39"/>
      <c r="CV551" s="39"/>
      <c r="CW551" s="20"/>
      <c r="CX551" s="39"/>
      <c r="CY551" s="39"/>
      <c r="CZ551" s="39"/>
      <c r="DA551" s="39"/>
      <c r="DB551" s="3"/>
      <c r="DC551" s="3"/>
      <c r="DD551" s="3"/>
      <c r="DE551" s="3"/>
    </row>
    <row r="552" spans="1:109" ht="15.6" x14ac:dyDescent="0.3">
      <c r="A552" s="2"/>
      <c r="B552" s="3"/>
      <c r="C552" s="3"/>
      <c r="D552" s="3"/>
      <c r="E552" s="2"/>
      <c r="F552" s="2"/>
      <c r="G552" s="2"/>
      <c r="H552" s="15"/>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c r="BU552" s="10"/>
      <c r="BV552" s="10"/>
      <c r="BW552" s="10"/>
      <c r="BX552" s="10"/>
      <c r="BY552" s="10"/>
      <c r="BZ552" s="10"/>
      <c r="CA552" s="10"/>
      <c r="CB552" s="10"/>
      <c r="CC552" s="10"/>
      <c r="CD552" s="10"/>
      <c r="CE552" s="10"/>
      <c r="CF552" s="10"/>
      <c r="CG552" s="10"/>
      <c r="CH552" s="10"/>
      <c r="CI552" s="10"/>
      <c r="CJ552" s="10"/>
      <c r="CK552" s="10"/>
      <c r="CL552" s="10"/>
      <c r="CM552" s="10"/>
      <c r="CN552" s="10"/>
      <c r="CO552" s="10"/>
      <c r="CP552" s="10"/>
      <c r="CQ552" s="10"/>
      <c r="CR552" s="10"/>
      <c r="CS552" s="10"/>
      <c r="CT552" s="39"/>
      <c r="CU552" s="39"/>
      <c r="CV552" s="39"/>
      <c r="CW552" s="20"/>
      <c r="CX552" s="39"/>
      <c r="CY552" s="39"/>
      <c r="CZ552" s="39"/>
      <c r="DA552" s="39"/>
      <c r="DB552" s="3"/>
      <c r="DC552" s="3"/>
      <c r="DD552" s="3"/>
      <c r="DE552" s="3"/>
    </row>
    <row r="553" spans="1:109" ht="15.6" x14ac:dyDescent="0.3">
      <c r="A553" s="2"/>
      <c r="B553" s="3"/>
      <c r="C553" s="3"/>
      <c r="D553" s="3"/>
      <c r="E553" s="2"/>
      <c r="F553" s="2"/>
      <c r="G553" s="2"/>
      <c r="H553" s="15"/>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c r="BU553" s="10"/>
      <c r="BV553" s="10"/>
      <c r="BW553" s="10"/>
      <c r="BX553" s="10"/>
      <c r="BY553" s="10"/>
      <c r="BZ553" s="10"/>
      <c r="CA553" s="10"/>
      <c r="CB553" s="10"/>
      <c r="CC553" s="10"/>
      <c r="CD553" s="10"/>
      <c r="CE553" s="10"/>
      <c r="CF553" s="10"/>
      <c r="CG553" s="10"/>
      <c r="CH553" s="10"/>
      <c r="CI553" s="10"/>
      <c r="CJ553" s="10"/>
      <c r="CK553" s="10"/>
      <c r="CL553" s="10"/>
      <c r="CM553" s="10"/>
      <c r="CN553" s="10"/>
      <c r="CO553" s="10"/>
      <c r="CP553" s="10"/>
      <c r="CQ553" s="10"/>
      <c r="CR553" s="10"/>
      <c r="CS553" s="10"/>
      <c r="CT553" s="39"/>
      <c r="CU553" s="39"/>
      <c r="CV553" s="39"/>
      <c r="CW553" s="20"/>
      <c r="CX553" s="39"/>
      <c r="CY553" s="39"/>
      <c r="CZ553" s="39"/>
      <c r="DA553" s="39"/>
      <c r="DB553" s="3"/>
      <c r="DC553" s="3"/>
      <c r="DD553" s="3"/>
      <c r="DE553" s="3"/>
    </row>
    <row r="554" spans="1:109" ht="15.6" x14ac:dyDescent="0.3">
      <c r="A554" s="2"/>
      <c r="B554" s="3"/>
      <c r="C554" s="3"/>
      <c r="D554" s="3"/>
      <c r="E554" s="2"/>
      <c r="F554" s="2"/>
      <c r="G554" s="2"/>
      <c r="H554" s="15"/>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c r="BU554" s="10"/>
      <c r="BV554" s="10"/>
      <c r="BW554" s="10"/>
      <c r="BX554" s="10"/>
      <c r="BY554" s="10"/>
      <c r="BZ554" s="10"/>
      <c r="CA554" s="10"/>
      <c r="CB554" s="10"/>
      <c r="CC554" s="10"/>
      <c r="CD554" s="10"/>
      <c r="CE554" s="10"/>
      <c r="CF554" s="10"/>
      <c r="CG554" s="10"/>
      <c r="CH554" s="10"/>
      <c r="CI554" s="10"/>
      <c r="CJ554" s="10"/>
      <c r="CK554" s="10"/>
      <c r="CL554" s="10"/>
      <c r="CM554" s="10"/>
      <c r="CN554" s="10"/>
      <c r="CO554" s="10"/>
      <c r="CP554" s="10"/>
      <c r="CQ554" s="10"/>
      <c r="CR554" s="10"/>
      <c r="CS554" s="10"/>
      <c r="CT554" s="39"/>
      <c r="CU554" s="39"/>
      <c r="CV554" s="39"/>
      <c r="CW554" s="20"/>
      <c r="CX554" s="39"/>
      <c r="CY554" s="39"/>
      <c r="CZ554" s="39"/>
      <c r="DA554" s="39"/>
      <c r="DB554" s="3"/>
      <c r="DC554" s="3"/>
      <c r="DD554" s="3"/>
      <c r="DE554" s="3"/>
    </row>
    <row r="555" spans="1:109" ht="15.6" x14ac:dyDescent="0.3">
      <c r="A555" s="2"/>
      <c r="B555" s="3"/>
      <c r="C555" s="3"/>
      <c r="D555" s="3"/>
      <c r="E555" s="2"/>
      <c r="F555" s="2"/>
      <c r="G555" s="2"/>
      <c r="H555" s="15"/>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c r="BU555" s="10"/>
      <c r="BV555" s="10"/>
      <c r="BW555" s="10"/>
      <c r="BX555" s="10"/>
      <c r="BY555" s="10"/>
      <c r="BZ555" s="10"/>
      <c r="CA555" s="10"/>
      <c r="CB555" s="10"/>
      <c r="CC555" s="10"/>
      <c r="CD555" s="10"/>
      <c r="CE555" s="10"/>
      <c r="CF555" s="10"/>
      <c r="CG555" s="10"/>
      <c r="CH555" s="10"/>
      <c r="CI555" s="10"/>
      <c r="CJ555" s="10"/>
      <c r="CK555" s="10"/>
      <c r="CL555" s="10"/>
      <c r="CM555" s="10"/>
      <c r="CN555" s="10"/>
      <c r="CO555" s="10"/>
      <c r="CP555" s="10"/>
      <c r="CQ555" s="10"/>
      <c r="CR555" s="10"/>
      <c r="CS555" s="10"/>
      <c r="CT555" s="39"/>
      <c r="CU555" s="39"/>
      <c r="CV555" s="39"/>
      <c r="CW555" s="20"/>
      <c r="CX555" s="39"/>
      <c r="CY555" s="39"/>
      <c r="CZ555" s="39"/>
      <c r="DA555" s="39"/>
      <c r="DB555" s="3"/>
      <c r="DC555" s="3"/>
      <c r="DD555" s="3"/>
      <c r="DE555" s="3"/>
    </row>
    <row r="556" spans="1:109" ht="15.6" x14ac:dyDescent="0.3">
      <c r="A556" s="2"/>
      <c r="B556" s="3"/>
      <c r="C556" s="3"/>
      <c r="D556" s="3"/>
      <c r="E556" s="2"/>
      <c r="F556" s="2"/>
      <c r="G556" s="2"/>
      <c r="H556" s="15"/>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c r="BU556" s="10"/>
      <c r="BV556" s="10"/>
      <c r="BW556" s="10"/>
      <c r="BX556" s="10"/>
      <c r="BY556" s="10"/>
      <c r="BZ556" s="10"/>
      <c r="CA556" s="10"/>
      <c r="CB556" s="10"/>
      <c r="CC556" s="10"/>
      <c r="CD556" s="10"/>
      <c r="CE556" s="10"/>
      <c r="CF556" s="10"/>
      <c r="CG556" s="10"/>
      <c r="CH556" s="10"/>
      <c r="CI556" s="10"/>
      <c r="CJ556" s="10"/>
      <c r="CK556" s="10"/>
      <c r="CL556" s="10"/>
      <c r="CM556" s="10"/>
      <c r="CN556" s="10"/>
      <c r="CO556" s="10"/>
      <c r="CP556" s="10"/>
      <c r="CQ556" s="10"/>
      <c r="CR556" s="10"/>
      <c r="CS556" s="10"/>
      <c r="CT556" s="39"/>
      <c r="CU556" s="39"/>
      <c r="CV556" s="39"/>
      <c r="CW556" s="20"/>
      <c r="CX556" s="39"/>
      <c r="CY556" s="39"/>
      <c r="CZ556" s="39"/>
      <c r="DA556" s="39"/>
      <c r="DB556" s="3"/>
      <c r="DC556" s="3"/>
      <c r="DD556" s="3"/>
      <c r="DE556" s="3"/>
    </row>
    <row r="557" spans="1:109" ht="15.6" x14ac:dyDescent="0.3">
      <c r="A557" s="2"/>
      <c r="B557" s="3"/>
      <c r="C557" s="3"/>
      <c r="D557" s="3"/>
      <c r="E557" s="2"/>
      <c r="F557" s="2"/>
      <c r="G557" s="2"/>
      <c r="H557" s="15"/>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c r="BU557" s="10"/>
      <c r="BV557" s="10"/>
      <c r="BW557" s="10"/>
      <c r="BX557" s="10"/>
      <c r="BY557" s="10"/>
      <c r="BZ557" s="10"/>
      <c r="CA557" s="10"/>
      <c r="CB557" s="10"/>
      <c r="CC557" s="10"/>
      <c r="CD557" s="10"/>
      <c r="CE557" s="10"/>
      <c r="CF557" s="10"/>
      <c r="CG557" s="10"/>
      <c r="CH557" s="10"/>
      <c r="CI557" s="10"/>
      <c r="CJ557" s="10"/>
      <c r="CK557" s="10"/>
      <c r="CL557" s="10"/>
      <c r="CM557" s="10"/>
      <c r="CN557" s="10"/>
      <c r="CO557" s="10"/>
      <c r="CP557" s="10"/>
      <c r="CQ557" s="10"/>
      <c r="CR557" s="10"/>
      <c r="CS557" s="10"/>
      <c r="CT557" s="39"/>
      <c r="CU557" s="39"/>
      <c r="CV557" s="39"/>
      <c r="CW557" s="20"/>
      <c r="CX557" s="39"/>
      <c r="CY557" s="39"/>
      <c r="CZ557" s="39"/>
      <c r="DA557" s="39"/>
      <c r="DB557" s="3"/>
      <c r="DC557" s="3"/>
      <c r="DD557" s="3"/>
      <c r="DE557" s="3"/>
    </row>
    <row r="558" spans="1:109" ht="15.6" x14ac:dyDescent="0.3">
      <c r="A558" s="2"/>
      <c r="B558" s="3"/>
      <c r="C558" s="3"/>
      <c r="D558" s="3"/>
      <c r="E558" s="2"/>
      <c r="F558" s="2"/>
      <c r="G558" s="2"/>
      <c r="H558" s="15"/>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c r="BU558" s="10"/>
      <c r="BV558" s="10"/>
      <c r="BW558" s="10"/>
      <c r="BX558" s="10"/>
      <c r="BY558" s="10"/>
      <c r="BZ558" s="10"/>
      <c r="CA558" s="10"/>
      <c r="CB558" s="10"/>
      <c r="CC558" s="10"/>
      <c r="CD558" s="10"/>
      <c r="CE558" s="10"/>
      <c r="CF558" s="10"/>
      <c r="CG558" s="10"/>
      <c r="CH558" s="10"/>
      <c r="CI558" s="10"/>
      <c r="CJ558" s="10"/>
      <c r="CK558" s="10"/>
      <c r="CL558" s="10"/>
      <c r="CM558" s="10"/>
      <c r="CN558" s="10"/>
      <c r="CO558" s="10"/>
      <c r="CP558" s="10"/>
      <c r="CQ558" s="10"/>
      <c r="CR558" s="10"/>
      <c r="CS558" s="10"/>
      <c r="CT558" s="39"/>
      <c r="CU558" s="39"/>
      <c r="CV558" s="39"/>
      <c r="CW558" s="20"/>
      <c r="CX558" s="39"/>
      <c r="CY558" s="39"/>
      <c r="CZ558" s="39"/>
      <c r="DA558" s="39"/>
      <c r="DB558" s="3"/>
      <c r="DC558" s="3"/>
      <c r="DD558" s="3"/>
      <c r="DE558" s="3"/>
    </row>
    <row r="559" spans="1:109" ht="15.6" x14ac:dyDescent="0.3">
      <c r="A559" s="2"/>
      <c r="B559" s="3"/>
      <c r="C559" s="3"/>
      <c r="D559" s="3"/>
      <c r="E559" s="2"/>
      <c r="F559" s="2"/>
      <c r="G559" s="2"/>
      <c r="H559" s="15"/>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c r="BU559" s="10"/>
      <c r="BV559" s="10"/>
      <c r="BW559" s="10"/>
      <c r="BX559" s="10"/>
      <c r="BY559" s="10"/>
      <c r="BZ559" s="10"/>
      <c r="CA559" s="10"/>
      <c r="CB559" s="10"/>
      <c r="CC559" s="10"/>
      <c r="CD559" s="10"/>
      <c r="CE559" s="10"/>
      <c r="CF559" s="10"/>
      <c r="CG559" s="10"/>
      <c r="CH559" s="10"/>
      <c r="CI559" s="10"/>
      <c r="CJ559" s="10"/>
      <c r="CK559" s="10"/>
      <c r="CL559" s="10"/>
      <c r="CM559" s="10"/>
      <c r="CN559" s="10"/>
      <c r="CO559" s="10"/>
      <c r="CP559" s="10"/>
      <c r="CQ559" s="10"/>
      <c r="CR559" s="10"/>
      <c r="CS559" s="10"/>
      <c r="CT559" s="39"/>
      <c r="CU559" s="39"/>
      <c r="CV559" s="39"/>
      <c r="CW559" s="20"/>
      <c r="CX559" s="39"/>
      <c r="CY559" s="39"/>
      <c r="CZ559" s="39"/>
      <c r="DA559" s="39"/>
      <c r="DB559" s="3"/>
      <c r="DC559" s="3"/>
      <c r="DD559" s="3"/>
      <c r="DE559" s="3"/>
    </row>
    <row r="560" spans="1:109" ht="15.6" x14ac:dyDescent="0.3">
      <c r="A560" s="2"/>
      <c r="B560" s="3"/>
      <c r="C560" s="3"/>
      <c r="D560" s="3"/>
      <c r="E560" s="2"/>
      <c r="F560" s="2"/>
      <c r="G560" s="2"/>
      <c r="H560" s="15"/>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c r="BU560" s="10"/>
      <c r="BV560" s="10"/>
      <c r="BW560" s="10"/>
      <c r="BX560" s="10"/>
      <c r="BY560" s="10"/>
      <c r="BZ560" s="10"/>
      <c r="CA560" s="10"/>
      <c r="CB560" s="10"/>
      <c r="CC560" s="10"/>
      <c r="CD560" s="10"/>
      <c r="CE560" s="10"/>
      <c r="CF560" s="10"/>
      <c r="CG560" s="10"/>
      <c r="CH560" s="10"/>
      <c r="CI560" s="10"/>
      <c r="CJ560" s="10"/>
      <c r="CK560" s="10"/>
      <c r="CL560" s="10"/>
      <c r="CM560" s="10"/>
      <c r="CN560" s="10"/>
      <c r="CO560" s="10"/>
      <c r="CP560" s="10"/>
      <c r="CQ560" s="10"/>
      <c r="CR560" s="10"/>
      <c r="CS560" s="10"/>
      <c r="CT560" s="39"/>
      <c r="CU560" s="39"/>
      <c r="CV560" s="39"/>
      <c r="CW560" s="20"/>
      <c r="CX560" s="39"/>
      <c r="CY560" s="39"/>
      <c r="CZ560" s="39"/>
      <c r="DA560" s="39"/>
      <c r="DB560" s="3"/>
      <c r="DC560" s="3"/>
      <c r="DD560" s="3"/>
      <c r="DE560" s="3"/>
    </row>
    <row r="561" spans="1:109" ht="15.6" x14ac:dyDescent="0.3">
      <c r="A561" s="2"/>
      <c r="B561" s="3"/>
      <c r="C561" s="3"/>
      <c r="D561" s="3"/>
      <c r="E561" s="2"/>
      <c r="F561" s="2"/>
      <c r="G561" s="2"/>
      <c r="H561" s="15"/>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c r="BU561" s="10"/>
      <c r="BV561" s="10"/>
      <c r="BW561" s="10"/>
      <c r="BX561" s="10"/>
      <c r="BY561" s="10"/>
      <c r="BZ561" s="10"/>
      <c r="CA561" s="10"/>
      <c r="CB561" s="10"/>
      <c r="CC561" s="10"/>
      <c r="CD561" s="10"/>
      <c r="CE561" s="10"/>
      <c r="CF561" s="10"/>
      <c r="CG561" s="10"/>
      <c r="CH561" s="10"/>
      <c r="CI561" s="10"/>
      <c r="CJ561" s="10"/>
      <c r="CK561" s="10"/>
      <c r="CL561" s="10"/>
      <c r="CM561" s="10"/>
      <c r="CN561" s="10"/>
      <c r="CO561" s="10"/>
      <c r="CP561" s="10"/>
      <c r="CQ561" s="10"/>
      <c r="CR561" s="10"/>
      <c r="CS561" s="10"/>
      <c r="CT561" s="39"/>
      <c r="CU561" s="39"/>
      <c r="CV561" s="39"/>
      <c r="CW561" s="20"/>
      <c r="CX561" s="39"/>
      <c r="CY561" s="39"/>
      <c r="CZ561" s="39"/>
      <c r="DA561" s="39"/>
      <c r="DB561" s="3"/>
      <c r="DC561" s="3"/>
      <c r="DD561" s="3"/>
      <c r="DE561" s="3"/>
    </row>
    <row r="562" spans="1:109" ht="15.6" x14ac:dyDescent="0.3">
      <c r="A562" s="2"/>
      <c r="B562" s="3"/>
      <c r="C562" s="3"/>
      <c r="D562" s="3"/>
      <c r="E562" s="2"/>
      <c r="F562" s="2"/>
      <c r="G562" s="2"/>
      <c r="H562" s="15"/>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c r="BU562" s="10"/>
      <c r="BV562" s="10"/>
      <c r="BW562" s="10"/>
      <c r="BX562" s="10"/>
      <c r="BY562" s="10"/>
      <c r="BZ562" s="10"/>
      <c r="CA562" s="10"/>
      <c r="CB562" s="10"/>
      <c r="CC562" s="10"/>
      <c r="CD562" s="10"/>
      <c r="CE562" s="10"/>
      <c r="CF562" s="10"/>
      <c r="CG562" s="10"/>
      <c r="CH562" s="10"/>
      <c r="CI562" s="10"/>
      <c r="CJ562" s="10"/>
      <c r="CK562" s="10"/>
      <c r="CL562" s="10"/>
      <c r="CM562" s="10"/>
      <c r="CN562" s="10"/>
      <c r="CO562" s="10"/>
      <c r="CP562" s="10"/>
      <c r="CQ562" s="10"/>
      <c r="CR562" s="10"/>
      <c r="CS562" s="10"/>
      <c r="CT562" s="39"/>
      <c r="CU562" s="39"/>
      <c r="CV562" s="39"/>
      <c r="CW562" s="20"/>
      <c r="CX562" s="39"/>
      <c r="CY562" s="39"/>
      <c r="CZ562" s="39"/>
      <c r="DA562" s="39"/>
      <c r="DB562" s="3"/>
      <c r="DC562" s="3"/>
      <c r="DD562" s="3"/>
      <c r="DE562" s="3"/>
    </row>
    <row r="563" spans="1:109" ht="15.6" x14ac:dyDescent="0.3">
      <c r="A563" s="2"/>
      <c r="B563" s="3"/>
      <c r="C563" s="3"/>
      <c r="D563" s="3"/>
      <c r="E563" s="2"/>
      <c r="F563" s="2"/>
      <c r="G563" s="2"/>
      <c r="H563" s="15"/>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c r="BU563" s="10"/>
      <c r="BV563" s="10"/>
      <c r="BW563" s="10"/>
      <c r="BX563" s="10"/>
      <c r="BY563" s="10"/>
      <c r="BZ563" s="10"/>
      <c r="CA563" s="10"/>
      <c r="CB563" s="10"/>
      <c r="CC563" s="10"/>
      <c r="CD563" s="10"/>
      <c r="CE563" s="10"/>
      <c r="CF563" s="10"/>
      <c r="CG563" s="10"/>
      <c r="CH563" s="10"/>
      <c r="CI563" s="10"/>
      <c r="CJ563" s="10"/>
      <c r="CK563" s="10"/>
      <c r="CL563" s="10"/>
      <c r="CM563" s="10"/>
      <c r="CN563" s="10"/>
      <c r="CO563" s="10"/>
      <c r="CP563" s="10"/>
      <c r="CQ563" s="10"/>
      <c r="CR563" s="10"/>
      <c r="CS563" s="10"/>
      <c r="CT563" s="39"/>
      <c r="CU563" s="39"/>
      <c r="CV563" s="39"/>
      <c r="CW563" s="20"/>
      <c r="CX563" s="39"/>
      <c r="CY563" s="39"/>
      <c r="CZ563" s="39"/>
      <c r="DA563" s="39"/>
      <c r="DB563" s="3"/>
      <c r="DC563" s="3"/>
      <c r="DD563" s="3"/>
      <c r="DE563" s="3"/>
    </row>
    <row r="564" spans="1:109" ht="15.6" x14ac:dyDescent="0.3">
      <c r="A564" s="2"/>
      <c r="B564" s="3"/>
      <c r="C564" s="3"/>
      <c r="D564" s="3"/>
      <c r="E564" s="2"/>
      <c r="F564" s="2"/>
      <c r="G564" s="2"/>
      <c r="H564" s="15"/>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c r="BU564" s="10"/>
      <c r="BV564" s="10"/>
      <c r="BW564" s="10"/>
      <c r="BX564" s="10"/>
      <c r="BY564" s="10"/>
      <c r="BZ564" s="10"/>
      <c r="CA564" s="10"/>
      <c r="CB564" s="10"/>
      <c r="CC564" s="10"/>
      <c r="CD564" s="10"/>
      <c r="CE564" s="10"/>
      <c r="CF564" s="10"/>
      <c r="CG564" s="10"/>
      <c r="CH564" s="10"/>
      <c r="CI564" s="10"/>
      <c r="CJ564" s="10"/>
      <c r="CK564" s="10"/>
      <c r="CL564" s="10"/>
      <c r="CM564" s="10"/>
      <c r="CN564" s="10"/>
      <c r="CO564" s="10"/>
      <c r="CP564" s="10"/>
      <c r="CQ564" s="10"/>
      <c r="CR564" s="10"/>
      <c r="CS564" s="10"/>
      <c r="CT564" s="39"/>
      <c r="CU564" s="39"/>
      <c r="CV564" s="39"/>
      <c r="CW564" s="20"/>
      <c r="CX564" s="39"/>
      <c r="CY564" s="39"/>
      <c r="CZ564" s="39"/>
      <c r="DA564" s="39"/>
      <c r="DB564" s="3"/>
      <c r="DC564" s="3"/>
      <c r="DD564" s="3"/>
      <c r="DE564" s="3"/>
    </row>
    <row r="565" spans="1:109" ht="15.6" x14ac:dyDescent="0.3">
      <c r="A565" s="2"/>
      <c r="B565" s="3"/>
      <c r="C565" s="3"/>
      <c r="D565" s="3"/>
      <c r="E565" s="2"/>
      <c r="F565" s="2"/>
      <c r="G565" s="2"/>
      <c r="H565" s="15"/>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c r="BU565" s="10"/>
      <c r="BV565" s="10"/>
      <c r="BW565" s="10"/>
      <c r="BX565" s="10"/>
      <c r="BY565" s="10"/>
      <c r="BZ565" s="10"/>
      <c r="CA565" s="10"/>
      <c r="CB565" s="10"/>
      <c r="CC565" s="10"/>
      <c r="CD565" s="10"/>
      <c r="CE565" s="10"/>
      <c r="CF565" s="10"/>
      <c r="CG565" s="10"/>
      <c r="CH565" s="10"/>
      <c r="CI565" s="10"/>
      <c r="CJ565" s="10"/>
      <c r="CK565" s="10"/>
      <c r="CL565" s="10"/>
      <c r="CM565" s="10"/>
      <c r="CN565" s="10"/>
      <c r="CO565" s="10"/>
      <c r="CP565" s="10"/>
      <c r="CQ565" s="10"/>
      <c r="CR565" s="10"/>
      <c r="CS565" s="10"/>
      <c r="CT565" s="39"/>
      <c r="CU565" s="39"/>
      <c r="CV565" s="39"/>
      <c r="CW565" s="20"/>
      <c r="CX565" s="39"/>
      <c r="CY565" s="39"/>
      <c r="CZ565" s="39"/>
      <c r="DA565" s="39"/>
      <c r="DB565" s="3"/>
      <c r="DC565" s="3"/>
      <c r="DD565" s="3"/>
      <c r="DE565" s="3"/>
    </row>
    <row r="566" spans="1:109" ht="15.6" x14ac:dyDescent="0.3">
      <c r="A566" s="2"/>
      <c r="B566" s="3"/>
      <c r="C566" s="3"/>
      <c r="D566" s="3"/>
      <c r="E566" s="2"/>
      <c r="F566" s="2"/>
      <c r="G566" s="2"/>
      <c r="H566" s="15"/>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c r="BU566" s="10"/>
      <c r="BV566" s="10"/>
      <c r="BW566" s="10"/>
      <c r="BX566" s="10"/>
      <c r="BY566" s="10"/>
      <c r="BZ566" s="10"/>
      <c r="CA566" s="10"/>
      <c r="CB566" s="10"/>
      <c r="CC566" s="10"/>
      <c r="CD566" s="10"/>
      <c r="CE566" s="10"/>
      <c r="CF566" s="10"/>
      <c r="CG566" s="10"/>
      <c r="CH566" s="10"/>
      <c r="CI566" s="10"/>
      <c r="CJ566" s="10"/>
      <c r="CK566" s="10"/>
      <c r="CL566" s="10"/>
      <c r="CM566" s="10"/>
      <c r="CN566" s="10"/>
      <c r="CO566" s="10"/>
      <c r="CP566" s="10"/>
      <c r="CQ566" s="10"/>
      <c r="CR566" s="10"/>
      <c r="CS566" s="10"/>
      <c r="CT566" s="39"/>
      <c r="CU566" s="39"/>
      <c r="CV566" s="39"/>
      <c r="CW566" s="20"/>
      <c r="CX566" s="39"/>
      <c r="CY566" s="39"/>
      <c r="CZ566" s="39"/>
      <c r="DA566" s="39"/>
      <c r="DB566" s="3"/>
      <c r="DC566" s="3"/>
      <c r="DD566" s="3"/>
      <c r="DE566" s="3"/>
    </row>
    <row r="567" spans="1:109" ht="15.6" x14ac:dyDescent="0.3">
      <c r="A567" s="2"/>
      <c r="B567" s="3"/>
      <c r="C567" s="3"/>
      <c r="D567" s="3"/>
      <c r="E567" s="2"/>
      <c r="F567" s="2"/>
      <c r="G567" s="2"/>
      <c r="H567" s="15"/>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c r="BU567" s="10"/>
      <c r="BV567" s="10"/>
      <c r="BW567" s="10"/>
      <c r="BX567" s="10"/>
      <c r="BY567" s="10"/>
      <c r="BZ567" s="10"/>
      <c r="CA567" s="10"/>
      <c r="CB567" s="10"/>
      <c r="CC567" s="10"/>
      <c r="CD567" s="10"/>
      <c r="CE567" s="10"/>
      <c r="CF567" s="10"/>
      <c r="CG567" s="10"/>
      <c r="CH567" s="10"/>
      <c r="CI567" s="10"/>
      <c r="CJ567" s="10"/>
      <c r="CK567" s="10"/>
      <c r="CL567" s="10"/>
      <c r="CM567" s="10"/>
      <c r="CN567" s="10"/>
      <c r="CO567" s="10"/>
      <c r="CP567" s="10"/>
      <c r="CQ567" s="10"/>
      <c r="CR567" s="10"/>
      <c r="CS567" s="10"/>
      <c r="CT567" s="39"/>
      <c r="CU567" s="39"/>
      <c r="CV567" s="39"/>
      <c r="CW567" s="20"/>
      <c r="CX567" s="39"/>
      <c r="CY567" s="39"/>
      <c r="CZ567" s="39"/>
      <c r="DA567" s="39"/>
      <c r="DB567" s="3"/>
      <c r="DC567" s="3"/>
      <c r="DD567" s="3"/>
      <c r="DE567" s="3"/>
    </row>
    <row r="568" spans="1:109" ht="15.6" x14ac:dyDescent="0.3">
      <c r="A568" s="2"/>
      <c r="B568" s="3"/>
      <c r="C568" s="3"/>
      <c r="D568" s="3"/>
      <c r="E568" s="2"/>
      <c r="F568" s="2"/>
      <c r="G568" s="2"/>
      <c r="H568" s="15"/>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c r="BU568" s="10"/>
      <c r="BV568" s="10"/>
      <c r="BW568" s="10"/>
      <c r="BX568" s="10"/>
      <c r="BY568" s="10"/>
      <c r="BZ568" s="10"/>
      <c r="CA568" s="10"/>
      <c r="CB568" s="10"/>
      <c r="CC568" s="10"/>
      <c r="CD568" s="10"/>
      <c r="CE568" s="10"/>
      <c r="CF568" s="10"/>
      <c r="CG568" s="10"/>
      <c r="CH568" s="10"/>
      <c r="CI568" s="10"/>
      <c r="CJ568" s="10"/>
      <c r="CK568" s="10"/>
      <c r="CL568" s="10"/>
      <c r="CM568" s="10"/>
      <c r="CN568" s="10"/>
      <c r="CO568" s="10"/>
      <c r="CP568" s="10"/>
      <c r="CQ568" s="10"/>
      <c r="CR568" s="10"/>
      <c r="CS568" s="10"/>
      <c r="CT568" s="39"/>
      <c r="CU568" s="39"/>
      <c r="CV568" s="39"/>
      <c r="CW568" s="20"/>
      <c r="CX568" s="39"/>
      <c r="CY568" s="39"/>
      <c r="CZ568" s="39"/>
      <c r="DA568" s="39"/>
      <c r="DB568" s="3"/>
      <c r="DC568" s="3"/>
      <c r="DD568" s="3"/>
      <c r="DE568" s="3"/>
    </row>
    <row r="569" spans="1:109" ht="15.6" x14ac:dyDescent="0.3">
      <c r="A569" s="2"/>
      <c r="B569" s="3"/>
      <c r="C569" s="3"/>
      <c r="D569" s="3"/>
      <c r="E569" s="2"/>
      <c r="F569" s="2"/>
      <c r="G569" s="2"/>
      <c r="H569" s="15"/>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c r="BU569" s="10"/>
      <c r="BV569" s="10"/>
      <c r="BW569" s="10"/>
      <c r="BX569" s="10"/>
      <c r="BY569" s="10"/>
      <c r="BZ569" s="10"/>
      <c r="CA569" s="10"/>
      <c r="CB569" s="10"/>
      <c r="CC569" s="10"/>
      <c r="CD569" s="10"/>
      <c r="CE569" s="10"/>
      <c r="CF569" s="10"/>
      <c r="CG569" s="10"/>
      <c r="CH569" s="10"/>
      <c r="CI569" s="10"/>
      <c r="CJ569" s="10"/>
      <c r="CK569" s="10"/>
      <c r="CL569" s="10"/>
      <c r="CM569" s="10"/>
      <c r="CN569" s="10"/>
      <c r="CO569" s="10"/>
      <c r="CP569" s="10"/>
      <c r="CQ569" s="10"/>
      <c r="CR569" s="10"/>
      <c r="CS569" s="10"/>
      <c r="CT569" s="39"/>
      <c r="CU569" s="39"/>
      <c r="CV569" s="39"/>
      <c r="CW569" s="20"/>
      <c r="CX569" s="39"/>
      <c r="CY569" s="39"/>
      <c r="CZ569" s="39"/>
      <c r="DA569" s="39"/>
      <c r="DB569" s="3"/>
      <c r="DC569" s="3"/>
      <c r="DD569" s="3"/>
      <c r="DE569" s="3"/>
    </row>
    <row r="570" spans="1:109" ht="15.6" x14ac:dyDescent="0.3">
      <c r="A570" s="2"/>
      <c r="B570" s="3"/>
      <c r="C570" s="3"/>
      <c r="D570" s="3"/>
      <c r="E570" s="2"/>
      <c r="F570" s="2"/>
      <c r="G570" s="2"/>
      <c r="H570" s="15"/>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c r="BU570" s="10"/>
      <c r="BV570" s="10"/>
      <c r="BW570" s="10"/>
      <c r="BX570" s="10"/>
      <c r="BY570" s="10"/>
      <c r="BZ570" s="10"/>
      <c r="CA570" s="10"/>
      <c r="CB570" s="10"/>
      <c r="CC570" s="10"/>
      <c r="CD570" s="10"/>
      <c r="CE570" s="10"/>
      <c r="CF570" s="10"/>
      <c r="CG570" s="10"/>
      <c r="CH570" s="10"/>
      <c r="CI570" s="10"/>
      <c r="CJ570" s="10"/>
      <c r="CK570" s="10"/>
      <c r="CL570" s="10"/>
      <c r="CM570" s="10"/>
      <c r="CN570" s="10"/>
      <c r="CO570" s="10"/>
      <c r="CP570" s="10"/>
      <c r="CQ570" s="10"/>
      <c r="CR570" s="10"/>
      <c r="CS570" s="10"/>
      <c r="CT570" s="39"/>
      <c r="CU570" s="39"/>
      <c r="CV570" s="39"/>
      <c r="CW570" s="20"/>
      <c r="CX570" s="39"/>
      <c r="CY570" s="39"/>
      <c r="CZ570" s="39"/>
      <c r="DA570" s="39"/>
      <c r="DB570" s="3"/>
      <c r="DC570" s="3"/>
      <c r="DD570" s="3"/>
      <c r="DE570" s="3"/>
    </row>
    <row r="571" spans="1:109" ht="15.6" x14ac:dyDescent="0.3">
      <c r="A571" s="2"/>
      <c r="B571" s="3"/>
      <c r="C571" s="3"/>
      <c r="D571" s="3"/>
      <c r="E571" s="2"/>
      <c r="F571" s="2"/>
      <c r="G571" s="2"/>
      <c r="H571" s="15"/>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c r="BU571" s="10"/>
      <c r="BV571" s="10"/>
      <c r="BW571" s="10"/>
      <c r="BX571" s="10"/>
      <c r="BY571" s="10"/>
      <c r="BZ571" s="10"/>
      <c r="CA571" s="10"/>
      <c r="CB571" s="10"/>
      <c r="CC571" s="10"/>
      <c r="CD571" s="10"/>
      <c r="CE571" s="10"/>
      <c r="CF571" s="10"/>
      <c r="CG571" s="10"/>
      <c r="CH571" s="10"/>
      <c r="CI571" s="10"/>
      <c r="CJ571" s="10"/>
      <c r="CK571" s="10"/>
      <c r="CL571" s="10"/>
      <c r="CM571" s="10"/>
      <c r="CN571" s="10"/>
      <c r="CO571" s="10"/>
      <c r="CP571" s="10"/>
      <c r="CQ571" s="10"/>
      <c r="CR571" s="10"/>
      <c r="CS571" s="10"/>
      <c r="CT571" s="39"/>
      <c r="CU571" s="39"/>
      <c r="CV571" s="39"/>
      <c r="CW571" s="20"/>
      <c r="CX571" s="39"/>
      <c r="CY571" s="39"/>
      <c r="CZ571" s="39"/>
      <c r="DA571" s="39"/>
      <c r="DB571" s="3"/>
      <c r="DC571" s="3"/>
      <c r="DD571" s="3"/>
      <c r="DE571" s="3"/>
    </row>
    <row r="572" spans="1:109" ht="15.6" x14ac:dyDescent="0.3">
      <c r="A572" s="2"/>
      <c r="B572" s="3"/>
      <c r="C572" s="3"/>
      <c r="D572" s="3"/>
      <c r="E572" s="2"/>
      <c r="F572" s="2"/>
      <c r="G572" s="2"/>
      <c r="H572" s="15"/>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c r="BU572" s="10"/>
      <c r="BV572" s="10"/>
      <c r="BW572" s="10"/>
      <c r="BX572" s="10"/>
      <c r="BY572" s="10"/>
      <c r="BZ572" s="10"/>
      <c r="CA572" s="10"/>
      <c r="CB572" s="10"/>
      <c r="CC572" s="10"/>
      <c r="CD572" s="10"/>
      <c r="CE572" s="10"/>
      <c r="CF572" s="10"/>
      <c r="CG572" s="10"/>
      <c r="CH572" s="10"/>
      <c r="CI572" s="10"/>
      <c r="CJ572" s="10"/>
      <c r="CK572" s="10"/>
      <c r="CL572" s="10"/>
      <c r="CM572" s="10"/>
      <c r="CN572" s="10"/>
      <c r="CO572" s="10"/>
      <c r="CP572" s="10"/>
      <c r="CQ572" s="10"/>
      <c r="CR572" s="10"/>
      <c r="CS572" s="10"/>
      <c r="CT572" s="39"/>
      <c r="CU572" s="39"/>
      <c r="CV572" s="39"/>
      <c r="CW572" s="20"/>
      <c r="CX572" s="39"/>
      <c r="CY572" s="39"/>
      <c r="CZ572" s="39"/>
      <c r="DA572" s="39"/>
      <c r="DB572" s="3"/>
      <c r="DC572" s="3"/>
      <c r="DD572" s="3"/>
      <c r="DE572" s="3"/>
    </row>
    <row r="573" spans="1:109" ht="15.6" x14ac:dyDescent="0.3">
      <c r="A573" s="2"/>
      <c r="B573" s="3"/>
      <c r="C573" s="3"/>
      <c r="D573" s="3"/>
      <c r="E573" s="2"/>
      <c r="F573" s="2"/>
      <c r="G573" s="2"/>
      <c r="H573" s="15"/>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c r="BU573" s="10"/>
      <c r="BV573" s="10"/>
      <c r="BW573" s="10"/>
      <c r="BX573" s="10"/>
      <c r="BY573" s="10"/>
      <c r="BZ573" s="10"/>
      <c r="CA573" s="10"/>
      <c r="CB573" s="10"/>
      <c r="CC573" s="10"/>
      <c r="CD573" s="10"/>
      <c r="CE573" s="10"/>
      <c r="CF573" s="10"/>
      <c r="CG573" s="10"/>
      <c r="CH573" s="10"/>
      <c r="CI573" s="10"/>
      <c r="CJ573" s="10"/>
      <c r="CK573" s="10"/>
      <c r="CL573" s="10"/>
      <c r="CM573" s="10"/>
      <c r="CN573" s="10"/>
      <c r="CO573" s="10"/>
      <c r="CP573" s="10"/>
      <c r="CQ573" s="10"/>
      <c r="CR573" s="10"/>
      <c r="CS573" s="10"/>
      <c r="CT573" s="39"/>
      <c r="CU573" s="39"/>
      <c r="CV573" s="39"/>
      <c r="CW573" s="20"/>
      <c r="CX573" s="39"/>
      <c r="CY573" s="39"/>
      <c r="CZ573" s="39"/>
      <c r="DA573" s="39"/>
      <c r="DB573" s="3"/>
      <c r="DC573" s="3"/>
      <c r="DD573" s="3"/>
      <c r="DE573" s="3"/>
    </row>
    <row r="574" spans="1:109" ht="15.6" x14ac:dyDescent="0.3">
      <c r="A574" s="2"/>
      <c r="B574" s="3"/>
      <c r="C574" s="3"/>
      <c r="D574" s="3"/>
      <c r="E574" s="2"/>
      <c r="F574" s="2"/>
      <c r="G574" s="2"/>
      <c r="H574" s="15"/>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c r="BU574" s="10"/>
      <c r="BV574" s="10"/>
      <c r="BW574" s="10"/>
      <c r="BX574" s="10"/>
      <c r="BY574" s="10"/>
      <c r="BZ574" s="10"/>
      <c r="CA574" s="10"/>
      <c r="CB574" s="10"/>
      <c r="CC574" s="10"/>
      <c r="CD574" s="10"/>
      <c r="CE574" s="10"/>
      <c r="CF574" s="10"/>
      <c r="CG574" s="10"/>
      <c r="CH574" s="10"/>
      <c r="CI574" s="10"/>
      <c r="CJ574" s="10"/>
      <c r="CK574" s="10"/>
      <c r="CL574" s="10"/>
      <c r="CM574" s="10"/>
      <c r="CN574" s="10"/>
      <c r="CO574" s="10"/>
      <c r="CP574" s="10"/>
      <c r="CQ574" s="10"/>
      <c r="CR574" s="10"/>
      <c r="CS574" s="10"/>
      <c r="CT574" s="39"/>
      <c r="CU574" s="39"/>
      <c r="CV574" s="39"/>
      <c r="CW574" s="20"/>
      <c r="CX574" s="39"/>
      <c r="CY574" s="39"/>
      <c r="CZ574" s="39"/>
      <c r="DA574" s="39"/>
      <c r="DB574" s="3"/>
      <c r="DC574" s="3"/>
      <c r="DD574" s="3"/>
      <c r="DE574" s="3"/>
    </row>
    <row r="575" spans="1:109" ht="15.6" x14ac:dyDescent="0.3">
      <c r="A575" s="2"/>
      <c r="B575" s="3"/>
      <c r="C575" s="3"/>
      <c r="D575" s="3"/>
      <c r="E575" s="2"/>
      <c r="F575" s="2"/>
      <c r="G575" s="2"/>
      <c r="H575" s="15"/>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c r="BU575" s="10"/>
      <c r="BV575" s="10"/>
      <c r="BW575" s="10"/>
      <c r="BX575" s="10"/>
      <c r="BY575" s="10"/>
      <c r="BZ575" s="10"/>
      <c r="CA575" s="10"/>
      <c r="CB575" s="10"/>
      <c r="CC575" s="10"/>
      <c r="CD575" s="10"/>
      <c r="CE575" s="10"/>
      <c r="CF575" s="10"/>
      <c r="CG575" s="10"/>
      <c r="CH575" s="10"/>
      <c r="CI575" s="10"/>
      <c r="CJ575" s="10"/>
      <c r="CK575" s="10"/>
      <c r="CL575" s="10"/>
      <c r="CM575" s="10"/>
      <c r="CN575" s="10"/>
      <c r="CO575" s="10"/>
      <c r="CP575" s="10"/>
      <c r="CQ575" s="10"/>
      <c r="CR575" s="10"/>
      <c r="CS575" s="10"/>
      <c r="CT575" s="39"/>
      <c r="CU575" s="39"/>
      <c r="CV575" s="39"/>
      <c r="CW575" s="20"/>
      <c r="CX575" s="39"/>
      <c r="CY575" s="39"/>
      <c r="CZ575" s="39"/>
      <c r="DA575" s="39"/>
      <c r="DB575" s="3"/>
      <c r="DC575" s="3"/>
      <c r="DD575" s="3"/>
      <c r="DE575" s="3"/>
    </row>
    <row r="576" spans="1:109" ht="15.6" x14ac:dyDescent="0.3">
      <c r="A576" s="2"/>
      <c r="B576" s="3"/>
      <c r="C576" s="3"/>
      <c r="D576" s="3"/>
      <c r="E576" s="2"/>
      <c r="F576" s="2"/>
      <c r="G576" s="2"/>
      <c r="H576" s="15"/>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c r="BU576" s="10"/>
      <c r="BV576" s="10"/>
      <c r="BW576" s="10"/>
      <c r="BX576" s="10"/>
      <c r="BY576" s="10"/>
      <c r="BZ576" s="10"/>
      <c r="CA576" s="10"/>
      <c r="CB576" s="10"/>
      <c r="CC576" s="10"/>
      <c r="CD576" s="10"/>
      <c r="CE576" s="10"/>
      <c r="CF576" s="10"/>
      <c r="CG576" s="10"/>
      <c r="CH576" s="10"/>
      <c r="CI576" s="10"/>
      <c r="CJ576" s="10"/>
      <c r="CK576" s="10"/>
      <c r="CL576" s="10"/>
      <c r="CM576" s="10"/>
      <c r="CN576" s="10"/>
      <c r="CO576" s="10"/>
      <c r="CP576" s="10"/>
      <c r="CQ576" s="10"/>
      <c r="CR576" s="10"/>
      <c r="CS576" s="10"/>
      <c r="CT576" s="39"/>
      <c r="CU576" s="39"/>
      <c r="CV576" s="39"/>
      <c r="CW576" s="20"/>
      <c r="CX576" s="39"/>
      <c r="CY576" s="39"/>
      <c r="CZ576" s="39"/>
      <c r="DA576" s="39"/>
      <c r="DB576" s="3"/>
      <c r="DC576" s="3"/>
      <c r="DD576" s="3"/>
      <c r="DE576" s="3"/>
    </row>
    <row r="577" spans="1:109" ht="15.6" x14ac:dyDescent="0.3">
      <c r="A577" s="2"/>
      <c r="B577" s="3"/>
      <c r="C577" s="3"/>
      <c r="D577" s="3"/>
      <c r="E577" s="2"/>
      <c r="F577" s="2"/>
      <c r="G577" s="2"/>
      <c r="H577" s="15"/>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c r="BU577" s="10"/>
      <c r="BV577" s="10"/>
      <c r="BW577" s="10"/>
      <c r="BX577" s="10"/>
      <c r="BY577" s="10"/>
      <c r="BZ577" s="10"/>
      <c r="CA577" s="10"/>
      <c r="CB577" s="10"/>
      <c r="CC577" s="10"/>
      <c r="CD577" s="10"/>
      <c r="CE577" s="10"/>
      <c r="CF577" s="10"/>
      <c r="CG577" s="10"/>
      <c r="CH577" s="10"/>
      <c r="CI577" s="10"/>
      <c r="CJ577" s="10"/>
      <c r="CK577" s="10"/>
      <c r="CL577" s="10"/>
      <c r="CM577" s="10"/>
      <c r="CN577" s="10"/>
      <c r="CO577" s="10"/>
      <c r="CP577" s="10"/>
      <c r="CQ577" s="10"/>
      <c r="CR577" s="10"/>
      <c r="CS577" s="10"/>
      <c r="CT577" s="39"/>
      <c r="CU577" s="39"/>
      <c r="CV577" s="39"/>
      <c r="CW577" s="20"/>
      <c r="CX577" s="39"/>
      <c r="CY577" s="39"/>
      <c r="CZ577" s="39"/>
      <c r="DA577" s="39"/>
      <c r="DB577" s="3"/>
      <c r="DC577" s="3"/>
      <c r="DD577" s="3"/>
      <c r="DE577" s="3"/>
    </row>
    <row r="578" spans="1:109" ht="15.6" x14ac:dyDescent="0.3">
      <c r="A578" s="2"/>
      <c r="B578" s="3"/>
      <c r="C578" s="3"/>
      <c r="D578" s="3"/>
      <c r="E578" s="2"/>
      <c r="F578" s="2"/>
      <c r="G578" s="2"/>
      <c r="H578" s="15"/>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c r="BU578" s="10"/>
      <c r="BV578" s="10"/>
      <c r="BW578" s="10"/>
      <c r="BX578" s="10"/>
      <c r="BY578" s="10"/>
      <c r="BZ578" s="10"/>
      <c r="CA578" s="10"/>
      <c r="CB578" s="10"/>
      <c r="CC578" s="10"/>
      <c r="CD578" s="10"/>
      <c r="CE578" s="10"/>
      <c r="CF578" s="10"/>
      <c r="CG578" s="10"/>
      <c r="CH578" s="10"/>
      <c r="CI578" s="10"/>
      <c r="CJ578" s="10"/>
      <c r="CK578" s="10"/>
      <c r="CL578" s="10"/>
      <c r="CM578" s="10"/>
      <c r="CN578" s="10"/>
      <c r="CO578" s="10"/>
      <c r="CP578" s="10"/>
      <c r="CQ578" s="10"/>
      <c r="CR578" s="10"/>
      <c r="CS578" s="10"/>
      <c r="CT578" s="39"/>
      <c r="CU578" s="39"/>
      <c r="CV578" s="39"/>
      <c r="CW578" s="20"/>
      <c r="CX578" s="39"/>
      <c r="CY578" s="39"/>
      <c r="CZ578" s="39"/>
      <c r="DA578" s="39"/>
      <c r="DB578" s="3"/>
      <c r="DC578" s="3"/>
      <c r="DD578" s="3"/>
      <c r="DE578" s="3"/>
    </row>
    <row r="579" spans="1:109" ht="15.6" x14ac:dyDescent="0.3">
      <c r="A579" s="2"/>
      <c r="B579" s="3"/>
      <c r="C579" s="3"/>
      <c r="D579" s="3"/>
      <c r="E579" s="2"/>
      <c r="F579" s="2"/>
      <c r="G579" s="2"/>
      <c r="H579" s="15"/>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c r="BU579" s="10"/>
      <c r="BV579" s="10"/>
      <c r="BW579" s="10"/>
      <c r="BX579" s="10"/>
      <c r="BY579" s="10"/>
      <c r="BZ579" s="10"/>
      <c r="CA579" s="10"/>
      <c r="CB579" s="10"/>
      <c r="CC579" s="10"/>
      <c r="CD579" s="10"/>
      <c r="CE579" s="10"/>
      <c r="CF579" s="10"/>
      <c r="CG579" s="10"/>
      <c r="CH579" s="10"/>
      <c r="CI579" s="10"/>
      <c r="CJ579" s="10"/>
      <c r="CK579" s="10"/>
      <c r="CL579" s="10"/>
      <c r="CM579" s="10"/>
      <c r="CN579" s="10"/>
      <c r="CO579" s="10"/>
      <c r="CP579" s="10"/>
      <c r="CQ579" s="10"/>
      <c r="CR579" s="10"/>
      <c r="CS579" s="10"/>
      <c r="CT579" s="39"/>
      <c r="CU579" s="39"/>
      <c r="CV579" s="39"/>
      <c r="CW579" s="20"/>
      <c r="CX579" s="39"/>
      <c r="CY579" s="39"/>
      <c r="CZ579" s="39"/>
      <c r="DA579" s="39"/>
      <c r="DB579" s="3"/>
      <c r="DC579" s="3"/>
      <c r="DD579" s="3"/>
      <c r="DE579" s="3"/>
    </row>
    <row r="580" spans="1:109" ht="15.6" x14ac:dyDescent="0.3">
      <c r="A580" s="2"/>
      <c r="B580" s="3"/>
      <c r="C580" s="3"/>
      <c r="D580" s="3"/>
      <c r="E580" s="2"/>
      <c r="F580" s="2"/>
      <c r="G580" s="2"/>
      <c r="H580" s="15"/>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c r="BU580" s="10"/>
      <c r="BV580" s="10"/>
      <c r="BW580" s="10"/>
      <c r="BX580" s="10"/>
      <c r="BY580" s="10"/>
      <c r="BZ580" s="10"/>
      <c r="CA580" s="10"/>
      <c r="CB580" s="10"/>
      <c r="CC580" s="10"/>
      <c r="CD580" s="10"/>
      <c r="CE580" s="10"/>
      <c r="CF580" s="10"/>
      <c r="CG580" s="10"/>
      <c r="CH580" s="10"/>
      <c r="CI580" s="10"/>
      <c r="CJ580" s="10"/>
      <c r="CK580" s="10"/>
      <c r="CL580" s="10"/>
      <c r="CM580" s="10"/>
      <c r="CN580" s="10"/>
      <c r="CO580" s="10"/>
      <c r="CP580" s="10"/>
      <c r="CQ580" s="10"/>
      <c r="CR580" s="10"/>
      <c r="CS580" s="10"/>
      <c r="CT580" s="39"/>
      <c r="CU580" s="39"/>
      <c r="CV580" s="39"/>
      <c r="CW580" s="20"/>
      <c r="CX580" s="39"/>
      <c r="CY580" s="39"/>
      <c r="CZ580" s="39"/>
      <c r="DA580" s="39"/>
      <c r="DB580" s="3"/>
      <c r="DC580" s="3"/>
      <c r="DD580" s="3"/>
      <c r="DE580" s="3"/>
    </row>
    <row r="581" spans="1:109" ht="15.6" x14ac:dyDescent="0.3">
      <c r="A581" s="2"/>
      <c r="B581" s="3"/>
      <c r="C581" s="3"/>
      <c r="D581" s="3"/>
      <c r="E581" s="2"/>
      <c r="F581" s="2"/>
      <c r="G581" s="2"/>
      <c r="H581" s="15"/>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c r="BU581" s="10"/>
      <c r="BV581" s="10"/>
      <c r="BW581" s="10"/>
      <c r="BX581" s="10"/>
      <c r="BY581" s="10"/>
      <c r="BZ581" s="10"/>
      <c r="CA581" s="10"/>
      <c r="CB581" s="10"/>
      <c r="CC581" s="10"/>
      <c r="CD581" s="10"/>
      <c r="CE581" s="10"/>
      <c r="CF581" s="10"/>
      <c r="CG581" s="10"/>
      <c r="CH581" s="10"/>
      <c r="CI581" s="10"/>
      <c r="CJ581" s="10"/>
      <c r="CK581" s="10"/>
      <c r="CL581" s="10"/>
      <c r="CM581" s="10"/>
      <c r="CN581" s="10"/>
      <c r="CO581" s="10"/>
      <c r="CP581" s="10"/>
      <c r="CQ581" s="10"/>
      <c r="CR581" s="10"/>
      <c r="CS581" s="10"/>
      <c r="CT581" s="39"/>
      <c r="CU581" s="39"/>
      <c r="CV581" s="39"/>
      <c r="CW581" s="20"/>
      <c r="CX581" s="39"/>
      <c r="CY581" s="39"/>
      <c r="CZ581" s="39"/>
      <c r="DA581" s="39"/>
      <c r="DB581" s="3"/>
      <c r="DC581" s="3"/>
      <c r="DD581" s="3"/>
      <c r="DE581" s="3"/>
    </row>
    <row r="582" spans="1:109" ht="15.6" x14ac:dyDescent="0.3">
      <c r="A582" s="2"/>
      <c r="B582" s="3"/>
      <c r="C582" s="3"/>
      <c r="D582" s="3"/>
      <c r="E582" s="2"/>
      <c r="F582" s="2"/>
      <c r="G582" s="2"/>
      <c r="H582" s="15"/>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c r="BU582" s="10"/>
      <c r="BV582" s="10"/>
      <c r="BW582" s="10"/>
      <c r="BX582" s="10"/>
      <c r="BY582" s="10"/>
      <c r="BZ582" s="10"/>
      <c r="CA582" s="10"/>
      <c r="CB582" s="10"/>
      <c r="CC582" s="10"/>
      <c r="CD582" s="10"/>
      <c r="CE582" s="10"/>
      <c r="CF582" s="10"/>
      <c r="CG582" s="10"/>
      <c r="CH582" s="10"/>
      <c r="CI582" s="10"/>
      <c r="CJ582" s="10"/>
      <c r="CK582" s="10"/>
      <c r="CL582" s="10"/>
      <c r="CM582" s="10"/>
      <c r="CN582" s="10"/>
      <c r="CO582" s="10"/>
      <c r="CP582" s="10"/>
      <c r="CQ582" s="10"/>
      <c r="CR582" s="10"/>
      <c r="CS582" s="10"/>
      <c r="CT582" s="39"/>
      <c r="CU582" s="39"/>
      <c r="CV582" s="39"/>
      <c r="CW582" s="20"/>
      <c r="CX582" s="39"/>
      <c r="CY582" s="39"/>
      <c r="CZ582" s="39"/>
      <c r="DA582" s="39"/>
      <c r="DB582" s="3"/>
      <c r="DC582" s="3"/>
      <c r="DD582" s="3"/>
      <c r="DE582" s="3"/>
    </row>
    <row r="583" spans="1:109" ht="15.6" x14ac:dyDescent="0.3">
      <c r="A583" s="2"/>
      <c r="B583" s="3"/>
      <c r="C583" s="3"/>
      <c r="D583" s="3"/>
      <c r="E583" s="2"/>
      <c r="F583" s="2"/>
      <c r="G583" s="2"/>
      <c r="H583" s="15"/>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c r="BU583" s="10"/>
      <c r="BV583" s="10"/>
      <c r="BW583" s="10"/>
      <c r="BX583" s="10"/>
      <c r="BY583" s="10"/>
      <c r="BZ583" s="10"/>
      <c r="CA583" s="10"/>
      <c r="CB583" s="10"/>
      <c r="CC583" s="10"/>
      <c r="CD583" s="10"/>
      <c r="CE583" s="10"/>
      <c r="CF583" s="10"/>
      <c r="CG583" s="10"/>
      <c r="CH583" s="10"/>
      <c r="CI583" s="10"/>
      <c r="CJ583" s="10"/>
      <c r="CK583" s="10"/>
      <c r="CL583" s="10"/>
      <c r="CM583" s="10"/>
      <c r="CN583" s="10"/>
      <c r="CO583" s="10"/>
      <c r="CP583" s="10"/>
      <c r="CQ583" s="10"/>
      <c r="CR583" s="10"/>
      <c r="CS583" s="10"/>
      <c r="CT583" s="39"/>
      <c r="CU583" s="39"/>
      <c r="CV583" s="39"/>
      <c r="CW583" s="20"/>
      <c r="CX583" s="39"/>
      <c r="CY583" s="39"/>
      <c r="CZ583" s="39"/>
      <c r="DA583" s="39"/>
      <c r="DB583" s="3"/>
      <c r="DC583" s="3"/>
      <c r="DD583" s="3"/>
      <c r="DE583" s="3"/>
    </row>
    <row r="584" spans="1:109" ht="15.6" x14ac:dyDescent="0.3">
      <c r="A584" s="2"/>
      <c r="B584" s="3"/>
      <c r="C584" s="3"/>
      <c r="D584" s="3"/>
      <c r="E584" s="2"/>
      <c r="F584" s="2"/>
      <c r="G584" s="2"/>
      <c r="H584" s="15"/>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c r="BU584" s="10"/>
      <c r="BV584" s="10"/>
      <c r="BW584" s="10"/>
      <c r="BX584" s="10"/>
      <c r="BY584" s="10"/>
      <c r="BZ584" s="10"/>
      <c r="CA584" s="10"/>
      <c r="CB584" s="10"/>
      <c r="CC584" s="10"/>
      <c r="CD584" s="10"/>
      <c r="CE584" s="10"/>
      <c r="CF584" s="10"/>
      <c r="CG584" s="10"/>
      <c r="CH584" s="10"/>
      <c r="CI584" s="10"/>
      <c r="CJ584" s="10"/>
      <c r="CK584" s="10"/>
      <c r="CL584" s="10"/>
      <c r="CM584" s="10"/>
      <c r="CN584" s="10"/>
      <c r="CO584" s="10"/>
      <c r="CP584" s="10"/>
      <c r="CQ584" s="10"/>
      <c r="CR584" s="10"/>
      <c r="CS584" s="10"/>
      <c r="CT584" s="39"/>
      <c r="CU584" s="39"/>
      <c r="CV584" s="39"/>
      <c r="CW584" s="20"/>
      <c r="CX584" s="39"/>
      <c r="CY584" s="39"/>
      <c r="CZ584" s="39"/>
      <c r="DA584" s="39"/>
      <c r="DB584" s="3"/>
      <c r="DC584" s="3"/>
      <c r="DD584" s="3"/>
      <c r="DE584" s="3"/>
    </row>
    <row r="585" spans="1:109" ht="15.6" x14ac:dyDescent="0.3">
      <c r="A585" s="2"/>
      <c r="B585" s="3"/>
      <c r="C585" s="3"/>
      <c r="D585" s="3"/>
      <c r="E585" s="2"/>
      <c r="F585" s="2"/>
      <c r="G585" s="2"/>
      <c r="H585" s="15"/>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c r="BU585" s="10"/>
      <c r="BV585" s="10"/>
      <c r="BW585" s="10"/>
      <c r="BX585" s="10"/>
      <c r="BY585" s="10"/>
      <c r="BZ585" s="10"/>
      <c r="CA585" s="10"/>
      <c r="CB585" s="10"/>
      <c r="CC585" s="10"/>
      <c r="CD585" s="10"/>
      <c r="CE585" s="10"/>
      <c r="CF585" s="10"/>
      <c r="CG585" s="10"/>
      <c r="CH585" s="10"/>
      <c r="CI585" s="10"/>
      <c r="CJ585" s="10"/>
      <c r="CK585" s="10"/>
      <c r="CL585" s="10"/>
      <c r="CM585" s="10"/>
      <c r="CN585" s="10"/>
      <c r="CO585" s="10"/>
      <c r="CP585" s="10"/>
      <c r="CQ585" s="10"/>
      <c r="CR585" s="10"/>
      <c r="CS585" s="10"/>
      <c r="CT585" s="39"/>
      <c r="CU585" s="39"/>
      <c r="CV585" s="39"/>
      <c r="CW585" s="20"/>
      <c r="CX585" s="39"/>
      <c r="CY585" s="39"/>
      <c r="CZ585" s="39"/>
      <c r="DA585" s="39"/>
      <c r="DB585" s="3"/>
      <c r="DC585" s="3"/>
      <c r="DD585" s="3"/>
      <c r="DE585" s="3"/>
    </row>
    <row r="586" spans="1:109" ht="15.6" x14ac:dyDescent="0.3">
      <c r="A586" s="2"/>
      <c r="B586" s="3"/>
      <c r="C586" s="3"/>
      <c r="D586" s="3"/>
      <c r="E586" s="2"/>
      <c r="F586" s="2"/>
      <c r="G586" s="2"/>
      <c r="H586" s="15"/>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c r="BU586" s="10"/>
      <c r="BV586" s="10"/>
      <c r="BW586" s="10"/>
      <c r="BX586" s="10"/>
      <c r="BY586" s="10"/>
      <c r="BZ586" s="10"/>
      <c r="CA586" s="10"/>
      <c r="CB586" s="10"/>
      <c r="CC586" s="10"/>
      <c r="CD586" s="10"/>
      <c r="CE586" s="10"/>
      <c r="CF586" s="10"/>
      <c r="CG586" s="10"/>
      <c r="CH586" s="10"/>
      <c r="CI586" s="10"/>
      <c r="CJ586" s="10"/>
      <c r="CK586" s="10"/>
      <c r="CL586" s="10"/>
      <c r="CM586" s="10"/>
      <c r="CN586" s="10"/>
      <c r="CO586" s="10"/>
      <c r="CP586" s="10"/>
      <c r="CQ586" s="10"/>
      <c r="CR586" s="10"/>
      <c r="CS586" s="10"/>
      <c r="CT586" s="39"/>
      <c r="CU586" s="39"/>
      <c r="CV586" s="39"/>
      <c r="CW586" s="20"/>
      <c r="CX586" s="39"/>
      <c r="CY586" s="39"/>
      <c r="CZ586" s="39"/>
      <c r="DA586" s="39"/>
      <c r="DB586" s="3"/>
      <c r="DC586" s="3"/>
      <c r="DD586" s="3"/>
      <c r="DE586" s="3"/>
    </row>
    <row r="587" spans="1:109" ht="15.6" x14ac:dyDescent="0.3">
      <c r="A587" s="2"/>
      <c r="B587" s="3"/>
      <c r="C587" s="3"/>
      <c r="D587" s="3"/>
      <c r="E587" s="2"/>
      <c r="F587" s="2"/>
      <c r="G587" s="2"/>
      <c r="H587" s="15"/>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c r="BU587" s="10"/>
      <c r="BV587" s="10"/>
      <c r="BW587" s="10"/>
      <c r="BX587" s="10"/>
      <c r="BY587" s="10"/>
      <c r="BZ587" s="10"/>
      <c r="CA587" s="10"/>
      <c r="CB587" s="10"/>
      <c r="CC587" s="10"/>
      <c r="CD587" s="10"/>
      <c r="CE587" s="10"/>
      <c r="CF587" s="10"/>
      <c r="CG587" s="10"/>
      <c r="CH587" s="10"/>
      <c r="CI587" s="10"/>
      <c r="CJ587" s="10"/>
      <c r="CK587" s="10"/>
      <c r="CL587" s="10"/>
      <c r="CM587" s="10"/>
      <c r="CN587" s="10"/>
      <c r="CO587" s="10"/>
      <c r="CP587" s="10"/>
      <c r="CQ587" s="10"/>
      <c r="CR587" s="10"/>
      <c r="CS587" s="10"/>
      <c r="CT587" s="39"/>
      <c r="CU587" s="39"/>
      <c r="CV587" s="39"/>
      <c r="CW587" s="20"/>
      <c r="CX587" s="39"/>
      <c r="CY587" s="39"/>
      <c r="CZ587" s="39"/>
      <c r="DA587" s="39"/>
      <c r="DB587" s="3"/>
      <c r="DC587" s="3"/>
      <c r="DD587" s="3"/>
      <c r="DE587" s="3"/>
    </row>
    <row r="588" spans="1:109" ht="15.6" x14ac:dyDescent="0.3">
      <c r="A588" s="2"/>
      <c r="B588" s="3"/>
      <c r="C588" s="3"/>
      <c r="D588" s="3"/>
      <c r="E588" s="2"/>
      <c r="F588" s="2"/>
      <c r="G588" s="2"/>
      <c r="H588" s="15"/>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c r="BU588" s="10"/>
      <c r="BV588" s="10"/>
      <c r="BW588" s="10"/>
      <c r="BX588" s="10"/>
      <c r="BY588" s="10"/>
      <c r="BZ588" s="10"/>
      <c r="CA588" s="10"/>
      <c r="CB588" s="10"/>
      <c r="CC588" s="10"/>
      <c r="CD588" s="10"/>
      <c r="CE588" s="10"/>
      <c r="CF588" s="10"/>
      <c r="CG588" s="10"/>
      <c r="CH588" s="10"/>
      <c r="CI588" s="10"/>
      <c r="CJ588" s="10"/>
      <c r="CK588" s="10"/>
      <c r="CL588" s="10"/>
      <c r="CM588" s="10"/>
      <c r="CN588" s="10"/>
      <c r="CO588" s="10"/>
      <c r="CP588" s="10"/>
      <c r="CQ588" s="10"/>
      <c r="CR588" s="10"/>
      <c r="CS588" s="10"/>
      <c r="CT588" s="39"/>
      <c r="CU588" s="39"/>
      <c r="CV588" s="39"/>
      <c r="CW588" s="20"/>
      <c r="CX588" s="39"/>
      <c r="CY588" s="39"/>
      <c r="CZ588" s="39"/>
      <c r="DA588" s="39"/>
      <c r="DB588" s="3"/>
      <c r="DC588" s="3"/>
      <c r="DD588" s="3"/>
      <c r="DE588" s="3"/>
    </row>
    <row r="589" spans="1:109" ht="15.6" x14ac:dyDescent="0.3">
      <c r="A589" s="2"/>
      <c r="B589" s="3"/>
      <c r="C589" s="3"/>
      <c r="D589" s="3"/>
      <c r="E589" s="2"/>
      <c r="F589" s="2"/>
      <c r="G589" s="2"/>
      <c r="H589" s="15"/>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c r="BU589" s="10"/>
      <c r="BV589" s="10"/>
      <c r="BW589" s="10"/>
      <c r="BX589" s="10"/>
      <c r="BY589" s="10"/>
      <c r="BZ589" s="10"/>
      <c r="CA589" s="10"/>
      <c r="CB589" s="10"/>
      <c r="CC589" s="10"/>
      <c r="CD589" s="10"/>
      <c r="CE589" s="10"/>
      <c r="CF589" s="10"/>
      <c r="CG589" s="10"/>
      <c r="CH589" s="10"/>
      <c r="CI589" s="10"/>
      <c r="CJ589" s="10"/>
      <c r="CK589" s="10"/>
      <c r="CL589" s="10"/>
      <c r="CM589" s="10"/>
      <c r="CN589" s="10"/>
      <c r="CO589" s="10"/>
      <c r="CP589" s="10"/>
      <c r="CQ589" s="10"/>
      <c r="CR589" s="10"/>
      <c r="CS589" s="10"/>
      <c r="CT589" s="39"/>
      <c r="CU589" s="39"/>
      <c r="CV589" s="39"/>
      <c r="CW589" s="20"/>
      <c r="CX589" s="39"/>
      <c r="CY589" s="39"/>
      <c r="CZ589" s="39"/>
      <c r="DA589" s="39"/>
      <c r="DB589" s="3"/>
      <c r="DC589" s="3"/>
      <c r="DD589" s="3"/>
      <c r="DE589" s="3"/>
    </row>
    <row r="590" spans="1:109" ht="15.6" x14ac:dyDescent="0.3">
      <c r="A590" s="2"/>
      <c r="B590" s="3"/>
      <c r="C590" s="3"/>
      <c r="D590" s="3"/>
      <c r="E590" s="2"/>
      <c r="F590" s="2"/>
      <c r="G590" s="2"/>
      <c r="H590" s="15"/>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c r="BU590" s="10"/>
      <c r="BV590" s="10"/>
      <c r="BW590" s="10"/>
      <c r="BX590" s="10"/>
      <c r="BY590" s="10"/>
      <c r="BZ590" s="10"/>
      <c r="CA590" s="10"/>
      <c r="CB590" s="10"/>
      <c r="CC590" s="10"/>
      <c r="CD590" s="10"/>
      <c r="CE590" s="10"/>
      <c r="CF590" s="10"/>
      <c r="CG590" s="10"/>
      <c r="CH590" s="10"/>
      <c r="CI590" s="10"/>
      <c r="CJ590" s="10"/>
      <c r="CK590" s="10"/>
      <c r="CL590" s="10"/>
      <c r="CM590" s="10"/>
      <c r="CN590" s="10"/>
      <c r="CO590" s="10"/>
      <c r="CP590" s="10"/>
      <c r="CQ590" s="10"/>
      <c r="CR590" s="10"/>
      <c r="CS590" s="10"/>
      <c r="CT590" s="39"/>
      <c r="CU590" s="39"/>
      <c r="CV590" s="39"/>
      <c r="CW590" s="20"/>
      <c r="CX590" s="39"/>
      <c r="CY590" s="39"/>
      <c r="CZ590" s="39"/>
      <c r="DA590" s="39"/>
      <c r="DB590" s="3"/>
      <c r="DC590" s="3"/>
      <c r="DD590" s="3"/>
      <c r="DE590" s="3"/>
    </row>
    <row r="591" spans="1:109" ht="15.6" x14ac:dyDescent="0.3">
      <c r="A591" s="2"/>
      <c r="B591" s="3"/>
      <c r="C591" s="3"/>
      <c r="D591" s="3"/>
      <c r="E591" s="2"/>
      <c r="F591" s="2"/>
      <c r="G591" s="2"/>
      <c r="H591" s="15"/>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c r="BU591" s="10"/>
      <c r="BV591" s="10"/>
      <c r="BW591" s="10"/>
      <c r="BX591" s="10"/>
      <c r="BY591" s="10"/>
      <c r="BZ591" s="10"/>
      <c r="CA591" s="10"/>
      <c r="CB591" s="10"/>
      <c r="CC591" s="10"/>
      <c r="CD591" s="10"/>
      <c r="CE591" s="10"/>
      <c r="CF591" s="10"/>
      <c r="CG591" s="10"/>
      <c r="CH591" s="10"/>
      <c r="CI591" s="10"/>
      <c r="CJ591" s="10"/>
      <c r="CK591" s="10"/>
      <c r="CL591" s="10"/>
      <c r="CM591" s="10"/>
      <c r="CN591" s="10"/>
      <c r="CO591" s="10"/>
      <c r="CP591" s="10"/>
      <c r="CQ591" s="10"/>
      <c r="CR591" s="10"/>
      <c r="CS591" s="10"/>
      <c r="CT591" s="39"/>
      <c r="CU591" s="39"/>
      <c r="CV591" s="39"/>
      <c r="CW591" s="20"/>
      <c r="CX591" s="39"/>
      <c r="CY591" s="39"/>
      <c r="CZ591" s="39"/>
      <c r="DA591" s="39"/>
      <c r="DB591" s="3"/>
      <c r="DC591" s="3"/>
      <c r="DD591" s="3"/>
      <c r="DE591" s="3"/>
    </row>
    <row r="592" spans="1:109" ht="15.6" x14ac:dyDescent="0.3">
      <c r="A592" s="2"/>
      <c r="B592" s="3"/>
      <c r="C592" s="3"/>
      <c r="D592" s="3"/>
      <c r="E592" s="2"/>
      <c r="F592" s="2"/>
      <c r="G592" s="2"/>
      <c r="H592" s="15"/>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c r="BU592" s="10"/>
      <c r="BV592" s="10"/>
      <c r="BW592" s="10"/>
      <c r="BX592" s="10"/>
      <c r="BY592" s="10"/>
      <c r="BZ592" s="10"/>
      <c r="CA592" s="10"/>
      <c r="CB592" s="10"/>
      <c r="CC592" s="10"/>
      <c r="CD592" s="10"/>
      <c r="CE592" s="10"/>
      <c r="CF592" s="10"/>
      <c r="CG592" s="10"/>
      <c r="CH592" s="10"/>
      <c r="CI592" s="10"/>
      <c r="CJ592" s="10"/>
      <c r="CK592" s="10"/>
      <c r="CL592" s="10"/>
      <c r="CM592" s="10"/>
      <c r="CN592" s="10"/>
      <c r="CO592" s="10"/>
      <c r="CP592" s="10"/>
      <c r="CQ592" s="10"/>
      <c r="CR592" s="10"/>
      <c r="CS592" s="10"/>
      <c r="CT592" s="39"/>
      <c r="CU592" s="39"/>
      <c r="CV592" s="39"/>
      <c r="CW592" s="20"/>
      <c r="CX592" s="39"/>
      <c r="CY592" s="39"/>
      <c r="CZ592" s="39"/>
      <c r="DA592" s="39"/>
      <c r="DB592" s="3"/>
      <c r="DC592" s="3"/>
      <c r="DD592" s="3"/>
      <c r="DE592" s="3"/>
    </row>
    <row r="593" spans="1:109" ht="15.6" x14ac:dyDescent="0.3">
      <c r="A593" s="2"/>
      <c r="B593" s="3"/>
      <c r="C593" s="3"/>
      <c r="D593" s="3"/>
      <c r="E593" s="2"/>
      <c r="F593" s="2"/>
      <c r="G593" s="2"/>
      <c r="H593" s="15"/>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c r="BU593" s="10"/>
      <c r="BV593" s="10"/>
      <c r="BW593" s="10"/>
      <c r="BX593" s="10"/>
      <c r="BY593" s="10"/>
      <c r="BZ593" s="10"/>
      <c r="CA593" s="10"/>
      <c r="CB593" s="10"/>
      <c r="CC593" s="10"/>
      <c r="CD593" s="10"/>
      <c r="CE593" s="10"/>
      <c r="CF593" s="10"/>
      <c r="CG593" s="10"/>
      <c r="CH593" s="10"/>
      <c r="CI593" s="10"/>
      <c r="CJ593" s="10"/>
      <c r="CK593" s="10"/>
      <c r="CL593" s="10"/>
      <c r="CM593" s="10"/>
      <c r="CN593" s="10"/>
      <c r="CO593" s="10"/>
      <c r="CP593" s="10"/>
      <c r="CQ593" s="10"/>
      <c r="CR593" s="10"/>
      <c r="CS593" s="10"/>
      <c r="CT593" s="39"/>
      <c r="CU593" s="39"/>
      <c r="CV593" s="39"/>
      <c r="CW593" s="20"/>
      <c r="CX593" s="39"/>
      <c r="CY593" s="39"/>
      <c r="CZ593" s="39"/>
      <c r="DA593" s="39"/>
      <c r="DB593" s="3"/>
      <c r="DC593" s="3"/>
      <c r="DD593" s="3"/>
      <c r="DE593" s="3"/>
    </row>
    <row r="594" spans="1:109" ht="15.6" x14ac:dyDescent="0.3">
      <c r="A594" s="2"/>
      <c r="B594" s="3"/>
      <c r="C594" s="3"/>
      <c r="D594" s="3"/>
      <c r="E594" s="2"/>
      <c r="F594" s="2"/>
      <c r="G594" s="2"/>
      <c r="H594" s="15"/>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c r="BU594" s="10"/>
      <c r="BV594" s="10"/>
      <c r="BW594" s="10"/>
      <c r="BX594" s="10"/>
      <c r="BY594" s="10"/>
      <c r="BZ594" s="10"/>
      <c r="CA594" s="10"/>
      <c r="CB594" s="10"/>
      <c r="CC594" s="10"/>
      <c r="CD594" s="10"/>
      <c r="CE594" s="10"/>
      <c r="CF594" s="10"/>
      <c r="CG594" s="10"/>
      <c r="CH594" s="10"/>
      <c r="CI594" s="10"/>
      <c r="CJ594" s="10"/>
      <c r="CK594" s="10"/>
      <c r="CL594" s="10"/>
      <c r="CM594" s="10"/>
      <c r="CN594" s="10"/>
      <c r="CO594" s="10"/>
      <c r="CP594" s="10"/>
      <c r="CQ594" s="10"/>
      <c r="CR594" s="10"/>
      <c r="CS594" s="10"/>
      <c r="CT594" s="39"/>
      <c r="CU594" s="39"/>
      <c r="CV594" s="39"/>
      <c r="CW594" s="20"/>
      <c r="CX594" s="39"/>
      <c r="CY594" s="39"/>
      <c r="CZ594" s="39"/>
      <c r="DA594" s="39"/>
      <c r="DB594" s="3"/>
      <c r="DC594" s="3"/>
      <c r="DD594" s="3"/>
      <c r="DE594" s="3"/>
    </row>
    <row r="595" spans="1:109" ht="15.6" x14ac:dyDescent="0.3">
      <c r="A595" s="2"/>
      <c r="B595" s="3"/>
      <c r="C595" s="3"/>
      <c r="D595" s="3"/>
      <c r="E595" s="2"/>
      <c r="F595" s="2"/>
      <c r="G595" s="2"/>
      <c r="H595" s="15"/>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c r="BU595" s="10"/>
      <c r="BV595" s="10"/>
      <c r="BW595" s="10"/>
      <c r="BX595" s="10"/>
      <c r="BY595" s="10"/>
      <c r="BZ595" s="10"/>
      <c r="CA595" s="10"/>
      <c r="CB595" s="10"/>
      <c r="CC595" s="10"/>
      <c r="CD595" s="10"/>
      <c r="CE595" s="10"/>
      <c r="CF595" s="10"/>
      <c r="CG595" s="10"/>
      <c r="CH595" s="10"/>
      <c r="CI595" s="10"/>
      <c r="CJ595" s="10"/>
      <c r="CK595" s="10"/>
      <c r="CL595" s="10"/>
      <c r="CM595" s="10"/>
      <c r="CN595" s="10"/>
      <c r="CO595" s="10"/>
      <c r="CP595" s="10"/>
      <c r="CQ595" s="10"/>
      <c r="CR595" s="10"/>
      <c r="CS595" s="10"/>
      <c r="CT595" s="39"/>
      <c r="CU595" s="39"/>
      <c r="CV595" s="39"/>
      <c r="CW595" s="20"/>
      <c r="CX595" s="39"/>
      <c r="CY595" s="39"/>
      <c r="CZ595" s="39"/>
      <c r="DA595" s="39"/>
      <c r="DB595" s="3"/>
      <c r="DC595" s="3"/>
      <c r="DD595" s="3"/>
      <c r="DE595" s="3"/>
    </row>
    <row r="596" spans="1:109" ht="15.6" x14ac:dyDescent="0.3">
      <c r="A596" s="2"/>
      <c r="B596" s="3"/>
      <c r="C596" s="3"/>
      <c r="D596" s="3"/>
      <c r="E596" s="2"/>
      <c r="F596" s="2"/>
      <c r="G596" s="2"/>
      <c r="H596" s="15"/>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c r="BU596" s="10"/>
      <c r="BV596" s="10"/>
      <c r="BW596" s="10"/>
      <c r="BX596" s="10"/>
      <c r="BY596" s="10"/>
      <c r="BZ596" s="10"/>
      <c r="CA596" s="10"/>
      <c r="CB596" s="10"/>
      <c r="CC596" s="10"/>
      <c r="CD596" s="10"/>
      <c r="CE596" s="10"/>
      <c r="CF596" s="10"/>
      <c r="CG596" s="10"/>
      <c r="CH596" s="10"/>
      <c r="CI596" s="10"/>
      <c r="CJ596" s="10"/>
      <c r="CK596" s="10"/>
      <c r="CL596" s="10"/>
      <c r="CM596" s="10"/>
      <c r="CN596" s="10"/>
      <c r="CO596" s="10"/>
      <c r="CP596" s="10"/>
      <c r="CQ596" s="10"/>
      <c r="CR596" s="10"/>
      <c r="CS596" s="10"/>
      <c r="CT596" s="39"/>
      <c r="CU596" s="39"/>
      <c r="CV596" s="39"/>
      <c r="CW596" s="20"/>
      <c r="CX596" s="39"/>
      <c r="CY596" s="39"/>
      <c r="CZ596" s="39"/>
      <c r="DA596" s="39"/>
      <c r="DB596" s="3"/>
      <c r="DC596" s="3"/>
      <c r="DD596" s="3"/>
      <c r="DE596" s="3"/>
    </row>
    <row r="597" spans="1:109" ht="15.6" x14ac:dyDescent="0.3">
      <c r="A597" s="2"/>
      <c r="B597" s="3"/>
      <c r="C597" s="3"/>
      <c r="D597" s="3"/>
      <c r="E597" s="2"/>
      <c r="F597" s="2"/>
      <c r="G597" s="2"/>
      <c r="H597" s="15"/>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c r="BU597" s="10"/>
      <c r="BV597" s="10"/>
      <c r="BW597" s="10"/>
      <c r="BX597" s="10"/>
      <c r="BY597" s="10"/>
      <c r="BZ597" s="10"/>
      <c r="CA597" s="10"/>
      <c r="CB597" s="10"/>
      <c r="CC597" s="10"/>
      <c r="CD597" s="10"/>
      <c r="CE597" s="10"/>
      <c r="CF597" s="10"/>
      <c r="CG597" s="10"/>
      <c r="CH597" s="10"/>
      <c r="CI597" s="10"/>
      <c r="CJ597" s="10"/>
      <c r="CK597" s="10"/>
      <c r="CL597" s="10"/>
      <c r="CM597" s="10"/>
      <c r="CN597" s="10"/>
      <c r="CO597" s="10"/>
      <c r="CP597" s="10"/>
      <c r="CQ597" s="10"/>
      <c r="CR597" s="10"/>
      <c r="CS597" s="10"/>
      <c r="CT597" s="39"/>
      <c r="CU597" s="39"/>
      <c r="CV597" s="39"/>
      <c r="CW597" s="20"/>
      <c r="CX597" s="39"/>
      <c r="CY597" s="39"/>
      <c r="CZ597" s="39"/>
      <c r="DA597" s="39"/>
      <c r="DB597" s="3"/>
      <c r="DC597" s="3"/>
      <c r="DD597" s="3"/>
      <c r="DE597" s="3"/>
    </row>
    <row r="598" spans="1:109" ht="15.6" x14ac:dyDescent="0.3">
      <c r="A598" s="2"/>
      <c r="B598" s="3"/>
      <c r="C598" s="3"/>
      <c r="D598" s="3"/>
      <c r="E598" s="2"/>
      <c r="F598" s="2"/>
      <c r="G598" s="2"/>
      <c r="H598" s="15"/>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c r="BU598" s="10"/>
      <c r="BV598" s="10"/>
      <c r="BW598" s="10"/>
      <c r="BX598" s="10"/>
      <c r="BY598" s="10"/>
      <c r="BZ598" s="10"/>
      <c r="CA598" s="10"/>
      <c r="CB598" s="10"/>
      <c r="CC598" s="10"/>
      <c r="CD598" s="10"/>
      <c r="CE598" s="10"/>
      <c r="CF598" s="10"/>
      <c r="CG598" s="10"/>
      <c r="CH598" s="10"/>
      <c r="CI598" s="10"/>
      <c r="CJ598" s="10"/>
      <c r="CK598" s="10"/>
      <c r="CL598" s="10"/>
      <c r="CM598" s="10"/>
      <c r="CN598" s="10"/>
      <c r="CO598" s="10"/>
      <c r="CP598" s="10"/>
      <c r="CQ598" s="10"/>
      <c r="CR598" s="10"/>
      <c r="CS598" s="10"/>
      <c r="CT598" s="39"/>
      <c r="CU598" s="39"/>
      <c r="CV598" s="39"/>
      <c r="CW598" s="20"/>
      <c r="CX598" s="39"/>
      <c r="CY598" s="39"/>
      <c r="CZ598" s="39"/>
      <c r="DA598" s="39"/>
      <c r="DB598" s="3"/>
      <c r="DC598" s="3"/>
      <c r="DD598" s="3"/>
      <c r="DE598" s="3"/>
    </row>
    <row r="599" spans="1:109" ht="15.6" x14ac:dyDescent="0.3">
      <c r="A599" s="2"/>
      <c r="B599" s="3"/>
      <c r="C599" s="3"/>
      <c r="D599" s="3"/>
      <c r="E599" s="2"/>
      <c r="F599" s="2"/>
      <c r="G599" s="2"/>
      <c r="H599" s="15"/>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c r="BU599" s="10"/>
      <c r="BV599" s="10"/>
      <c r="BW599" s="10"/>
      <c r="BX599" s="10"/>
      <c r="BY599" s="10"/>
      <c r="BZ599" s="10"/>
      <c r="CA599" s="10"/>
      <c r="CB599" s="10"/>
      <c r="CC599" s="10"/>
      <c r="CD599" s="10"/>
      <c r="CE599" s="10"/>
      <c r="CF599" s="10"/>
      <c r="CG599" s="10"/>
      <c r="CH599" s="10"/>
      <c r="CI599" s="10"/>
      <c r="CJ599" s="10"/>
      <c r="CK599" s="10"/>
      <c r="CL599" s="10"/>
      <c r="CM599" s="10"/>
      <c r="CN599" s="10"/>
      <c r="CO599" s="10"/>
      <c r="CP599" s="10"/>
      <c r="CQ599" s="10"/>
      <c r="CR599" s="10"/>
      <c r="CS599" s="10"/>
      <c r="CT599" s="39"/>
      <c r="CU599" s="39"/>
      <c r="CV599" s="39"/>
      <c r="CW599" s="20"/>
      <c r="CX599" s="39"/>
      <c r="CY599" s="39"/>
      <c r="CZ599" s="39"/>
      <c r="DA599" s="39"/>
      <c r="DB599" s="3"/>
      <c r="DC599" s="3"/>
      <c r="DD599" s="3"/>
      <c r="DE599" s="3"/>
    </row>
    <row r="600" spans="1:109" ht="15.6" x14ac:dyDescent="0.3">
      <c r="A600" s="2"/>
      <c r="B600" s="3"/>
      <c r="C600" s="3"/>
      <c r="D600" s="3"/>
      <c r="E600" s="2"/>
      <c r="F600" s="2"/>
      <c r="G600" s="2"/>
      <c r="H600" s="15"/>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c r="BU600" s="10"/>
      <c r="BV600" s="10"/>
      <c r="BW600" s="10"/>
      <c r="BX600" s="10"/>
      <c r="BY600" s="10"/>
      <c r="BZ600" s="10"/>
      <c r="CA600" s="10"/>
      <c r="CB600" s="10"/>
      <c r="CC600" s="10"/>
      <c r="CD600" s="10"/>
      <c r="CE600" s="10"/>
      <c r="CF600" s="10"/>
      <c r="CG600" s="10"/>
      <c r="CH600" s="10"/>
      <c r="CI600" s="10"/>
      <c r="CJ600" s="10"/>
      <c r="CK600" s="10"/>
      <c r="CL600" s="10"/>
      <c r="CM600" s="10"/>
      <c r="CN600" s="10"/>
      <c r="CO600" s="10"/>
      <c r="CP600" s="10"/>
      <c r="CQ600" s="10"/>
      <c r="CR600" s="10"/>
      <c r="CS600" s="10"/>
      <c r="CT600" s="39"/>
      <c r="CU600" s="39"/>
      <c r="CV600" s="39"/>
      <c r="CW600" s="20"/>
      <c r="CX600" s="39"/>
      <c r="CY600" s="39"/>
      <c r="CZ600" s="39"/>
      <c r="DA600" s="39"/>
      <c r="DB600" s="3"/>
      <c r="DC600" s="3"/>
      <c r="DD600" s="3"/>
      <c r="DE600" s="3"/>
    </row>
    <row r="601" spans="1:109" ht="15.6" x14ac:dyDescent="0.3">
      <c r="A601" s="2"/>
      <c r="B601" s="3"/>
      <c r="C601" s="3"/>
      <c r="D601" s="3"/>
      <c r="E601" s="2"/>
      <c r="F601" s="2"/>
      <c r="G601" s="2"/>
      <c r="H601" s="15"/>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c r="BU601" s="10"/>
      <c r="BV601" s="10"/>
      <c r="BW601" s="10"/>
      <c r="BX601" s="10"/>
      <c r="BY601" s="10"/>
      <c r="BZ601" s="10"/>
      <c r="CA601" s="10"/>
      <c r="CB601" s="10"/>
      <c r="CC601" s="10"/>
      <c r="CD601" s="10"/>
      <c r="CE601" s="10"/>
      <c r="CF601" s="10"/>
      <c r="CG601" s="10"/>
      <c r="CH601" s="10"/>
      <c r="CI601" s="10"/>
      <c r="CJ601" s="10"/>
      <c r="CK601" s="10"/>
      <c r="CL601" s="10"/>
      <c r="CM601" s="10"/>
      <c r="CN601" s="10"/>
      <c r="CO601" s="10"/>
      <c r="CP601" s="10"/>
      <c r="CQ601" s="10"/>
      <c r="CR601" s="10"/>
      <c r="CS601" s="10"/>
      <c r="CT601" s="39"/>
      <c r="CU601" s="39"/>
      <c r="CV601" s="39"/>
      <c r="CW601" s="20"/>
      <c r="CX601" s="39"/>
      <c r="CY601" s="39"/>
      <c r="CZ601" s="39"/>
      <c r="DA601" s="39"/>
      <c r="DB601" s="3"/>
      <c r="DC601" s="3"/>
      <c r="DD601" s="3"/>
      <c r="DE601" s="3"/>
    </row>
    <row r="602" spans="1:109" ht="15.6" x14ac:dyDescent="0.3">
      <c r="A602" s="2"/>
      <c r="B602" s="3"/>
      <c r="C602" s="3"/>
      <c r="D602" s="3"/>
      <c r="E602" s="2"/>
      <c r="F602" s="2"/>
      <c r="G602" s="2"/>
      <c r="H602" s="15"/>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c r="BU602" s="10"/>
      <c r="BV602" s="10"/>
      <c r="BW602" s="10"/>
      <c r="BX602" s="10"/>
      <c r="BY602" s="10"/>
      <c r="BZ602" s="10"/>
      <c r="CA602" s="10"/>
      <c r="CB602" s="10"/>
      <c r="CC602" s="10"/>
      <c r="CD602" s="10"/>
      <c r="CE602" s="10"/>
      <c r="CF602" s="10"/>
      <c r="CG602" s="10"/>
      <c r="CH602" s="10"/>
      <c r="CI602" s="10"/>
      <c r="CJ602" s="10"/>
      <c r="CK602" s="10"/>
      <c r="CL602" s="10"/>
      <c r="CM602" s="10"/>
      <c r="CN602" s="10"/>
      <c r="CO602" s="10"/>
      <c r="CP602" s="10"/>
      <c r="CQ602" s="10"/>
      <c r="CR602" s="10"/>
      <c r="CS602" s="10"/>
      <c r="CT602" s="39"/>
      <c r="CU602" s="39"/>
      <c r="CV602" s="39"/>
      <c r="CW602" s="20"/>
      <c r="CX602" s="39"/>
      <c r="CY602" s="39"/>
      <c r="CZ602" s="39"/>
      <c r="DA602" s="39"/>
      <c r="DB602" s="3"/>
      <c r="DC602" s="3"/>
      <c r="DD602" s="3"/>
      <c r="DE602" s="3"/>
    </row>
    <row r="603" spans="1:109" ht="15.6" x14ac:dyDescent="0.3">
      <c r="A603" s="2"/>
      <c r="B603" s="3"/>
      <c r="C603" s="3"/>
      <c r="D603" s="3"/>
      <c r="E603" s="2"/>
      <c r="F603" s="2"/>
      <c r="G603" s="2"/>
      <c r="H603" s="15"/>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c r="BU603" s="10"/>
      <c r="BV603" s="10"/>
      <c r="BW603" s="10"/>
      <c r="BX603" s="10"/>
      <c r="BY603" s="10"/>
      <c r="BZ603" s="10"/>
      <c r="CA603" s="10"/>
      <c r="CB603" s="10"/>
      <c r="CC603" s="10"/>
      <c r="CD603" s="10"/>
      <c r="CE603" s="10"/>
      <c r="CF603" s="10"/>
      <c r="CG603" s="10"/>
      <c r="CH603" s="10"/>
      <c r="CI603" s="10"/>
      <c r="CJ603" s="10"/>
      <c r="CK603" s="10"/>
      <c r="CL603" s="10"/>
      <c r="CM603" s="10"/>
      <c r="CN603" s="10"/>
      <c r="CO603" s="10"/>
      <c r="CP603" s="10"/>
      <c r="CQ603" s="10"/>
      <c r="CR603" s="10"/>
      <c r="CS603" s="10"/>
      <c r="CT603" s="39"/>
      <c r="CU603" s="39"/>
      <c r="CV603" s="39"/>
      <c r="CW603" s="20"/>
      <c r="CX603" s="39"/>
      <c r="CY603" s="39"/>
      <c r="CZ603" s="39"/>
      <c r="DA603" s="39"/>
      <c r="DB603" s="3"/>
      <c r="DC603" s="3"/>
      <c r="DD603" s="3"/>
      <c r="DE603" s="3"/>
    </row>
    <row r="604" spans="1:109" ht="15.6" x14ac:dyDescent="0.3">
      <c r="A604" s="2"/>
      <c r="B604" s="3"/>
      <c r="C604" s="3"/>
      <c r="D604" s="3"/>
      <c r="E604" s="2"/>
      <c r="F604" s="2"/>
      <c r="G604" s="2"/>
      <c r="H604" s="15"/>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c r="BU604" s="10"/>
      <c r="BV604" s="10"/>
      <c r="BW604" s="10"/>
      <c r="BX604" s="10"/>
      <c r="BY604" s="10"/>
      <c r="BZ604" s="10"/>
      <c r="CA604" s="10"/>
      <c r="CB604" s="10"/>
      <c r="CC604" s="10"/>
      <c r="CD604" s="10"/>
      <c r="CE604" s="10"/>
      <c r="CF604" s="10"/>
      <c r="CG604" s="10"/>
      <c r="CH604" s="10"/>
      <c r="CI604" s="10"/>
      <c r="CJ604" s="10"/>
      <c r="CK604" s="10"/>
      <c r="CL604" s="10"/>
      <c r="CM604" s="10"/>
      <c r="CN604" s="10"/>
      <c r="CO604" s="10"/>
      <c r="CP604" s="10"/>
      <c r="CQ604" s="10"/>
      <c r="CR604" s="10"/>
      <c r="CS604" s="10"/>
      <c r="CT604" s="39"/>
      <c r="CU604" s="39"/>
      <c r="CV604" s="39"/>
      <c r="CW604" s="20"/>
      <c r="CX604" s="39"/>
      <c r="CY604" s="39"/>
      <c r="CZ604" s="39"/>
      <c r="DA604" s="39"/>
      <c r="DB604" s="3"/>
      <c r="DC604" s="3"/>
      <c r="DD604" s="3"/>
      <c r="DE604" s="3"/>
    </row>
    <row r="605" spans="1:109" ht="15.6" x14ac:dyDescent="0.3">
      <c r="A605" s="2"/>
      <c r="B605" s="3"/>
      <c r="C605" s="3"/>
      <c r="D605" s="3"/>
      <c r="E605" s="2"/>
      <c r="F605" s="2"/>
      <c r="G605" s="2"/>
      <c r="H605" s="15"/>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c r="BU605" s="10"/>
      <c r="BV605" s="10"/>
      <c r="BW605" s="10"/>
      <c r="BX605" s="10"/>
      <c r="BY605" s="10"/>
      <c r="BZ605" s="10"/>
      <c r="CA605" s="10"/>
      <c r="CB605" s="10"/>
      <c r="CC605" s="10"/>
      <c r="CD605" s="10"/>
      <c r="CE605" s="10"/>
      <c r="CF605" s="10"/>
      <c r="CG605" s="10"/>
      <c r="CH605" s="10"/>
      <c r="CI605" s="10"/>
      <c r="CJ605" s="10"/>
      <c r="CK605" s="10"/>
      <c r="CL605" s="10"/>
      <c r="CM605" s="10"/>
      <c r="CN605" s="10"/>
      <c r="CO605" s="10"/>
      <c r="CP605" s="10"/>
      <c r="CQ605" s="10"/>
      <c r="CR605" s="10"/>
      <c r="CS605" s="10"/>
      <c r="CT605" s="39"/>
      <c r="CU605" s="39"/>
      <c r="CV605" s="39"/>
      <c r="CW605" s="20"/>
      <c r="CX605" s="39"/>
      <c r="CY605" s="39"/>
      <c r="CZ605" s="39"/>
      <c r="DA605" s="39"/>
      <c r="DB605" s="3"/>
      <c r="DC605" s="3"/>
      <c r="DD605" s="3"/>
      <c r="DE605" s="3"/>
    </row>
    <row r="606" spans="1:109" ht="15.6" x14ac:dyDescent="0.3">
      <c r="A606" s="2"/>
      <c r="B606" s="3"/>
      <c r="C606" s="3"/>
      <c r="D606" s="3"/>
      <c r="E606" s="2"/>
      <c r="F606" s="2"/>
      <c r="G606" s="2"/>
      <c r="H606" s="15"/>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c r="BU606" s="10"/>
      <c r="BV606" s="10"/>
      <c r="BW606" s="10"/>
      <c r="BX606" s="10"/>
      <c r="BY606" s="10"/>
      <c r="BZ606" s="10"/>
      <c r="CA606" s="10"/>
      <c r="CB606" s="10"/>
      <c r="CC606" s="10"/>
      <c r="CD606" s="10"/>
      <c r="CE606" s="10"/>
      <c r="CF606" s="10"/>
      <c r="CG606" s="10"/>
      <c r="CH606" s="10"/>
      <c r="CI606" s="10"/>
      <c r="CJ606" s="10"/>
      <c r="CK606" s="10"/>
      <c r="CL606" s="10"/>
      <c r="CM606" s="10"/>
      <c r="CN606" s="10"/>
      <c r="CO606" s="10"/>
      <c r="CP606" s="10"/>
      <c r="CQ606" s="10"/>
      <c r="CR606" s="10"/>
      <c r="CS606" s="10"/>
      <c r="CT606" s="39"/>
      <c r="CU606" s="39"/>
      <c r="CV606" s="39"/>
      <c r="CW606" s="20"/>
      <c r="CX606" s="39"/>
      <c r="CY606" s="39"/>
      <c r="CZ606" s="39"/>
      <c r="DA606" s="39"/>
      <c r="DB606" s="3"/>
      <c r="DC606" s="3"/>
      <c r="DD606" s="3"/>
      <c r="DE606" s="3"/>
    </row>
    <row r="607" spans="1:109" ht="15.6" x14ac:dyDescent="0.3">
      <c r="A607" s="2"/>
      <c r="B607" s="3"/>
      <c r="C607" s="3"/>
      <c r="D607" s="3"/>
      <c r="E607" s="2"/>
      <c r="F607" s="2"/>
      <c r="G607" s="2"/>
      <c r="H607" s="15"/>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c r="BU607" s="10"/>
      <c r="BV607" s="10"/>
      <c r="BW607" s="10"/>
      <c r="BX607" s="10"/>
      <c r="BY607" s="10"/>
      <c r="BZ607" s="10"/>
      <c r="CA607" s="10"/>
      <c r="CB607" s="10"/>
      <c r="CC607" s="10"/>
      <c r="CD607" s="10"/>
      <c r="CE607" s="10"/>
      <c r="CF607" s="10"/>
      <c r="CG607" s="10"/>
      <c r="CH607" s="10"/>
      <c r="CI607" s="10"/>
      <c r="CJ607" s="10"/>
      <c r="CK607" s="10"/>
      <c r="CL607" s="10"/>
      <c r="CM607" s="10"/>
      <c r="CN607" s="10"/>
      <c r="CO607" s="10"/>
      <c r="CP607" s="10"/>
      <c r="CQ607" s="10"/>
      <c r="CR607" s="10"/>
      <c r="CS607" s="10"/>
      <c r="CT607" s="39"/>
      <c r="CU607" s="39"/>
      <c r="CV607" s="39"/>
      <c r="CW607" s="20"/>
      <c r="CX607" s="39"/>
      <c r="CY607" s="39"/>
      <c r="CZ607" s="39"/>
      <c r="DA607" s="39"/>
      <c r="DB607" s="3"/>
      <c r="DC607" s="3"/>
      <c r="DD607" s="3"/>
      <c r="DE607" s="3"/>
    </row>
    <row r="608" spans="1:109" ht="15.6" x14ac:dyDescent="0.3">
      <c r="A608" s="2"/>
      <c r="B608" s="3"/>
      <c r="C608" s="3"/>
      <c r="D608" s="3"/>
      <c r="E608" s="2"/>
      <c r="F608" s="2"/>
      <c r="G608" s="2"/>
      <c r="H608" s="15"/>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c r="BU608" s="10"/>
      <c r="BV608" s="10"/>
      <c r="BW608" s="10"/>
      <c r="BX608" s="10"/>
      <c r="BY608" s="10"/>
      <c r="BZ608" s="10"/>
      <c r="CA608" s="10"/>
      <c r="CB608" s="10"/>
      <c r="CC608" s="10"/>
      <c r="CD608" s="10"/>
      <c r="CE608" s="10"/>
      <c r="CF608" s="10"/>
      <c r="CG608" s="10"/>
      <c r="CH608" s="10"/>
      <c r="CI608" s="10"/>
      <c r="CJ608" s="10"/>
      <c r="CK608" s="10"/>
      <c r="CL608" s="10"/>
      <c r="CM608" s="10"/>
      <c r="CN608" s="10"/>
      <c r="CO608" s="10"/>
      <c r="CP608" s="10"/>
      <c r="CQ608" s="10"/>
      <c r="CR608" s="10"/>
      <c r="CS608" s="10"/>
      <c r="CT608" s="39"/>
      <c r="CU608" s="39"/>
      <c r="CV608" s="39"/>
      <c r="CW608" s="20"/>
      <c r="CX608" s="39"/>
      <c r="CY608" s="39"/>
      <c r="CZ608" s="39"/>
      <c r="DA608" s="39"/>
      <c r="DB608" s="3"/>
      <c r="DC608" s="3"/>
      <c r="DD608" s="3"/>
      <c r="DE608" s="3"/>
    </row>
    <row r="609" spans="1:109" ht="15.6" x14ac:dyDescent="0.3">
      <c r="A609" s="2"/>
      <c r="B609" s="3"/>
      <c r="C609" s="3"/>
      <c r="D609" s="3"/>
      <c r="E609" s="2"/>
      <c r="F609" s="2"/>
      <c r="G609" s="2"/>
      <c r="H609" s="15"/>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c r="BU609" s="10"/>
      <c r="BV609" s="10"/>
      <c r="BW609" s="10"/>
      <c r="BX609" s="10"/>
      <c r="BY609" s="10"/>
      <c r="BZ609" s="10"/>
      <c r="CA609" s="10"/>
      <c r="CB609" s="10"/>
      <c r="CC609" s="10"/>
      <c r="CD609" s="10"/>
      <c r="CE609" s="10"/>
      <c r="CF609" s="10"/>
      <c r="CG609" s="10"/>
      <c r="CH609" s="10"/>
      <c r="CI609" s="10"/>
      <c r="CJ609" s="10"/>
      <c r="CK609" s="10"/>
      <c r="CL609" s="10"/>
      <c r="CM609" s="10"/>
      <c r="CN609" s="10"/>
      <c r="CO609" s="10"/>
      <c r="CP609" s="10"/>
      <c r="CQ609" s="10"/>
      <c r="CR609" s="10"/>
      <c r="CS609" s="10"/>
      <c r="CT609" s="39"/>
      <c r="CU609" s="39"/>
      <c r="CV609" s="39"/>
      <c r="CW609" s="20"/>
      <c r="CX609" s="39"/>
      <c r="CY609" s="39"/>
      <c r="CZ609" s="39"/>
      <c r="DA609" s="39"/>
      <c r="DB609" s="3"/>
      <c r="DC609" s="3"/>
      <c r="DD609" s="3"/>
      <c r="DE609" s="3"/>
    </row>
    <row r="610" spans="1:109" ht="15.6" x14ac:dyDescent="0.3">
      <c r="A610" s="2"/>
      <c r="B610" s="3"/>
      <c r="C610" s="3"/>
      <c r="D610" s="3"/>
      <c r="E610" s="2"/>
      <c r="F610" s="2"/>
      <c r="G610" s="2"/>
      <c r="H610" s="15"/>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c r="BU610" s="10"/>
      <c r="BV610" s="10"/>
      <c r="BW610" s="10"/>
      <c r="BX610" s="10"/>
      <c r="BY610" s="10"/>
      <c r="BZ610" s="10"/>
      <c r="CA610" s="10"/>
      <c r="CB610" s="10"/>
      <c r="CC610" s="10"/>
      <c r="CD610" s="10"/>
      <c r="CE610" s="10"/>
      <c r="CF610" s="10"/>
      <c r="CG610" s="10"/>
      <c r="CH610" s="10"/>
      <c r="CI610" s="10"/>
      <c r="CJ610" s="10"/>
      <c r="CK610" s="10"/>
      <c r="CL610" s="10"/>
      <c r="CM610" s="10"/>
      <c r="CN610" s="10"/>
      <c r="CO610" s="10"/>
      <c r="CP610" s="10"/>
      <c r="CQ610" s="10"/>
      <c r="CR610" s="10"/>
      <c r="CS610" s="10"/>
      <c r="CT610" s="39"/>
      <c r="CU610" s="39"/>
      <c r="CV610" s="39"/>
      <c r="CW610" s="20"/>
      <c r="CX610" s="39"/>
      <c r="CY610" s="39"/>
      <c r="CZ610" s="39"/>
      <c r="DA610" s="39"/>
      <c r="DB610" s="3"/>
      <c r="DC610" s="3"/>
      <c r="DD610" s="3"/>
      <c r="DE610" s="3"/>
    </row>
    <row r="611" spans="1:109" ht="15.6" x14ac:dyDescent="0.3">
      <c r="A611" s="2"/>
      <c r="B611" s="3"/>
      <c r="C611" s="3"/>
      <c r="D611" s="3"/>
      <c r="E611" s="2"/>
      <c r="F611" s="2"/>
      <c r="G611" s="2"/>
      <c r="H611" s="15"/>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c r="BU611" s="10"/>
      <c r="BV611" s="10"/>
      <c r="BW611" s="10"/>
      <c r="BX611" s="10"/>
      <c r="BY611" s="10"/>
      <c r="BZ611" s="10"/>
      <c r="CA611" s="10"/>
      <c r="CB611" s="10"/>
      <c r="CC611" s="10"/>
      <c r="CD611" s="10"/>
      <c r="CE611" s="10"/>
      <c r="CF611" s="10"/>
      <c r="CG611" s="10"/>
      <c r="CH611" s="10"/>
      <c r="CI611" s="10"/>
      <c r="CJ611" s="10"/>
      <c r="CK611" s="10"/>
      <c r="CL611" s="10"/>
      <c r="CM611" s="10"/>
      <c r="CN611" s="10"/>
      <c r="CO611" s="10"/>
      <c r="CP611" s="10"/>
      <c r="CQ611" s="10"/>
      <c r="CR611" s="10"/>
      <c r="CS611" s="10"/>
      <c r="CT611" s="39"/>
      <c r="CU611" s="39"/>
      <c r="CV611" s="39"/>
      <c r="CW611" s="20"/>
      <c r="CX611" s="39"/>
      <c r="CY611" s="39"/>
      <c r="CZ611" s="39"/>
      <c r="DA611" s="39"/>
      <c r="DB611" s="3"/>
      <c r="DC611" s="3"/>
      <c r="DD611" s="3"/>
      <c r="DE611" s="3"/>
    </row>
    <row r="612" spans="1:109" ht="15.6" x14ac:dyDescent="0.3">
      <c r="A612" s="2"/>
      <c r="B612" s="3"/>
      <c r="C612" s="3"/>
      <c r="D612" s="3"/>
      <c r="E612" s="2"/>
      <c r="F612" s="2"/>
      <c r="G612" s="2"/>
      <c r="H612" s="15"/>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c r="BU612" s="10"/>
      <c r="BV612" s="10"/>
      <c r="BW612" s="10"/>
      <c r="BX612" s="10"/>
      <c r="BY612" s="10"/>
      <c r="BZ612" s="10"/>
      <c r="CA612" s="10"/>
      <c r="CB612" s="10"/>
      <c r="CC612" s="10"/>
      <c r="CD612" s="10"/>
      <c r="CE612" s="10"/>
      <c r="CF612" s="10"/>
      <c r="CG612" s="10"/>
      <c r="CH612" s="10"/>
      <c r="CI612" s="10"/>
      <c r="CJ612" s="10"/>
      <c r="CK612" s="10"/>
      <c r="CL612" s="10"/>
      <c r="CM612" s="10"/>
      <c r="CN612" s="10"/>
      <c r="CO612" s="10"/>
      <c r="CP612" s="10"/>
      <c r="CQ612" s="10"/>
      <c r="CR612" s="10"/>
      <c r="CS612" s="10"/>
      <c r="CT612" s="39"/>
      <c r="CU612" s="39"/>
      <c r="CV612" s="39"/>
      <c r="CW612" s="20"/>
      <c r="CX612" s="39"/>
      <c r="CY612" s="39"/>
      <c r="CZ612" s="39"/>
      <c r="DA612" s="39"/>
      <c r="DB612" s="3"/>
      <c r="DC612" s="3"/>
      <c r="DD612" s="3"/>
      <c r="DE612" s="3"/>
    </row>
    <row r="613" spans="1:109" ht="15.6" x14ac:dyDescent="0.3">
      <c r="A613" s="2"/>
      <c r="B613" s="3"/>
      <c r="C613" s="3"/>
      <c r="D613" s="3"/>
      <c r="E613" s="2"/>
      <c r="F613" s="2"/>
      <c r="G613" s="2"/>
      <c r="H613" s="15"/>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c r="BU613" s="10"/>
      <c r="BV613" s="10"/>
      <c r="BW613" s="10"/>
      <c r="BX613" s="10"/>
      <c r="BY613" s="10"/>
      <c r="BZ613" s="10"/>
      <c r="CA613" s="10"/>
      <c r="CB613" s="10"/>
      <c r="CC613" s="10"/>
      <c r="CD613" s="10"/>
      <c r="CE613" s="10"/>
      <c r="CF613" s="10"/>
      <c r="CG613" s="10"/>
      <c r="CH613" s="10"/>
      <c r="CI613" s="10"/>
      <c r="CJ613" s="10"/>
      <c r="CK613" s="10"/>
      <c r="CL613" s="10"/>
      <c r="CM613" s="10"/>
      <c r="CN613" s="10"/>
      <c r="CO613" s="10"/>
      <c r="CP613" s="10"/>
      <c r="CQ613" s="10"/>
      <c r="CR613" s="10"/>
      <c r="CS613" s="10"/>
      <c r="CT613" s="39"/>
      <c r="CU613" s="39"/>
      <c r="CV613" s="39"/>
      <c r="CW613" s="20"/>
      <c r="CX613" s="39"/>
      <c r="CY613" s="39"/>
      <c r="CZ613" s="39"/>
      <c r="DA613" s="39"/>
      <c r="DB613" s="3"/>
      <c r="DC613" s="3"/>
      <c r="DD613" s="3"/>
      <c r="DE613" s="3"/>
    </row>
    <row r="614" spans="1:109" ht="15.6" x14ac:dyDescent="0.3">
      <c r="A614" s="2"/>
      <c r="B614" s="3"/>
      <c r="C614" s="3"/>
      <c r="D614" s="3"/>
      <c r="E614" s="2"/>
      <c r="F614" s="2"/>
      <c r="G614" s="2"/>
      <c r="H614" s="15"/>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c r="BU614" s="10"/>
      <c r="BV614" s="10"/>
      <c r="BW614" s="10"/>
      <c r="BX614" s="10"/>
      <c r="BY614" s="10"/>
      <c r="BZ614" s="10"/>
      <c r="CA614" s="10"/>
      <c r="CB614" s="10"/>
      <c r="CC614" s="10"/>
      <c r="CD614" s="10"/>
      <c r="CE614" s="10"/>
      <c r="CF614" s="10"/>
      <c r="CG614" s="10"/>
      <c r="CH614" s="10"/>
      <c r="CI614" s="10"/>
      <c r="CJ614" s="10"/>
      <c r="CK614" s="10"/>
      <c r="CL614" s="10"/>
      <c r="CM614" s="10"/>
      <c r="CN614" s="10"/>
      <c r="CO614" s="10"/>
      <c r="CP614" s="10"/>
      <c r="CQ614" s="10"/>
      <c r="CR614" s="10"/>
      <c r="CS614" s="10"/>
      <c r="CT614" s="39"/>
      <c r="CU614" s="39"/>
      <c r="CV614" s="39"/>
      <c r="CW614" s="20"/>
      <c r="CX614" s="39"/>
      <c r="CY614" s="39"/>
      <c r="CZ614" s="39"/>
      <c r="DA614" s="39"/>
      <c r="DB614" s="3"/>
      <c r="DC614" s="3"/>
      <c r="DD614" s="3"/>
      <c r="DE614" s="3"/>
    </row>
    <row r="615" spans="1:109" ht="15.6" x14ac:dyDescent="0.3">
      <c r="A615" s="2"/>
      <c r="B615" s="3"/>
      <c r="C615" s="3"/>
      <c r="D615" s="3"/>
      <c r="E615" s="2"/>
      <c r="F615" s="2"/>
      <c r="G615" s="2"/>
      <c r="H615" s="15"/>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c r="BU615" s="10"/>
      <c r="BV615" s="10"/>
      <c r="BW615" s="10"/>
      <c r="BX615" s="10"/>
      <c r="BY615" s="10"/>
      <c r="BZ615" s="10"/>
      <c r="CA615" s="10"/>
      <c r="CB615" s="10"/>
      <c r="CC615" s="10"/>
      <c r="CD615" s="10"/>
      <c r="CE615" s="10"/>
      <c r="CF615" s="10"/>
      <c r="CG615" s="10"/>
      <c r="CH615" s="10"/>
      <c r="CI615" s="10"/>
      <c r="CJ615" s="10"/>
      <c r="CK615" s="10"/>
      <c r="CL615" s="10"/>
      <c r="CM615" s="10"/>
      <c r="CN615" s="10"/>
      <c r="CO615" s="10"/>
      <c r="CP615" s="10"/>
      <c r="CQ615" s="10"/>
      <c r="CR615" s="10"/>
      <c r="CS615" s="10"/>
      <c r="CT615" s="39"/>
      <c r="CU615" s="39"/>
      <c r="CV615" s="39"/>
      <c r="CW615" s="20"/>
      <c r="CX615" s="39"/>
      <c r="CY615" s="39"/>
      <c r="CZ615" s="39"/>
      <c r="DA615" s="39"/>
      <c r="DB615" s="3"/>
      <c r="DC615" s="3"/>
      <c r="DD615" s="3"/>
      <c r="DE615" s="3"/>
    </row>
    <row r="616" spans="1:109" ht="15.6" x14ac:dyDescent="0.3">
      <c r="A616" s="2"/>
      <c r="B616" s="3"/>
      <c r="C616" s="3"/>
      <c r="D616" s="3"/>
      <c r="E616" s="2"/>
      <c r="F616" s="2"/>
      <c r="G616" s="2"/>
      <c r="H616" s="15"/>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c r="BU616" s="10"/>
      <c r="BV616" s="10"/>
      <c r="BW616" s="10"/>
      <c r="BX616" s="10"/>
      <c r="BY616" s="10"/>
      <c r="BZ616" s="10"/>
      <c r="CA616" s="10"/>
      <c r="CB616" s="10"/>
      <c r="CC616" s="10"/>
      <c r="CD616" s="10"/>
      <c r="CE616" s="10"/>
      <c r="CF616" s="10"/>
      <c r="CG616" s="10"/>
      <c r="CH616" s="10"/>
      <c r="CI616" s="10"/>
      <c r="CJ616" s="10"/>
      <c r="CK616" s="10"/>
      <c r="CL616" s="10"/>
      <c r="CM616" s="10"/>
      <c r="CN616" s="10"/>
      <c r="CO616" s="10"/>
      <c r="CP616" s="10"/>
      <c r="CQ616" s="10"/>
      <c r="CR616" s="10"/>
      <c r="CS616" s="10"/>
      <c r="CT616" s="39"/>
      <c r="CU616" s="39"/>
      <c r="CV616" s="39"/>
      <c r="CW616" s="20"/>
      <c r="CX616" s="39"/>
      <c r="CY616" s="39"/>
      <c r="CZ616" s="39"/>
      <c r="DA616" s="39"/>
      <c r="DB616" s="3"/>
      <c r="DC616" s="3"/>
      <c r="DD616" s="3"/>
      <c r="DE616" s="3"/>
    </row>
    <row r="617" spans="1:109" ht="15.6" x14ac:dyDescent="0.3">
      <c r="A617" s="2"/>
      <c r="B617" s="3"/>
      <c r="C617" s="3"/>
      <c r="D617" s="3"/>
      <c r="E617" s="2"/>
      <c r="F617" s="2"/>
      <c r="G617" s="2"/>
      <c r="H617" s="15"/>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c r="BU617" s="10"/>
      <c r="BV617" s="10"/>
      <c r="BW617" s="10"/>
      <c r="BX617" s="10"/>
      <c r="BY617" s="10"/>
      <c r="BZ617" s="10"/>
      <c r="CA617" s="10"/>
      <c r="CB617" s="10"/>
      <c r="CC617" s="10"/>
      <c r="CD617" s="10"/>
      <c r="CE617" s="10"/>
      <c r="CF617" s="10"/>
      <c r="CG617" s="10"/>
      <c r="CH617" s="10"/>
      <c r="CI617" s="10"/>
      <c r="CJ617" s="10"/>
      <c r="CK617" s="10"/>
      <c r="CL617" s="10"/>
      <c r="CM617" s="10"/>
      <c r="CN617" s="10"/>
      <c r="CO617" s="10"/>
      <c r="CP617" s="10"/>
      <c r="CQ617" s="10"/>
      <c r="CR617" s="10"/>
      <c r="CS617" s="10"/>
      <c r="CT617" s="39"/>
      <c r="CU617" s="39"/>
      <c r="CV617" s="39"/>
      <c r="CW617" s="20"/>
      <c r="CX617" s="39"/>
      <c r="CY617" s="39"/>
      <c r="CZ617" s="39"/>
      <c r="DA617" s="39"/>
      <c r="DB617" s="3"/>
      <c r="DC617" s="3"/>
      <c r="DD617" s="3"/>
      <c r="DE617" s="3"/>
    </row>
    <row r="618" spans="1:109" ht="15.6" x14ac:dyDescent="0.3">
      <c r="A618" s="2"/>
      <c r="B618" s="3"/>
      <c r="C618" s="3"/>
      <c r="D618" s="3"/>
      <c r="E618" s="2"/>
      <c r="F618" s="2"/>
      <c r="G618" s="2"/>
      <c r="H618" s="15"/>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c r="BU618" s="10"/>
      <c r="BV618" s="10"/>
      <c r="BW618" s="10"/>
      <c r="BX618" s="10"/>
      <c r="BY618" s="10"/>
      <c r="BZ618" s="10"/>
      <c r="CA618" s="10"/>
      <c r="CB618" s="10"/>
      <c r="CC618" s="10"/>
      <c r="CD618" s="10"/>
      <c r="CE618" s="10"/>
      <c r="CF618" s="10"/>
      <c r="CG618" s="10"/>
      <c r="CH618" s="10"/>
      <c r="CI618" s="10"/>
      <c r="CJ618" s="10"/>
      <c r="CK618" s="10"/>
      <c r="CL618" s="10"/>
      <c r="CM618" s="10"/>
      <c r="CN618" s="10"/>
      <c r="CO618" s="10"/>
      <c r="CP618" s="10"/>
      <c r="CQ618" s="10"/>
      <c r="CR618" s="10"/>
      <c r="CS618" s="10"/>
      <c r="CT618" s="39"/>
      <c r="CU618" s="39"/>
      <c r="CV618" s="39"/>
      <c r="CW618" s="20"/>
      <c r="CX618" s="39"/>
      <c r="CY618" s="39"/>
      <c r="CZ618" s="39"/>
      <c r="DA618" s="39"/>
      <c r="DB618" s="3"/>
      <c r="DC618" s="3"/>
      <c r="DD618" s="3"/>
      <c r="DE618" s="3"/>
    </row>
    <row r="619" spans="1:109" ht="15.6" x14ac:dyDescent="0.3">
      <c r="A619" s="2"/>
      <c r="B619" s="3"/>
      <c r="C619" s="3"/>
      <c r="D619" s="3"/>
      <c r="E619" s="2"/>
      <c r="F619" s="2"/>
      <c r="G619" s="2"/>
      <c r="H619" s="15"/>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c r="BU619" s="10"/>
      <c r="BV619" s="10"/>
      <c r="BW619" s="10"/>
      <c r="BX619" s="10"/>
      <c r="BY619" s="10"/>
      <c r="BZ619" s="10"/>
      <c r="CA619" s="10"/>
      <c r="CB619" s="10"/>
      <c r="CC619" s="10"/>
      <c r="CD619" s="10"/>
      <c r="CE619" s="10"/>
      <c r="CF619" s="10"/>
      <c r="CG619" s="10"/>
      <c r="CH619" s="10"/>
      <c r="CI619" s="10"/>
      <c r="CJ619" s="10"/>
      <c r="CK619" s="10"/>
      <c r="CL619" s="10"/>
      <c r="CM619" s="10"/>
      <c r="CN619" s="10"/>
      <c r="CO619" s="10"/>
      <c r="CP619" s="10"/>
      <c r="CQ619" s="10"/>
      <c r="CR619" s="10"/>
      <c r="CS619" s="10"/>
      <c r="CT619" s="39"/>
      <c r="CU619" s="39"/>
      <c r="CV619" s="39"/>
      <c r="CW619" s="20"/>
      <c r="CX619" s="39"/>
      <c r="CY619" s="39"/>
      <c r="CZ619" s="39"/>
      <c r="DA619" s="39"/>
      <c r="DB619" s="3"/>
      <c r="DC619" s="3"/>
      <c r="DD619" s="3"/>
      <c r="DE619" s="3"/>
    </row>
    <row r="620" spans="1:109" ht="15.6" x14ac:dyDescent="0.3">
      <c r="A620" s="2"/>
      <c r="B620" s="3"/>
      <c r="C620" s="3"/>
      <c r="D620" s="3"/>
      <c r="E620" s="2"/>
      <c r="F620" s="2"/>
      <c r="G620" s="2"/>
      <c r="H620" s="15"/>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c r="BU620" s="10"/>
      <c r="BV620" s="10"/>
      <c r="BW620" s="10"/>
      <c r="BX620" s="10"/>
      <c r="BY620" s="10"/>
      <c r="BZ620" s="10"/>
      <c r="CA620" s="10"/>
      <c r="CB620" s="10"/>
      <c r="CC620" s="10"/>
      <c r="CD620" s="10"/>
      <c r="CE620" s="10"/>
      <c r="CF620" s="10"/>
      <c r="CG620" s="10"/>
      <c r="CH620" s="10"/>
      <c r="CI620" s="10"/>
      <c r="CJ620" s="10"/>
      <c r="CK620" s="10"/>
      <c r="CL620" s="10"/>
      <c r="CM620" s="10"/>
      <c r="CN620" s="10"/>
      <c r="CO620" s="10"/>
      <c r="CP620" s="10"/>
      <c r="CQ620" s="10"/>
      <c r="CR620" s="10"/>
      <c r="CS620" s="10"/>
      <c r="CT620" s="39"/>
      <c r="CU620" s="39"/>
      <c r="CV620" s="39"/>
      <c r="CW620" s="20"/>
      <c r="CX620" s="39"/>
      <c r="CY620" s="39"/>
      <c r="CZ620" s="39"/>
      <c r="DA620" s="39"/>
      <c r="DB620" s="3"/>
      <c r="DC620" s="3"/>
      <c r="DD620" s="3"/>
      <c r="DE620" s="3"/>
    </row>
    <row r="621" spans="1:109" ht="15.6" x14ac:dyDescent="0.3">
      <c r="A621" s="2"/>
      <c r="B621" s="3"/>
      <c r="C621" s="3"/>
      <c r="D621" s="3"/>
      <c r="E621" s="2"/>
      <c r="F621" s="2"/>
      <c r="G621" s="2"/>
      <c r="H621" s="15"/>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c r="BU621" s="10"/>
      <c r="BV621" s="10"/>
      <c r="BW621" s="10"/>
      <c r="BX621" s="10"/>
      <c r="BY621" s="10"/>
      <c r="BZ621" s="10"/>
      <c r="CA621" s="10"/>
      <c r="CB621" s="10"/>
      <c r="CC621" s="10"/>
      <c r="CD621" s="10"/>
      <c r="CE621" s="10"/>
      <c r="CF621" s="10"/>
      <c r="CG621" s="10"/>
      <c r="CH621" s="10"/>
      <c r="CI621" s="10"/>
      <c r="CJ621" s="10"/>
      <c r="CK621" s="10"/>
      <c r="CL621" s="10"/>
      <c r="CM621" s="10"/>
      <c r="CN621" s="10"/>
      <c r="CO621" s="10"/>
      <c r="CP621" s="10"/>
      <c r="CQ621" s="10"/>
      <c r="CR621" s="10"/>
      <c r="CS621" s="10"/>
      <c r="CT621" s="39"/>
      <c r="CU621" s="39"/>
      <c r="CV621" s="39"/>
      <c r="CW621" s="20"/>
      <c r="CX621" s="39"/>
      <c r="CY621" s="39"/>
      <c r="CZ621" s="39"/>
      <c r="DA621" s="39"/>
      <c r="DB621" s="3"/>
      <c r="DC621" s="3"/>
      <c r="DD621" s="3"/>
      <c r="DE621" s="3"/>
    </row>
    <row r="622" spans="1:109" ht="15.6" x14ac:dyDescent="0.3">
      <c r="A622" s="2"/>
      <c r="B622" s="3"/>
      <c r="C622" s="3"/>
      <c r="D622" s="3"/>
      <c r="E622" s="2"/>
      <c r="F622" s="2"/>
      <c r="G622" s="2"/>
      <c r="H622" s="15"/>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c r="BU622" s="10"/>
      <c r="BV622" s="10"/>
      <c r="BW622" s="10"/>
      <c r="BX622" s="10"/>
      <c r="BY622" s="10"/>
      <c r="BZ622" s="10"/>
      <c r="CA622" s="10"/>
      <c r="CB622" s="10"/>
      <c r="CC622" s="10"/>
      <c r="CD622" s="10"/>
      <c r="CE622" s="10"/>
      <c r="CF622" s="10"/>
      <c r="CG622" s="10"/>
      <c r="CH622" s="10"/>
      <c r="CI622" s="10"/>
      <c r="CJ622" s="10"/>
      <c r="CK622" s="10"/>
      <c r="CL622" s="10"/>
      <c r="CM622" s="10"/>
      <c r="CN622" s="10"/>
      <c r="CO622" s="10"/>
      <c r="CP622" s="10"/>
      <c r="CQ622" s="10"/>
      <c r="CR622" s="10"/>
      <c r="CS622" s="10"/>
      <c r="CT622" s="39"/>
      <c r="CU622" s="39"/>
      <c r="CV622" s="39"/>
      <c r="CW622" s="20"/>
      <c r="CX622" s="39"/>
      <c r="CY622" s="39"/>
      <c r="CZ622" s="39"/>
      <c r="DA622" s="39"/>
      <c r="DB622" s="3"/>
      <c r="DC622" s="3"/>
      <c r="DD622" s="3"/>
      <c r="DE622" s="3"/>
    </row>
    <row r="623" spans="1:109" ht="15.6" x14ac:dyDescent="0.3">
      <c r="A623" s="2"/>
      <c r="B623" s="3"/>
      <c r="C623" s="3"/>
      <c r="D623" s="3"/>
      <c r="E623" s="2"/>
      <c r="F623" s="2"/>
      <c r="G623" s="2"/>
      <c r="H623" s="15"/>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c r="BU623" s="10"/>
      <c r="BV623" s="10"/>
      <c r="BW623" s="10"/>
      <c r="BX623" s="10"/>
      <c r="BY623" s="10"/>
      <c r="BZ623" s="10"/>
      <c r="CA623" s="10"/>
      <c r="CB623" s="10"/>
      <c r="CC623" s="10"/>
      <c r="CD623" s="10"/>
      <c r="CE623" s="10"/>
      <c r="CF623" s="10"/>
      <c r="CG623" s="10"/>
      <c r="CH623" s="10"/>
      <c r="CI623" s="10"/>
      <c r="CJ623" s="10"/>
      <c r="CK623" s="10"/>
      <c r="CL623" s="10"/>
      <c r="CM623" s="10"/>
      <c r="CN623" s="10"/>
      <c r="CO623" s="10"/>
      <c r="CP623" s="10"/>
      <c r="CQ623" s="10"/>
      <c r="CR623" s="10"/>
      <c r="CS623" s="10"/>
      <c r="CT623" s="39"/>
      <c r="CU623" s="39"/>
      <c r="CV623" s="39"/>
      <c r="CW623" s="20"/>
      <c r="CX623" s="39"/>
      <c r="CY623" s="39"/>
      <c r="CZ623" s="39"/>
      <c r="DA623" s="39"/>
      <c r="DB623" s="3"/>
      <c r="DC623" s="3"/>
      <c r="DD623" s="3"/>
      <c r="DE623" s="3"/>
    </row>
    <row r="624" spans="1:109" ht="15.6" x14ac:dyDescent="0.3">
      <c r="A624" s="2"/>
      <c r="B624" s="3"/>
      <c r="C624" s="3"/>
      <c r="D624" s="3"/>
      <c r="E624" s="2"/>
      <c r="F624" s="2"/>
      <c r="G624" s="2"/>
      <c r="H624" s="15"/>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c r="BU624" s="10"/>
      <c r="BV624" s="10"/>
      <c r="BW624" s="10"/>
      <c r="BX624" s="10"/>
      <c r="BY624" s="10"/>
      <c r="BZ624" s="10"/>
      <c r="CA624" s="10"/>
      <c r="CB624" s="10"/>
      <c r="CC624" s="10"/>
      <c r="CD624" s="10"/>
      <c r="CE624" s="10"/>
      <c r="CF624" s="10"/>
      <c r="CG624" s="10"/>
      <c r="CH624" s="10"/>
      <c r="CI624" s="10"/>
      <c r="CJ624" s="10"/>
      <c r="CK624" s="10"/>
      <c r="CL624" s="10"/>
      <c r="CM624" s="10"/>
      <c r="CN624" s="10"/>
      <c r="CO624" s="10"/>
      <c r="CP624" s="10"/>
      <c r="CQ624" s="10"/>
      <c r="CR624" s="10"/>
      <c r="CS624" s="10"/>
      <c r="CT624" s="39"/>
      <c r="CU624" s="39"/>
      <c r="CV624" s="39"/>
      <c r="CW624" s="20"/>
      <c r="CX624" s="39"/>
      <c r="CY624" s="39"/>
      <c r="CZ624" s="39"/>
      <c r="DA624" s="39"/>
      <c r="DB624" s="3"/>
      <c r="DC624" s="3"/>
      <c r="DD624" s="3"/>
      <c r="DE624" s="3"/>
    </row>
    <row r="625" spans="1:109" ht="15.6" x14ac:dyDescent="0.3">
      <c r="A625" s="2"/>
      <c r="B625" s="3"/>
      <c r="C625" s="3"/>
      <c r="D625" s="3"/>
      <c r="E625" s="2"/>
      <c r="F625" s="2"/>
      <c r="G625" s="2"/>
      <c r="H625" s="15"/>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c r="BU625" s="10"/>
      <c r="BV625" s="10"/>
      <c r="BW625" s="10"/>
      <c r="BX625" s="10"/>
      <c r="BY625" s="10"/>
      <c r="BZ625" s="10"/>
      <c r="CA625" s="10"/>
      <c r="CB625" s="10"/>
      <c r="CC625" s="10"/>
      <c r="CD625" s="10"/>
      <c r="CE625" s="10"/>
      <c r="CF625" s="10"/>
      <c r="CG625" s="10"/>
      <c r="CH625" s="10"/>
      <c r="CI625" s="10"/>
      <c r="CJ625" s="10"/>
      <c r="CK625" s="10"/>
      <c r="CL625" s="10"/>
      <c r="CM625" s="10"/>
      <c r="CN625" s="10"/>
      <c r="CO625" s="10"/>
      <c r="CP625" s="10"/>
      <c r="CQ625" s="10"/>
      <c r="CR625" s="10"/>
      <c r="CS625" s="10"/>
      <c r="CT625" s="39"/>
      <c r="CU625" s="39"/>
      <c r="CV625" s="39"/>
      <c r="CW625" s="20"/>
      <c r="CX625" s="39"/>
      <c r="CY625" s="39"/>
      <c r="CZ625" s="39"/>
      <c r="DA625" s="39"/>
      <c r="DB625" s="3"/>
      <c r="DC625" s="3"/>
      <c r="DD625" s="3"/>
      <c r="DE625" s="3"/>
    </row>
    <row r="626" spans="1:109" ht="15.6" x14ac:dyDescent="0.3">
      <c r="A626" s="2"/>
      <c r="B626" s="3"/>
      <c r="C626" s="3"/>
      <c r="D626" s="3"/>
      <c r="E626" s="2"/>
      <c r="F626" s="2"/>
      <c r="G626" s="2"/>
      <c r="H626" s="15"/>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c r="BU626" s="10"/>
      <c r="BV626" s="10"/>
      <c r="BW626" s="10"/>
      <c r="BX626" s="10"/>
      <c r="BY626" s="10"/>
      <c r="BZ626" s="10"/>
      <c r="CA626" s="10"/>
      <c r="CB626" s="10"/>
      <c r="CC626" s="10"/>
      <c r="CD626" s="10"/>
      <c r="CE626" s="10"/>
      <c r="CF626" s="10"/>
      <c r="CG626" s="10"/>
      <c r="CH626" s="10"/>
      <c r="CI626" s="10"/>
      <c r="CJ626" s="10"/>
      <c r="CK626" s="10"/>
      <c r="CL626" s="10"/>
      <c r="CM626" s="10"/>
      <c r="CN626" s="10"/>
      <c r="CO626" s="10"/>
      <c r="CP626" s="10"/>
      <c r="CQ626" s="10"/>
      <c r="CR626" s="10"/>
      <c r="CS626" s="10"/>
      <c r="CT626" s="39"/>
      <c r="CU626" s="39"/>
      <c r="CV626" s="39"/>
      <c r="CW626" s="20"/>
      <c r="CX626" s="39"/>
      <c r="CY626" s="39"/>
      <c r="CZ626" s="39"/>
      <c r="DA626" s="39"/>
      <c r="DB626" s="3"/>
      <c r="DC626" s="3"/>
      <c r="DD626" s="3"/>
      <c r="DE626" s="3"/>
    </row>
    <row r="627" spans="1:109" ht="15.6" x14ac:dyDescent="0.3">
      <c r="A627" s="2"/>
      <c r="B627" s="3"/>
      <c r="C627" s="3"/>
      <c r="D627" s="3"/>
      <c r="E627" s="2"/>
      <c r="F627" s="2"/>
      <c r="G627" s="2"/>
      <c r="H627" s="15"/>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c r="BU627" s="10"/>
      <c r="BV627" s="10"/>
      <c r="BW627" s="10"/>
      <c r="BX627" s="10"/>
      <c r="BY627" s="10"/>
      <c r="BZ627" s="10"/>
      <c r="CA627" s="10"/>
      <c r="CB627" s="10"/>
      <c r="CC627" s="10"/>
      <c r="CD627" s="10"/>
      <c r="CE627" s="10"/>
      <c r="CF627" s="10"/>
      <c r="CG627" s="10"/>
      <c r="CH627" s="10"/>
      <c r="CI627" s="10"/>
      <c r="CJ627" s="10"/>
      <c r="CK627" s="10"/>
      <c r="CL627" s="10"/>
      <c r="CM627" s="10"/>
      <c r="CN627" s="10"/>
      <c r="CO627" s="10"/>
      <c r="CP627" s="10"/>
      <c r="CQ627" s="10"/>
      <c r="CR627" s="10"/>
      <c r="CS627" s="10"/>
      <c r="CT627" s="39"/>
      <c r="CU627" s="39"/>
      <c r="CV627" s="39"/>
      <c r="CW627" s="20"/>
      <c r="CX627" s="39"/>
      <c r="CY627" s="39"/>
      <c r="CZ627" s="39"/>
      <c r="DA627" s="39"/>
      <c r="DB627" s="3"/>
      <c r="DC627" s="3"/>
      <c r="DD627" s="3"/>
      <c r="DE627" s="3"/>
    </row>
    <row r="628" spans="1:109" ht="15.6" x14ac:dyDescent="0.3">
      <c r="A628" s="2"/>
      <c r="B628" s="3"/>
      <c r="C628" s="3"/>
      <c r="D628" s="3"/>
      <c r="E628" s="2"/>
      <c r="F628" s="2"/>
      <c r="G628" s="2"/>
      <c r="H628" s="15"/>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c r="BU628" s="10"/>
      <c r="BV628" s="10"/>
      <c r="BW628" s="10"/>
      <c r="BX628" s="10"/>
      <c r="BY628" s="10"/>
      <c r="BZ628" s="10"/>
      <c r="CA628" s="10"/>
      <c r="CB628" s="10"/>
      <c r="CC628" s="10"/>
      <c r="CD628" s="10"/>
      <c r="CE628" s="10"/>
      <c r="CF628" s="10"/>
      <c r="CG628" s="10"/>
      <c r="CH628" s="10"/>
      <c r="CI628" s="10"/>
      <c r="CJ628" s="10"/>
      <c r="CK628" s="10"/>
      <c r="CL628" s="10"/>
      <c r="CM628" s="10"/>
      <c r="CN628" s="10"/>
      <c r="CO628" s="10"/>
      <c r="CP628" s="10"/>
      <c r="CQ628" s="10"/>
      <c r="CR628" s="10"/>
      <c r="CS628" s="10"/>
      <c r="CT628" s="39"/>
      <c r="CU628" s="39"/>
      <c r="CV628" s="39"/>
      <c r="CW628" s="20"/>
      <c r="CX628" s="39"/>
      <c r="CY628" s="39"/>
      <c r="CZ628" s="39"/>
      <c r="DA628" s="39"/>
      <c r="DB628" s="3"/>
      <c r="DC628" s="3"/>
      <c r="DD628" s="3"/>
      <c r="DE628" s="3"/>
    </row>
    <row r="629" spans="1:109" ht="15.6" x14ac:dyDescent="0.3">
      <c r="A629" s="2"/>
      <c r="B629" s="3"/>
      <c r="C629" s="3"/>
      <c r="D629" s="3"/>
      <c r="E629" s="2"/>
      <c r="F629" s="2"/>
      <c r="G629" s="2"/>
      <c r="H629" s="15"/>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c r="BU629" s="10"/>
      <c r="BV629" s="10"/>
      <c r="BW629" s="10"/>
      <c r="BX629" s="10"/>
      <c r="BY629" s="10"/>
      <c r="BZ629" s="10"/>
      <c r="CA629" s="10"/>
      <c r="CB629" s="10"/>
      <c r="CC629" s="10"/>
      <c r="CD629" s="10"/>
      <c r="CE629" s="10"/>
      <c r="CF629" s="10"/>
      <c r="CG629" s="10"/>
      <c r="CH629" s="10"/>
      <c r="CI629" s="10"/>
      <c r="CJ629" s="10"/>
      <c r="CK629" s="10"/>
      <c r="CL629" s="10"/>
      <c r="CM629" s="10"/>
      <c r="CN629" s="10"/>
      <c r="CO629" s="10"/>
      <c r="CP629" s="10"/>
      <c r="CQ629" s="10"/>
      <c r="CR629" s="10"/>
      <c r="CS629" s="10"/>
      <c r="CT629" s="39"/>
      <c r="CU629" s="39"/>
      <c r="CV629" s="39"/>
      <c r="CW629" s="20"/>
      <c r="CX629" s="39"/>
      <c r="CY629" s="39"/>
      <c r="CZ629" s="39"/>
      <c r="DA629" s="39"/>
      <c r="DB629" s="3"/>
      <c r="DC629" s="3"/>
      <c r="DD629" s="3"/>
      <c r="DE629" s="3"/>
    </row>
    <row r="630" spans="1:109" ht="15.6" x14ac:dyDescent="0.3">
      <c r="A630" s="2"/>
      <c r="B630" s="3"/>
      <c r="C630" s="3"/>
      <c r="D630" s="3"/>
      <c r="E630" s="2"/>
      <c r="F630" s="2"/>
      <c r="G630" s="2"/>
      <c r="H630" s="15"/>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c r="BU630" s="10"/>
      <c r="BV630" s="10"/>
      <c r="BW630" s="10"/>
      <c r="BX630" s="10"/>
      <c r="BY630" s="10"/>
      <c r="BZ630" s="10"/>
      <c r="CA630" s="10"/>
      <c r="CB630" s="10"/>
      <c r="CC630" s="10"/>
      <c r="CD630" s="10"/>
      <c r="CE630" s="10"/>
      <c r="CF630" s="10"/>
      <c r="CG630" s="10"/>
      <c r="CH630" s="10"/>
      <c r="CI630" s="10"/>
      <c r="CJ630" s="10"/>
      <c r="CK630" s="10"/>
      <c r="CL630" s="10"/>
      <c r="CM630" s="10"/>
      <c r="CN630" s="10"/>
      <c r="CO630" s="10"/>
      <c r="CP630" s="10"/>
      <c r="CQ630" s="10"/>
      <c r="CR630" s="10"/>
      <c r="CS630" s="10"/>
      <c r="CT630" s="39"/>
      <c r="CU630" s="39"/>
      <c r="CV630" s="39"/>
      <c r="CW630" s="20"/>
      <c r="CX630" s="39"/>
      <c r="CY630" s="39"/>
      <c r="CZ630" s="39"/>
      <c r="DA630" s="39"/>
      <c r="DB630" s="3"/>
      <c r="DC630" s="3"/>
      <c r="DD630" s="3"/>
      <c r="DE630" s="3"/>
    </row>
    <row r="631" spans="1:109" ht="15.6" x14ac:dyDescent="0.3">
      <c r="A631" s="2"/>
      <c r="B631" s="3"/>
      <c r="C631" s="3"/>
      <c r="D631" s="3"/>
      <c r="E631" s="2"/>
      <c r="F631" s="2"/>
      <c r="G631" s="2"/>
      <c r="H631" s="15"/>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c r="BU631" s="10"/>
      <c r="BV631" s="10"/>
      <c r="BW631" s="10"/>
      <c r="BX631" s="10"/>
      <c r="BY631" s="10"/>
      <c r="BZ631" s="10"/>
      <c r="CA631" s="10"/>
      <c r="CB631" s="10"/>
      <c r="CC631" s="10"/>
      <c r="CD631" s="10"/>
      <c r="CE631" s="10"/>
      <c r="CF631" s="10"/>
      <c r="CG631" s="10"/>
      <c r="CH631" s="10"/>
      <c r="CI631" s="10"/>
      <c r="CJ631" s="10"/>
      <c r="CK631" s="10"/>
      <c r="CL631" s="10"/>
      <c r="CM631" s="10"/>
      <c r="CN631" s="10"/>
      <c r="CO631" s="10"/>
      <c r="CP631" s="10"/>
      <c r="CQ631" s="10"/>
      <c r="CR631" s="10"/>
      <c r="CS631" s="10"/>
      <c r="CT631" s="39"/>
      <c r="CU631" s="39"/>
      <c r="CV631" s="39"/>
      <c r="CW631" s="20"/>
      <c r="CX631" s="39"/>
      <c r="CY631" s="39"/>
      <c r="CZ631" s="39"/>
      <c r="DA631" s="39"/>
      <c r="DB631" s="3"/>
      <c r="DC631" s="3"/>
      <c r="DD631" s="3"/>
      <c r="DE631" s="3"/>
    </row>
    <row r="632" spans="1:109" ht="15.6" x14ac:dyDescent="0.3">
      <c r="A632" s="2"/>
      <c r="B632" s="3"/>
      <c r="C632" s="3"/>
      <c r="D632" s="3"/>
      <c r="E632" s="2"/>
      <c r="F632" s="2"/>
      <c r="G632" s="2"/>
      <c r="H632" s="15"/>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c r="BU632" s="10"/>
      <c r="BV632" s="10"/>
      <c r="BW632" s="10"/>
      <c r="BX632" s="10"/>
      <c r="BY632" s="10"/>
      <c r="BZ632" s="10"/>
      <c r="CA632" s="10"/>
      <c r="CB632" s="10"/>
      <c r="CC632" s="10"/>
      <c r="CD632" s="10"/>
      <c r="CE632" s="10"/>
      <c r="CF632" s="10"/>
      <c r="CG632" s="10"/>
      <c r="CH632" s="10"/>
      <c r="CI632" s="10"/>
      <c r="CJ632" s="10"/>
      <c r="CK632" s="10"/>
      <c r="CL632" s="10"/>
      <c r="CM632" s="10"/>
      <c r="CN632" s="10"/>
      <c r="CO632" s="10"/>
      <c r="CP632" s="10"/>
      <c r="CQ632" s="10"/>
      <c r="CR632" s="10"/>
      <c r="CS632" s="10"/>
      <c r="CT632" s="39"/>
      <c r="CU632" s="39"/>
      <c r="CV632" s="39"/>
      <c r="CW632" s="20"/>
      <c r="CX632" s="39"/>
      <c r="CY632" s="39"/>
      <c r="CZ632" s="39"/>
      <c r="DA632" s="39"/>
      <c r="DB632" s="3"/>
      <c r="DC632" s="3"/>
      <c r="DD632" s="3"/>
      <c r="DE632" s="3"/>
    </row>
    <row r="633" spans="1:109" ht="15.6" x14ac:dyDescent="0.3">
      <c r="A633" s="2"/>
      <c r="B633" s="3"/>
      <c r="C633" s="3"/>
      <c r="D633" s="3"/>
      <c r="E633" s="2"/>
      <c r="F633" s="2"/>
      <c r="G633" s="2"/>
      <c r="H633" s="15"/>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c r="BU633" s="10"/>
      <c r="BV633" s="10"/>
      <c r="BW633" s="10"/>
      <c r="BX633" s="10"/>
      <c r="BY633" s="10"/>
      <c r="BZ633" s="10"/>
      <c r="CA633" s="10"/>
      <c r="CB633" s="10"/>
      <c r="CC633" s="10"/>
      <c r="CD633" s="10"/>
      <c r="CE633" s="10"/>
      <c r="CF633" s="10"/>
      <c r="CG633" s="10"/>
      <c r="CH633" s="10"/>
      <c r="CI633" s="10"/>
      <c r="CJ633" s="10"/>
      <c r="CK633" s="10"/>
      <c r="CL633" s="10"/>
      <c r="CM633" s="10"/>
      <c r="CN633" s="10"/>
      <c r="CO633" s="10"/>
      <c r="CP633" s="10"/>
      <c r="CQ633" s="10"/>
      <c r="CR633" s="10"/>
      <c r="CS633" s="10"/>
      <c r="CT633" s="39"/>
      <c r="CU633" s="39"/>
      <c r="CV633" s="39"/>
      <c r="CW633" s="20"/>
      <c r="CX633" s="39"/>
      <c r="CY633" s="39"/>
      <c r="CZ633" s="39"/>
      <c r="DA633" s="39"/>
      <c r="DB633" s="3"/>
      <c r="DC633" s="3"/>
      <c r="DD633" s="3"/>
      <c r="DE633" s="3"/>
    </row>
    <row r="634" spans="1:109" ht="15.6" x14ac:dyDescent="0.3">
      <c r="A634" s="2"/>
      <c r="B634" s="3"/>
      <c r="C634" s="3"/>
      <c r="D634" s="3"/>
      <c r="E634" s="2"/>
      <c r="F634" s="2"/>
      <c r="G634" s="2"/>
      <c r="H634" s="15"/>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c r="BU634" s="10"/>
      <c r="BV634" s="10"/>
      <c r="BW634" s="10"/>
      <c r="BX634" s="10"/>
      <c r="BY634" s="10"/>
      <c r="BZ634" s="10"/>
      <c r="CA634" s="10"/>
      <c r="CB634" s="10"/>
      <c r="CC634" s="10"/>
      <c r="CD634" s="10"/>
      <c r="CE634" s="10"/>
      <c r="CF634" s="10"/>
      <c r="CG634" s="10"/>
      <c r="CH634" s="10"/>
      <c r="CI634" s="10"/>
      <c r="CJ634" s="10"/>
      <c r="CK634" s="10"/>
      <c r="CL634" s="10"/>
      <c r="CM634" s="10"/>
      <c r="CN634" s="10"/>
      <c r="CO634" s="10"/>
      <c r="CP634" s="10"/>
      <c r="CQ634" s="10"/>
      <c r="CR634" s="10"/>
      <c r="CS634" s="10"/>
      <c r="CT634" s="39"/>
      <c r="CU634" s="39"/>
      <c r="CV634" s="39"/>
      <c r="CW634" s="20"/>
      <c r="CX634" s="39"/>
      <c r="CY634" s="39"/>
      <c r="CZ634" s="39"/>
      <c r="DA634" s="39"/>
      <c r="DB634" s="3"/>
      <c r="DC634" s="3"/>
      <c r="DD634" s="3"/>
      <c r="DE634" s="3"/>
    </row>
    <row r="635" spans="1:109" ht="15.6" x14ac:dyDescent="0.3">
      <c r="A635" s="2"/>
      <c r="B635" s="3"/>
      <c r="C635" s="3"/>
      <c r="D635" s="3"/>
      <c r="E635" s="2"/>
      <c r="F635" s="2"/>
      <c r="G635" s="2"/>
      <c r="H635" s="15"/>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c r="BU635" s="10"/>
      <c r="BV635" s="10"/>
      <c r="BW635" s="10"/>
      <c r="BX635" s="10"/>
      <c r="BY635" s="10"/>
      <c r="BZ635" s="10"/>
      <c r="CA635" s="10"/>
      <c r="CB635" s="10"/>
      <c r="CC635" s="10"/>
      <c r="CD635" s="10"/>
      <c r="CE635" s="10"/>
      <c r="CF635" s="10"/>
      <c r="CG635" s="10"/>
      <c r="CH635" s="10"/>
      <c r="CI635" s="10"/>
      <c r="CJ635" s="10"/>
      <c r="CK635" s="10"/>
      <c r="CL635" s="10"/>
      <c r="CM635" s="10"/>
      <c r="CN635" s="10"/>
      <c r="CO635" s="10"/>
      <c r="CP635" s="10"/>
      <c r="CQ635" s="10"/>
      <c r="CR635" s="10"/>
      <c r="CS635" s="10"/>
      <c r="CT635" s="39"/>
      <c r="CU635" s="39"/>
      <c r="CV635" s="39"/>
      <c r="CW635" s="20"/>
      <c r="CX635" s="39"/>
      <c r="CY635" s="39"/>
      <c r="CZ635" s="39"/>
      <c r="DA635" s="39"/>
      <c r="DB635" s="3"/>
      <c r="DC635" s="3"/>
      <c r="DD635" s="3"/>
      <c r="DE635" s="3"/>
    </row>
    <row r="636" spans="1:109" ht="15.6" x14ac:dyDescent="0.3">
      <c r="A636" s="2"/>
      <c r="B636" s="3"/>
      <c r="C636" s="3"/>
      <c r="D636" s="3"/>
      <c r="E636" s="2"/>
      <c r="F636" s="2"/>
      <c r="G636" s="2"/>
      <c r="H636" s="15"/>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c r="BU636" s="10"/>
      <c r="BV636" s="10"/>
      <c r="BW636" s="10"/>
      <c r="BX636" s="10"/>
      <c r="BY636" s="10"/>
      <c r="BZ636" s="10"/>
      <c r="CA636" s="10"/>
      <c r="CB636" s="10"/>
      <c r="CC636" s="10"/>
      <c r="CD636" s="10"/>
      <c r="CE636" s="10"/>
      <c r="CF636" s="10"/>
      <c r="CG636" s="10"/>
      <c r="CH636" s="10"/>
      <c r="CI636" s="10"/>
      <c r="CJ636" s="10"/>
      <c r="CK636" s="10"/>
      <c r="CL636" s="10"/>
      <c r="CM636" s="10"/>
      <c r="CN636" s="10"/>
      <c r="CO636" s="10"/>
      <c r="CP636" s="10"/>
      <c r="CQ636" s="10"/>
      <c r="CR636" s="10"/>
      <c r="CS636" s="10"/>
      <c r="CT636" s="39"/>
      <c r="CU636" s="39"/>
      <c r="CV636" s="39"/>
      <c r="CW636" s="20"/>
      <c r="CX636" s="39"/>
      <c r="CY636" s="39"/>
      <c r="CZ636" s="39"/>
      <c r="DA636" s="39"/>
      <c r="DB636" s="3"/>
      <c r="DC636" s="3"/>
      <c r="DD636" s="3"/>
      <c r="DE636" s="3"/>
    </row>
    <row r="637" spans="1:109" ht="15.6" x14ac:dyDescent="0.3">
      <c r="A637" s="2"/>
      <c r="B637" s="3"/>
      <c r="C637" s="3"/>
      <c r="D637" s="3"/>
      <c r="E637" s="2"/>
      <c r="F637" s="2"/>
      <c r="G637" s="2"/>
      <c r="H637" s="15"/>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c r="BU637" s="10"/>
      <c r="BV637" s="10"/>
      <c r="BW637" s="10"/>
      <c r="BX637" s="10"/>
      <c r="BY637" s="10"/>
      <c r="BZ637" s="10"/>
      <c r="CA637" s="10"/>
      <c r="CB637" s="10"/>
      <c r="CC637" s="10"/>
      <c r="CD637" s="10"/>
      <c r="CE637" s="10"/>
      <c r="CF637" s="10"/>
      <c r="CG637" s="10"/>
      <c r="CH637" s="10"/>
      <c r="CI637" s="10"/>
      <c r="CJ637" s="10"/>
      <c r="CK637" s="10"/>
      <c r="CL637" s="10"/>
      <c r="CM637" s="10"/>
      <c r="CN637" s="10"/>
      <c r="CO637" s="10"/>
      <c r="CP637" s="10"/>
      <c r="CQ637" s="10"/>
      <c r="CR637" s="10"/>
      <c r="CS637" s="10"/>
      <c r="CT637" s="39"/>
      <c r="CU637" s="39"/>
      <c r="CV637" s="39"/>
      <c r="CW637" s="20"/>
      <c r="CX637" s="39"/>
      <c r="CY637" s="39"/>
      <c r="CZ637" s="39"/>
      <c r="DA637" s="39"/>
      <c r="DB637" s="3"/>
      <c r="DC637" s="3"/>
      <c r="DD637" s="3"/>
      <c r="DE637" s="3"/>
    </row>
    <row r="638" spans="1:109" ht="15.6" x14ac:dyDescent="0.3">
      <c r="A638" s="2"/>
      <c r="B638" s="3"/>
      <c r="C638" s="3"/>
      <c r="D638" s="3"/>
      <c r="E638" s="2"/>
      <c r="F638" s="2"/>
      <c r="G638" s="2"/>
      <c r="H638" s="15"/>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c r="BU638" s="10"/>
      <c r="BV638" s="10"/>
      <c r="BW638" s="10"/>
      <c r="BX638" s="10"/>
      <c r="BY638" s="10"/>
      <c r="BZ638" s="10"/>
      <c r="CA638" s="10"/>
      <c r="CB638" s="10"/>
      <c r="CC638" s="10"/>
      <c r="CD638" s="10"/>
      <c r="CE638" s="10"/>
      <c r="CF638" s="10"/>
      <c r="CG638" s="10"/>
      <c r="CH638" s="10"/>
      <c r="CI638" s="10"/>
      <c r="CJ638" s="10"/>
      <c r="CK638" s="10"/>
      <c r="CL638" s="10"/>
      <c r="CM638" s="10"/>
      <c r="CN638" s="10"/>
      <c r="CO638" s="10"/>
      <c r="CP638" s="10"/>
      <c r="CQ638" s="10"/>
      <c r="CR638" s="10"/>
      <c r="CS638" s="10"/>
      <c r="CT638" s="39"/>
      <c r="CU638" s="39"/>
      <c r="CV638" s="39"/>
      <c r="CW638" s="20"/>
      <c r="CX638" s="39"/>
      <c r="CY638" s="39"/>
      <c r="CZ638" s="39"/>
      <c r="DA638" s="39"/>
      <c r="DB638" s="3"/>
      <c r="DC638" s="3"/>
      <c r="DD638" s="3"/>
      <c r="DE638" s="3"/>
    </row>
    <row r="639" spans="1:109" ht="15.6" x14ac:dyDescent="0.3">
      <c r="A639" s="2"/>
      <c r="B639" s="3"/>
      <c r="C639" s="3"/>
      <c r="D639" s="3"/>
      <c r="E639" s="2"/>
      <c r="F639" s="2"/>
      <c r="G639" s="2"/>
      <c r="H639" s="15"/>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c r="BU639" s="10"/>
      <c r="BV639" s="10"/>
      <c r="BW639" s="10"/>
      <c r="BX639" s="10"/>
      <c r="BY639" s="10"/>
      <c r="BZ639" s="10"/>
      <c r="CA639" s="10"/>
      <c r="CB639" s="10"/>
      <c r="CC639" s="10"/>
      <c r="CD639" s="10"/>
      <c r="CE639" s="10"/>
      <c r="CF639" s="10"/>
      <c r="CG639" s="10"/>
      <c r="CH639" s="10"/>
      <c r="CI639" s="10"/>
      <c r="CJ639" s="10"/>
      <c r="CK639" s="10"/>
      <c r="CL639" s="10"/>
      <c r="CM639" s="10"/>
      <c r="CN639" s="10"/>
      <c r="CO639" s="10"/>
      <c r="CP639" s="10"/>
      <c r="CQ639" s="10"/>
      <c r="CR639" s="10"/>
      <c r="CS639" s="10"/>
      <c r="CT639" s="39"/>
      <c r="CU639" s="39"/>
      <c r="CV639" s="39"/>
      <c r="CW639" s="20"/>
      <c r="CX639" s="39"/>
      <c r="CY639" s="39"/>
      <c r="CZ639" s="39"/>
      <c r="DA639" s="39"/>
      <c r="DB639" s="3"/>
      <c r="DC639" s="3"/>
      <c r="DD639" s="3"/>
      <c r="DE639" s="3"/>
    </row>
    <row r="640" spans="1:109" ht="15.6" x14ac:dyDescent="0.3">
      <c r="A640" s="2"/>
      <c r="B640" s="3"/>
      <c r="C640" s="3"/>
      <c r="D640" s="3"/>
      <c r="E640" s="2"/>
      <c r="F640" s="2"/>
      <c r="G640" s="2"/>
      <c r="H640" s="15"/>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c r="BU640" s="10"/>
      <c r="BV640" s="10"/>
      <c r="BW640" s="10"/>
      <c r="BX640" s="10"/>
      <c r="BY640" s="10"/>
      <c r="BZ640" s="10"/>
      <c r="CA640" s="10"/>
      <c r="CB640" s="10"/>
      <c r="CC640" s="10"/>
      <c r="CD640" s="10"/>
      <c r="CE640" s="10"/>
      <c r="CF640" s="10"/>
      <c r="CG640" s="10"/>
      <c r="CH640" s="10"/>
      <c r="CI640" s="10"/>
      <c r="CJ640" s="10"/>
      <c r="CK640" s="10"/>
      <c r="CL640" s="10"/>
      <c r="CM640" s="10"/>
      <c r="CN640" s="10"/>
      <c r="CO640" s="10"/>
      <c r="CP640" s="10"/>
      <c r="CQ640" s="10"/>
      <c r="CR640" s="10"/>
      <c r="CS640" s="10"/>
      <c r="CT640" s="39"/>
      <c r="CU640" s="39"/>
      <c r="CV640" s="39"/>
      <c r="CW640" s="20"/>
      <c r="CX640" s="39"/>
      <c r="CY640" s="39"/>
      <c r="CZ640" s="39"/>
      <c r="DA640" s="39"/>
      <c r="DB640" s="3"/>
      <c r="DC640" s="3"/>
      <c r="DD640" s="3"/>
      <c r="DE640" s="3"/>
    </row>
    <row r="641" spans="1:109" ht="15.6" x14ac:dyDescent="0.3">
      <c r="A641" s="2"/>
      <c r="B641" s="3"/>
      <c r="C641" s="3"/>
      <c r="D641" s="3"/>
      <c r="E641" s="2"/>
      <c r="F641" s="2"/>
      <c r="G641" s="2"/>
      <c r="H641" s="15"/>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c r="BU641" s="10"/>
      <c r="BV641" s="10"/>
      <c r="BW641" s="10"/>
      <c r="BX641" s="10"/>
      <c r="BY641" s="10"/>
      <c r="BZ641" s="10"/>
      <c r="CA641" s="10"/>
      <c r="CB641" s="10"/>
      <c r="CC641" s="10"/>
      <c r="CD641" s="10"/>
      <c r="CE641" s="10"/>
      <c r="CF641" s="10"/>
      <c r="CG641" s="10"/>
      <c r="CH641" s="10"/>
      <c r="CI641" s="10"/>
      <c r="CJ641" s="10"/>
      <c r="CK641" s="10"/>
      <c r="CL641" s="10"/>
      <c r="CM641" s="10"/>
      <c r="CN641" s="10"/>
      <c r="CO641" s="10"/>
      <c r="CP641" s="10"/>
      <c r="CQ641" s="10"/>
      <c r="CR641" s="10"/>
      <c r="CS641" s="10"/>
      <c r="CT641" s="39"/>
      <c r="CU641" s="39"/>
      <c r="CV641" s="39"/>
      <c r="CW641" s="20"/>
      <c r="CX641" s="39"/>
      <c r="CY641" s="39"/>
      <c r="CZ641" s="39"/>
      <c r="DA641" s="39"/>
      <c r="DB641" s="3"/>
      <c r="DC641" s="3"/>
      <c r="DD641" s="3"/>
      <c r="DE641" s="3"/>
    </row>
    <row r="642" spans="1:109" ht="15.6" x14ac:dyDescent="0.3">
      <c r="A642" s="2"/>
      <c r="B642" s="3"/>
      <c r="C642" s="3"/>
      <c r="D642" s="3"/>
      <c r="E642" s="2"/>
      <c r="F642" s="2"/>
      <c r="G642" s="2"/>
      <c r="H642" s="15"/>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c r="BU642" s="10"/>
      <c r="BV642" s="10"/>
      <c r="BW642" s="10"/>
      <c r="BX642" s="10"/>
      <c r="BY642" s="10"/>
      <c r="BZ642" s="10"/>
      <c r="CA642" s="10"/>
      <c r="CB642" s="10"/>
      <c r="CC642" s="10"/>
      <c r="CD642" s="10"/>
      <c r="CE642" s="10"/>
      <c r="CF642" s="10"/>
      <c r="CG642" s="10"/>
      <c r="CH642" s="10"/>
      <c r="CI642" s="10"/>
      <c r="CJ642" s="10"/>
      <c r="CK642" s="10"/>
      <c r="CL642" s="10"/>
      <c r="CM642" s="10"/>
      <c r="CN642" s="10"/>
      <c r="CO642" s="10"/>
      <c r="CP642" s="10"/>
      <c r="CQ642" s="10"/>
      <c r="CR642" s="10"/>
      <c r="CS642" s="10"/>
      <c r="CT642" s="39"/>
      <c r="CU642" s="39"/>
      <c r="CV642" s="39"/>
      <c r="CW642" s="20"/>
      <c r="CX642" s="39"/>
      <c r="CY642" s="39"/>
      <c r="CZ642" s="39"/>
      <c r="DA642" s="39"/>
      <c r="DB642" s="3"/>
      <c r="DC642" s="3"/>
      <c r="DD642" s="3"/>
      <c r="DE642" s="3"/>
    </row>
    <row r="643" spans="1:109" ht="15.6" x14ac:dyDescent="0.3">
      <c r="A643" s="2"/>
      <c r="B643" s="3"/>
      <c r="C643" s="3"/>
      <c r="D643" s="3"/>
      <c r="E643" s="2"/>
      <c r="F643" s="2"/>
      <c r="G643" s="2"/>
      <c r="H643" s="15"/>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c r="BU643" s="10"/>
      <c r="BV643" s="10"/>
      <c r="BW643" s="10"/>
      <c r="BX643" s="10"/>
      <c r="BY643" s="10"/>
      <c r="BZ643" s="10"/>
      <c r="CA643" s="10"/>
      <c r="CB643" s="10"/>
      <c r="CC643" s="10"/>
      <c r="CD643" s="10"/>
      <c r="CE643" s="10"/>
      <c r="CF643" s="10"/>
      <c r="CG643" s="10"/>
      <c r="CH643" s="10"/>
      <c r="CI643" s="10"/>
      <c r="CJ643" s="10"/>
      <c r="CK643" s="10"/>
      <c r="CL643" s="10"/>
      <c r="CM643" s="10"/>
      <c r="CN643" s="10"/>
      <c r="CO643" s="10"/>
      <c r="CP643" s="10"/>
      <c r="CQ643" s="10"/>
      <c r="CR643" s="10"/>
      <c r="CS643" s="10"/>
      <c r="CT643" s="39"/>
      <c r="CU643" s="39"/>
      <c r="CV643" s="39"/>
      <c r="CW643" s="20"/>
      <c r="CX643" s="39"/>
      <c r="CY643" s="39"/>
      <c r="CZ643" s="39"/>
      <c r="DA643" s="39"/>
      <c r="DB643" s="3"/>
      <c r="DC643" s="3"/>
      <c r="DD643" s="3"/>
      <c r="DE643" s="3"/>
    </row>
    <row r="644" spans="1:109" ht="15.6" x14ac:dyDescent="0.3">
      <c r="A644" s="2"/>
      <c r="B644" s="3"/>
      <c r="C644" s="3"/>
      <c r="D644" s="3"/>
      <c r="E644" s="2"/>
      <c r="F644" s="2"/>
      <c r="G644" s="2"/>
      <c r="H644" s="15"/>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c r="BU644" s="10"/>
      <c r="BV644" s="10"/>
      <c r="BW644" s="10"/>
      <c r="BX644" s="10"/>
      <c r="BY644" s="10"/>
      <c r="BZ644" s="10"/>
      <c r="CA644" s="10"/>
      <c r="CB644" s="10"/>
      <c r="CC644" s="10"/>
      <c r="CD644" s="10"/>
      <c r="CE644" s="10"/>
      <c r="CF644" s="10"/>
      <c r="CG644" s="10"/>
      <c r="CH644" s="10"/>
      <c r="CI644" s="10"/>
      <c r="CJ644" s="10"/>
      <c r="CK644" s="10"/>
      <c r="CL644" s="10"/>
      <c r="CM644" s="10"/>
      <c r="CN644" s="10"/>
      <c r="CO644" s="10"/>
      <c r="CP644" s="10"/>
      <c r="CQ644" s="10"/>
      <c r="CR644" s="10"/>
      <c r="CS644" s="10"/>
      <c r="CT644" s="39"/>
      <c r="CU644" s="39"/>
      <c r="CV644" s="39"/>
      <c r="CW644" s="20"/>
      <c r="CX644" s="39"/>
      <c r="CY644" s="39"/>
      <c r="CZ644" s="39"/>
      <c r="DA644" s="39"/>
      <c r="DB644" s="3"/>
      <c r="DC644" s="3"/>
      <c r="DD644" s="3"/>
      <c r="DE644" s="3"/>
    </row>
    <row r="645" spans="1:109" ht="15.6" x14ac:dyDescent="0.3">
      <c r="A645" s="2"/>
      <c r="B645" s="3"/>
      <c r="C645" s="3"/>
      <c r="D645" s="3"/>
      <c r="E645" s="2"/>
      <c r="F645" s="2"/>
      <c r="G645" s="2"/>
      <c r="H645" s="15"/>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c r="BU645" s="10"/>
      <c r="BV645" s="10"/>
      <c r="BW645" s="10"/>
      <c r="BX645" s="10"/>
      <c r="BY645" s="10"/>
      <c r="BZ645" s="10"/>
      <c r="CA645" s="10"/>
      <c r="CB645" s="10"/>
      <c r="CC645" s="10"/>
      <c r="CD645" s="10"/>
      <c r="CE645" s="10"/>
      <c r="CF645" s="10"/>
      <c r="CG645" s="10"/>
      <c r="CH645" s="10"/>
      <c r="CI645" s="10"/>
      <c r="CJ645" s="10"/>
      <c r="CK645" s="10"/>
      <c r="CL645" s="10"/>
      <c r="CM645" s="10"/>
      <c r="CN645" s="10"/>
      <c r="CO645" s="10"/>
      <c r="CP645" s="10"/>
      <c r="CQ645" s="10"/>
      <c r="CR645" s="10"/>
      <c r="CS645" s="10"/>
      <c r="CT645" s="39"/>
      <c r="CU645" s="39"/>
      <c r="CV645" s="39"/>
      <c r="CW645" s="20"/>
      <c r="CX645" s="39"/>
      <c r="CY645" s="39"/>
      <c r="CZ645" s="39"/>
      <c r="DA645" s="39"/>
      <c r="DB645" s="3"/>
      <c r="DC645" s="3"/>
      <c r="DD645" s="3"/>
      <c r="DE645" s="3"/>
    </row>
    <row r="646" spans="1:109" ht="15.6" x14ac:dyDescent="0.3">
      <c r="A646" s="2"/>
      <c r="B646" s="3"/>
      <c r="C646" s="3"/>
      <c r="D646" s="3"/>
      <c r="E646" s="2"/>
      <c r="F646" s="2"/>
      <c r="G646" s="2"/>
      <c r="H646" s="15"/>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c r="BU646" s="10"/>
      <c r="BV646" s="10"/>
      <c r="BW646" s="10"/>
      <c r="BX646" s="10"/>
      <c r="BY646" s="10"/>
      <c r="BZ646" s="10"/>
      <c r="CA646" s="10"/>
      <c r="CB646" s="10"/>
      <c r="CC646" s="10"/>
      <c r="CD646" s="10"/>
      <c r="CE646" s="10"/>
      <c r="CF646" s="10"/>
      <c r="CG646" s="10"/>
      <c r="CH646" s="10"/>
      <c r="CI646" s="10"/>
      <c r="CJ646" s="10"/>
      <c r="CK646" s="10"/>
      <c r="CL646" s="10"/>
      <c r="CM646" s="10"/>
      <c r="CN646" s="10"/>
      <c r="CO646" s="10"/>
      <c r="CP646" s="10"/>
      <c r="CQ646" s="10"/>
      <c r="CR646" s="10"/>
      <c r="CS646" s="10"/>
      <c r="CT646" s="39"/>
      <c r="CU646" s="39"/>
      <c r="CV646" s="39"/>
      <c r="CW646" s="20"/>
      <c r="CX646" s="39"/>
      <c r="CY646" s="39"/>
      <c r="CZ646" s="39"/>
      <c r="DA646" s="39"/>
      <c r="DB646" s="3"/>
      <c r="DC646" s="3"/>
      <c r="DD646" s="3"/>
      <c r="DE646" s="3"/>
    </row>
    <row r="647" spans="1:109" ht="15.6" x14ac:dyDescent="0.3">
      <c r="A647" s="2"/>
      <c r="B647" s="3"/>
      <c r="C647" s="3"/>
      <c r="D647" s="3"/>
      <c r="E647" s="2"/>
      <c r="F647" s="2"/>
      <c r="G647" s="2"/>
      <c r="H647" s="15"/>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c r="BU647" s="10"/>
      <c r="BV647" s="10"/>
      <c r="BW647" s="10"/>
      <c r="BX647" s="10"/>
      <c r="BY647" s="10"/>
      <c r="BZ647" s="10"/>
      <c r="CA647" s="10"/>
      <c r="CB647" s="10"/>
      <c r="CC647" s="10"/>
      <c r="CD647" s="10"/>
      <c r="CE647" s="10"/>
      <c r="CF647" s="10"/>
      <c r="CG647" s="10"/>
      <c r="CH647" s="10"/>
      <c r="CI647" s="10"/>
      <c r="CJ647" s="10"/>
      <c r="CK647" s="10"/>
      <c r="CL647" s="10"/>
      <c r="CM647" s="10"/>
      <c r="CN647" s="10"/>
      <c r="CO647" s="10"/>
      <c r="CP647" s="10"/>
      <c r="CQ647" s="10"/>
      <c r="CR647" s="10"/>
      <c r="CS647" s="10"/>
      <c r="CT647" s="39"/>
      <c r="CU647" s="39"/>
      <c r="CV647" s="39"/>
      <c r="CW647" s="20"/>
      <c r="CX647" s="39"/>
      <c r="CY647" s="39"/>
      <c r="CZ647" s="39"/>
      <c r="DA647" s="39"/>
      <c r="DB647" s="3"/>
      <c r="DC647" s="3"/>
      <c r="DD647" s="3"/>
      <c r="DE647" s="3"/>
    </row>
    <row r="648" spans="1:109" ht="15.6" x14ac:dyDescent="0.3">
      <c r="A648" s="2"/>
      <c r="B648" s="3"/>
      <c r="C648" s="3"/>
      <c r="D648" s="3"/>
      <c r="E648" s="2"/>
      <c r="F648" s="2"/>
      <c r="G648" s="2"/>
      <c r="H648" s="15"/>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c r="BU648" s="10"/>
      <c r="BV648" s="10"/>
      <c r="BW648" s="10"/>
      <c r="BX648" s="10"/>
      <c r="BY648" s="10"/>
      <c r="BZ648" s="10"/>
      <c r="CA648" s="10"/>
      <c r="CB648" s="10"/>
      <c r="CC648" s="10"/>
      <c r="CD648" s="10"/>
      <c r="CE648" s="10"/>
      <c r="CF648" s="10"/>
      <c r="CG648" s="10"/>
      <c r="CH648" s="10"/>
      <c r="CI648" s="10"/>
      <c r="CJ648" s="10"/>
      <c r="CK648" s="10"/>
      <c r="CL648" s="10"/>
      <c r="CM648" s="10"/>
      <c r="CN648" s="10"/>
      <c r="CO648" s="10"/>
      <c r="CP648" s="10"/>
      <c r="CQ648" s="10"/>
      <c r="CR648" s="10"/>
      <c r="CS648" s="10"/>
      <c r="CT648" s="39"/>
      <c r="CU648" s="39"/>
      <c r="CV648" s="39"/>
      <c r="CW648" s="20"/>
      <c r="CX648" s="39"/>
      <c r="CY648" s="39"/>
      <c r="CZ648" s="39"/>
      <c r="DA648" s="39"/>
      <c r="DB648" s="3"/>
      <c r="DC648" s="3"/>
      <c r="DD648" s="3"/>
      <c r="DE648" s="3"/>
    </row>
    <row r="649" spans="1:109" ht="15.6" x14ac:dyDescent="0.3">
      <c r="A649" s="2"/>
      <c r="B649" s="3"/>
      <c r="C649" s="3"/>
      <c r="D649" s="3"/>
      <c r="E649" s="2"/>
      <c r="F649" s="2"/>
      <c r="G649" s="2"/>
      <c r="H649" s="15"/>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c r="BU649" s="10"/>
      <c r="BV649" s="10"/>
      <c r="BW649" s="10"/>
      <c r="BX649" s="10"/>
      <c r="BY649" s="10"/>
      <c r="BZ649" s="10"/>
      <c r="CA649" s="10"/>
      <c r="CB649" s="10"/>
      <c r="CC649" s="10"/>
      <c r="CD649" s="10"/>
      <c r="CE649" s="10"/>
      <c r="CF649" s="10"/>
      <c r="CG649" s="10"/>
      <c r="CH649" s="10"/>
      <c r="CI649" s="10"/>
      <c r="CJ649" s="10"/>
      <c r="CK649" s="10"/>
      <c r="CL649" s="10"/>
      <c r="CM649" s="10"/>
      <c r="CN649" s="10"/>
      <c r="CO649" s="10"/>
      <c r="CP649" s="10"/>
      <c r="CQ649" s="10"/>
      <c r="CR649" s="10"/>
      <c r="CS649" s="10"/>
      <c r="CT649" s="39"/>
      <c r="CU649" s="39"/>
      <c r="CV649" s="39"/>
      <c r="CW649" s="20"/>
      <c r="CX649" s="39"/>
      <c r="CY649" s="39"/>
      <c r="CZ649" s="39"/>
      <c r="DA649" s="39"/>
      <c r="DB649" s="3"/>
      <c r="DC649" s="3"/>
      <c r="DD649" s="3"/>
      <c r="DE649" s="3"/>
    </row>
    <row r="650" spans="1:109" ht="15.6" x14ac:dyDescent="0.3">
      <c r="A650" s="2"/>
      <c r="B650" s="3"/>
      <c r="C650" s="3"/>
      <c r="D650" s="3"/>
      <c r="E650" s="2"/>
      <c r="F650" s="2"/>
      <c r="G650" s="2"/>
      <c r="H650" s="15"/>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c r="BU650" s="10"/>
      <c r="BV650" s="10"/>
      <c r="BW650" s="10"/>
      <c r="BX650" s="10"/>
      <c r="BY650" s="10"/>
      <c r="BZ650" s="10"/>
      <c r="CA650" s="10"/>
      <c r="CB650" s="10"/>
      <c r="CC650" s="10"/>
      <c r="CD650" s="10"/>
      <c r="CE650" s="10"/>
      <c r="CF650" s="10"/>
      <c r="CG650" s="10"/>
      <c r="CH650" s="10"/>
      <c r="CI650" s="10"/>
      <c r="CJ650" s="10"/>
      <c r="CK650" s="10"/>
      <c r="CL650" s="10"/>
      <c r="CM650" s="10"/>
      <c r="CN650" s="10"/>
      <c r="CO650" s="10"/>
      <c r="CP650" s="10"/>
      <c r="CQ650" s="10"/>
      <c r="CR650" s="10"/>
      <c r="CS650" s="10"/>
      <c r="CT650" s="39"/>
      <c r="CU650" s="39"/>
      <c r="CV650" s="39"/>
      <c r="CW650" s="20"/>
      <c r="CX650" s="39"/>
      <c r="CY650" s="39"/>
      <c r="CZ650" s="39"/>
      <c r="DA650" s="39"/>
      <c r="DB650" s="3"/>
      <c r="DC650" s="3"/>
      <c r="DD650" s="3"/>
      <c r="DE650" s="3"/>
    </row>
    <row r="651" spans="1:109" ht="15.6" x14ac:dyDescent="0.3">
      <c r="A651" s="2"/>
      <c r="B651" s="3"/>
      <c r="C651" s="3"/>
      <c r="D651" s="3"/>
      <c r="E651" s="2"/>
      <c r="F651" s="2"/>
      <c r="G651" s="2"/>
      <c r="H651" s="15"/>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c r="BU651" s="10"/>
      <c r="BV651" s="10"/>
      <c r="BW651" s="10"/>
      <c r="BX651" s="10"/>
      <c r="BY651" s="10"/>
      <c r="BZ651" s="10"/>
      <c r="CA651" s="10"/>
      <c r="CB651" s="10"/>
      <c r="CC651" s="10"/>
      <c r="CD651" s="10"/>
      <c r="CE651" s="10"/>
      <c r="CF651" s="10"/>
      <c r="CG651" s="10"/>
      <c r="CH651" s="10"/>
      <c r="CI651" s="10"/>
      <c r="CJ651" s="10"/>
      <c r="CK651" s="10"/>
      <c r="CL651" s="10"/>
      <c r="CM651" s="10"/>
      <c r="CN651" s="10"/>
      <c r="CO651" s="10"/>
      <c r="CP651" s="10"/>
      <c r="CQ651" s="10"/>
      <c r="CR651" s="10"/>
      <c r="CS651" s="10"/>
      <c r="CT651" s="39"/>
      <c r="CU651" s="39"/>
      <c r="CV651" s="39"/>
      <c r="CW651" s="20"/>
      <c r="CX651" s="39"/>
      <c r="CY651" s="39"/>
      <c r="CZ651" s="39"/>
      <c r="DA651" s="39"/>
      <c r="DB651" s="3"/>
      <c r="DC651" s="3"/>
      <c r="DD651" s="3"/>
      <c r="DE651" s="3"/>
    </row>
    <row r="652" spans="1:109" ht="15.6" x14ac:dyDescent="0.3">
      <c r="A652" s="2"/>
      <c r="B652" s="3"/>
      <c r="C652" s="3"/>
      <c r="D652" s="3"/>
      <c r="E652" s="2"/>
      <c r="F652" s="2"/>
      <c r="G652" s="2"/>
      <c r="H652" s="15"/>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c r="BU652" s="10"/>
      <c r="BV652" s="10"/>
      <c r="BW652" s="10"/>
      <c r="BX652" s="10"/>
      <c r="BY652" s="10"/>
      <c r="BZ652" s="10"/>
      <c r="CA652" s="10"/>
      <c r="CB652" s="10"/>
      <c r="CC652" s="10"/>
      <c r="CD652" s="10"/>
      <c r="CE652" s="10"/>
      <c r="CF652" s="10"/>
      <c r="CG652" s="10"/>
      <c r="CH652" s="10"/>
      <c r="CI652" s="10"/>
      <c r="CJ652" s="10"/>
      <c r="CK652" s="10"/>
      <c r="CL652" s="10"/>
      <c r="CM652" s="10"/>
      <c r="CN652" s="10"/>
      <c r="CO652" s="10"/>
      <c r="CP652" s="10"/>
      <c r="CQ652" s="10"/>
      <c r="CR652" s="10"/>
      <c r="CS652" s="10"/>
      <c r="CT652" s="39"/>
      <c r="CU652" s="39"/>
      <c r="CV652" s="39"/>
      <c r="CW652" s="20"/>
      <c r="CX652" s="39"/>
      <c r="CY652" s="39"/>
      <c r="CZ652" s="39"/>
      <c r="DA652" s="39"/>
      <c r="DB652" s="3"/>
      <c r="DC652" s="3"/>
      <c r="DD652" s="3"/>
      <c r="DE652" s="3"/>
    </row>
    <row r="653" spans="1:109" ht="15.6" x14ac:dyDescent="0.3">
      <c r="A653" s="2"/>
      <c r="B653" s="3"/>
      <c r="C653" s="3"/>
      <c r="D653" s="3"/>
      <c r="E653" s="2"/>
      <c r="F653" s="2"/>
      <c r="G653" s="2"/>
      <c r="H653" s="15"/>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c r="BU653" s="10"/>
      <c r="BV653" s="10"/>
      <c r="BW653" s="10"/>
      <c r="BX653" s="10"/>
      <c r="BY653" s="10"/>
      <c r="BZ653" s="10"/>
      <c r="CA653" s="10"/>
      <c r="CB653" s="10"/>
      <c r="CC653" s="10"/>
      <c r="CD653" s="10"/>
      <c r="CE653" s="10"/>
      <c r="CF653" s="10"/>
      <c r="CG653" s="10"/>
      <c r="CH653" s="10"/>
      <c r="CI653" s="10"/>
      <c r="CJ653" s="10"/>
      <c r="CK653" s="10"/>
      <c r="CL653" s="10"/>
      <c r="CM653" s="10"/>
      <c r="CN653" s="10"/>
      <c r="CO653" s="10"/>
      <c r="CP653" s="10"/>
      <c r="CQ653" s="10"/>
      <c r="CR653" s="10"/>
      <c r="CS653" s="10"/>
      <c r="CT653" s="39"/>
      <c r="CU653" s="39"/>
      <c r="CV653" s="39"/>
      <c r="CW653" s="20"/>
      <c r="CX653" s="39"/>
      <c r="CY653" s="39"/>
      <c r="CZ653" s="39"/>
      <c r="DA653" s="39"/>
      <c r="DB653" s="3"/>
      <c r="DC653" s="3"/>
      <c r="DD653" s="3"/>
      <c r="DE653" s="3"/>
    </row>
    <row r="654" spans="1:109" ht="15.6" x14ac:dyDescent="0.3">
      <c r="A654" s="2"/>
      <c r="B654" s="3"/>
      <c r="C654" s="3"/>
      <c r="D654" s="3"/>
      <c r="E654" s="2"/>
      <c r="F654" s="2"/>
      <c r="G654" s="2"/>
      <c r="H654" s="15"/>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c r="BU654" s="10"/>
      <c r="BV654" s="10"/>
      <c r="BW654" s="10"/>
      <c r="BX654" s="10"/>
      <c r="BY654" s="10"/>
      <c r="BZ654" s="10"/>
      <c r="CA654" s="10"/>
      <c r="CB654" s="10"/>
      <c r="CC654" s="10"/>
      <c r="CD654" s="10"/>
      <c r="CE654" s="10"/>
      <c r="CF654" s="10"/>
      <c r="CG654" s="10"/>
      <c r="CH654" s="10"/>
      <c r="CI654" s="10"/>
      <c r="CJ654" s="10"/>
      <c r="CK654" s="10"/>
      <c r="CL654" s="10"/>
      <c r="CM654" s="10"/>
      <c r="CN654" s="10"/>
      <c r="CO654" s="10"/>
      <c r="CP654" s="10"/>
      <c r="CQ654" s="10"/>
      <c r="CR654" s="10"/>
      <c r="CS654" s="10"/>
      <c r="CT654" s="39"/>
      <c r="CU654" s="39"/>
      <c r="CV654" s="39"/>
      <c r="CW654" s="20"/>
      <c r="CX654" s="39"/>
      <c r="CY654" s="39"/>
      <c r="CZ654" s="39"/>
      <c r="DA654" s="39"/>
      <c r="DB654" s="3"/>
      <c r="DC654" s="3"/>
      <c r="DD654" s="3"/>
      <c r="DE654" s="3"/>
    </row>
    <row r="655" spans="1:109" ht="15.6" x14ac:dyDescent="0.3">
      <c r="A655" s="2"/>
      <c r="B655" s="3"/>
      <c r="C655" s="3"/>
      <c r="D655" s="3"/>
      <c r="E655" s="2"/>
      <c r="F655" s="2"/>
      <c r="G655" s="2"/>
      <c r="H655" s="15"/>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c r="BU655" s="10"/>
      <c r="BV655" s="10"/>
      <c r="BW655" s="10"/>
      <c r="BX655" s="10"/>
      <c r="BY655" s="10"/>
      <c r="BZ655" s="10"/>
      <c r="CA655" s="10"/>
      <c r="CB655" s="10"/>
      <c r="CC655" s="10"/>
      <c r="CD655" s="10"/>
      <c r="CE655" s="10"/>
      <c r="CF655" s="10"/>
      <c r="CG655" s="10"/>
      <c r="CH655" s="10"/>
      <c r="CI655" s="10"/>
      <c r="CJ655" s="10"/>
      <c r="CK655" s="10"/>
      <c r="CL655" s="10"/>
      <c r="CM655" s="10"/>
      <c r="CN655" s="10"/>
      <c r="CO655" s="10"/>
      <c r="CP655" s="10"/>
      <c r="CQ655" s="10"/>
      <c r="CR655" s="10"/>
      <c r="CS655" s="10"/>
      <c r="CT655" s="39"/>
      <c r="CU655" s="39"/>
      <c r="CV655" s="39"/>
      <c r="CW655" s="20"/>
      <c r="CX655" s="39"/>
      <c r="CY655" s="39"/>
      <c r="CZ655" s="39"/>
      <c r="DA655" s="39"/>
      <c r="DB655" s="3"/>
      <c r="DC655" s="3"/>
      <c r="DD655" s="3"/>
      <c r="DE655" s="3"/>
    </row>
    <row r="656" spans="1:109" ht="15.6" x14ac:dyDescent="0.3">
      <c r="A656" s="2"/>
      <c r="B656" s="3"/>
      <c r="C656" s="3"/>
      <c r="D656" s="3"/>
      <c r="E656" s="2"/>
      <c r="F656" s="2"/>
      <c r="G656" s="2"/>
      <c r="H656" s="15"/>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c r="BU656" s="10"/>
      <c r="BV656" s="10"/>
      <c r="BW656" s="10"/>
      <c r="BX656" s="10"/>
      <c r="BY656" s="10"/>
      <c r="BZ656" s="10"/>
      <c r="CA656" s="10"/>
      <c r="CB656" s="10"/>
      <c r="CC656" s="10"/>
      <c r="CD656" s="10"/>
      <c r="CE656" s="10"/>
      <c r="CF656" s="10"/>
      <c r="CG656" s="10"/>
      <c r="CH656" s="10"/>
      <c r="CI656" s="10"/>
      <c r="CJ656" s="10"/>
      <c r="CK656" s="10"/>
      <c r="CL656" s="10"/>
      <c r="CM656" s="10"/>
      <c r="CN656" s="10"/>
      <c r="CO656" s="10"/>
      <c r="CP656" s="10"/>
      <c r="CQ656" s="10"/>
      <c r="CR656" s="10"/>
      <c r="CS656" s="10"/>
      <c r="CT656" s="39"/>
      <c r="CU656" s="39"/>
      <c r="CV656" s="39"/>
      <c r="CW656" s="20"/>
      <c r="CX656" s="39"/>
      <c r="CY656" s="39"/>
      <c r="CZ656" s="39"/>
      <c r="DA656" s="39"/>
      <c r="DB656" s="3"/>
      <c r="DC656" s="3"/>
      <c r="DD656" s="3"/>
      <c r="DE656" s="3"/>
    </row>
    <row r="657" spans="1:109" ht="15.6" x14ac:dyDescent="0.3">
      <c r="A657" s="2"/>
      <c r="B657" s="3"/>
      <c r="C657" s="3"/>
      <c r="D657" s="3"/>
      <c r="E657" s="2"/>
      <c r="F657" s="2"/>
      <c r="G657" s="2"/>
      <c r="H657" s="15"/>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c r="BU657" s="10"/>
      <c r="BV657" s="10"/>
      <c r="BW657" s="10"/>
      <c r="BX657" s="10"/>
      <c r="BY657" s="10"/>
      <c r="BZ657" s="10"/>
      <c r="CA657" s="10"/>
      <c r="CB657" s="10"/>
      <c r="CC657" s="10"/>
      <c r="CD657" s="10"/>
      <c r="CE657" s="10"/>
      <c r="CF657" s="10"/>
      <c r="CG657" s="10"/>
      <c r="CH657" s="10"/>
      <c r="CI657" s="10"/>
      <c r="CJ657" s="10"/>
      <c r="CK657" s="10"/>
      <c r="CL657" s="10"/>
      <c r="CM657" s="10"/>
      <c r="CN657" s="10"/>
      <c r="CO657" s="10"/>
      <c r="CP657" s="10"/>
      <c r="CQ657" s="10"/>
      <c r="CR657" s="10"/>
      <c r="CS657" s="10"/>
      <c r="CT657" s="39"/>
      <c r="CU657" s="39"/>
      <c r="CV657" s="39"/>
      <c r="CW657" s="20"/>
      <c r="CX657" s="39"/>
      <c r="CY657" s="39"/>
      <c r="CZ657" s="39"/>
      <c r="DA657" s="39"/>
      <c r="DB657" s="3"/>
      <c r="DC657" s="3"/>
      <c r="DD657" s="3"/>
      <c r="DE657" s="3"/>
    </row>
    <row r="658" spans="1:109" ht="15.6" x14ac:dyDescent="0.3">
      <c r="A658" s="2"/>
      <c r="B658" s="3"/>
      <c r="C658" s="3"/>
      <c r="D658" s="3"/>
      <c r="E658" s="2"/>
      <c r="F658" s="2"/>
      <c r="G658" s="2"/>
      <c r="H658" s="15"/>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c r="BU658" s="10"/>
      <c r="BV658" s="10"/>
      <c r="BW658" s="10"/>
      <c r="BX658" s="10"/>
      <c r="BY658" s="10"/>
      <c r="BZ658" s="10"/>
      <c r="CA658" s="10"/>
      <c r="CB658" s="10"/>
      <c r="CC658" s="10"/>
      <c r="CD658" s="10"/>
      <c r="CE658" s="10"/>
      <c r="CF658" s="10"/>
      <c r="CG658" s="10"/>
      <c r="CH658" s="10"/>
      <c r="CI658" s="10"/>
      <c r="CJ658" s="10"/>
      <c r="CK658" s="10"/>
      <c r="CL658" s="10"/>
      <c r="CM658" s="10"/>
      <c r="CN658" s="10"/>
      <c r="CO658" s="10"/>
      <c r="CP658" s="10"/>
      <c r="CQ658" s="10"/>
      <c r="CR658" s="10"/>
      <c r="CS658" s="10"/>
      <c r="CT658" s="39"/>
      <c r="CU658" s="39"/>
      <c r="CV658" s="39"/>
      <c r="CW658" s="20"/>
      <c r="CX658" s="39"/>
      <c r="CY658" s="39"/>
      <c r="CZ658" s="39"/>
      <c r="DA658" s="39"/>
      <c r="DB658" s="3"/>
      <c r="DC658" s="3"/>
      <c r="DD658" s="3"/>
      <c r="DE658" s="3"/>
    </row>
    <row r="659" spans="1:109" ht="15.6" x14ac:dyDescent="0.3">
      <c r="A659" s="2"/>
      <c r="B659" s="3"/>
      <c r="C659" s="3"/>
      <c r="D659" s="3"/>
      <c r="E659" s="2"/>
      <c r="F659" s="2"/>
      <c r="G659" s="2"/>
      <c r="H659" s="15"/>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c r="BU659" s="10"/>
      <c r="BV659" s="10"/>
      <c r="BW659" s="10"/>
      <c r="BX659" s="10"/>
      <c r="BY659" s="10"/>
      <c r="BZ659" s="10"/>
      <c r="CA659" s="10"/>
      <c r="CB659" s="10"/>
      <c r="CC659" s="10"/>
      <c r="CD659" s="10"/>
      <c r="CE659" s="10"/>
      <c r="CF659" s="10"/>
      <c r="CG659" s="10"/>
      <c r="CH659" s="10"/>
      <c r="CI659" s="10"/>
      <c r="CJ659" s="10"/>
      <c r="CK659" s="10"/>
      <c r="CL659" s="10"/>
      <c r="CM659" s="10"/>
      <c r="CN659" s="10"/>
      <c r="CO659" s="10"/>
      <c r="CP659" s="10"/>
      <c r="CQ659" s="10"/>
      <c r="CR659" s="10"/>
      <c r="CS659" s="10"/>
      <c r="CT659" s="39"/>
      <c r="CU659" s="39"/>
      <c r="CV659" s="39"/>
      <c r="CW659" s="20"/>
      <c r="CX659" s="39"/>
      <c r="CY659" s="39"/>
      <c r="CZ659" s="39"/>
      <c r="DA659" s="39"/>
      <c r="DB659" s="3"/>
      <c r="DC659" s="3"/>
      <c r="DD659" s="3"/>
      <c r="DE659" s="3"/>
    </row>
    <row r="660" spans="1:109" ht="15.6" x14ac:dyDescent="0.3">
      <c r="A660" s="2"/>
      <c r="B660" s="3"/>
      <c r="C660" s="3"/>
      <c r="D660" s="3"/>
      <c r="E660" s="2"/>
      <c r="F660" s="2"/>
      <c r="G660" s="2"/>
      <c r="H660" s="15"/>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c r="BU660" s="10"/>
      <c r="BV660" s="10"/>
      <c r="BW660" s="10"/>
      <c r="BX660" s="10"/>
      <c r="BY660" s="10"/>
      <c r="BZ660" s="10"/>
      <c r="CA660" s="10"/>
      <c r="CB660" s="10"/>
      <c r="CC660" s="10"/>
      <c r="CD660" s="10"/>
      <c r="CE660" s="10"/>
      <c r="CF660" s="10"/>
      <c r="CG660" s="10"/>
      <c r="CH660" s="10"/>
      <c r="CI660" s="10"/>
      <c r="CJ660" s="10"/>
      <c r="CK660" s="10"/>
      <c r="CL660" s="10"/>
      <c r="CM660" s="10"/>
      <c r="CN660" s="10"/>
      <c r="CO660" s="10"/>
      <c r="CP660" s="10"/>
      <c r="CQ660" s="10"/>
      <c r="CR660" s="10"/>
      <c r="CS660" s="10"/>
      <c r="CT660" s="39"/>
      <c r="CU660" s="39"/>
      <c r="CV660" s="39"/>
      <c r="CW660" s="20"/>
      <c r="CX660" s="39"/>
      <c r="CY660" s="39"/>
      <c r="CZ660" s="39"/>
      <c r="DA660" s="39"/>
      <c r="DB660" s="3"/>
      <c r="DC660" s="3"/>
      <c r="DD660" s="3"/>
      <c r="DE660" s="3"/>
    </row>
    <row r="661" spans="1:109" ht="15.6" x14ac:dyDescent="0.3">
      <c r="A661" s="2"/>
      <c r="B661" s="3"/>
      <c r="C661" s="3"/>
      <c r="D661" s="3"/>
      <c r="E661" s="2"/>
      <c r="F661" s="2"/>
      <c r="G661" s="2"/>
      <c r="H661" s="15"/>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c r="BU661" s="10"/>
      <c r="BV661" s="10"/>
      <c r="BW661" s="10"/>
      <c r="BX661" s="10"/>
      <c r="BY661" s="10"/>
      <c r="BZ661" s="10"/>
      <c r="CA661" s="10"/>
      <c r="CB661" s="10"/>
      <c r="CC661" s="10"/>
      <c r="CD661" s="10"/>
      <c r="CE661" s="10"/>
      <c r="CF661" s="10"/>
      <c r="CG661" s="10"/>
      <c r="CH661" s="10"/>
      <c r="CI661" s="10"/>
      <c r="CJ661" s="10"/>
      <c r="CK661" s="10"/>
      <c r="CL661" s="10"/>
      <c r="CM661" s="10"/>
      <c r="CN661" s="10"/>
      <c r="CO661" s="10"/>
      <c r="CP661" s="10"/>
      <c r="CQ661" s="10"/>
      <c r="CR661" s="10"/>
      <c r="CS661" s="10"/>
      <c r="CT661" s="39"/>
      <c r="CU661" s="39"/>
      <c r="CV661" s="39"/>
      <c r="CW661" s="20"/>
      <c r="CX661" s="39"/>
      <c r="CY661" s="39"/>
      <c r="CZ661" s="39"/>
      <c r="DA661" s="39"/>
      <c r="DB661" s="3"/>
      <c r="DC661" s="3"/>
      <c r="DD661" s="3"/>
      <c r="DE661" s="3"/>
    </row>
    <row r="662" spans="1:109" ht="15.6" x14ac:dyDescent="0.3">
      <c r="A662" s="2"/>
      <c r="B662" s="3"/>
      <c r="C662" s="3"/>
      <c r="D662" s="3"/>
      <c r="E662" s="2"/>
      <c r="F662" s="2"/>
      <c r="G662" s="2"/>
      <c r="H662" s="15"/>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c r="BU662" s="10"/>
      <c r="BV662" s="10"/>
      <c r="BW662" s="10"/>
      <c r="BX662" s="10"/>
      <c r="BY662" s="10"/>
      <c r="BZ662" s="10"/>
      <c r="CA662" s="10"/>
      <c r="CB662" s="10"/>
      <c r="CC662" s="10"/>
      <c r="CD662" s="10"/>
      <c r="CE662" s="10"/>
      <c r="CF662" s="10"/>
      <c r="CG662" s="10"/>
      <c r="CH662" s="10"/>
      <c r="CI662" s="10"/>
      <c r="CJ662" s="10"/>
      <c r="CK662" s="10"/>
      <c r="CL662" s="10"/>
      <c r="CM662" s="10"/>
      <c r="CN662" s="10"/>
      <c r="CO662" s="10"/>
      <c r="CP662" s="10"/>
      <c r="CQ662" s="10"/>
      <c r="CR662" s="10"/>
      <c r="CS662" s="10"/>
      <c r="CT662" s="39"/>
      <c r="CU662" s="39"/>
      <c r="CV662" s="39"/>
      <c r="CW662" s="20"/>
      <c r="CX662" s="39"/>
      <c r="CY662" s="39"/>
      <c r="CZ662" s="39"/>
      <c r="DA662" s="39"/>
      <c r="DB662" s="3"/>
      <c r="DC662" s="3"/>
      <c r="DD662" s="3"/>
      <c r="DE662" s="3"/>
    </row>
    <row r="663" spans="1:109" ht="15.6" x14ac:dyDescent="0.3">
      <c r="A663" s="2"/>
      <c r="B663" s="3"/>
      <c r="C663" s="3"/>
      <c r="D663" s="3"/>
      <c r="E663" s="2"/>
      <c r="F663" s="2"/>
      <c r="G663" s="2"/>
      <c r="H663" s="15"/>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c r="BU663" s="10"/>
      <c r="BV663" s="10"/>
      <c r="BW663" s="10"/>
      <c r="BX663" s="10"/>
      <c r="BY663" s="10"/>
      <c r="BZ663" s="10"/>
      <c r="CA663" s="10"/>
      <c r="CB663" s="10"/>
      <c r="CC663" s="10"/>
      <c r="CD663" s="10"/>
      <c r="CE663" s="10"/>
      <c r="CF663" s="10"/>
      <c r="CG663" s="10"/>
      <c r="CH663" s="10"/>
      <c r="CI663" s="10"/>
      <c r="CJ663" s="10"/>
      <c r="CK663" s="10"/>
      <c r="CL663" s="10"/>
      <c r="CM663" s="10"/>
      <c r="CN663" s="10"/>
      <c r="CO663" s="10"/>
      <c r="CP663" s="10"/>
      <c r="CQ663" s="10"/>
      <c r="CR663" s="10"/>
      <c r="CS663" s="10"/>
      <c r="CT663" s="39"/>
      <c r="CU663" s="39"/>
      <c r="CV663" s="39"/>
      <c r="CW663" s="20"/>
      <c r="CX663" s="39"/>
      <c r="CY663" s="39"/>
      <c r="CZ663" s="39"/>
      <c r="DA663" s="39"/>
      <c r="DB663" s="3"/>
      <c r="DC663" s="3"/>
      <c r="DD663" s="3"/>
      <c r="DE663" s="3"/>
    </row>
    <row r="664" spans="1:109" ht="15.6" x14ac:dyDescent="0.3">
      <c r="A664" s="2"/>
      <c r="B664" s="3"/>
      <c r="C664" s="3"/>
      <c r="D664" s="3"/>
      <c r="E664" s="2"/>
      <c r="F664" s="2"/>
      <c r="G664" s="2"/>
      <c r="H664" s="15"/>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c r="BU664" s="10"/>
      <c r="BV664" s="10"/>
      <c r="BW664" s="10"/>
      <c r="BX664" s="10"/>
      <c r="BY664" s="10"/>
      <c r="BZ664" s="10"/>
      <c r="CA664" s="10"/>
      <c r="CB664" s="10"/>
      <c r="CC664" s="10"/>
      <c r="CD664" s="10"/>
      <c r="CE664" s="10"/>
      <c r="CF664" s="10"/>
      <c r="CG664" s="10"/>
      <c r="CH664" s="10"/>
      <c r="CI664" s="10"/>
      <c r="CJ664" s="10"/>
      <c r="CK664" s="10"/>
      <c r="CL664" s="10"/>
      <c r="CM664" s="10"/>
      <c r="CN664" s="10"/>
      <c r="CO664" s="10"/>
      <c r="CP664" s="10"/>
      <c r="CQ664" s="10"/>
      <c r="CR664" s="10"/>
      <c r="CS664" s="10"/>
      <c r="CT664" s="39"/>
      <c r="CU664" s="39"/>
      <c r="CV664" s="39"/>
      <c r="CW664" s="20"/>
      <c r="CX664" s="39"/>
      <c r="CY664" s="39"/>
      <c r="CZ664" s="39"/>
      <c r="DA664" s="39"/>
      <c r="DB664" s="3"/>
      <c r="DC664" s="3"/>
      <c r="DD664" s="3"/>
      <c r="DE664" s="3"/>
    </row>
    <row r="665" spans="1:109" ht="15.6" x14ac:dyDescent="0.3">
      <c r="A665" s="2"/>
      <c r="B665" s="3"/>
      <c r="C665" s="3"/>
      <c r="D665" s="3"/>
      <c r="E665" s="2"/>
      <c r="F665" s="2"/>
      <c r="G665" s="2"/>
      <c r="H665" s="15"/>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c r="BU665" s="10"/>
      <c r="BV665" s="10"/>
      <c r="BW665" s="10"/>
      <c r="BX665" s="10"/>
      <c r="BY665" s="10"/>
      <c r="BZ665" s="10"/>
      <c r="CA665" s="10"/>
      <c r="CB665" s="10"/>
      <c r="CC665" s="10"/>
      <c r="CD665" s="10"/>
      <c r="CE665" s="10"/>
      <c r="CF665" s="10"/>
      <c r="CG665" s="10"/>
      <c r="CH665" s="10"/>
      <c r="CI665" s="10"/>
      <c r="CJ665" s="10"/>
      <c r="CK665" s="10"/>
      <c r="CL665" s="10"/>
      <c r="CM665" s="10"/>
      <c r="CN665" s="10"/>
      <c r="CO665" s="10"/>
      <c r="CP665" s="10"/>
      <c r="CQ665" s="10"/>
      <c r="CR665" s="10"/>
      <c r="CS665" s="10"/>
      <c r="CT665" s="39"/>
      <c r="CU665" s="39"/>
      <c r="CV665" s="39"/>
      <c r="CW665" s="20"/>
      <c r="CX665" s="39"/>
      <c r="CY665" s="39"/>
      <c r="CZ665" s="39"/>
      <c r="DA665" s="39"/>
      <c r="DB665" s="3"/>
      <c r="DC665" s="3"/>
      <c r="DD665" s="3"/>
      <c r="DE665" s="3"/>
    </row>
    <row r="666" spans="1:109" ht="15.6" x14ac:dyDescent="0.3">
      <c r="A666" s="2"/>
      <c r="B666" s="3"/>
      <c r="C666" s="3"/>
      <c r="D666" s="3"/>
      <c r="E666" s="2"/>
      <c r="F666" s="2"/>
      <c r="G666" s="2"/>
      <c r="H666" s="15"/>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c r="BU666" s="10"/>
      <c r="BV666" s="10"/>
      <c r="BW666" s="10"/>
      <c r="BX666" s="10"/>
      <c r="BY666" s="10"/>
      <c r="BZ666" s="10"/>
      <c r="CA666" s="10"/>
      <c r="CB666" s="10"/>
      <c r="CC666" s="10"/>
      <c r="CD666" s="10"/>
      <c r="CE666" s="10"/>
      <c r="CF666" s="10"/>
      <c r="CG666" s="10"/>
      <c r="CH666" s="10"/>
      <c r="CI666" s="10"/>
      <c r="CJ666" s="10"/>
      <c r="CK666" s="10"/>
      <c r="CL666" s="10"/>
      <c r="CM666" s="10"/>
      <c r="CN666" s="10"/>
      <c r="CO666" s="10"/>
      <c r="CP666" s="10"/>
      <c r="CQ666" s="10"/>
      <c r="CR666" s="10"/>
      <c r="CS666" s="10"/>
      <c r="CT666" s="39"/>
      <c r="CU666" s="39"/>
      <c r="CV666" s="39"/>
      <c r="CW666" s="20"/>
      <c r="CX666" s="39"/>
      <c r="CY666" s="39"/>
      <c r="CZ666" s="39"/>
      <c r="DA666" s="39"/>
      <c r="DB666" s="3"/>
      <c r="DC666" s="3"/>
      <c r="DD666" s="3"/>
      <c r="DE666" s="3"/>
    </row>
    <row r="667" spans="1:109" ht="15.6" x14ac:dyDescent="0.3">
      <c r="A667" s="2"/>
      <c r="B667" s="3"/>
      <c r="C667" s="3"/>
      <c r="D667" s="3"/>
      <c r="E667" s="2"/>
      <c r="F667" s="2"/>
      <c r="G667" s="2"/>
      <c r="H667" s="15"/>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c r="BU667" s="10"/>
      <c r="BV667" s="10"/>
      <c r="BW667" s="10"/>
      <c r="BX667" s="10"/>
      <c r="BY667" s="10"/>
      <c r="BZ667" s="10"/>
      <c r="CA667" s="10"/>
      <c r="CB667" s="10"/>
      <c r="CC667" s="10"/>
      <c r="CD667" s="10"/>
      <c r="CE667" s="10"/>
      <c r="CF667" s="10"/>
      <c r="CG667" s="10"/>
      <c r="CH667" s="10"/>
      <c r="CI667" s="10"/>
      <c r="CJ667" s="10"/>
      <c r="CK667" s="10"/>
      <c r="CL667" s="10"/>
      <c r="CM667" s="10"/>
      <c r="CN667" s="10"/>
      <c r="CO667" s="10"/>
      <c r="CP667" s="10"/>
      <c r="CQ667" s="10"/>
      <c r="CR667" s="10"/>
      <c r="CS667" s="10"/>
      <c r="CT667" s="39"/>
      <c r="CU667" s="39"/>
      <c r="CV667" s="39"/>
      <c r="CW667" s="20"/>
      <c r="CX667" s="39"/>
      <c r="CY667" s="39"/>
      <c r="CZ667" s="39"/>
      <c r="DA667" s="39"/>
      <c r="DB667" s="3"/>
      <c r="DC667" s="3"/>
      <c r="DD667" s="3"/>
      <c r="DE667" s="3"/>
    </row>
    <row r="668" spans="1:109" ht="15.6" x14ac:dyDescent="0.3">
      <c r="A668" s="2"/>
      <c r="B668" s="3"/>
      <c r="C668" s="3"/>
      <c r="D668" s="3"/>
      <c r="E668" s="2"/>
      <c r="F668" s="2"/>
      <c r="G668" s="2"/>
      <c r="H668" s="15"/>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c r="BU668" s="10"/>
      <c r="BV668" s="10"/>
      <c r="BW668" s="10"/>
      <c r="BX668" s="10"/>
      <c r="BY668" s="10"/>
      <c r="BZ668" s="10"/>
      <c r="CA668" s="10"/>
      <c r="CB668" s="10"/>
      <c r="CC668" s="10"/>
      <c r="CD668" s="10"/>
      <c r="CE668" s="10"/>
      <c r="CF668" s="10"/>
      <c r="CG668" s="10"/>
      <c r="CH668" s="10"/>
      <c r="CI668" s="10"/>
      <c r="CJ668" s="10"/>
      <c r="CK668" s="10"/>
      <c r="CL668" s="10"/>
      <c r="CM668" s="10"/>
      <c r="CN668" s="10"/>
      <c r="CO668" s="10"/>
      <c r="CP668" s="10"/>
      <c r="CQ668" s="10"/>
      <c r="CR668" s="10"/>
      <c r="CS668" s="10"/>
      <c r="CT668" s="39"/>
      <c r="CU668" s="39"/>
      <c r="CV668" s="39"/>
      <c r="CW668" s="20"/>
      <c r="CX668" s="39"/>
      <c r="CY668" s="39"/>
      <c r="CZ668" s="39"/>
      <c r="DA668" s="39"/>
      <c r="DB668" s="3"/>
      <c r="DC668" s="3"/>
      <c r="DD668" s="3"/>
      <c r="DE668" s="3"/>
    </row>
    <row r="669" spans="1:109" ht="15.6" x14ac:dyDescent="0.3">
      <c r="A669" s="2"/>
      <c r="B669" s="3"/>
      <c r="C669" s="3"/>
      <c r="D669" s="3"/>
      <c r="E669" s="2"/>
      <c r="F669" s="2"/>
      <c r="G669" s="2"/>
      <c r="H669" s="15"/>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c r="BU669" s="10"/>
      <c r="BV669" s="10"/>
      <c r="BW669" s="10"/>
      <c r="BX669" s="10"/>
      <c r="BY669" s="10"/>
      <c r="BZ669" s="10"/>
      <c r="CA669" s="10"/>
      <c r="CB669" s="10"/>
      <c r="CC669" s="10"/>
      <c r="CD669" s="10"/>
      <c r="CE669" s="10"/>
      <c r="CF669" s="10"/>
      <c r="CG669" s="10"/>
      <c r="CH669" s="10"/>
      <c r="CI669" s="10"/>
      <c r="CJ669" s="10"/>
      <c r="CK669" s="10"/>
      <c r="CL669" s="10"/>
      <c r="CM669" s="10"/>
      <c r="CN669" s="10"/>
      <c r="CO669" s="10"/>
      <c r="CP669" s="10"/>
      <c r="CQ669" s="10"/>
      <c r="CR669" s="10"/>
      <c r="CS669" s="10"/>
      <c r="CT669" s="39"/>
      <c r="CU669" s="39"/>
      <c r="CV669" s="39"/>
      <c r="CW669" s="20"/>
      <c r="CX669" s="39"/>
      <c r="CY669" s="39"/>
      <c r="CZ669" s="39"/>
      <c r="DA669" s="39"/>
      <c r="DB669" s="3"/>
      <c r="DC669" s="3"/>
      <c r="DD669" s="3"/>
      <c r="DE669" s="3"/>
    </row>
    <row r="670" spans="1:109" ht="15.6" x14ac:dyDescent="0.3">
      <c r="A670" s="2"/>
      <c r="B670" s="3"/>
      <c r="C670" s="3"/>
      <c r="D670" s="3"/>
      <c r="E670" s="2"/>
      <c r="F670" s="2"/>
      <c r="G670" s="2"/>
      <c r="H670" s="15"/>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c r="BU670" s="10"/>
      <c r="BV670" s="10"/>
      <c r="BW670" s="10"/>
      <c r="BX670" s="10"/>
      <c r="BY670" s="10"/>
      <c r="BZ670" s="10"/>
      <c r="CA670" s="10"/>
      <c r="CB670" s="10"/>
      <c r="CC670" s="10"/>
      <c r="CD670" s="10"/>
      <c r="CE670" s="10"/>
      <c r="CF670" s="10"/>
      <c r="CG670" s="10"/>
      <c r="CH670" s="10"/>
      <c r="CI670" s="10"/>
      <c r="CJ670" s="10"/>
      <c r="CK670" s="10"/>
      <c r="CL670" s="10"/>
      <c r="CM670" s="10"/>
      <c r="CN670" s="10"/>
      <c r="CO670" s="10"/>
      <c r="CP670" s="10"/>
      <c r="CQ670" s="10"/>
      <c r="CR670" s="10"/>
      <c r="CS670" s="10"/>
      <c r="CT670" s="39"/>
      <c r="CU670" s="39"/>
      <c r="CV670" s="39"/>
      <c r="CW670" s="20"/>
      <c r="CX670" s="39"/>
      <c r="CY670" s="39"/>
      <c r="CZ670" s="39"/>
      <c r="DA670" s="39"/>
      <c r="DB670" s="3"/>
      <c r="DC670" s="3"/>
      <c r="DD670" s="3"/>
      <c r="DE670" s="3"/>
    </row>
    <row r="671" spans="1:109" ht="15.6" x14ac:dyDescent="0.3">
      <c r="A671" s="2"/>
      <c r="B671" s="3"/>
      <c r="C671" s="3"/>
      <c r="D671" s="3"/>
      <c r="E671" s="2"/>
      <c r="F671" s="2"/>
      <c r="G671" s="2"/>
      <c r="H671" s="15"/>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c r="BU671" s="10"/>
      <c r="BV671" s="10"/>
      <c r="BW671" s="10"/>
      <c r="BX671" s="10"/>
      <c r="BY671" s="10"/>
      <c r="BZ671" s="10"/>
      <c r="CA671" s="10"/>
      <c r="CB671" s="10"/>
      <c r="CC671" s="10"/>
      <c r="CD671" s="10"/>
      <c r="CE671" s="10"/>
      <c r="CF671" s="10"/>
      <c r="CG671" s="10"/>
      <c r="CH671" s="10"/>
      <c r="CI671" s="10"/>
      <c r="CJ671" s="10"/>
      <c r="CK671" s="10"/>
      <c r="CL671" s="10"/>
      <c r="CM671" s="10"/>
      <c r="CN671" s="10"/>
      <c r="CO671" s="10"/>
      <c r="CP671" s="10"/>
      <c r="CQ671" s="10"/>
      <c r="CR671" s="10"/>
      <c r="CS671" s="10"/>
      <c r="CT671" s="39"/>
      <c r="CU671" s="39"/>
      <c r="CV671" s="39"/>
      <c r="CW671" s="20"/>
      <c r="CX671" s="39"/>
      <c r="CY671" s="39"/>
      <c r="CZ671" s="39"/>
      <c r="DA671" s="39"/>
      <c r="DB671" s="3"/>
      <c r="DC671" s="3"/>
      <c r="DD671" s="3"/>
      <c r="DE671" s="3"/>
    </row>
    <row r="672" spans="1:109" ht="15.6" x14ac:dyDescent="0.3">
      <c r="A672" s="2"/>
      <c r="B672" s="3"/>
      <c r="C672" s="3"/>
      <c r="D672" s="3"/>
      <c r="E672" s="2"/>
      <c r="F672" s="2"/>
      <c r="G672" s="2"/>
      <c r="H672" s="15"/>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c r="BU672" s="10"/>
      <c r="BV672" s="10"/>
      <c r="BW672" s="10"/>
      <c r="BX672" s="10"/>
      <c r="BY672" s="10"/>
      <c r="BZ672" s="10"/>
      <c r="CA672" s="10"/>
      <c r="CB672" s="10"/>
      <c r="CC672" s="10"/>
      <c r="CD672" s="10"/>
      <c r="CE672" s="10"/>
      <c r="CF672" s="10"/>
      <c r="CG672" s="10"/>
      <c r="CH672" s="10"/>
      <c r="CI672" s="10"/>
      <c r="CJ672" s="10"/>
      <c r="CK672" s="10"/>
      <c r="CL672" s="10"/>
      <c r="CM672" s="10"/>
      <c r="CN672" s="10"/>
      <c r="CO672" s="10"/>
      <c r="CP672" s="10"/>
      <c r="CQ672" s="10"/>
      <c r="CR672" s="10"/>
      <c r="CS672" s="10"/>
      <c r="CT672" s="39"/>
      <c r="CU672" s="39"/>
      <c r="CV672" s="39"/>
      <c r="CW672" s="20"/>
      <c r="CX672" s="39"/>
      <c r="CY672" s="39"/>
      <c r="CZ672" s="39"/>
      <c r="DA672" s="39"/>
      <c r="DB672" s="3"/>
      <c r="DC672" s="3"/>
      <c r="DD672" s="3"/>
      <c r="DE672" s="3"/>
    </row>
    <row r="673" spans="1:109" ht="15.6" x14ac:dyDescent="0.3">
      <c r="A673" s="2"/>
      <c r="B673" s="3"/>
      <c r="C673" s="3"/>
      <c r="D673" s="3"/>
      <c r="E673" s="2"/>
      <c r="F673" s="2"/>
      <c r="G673" s="2"/>
      <c r="H673" s="15"/>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c r="BU673" s="10"/>
      <c r="BV673" s="10"/>
      <c r="BW673" s="10"/>
      <c r="BX673" s="10"/>
      <c r="BY673" s="10"/>
      <c r="BZ673" s="10"/>
      <c r="CA673" s="10"/>
      <c r="CB673" s="10"/>
      <c r="CC673" s="10"/>
      <c r="CD673" s="10"/>
      <c r="CE673" s="10"/>
      <c r="CF673" s="10"/>
      <c r="CG673" s="10"/>
      <c r="CH673" s="10"/>
      <c r="CI673" s="10"/>
      <c r="CJ673" s="10"/>
      <c r="CK673" s="10"/>
      <c r="CL673" s="10"/>
      <c r="CM673" s="10"/>
      <c r="CN673" s="10"/>
      <c r="CO673" s="10"/>
      <c r="CP673" s="10"/>
      <c r="CQ673" s="10"/>
      <c r="CR673" s="10"/>
      <c r="CS673" s="10"/>
      <c r="CT673" s="39"/>
      <c r="CU673" s="39"/>
      <c r="CV673" s="39"/>
      <c r="CW673" s="20"/>
      <c r="CX673" s="39"/>
      <c r="CY673" s="39"/>
      <c r="CZ673" s="39"/>
      <c r="DA673" s="39"/>
      <c r="DB673" s="3"/>
      <c r="DC673" s="3"/>
      <c r="DD673" s="3"/>
      <c r="DE673" s="3"/>
    </row>
    <row r="674" spans="1:109" ht="15.6" x14ac:dyDescent="0.3">
      <c r="A674" s="2"/>
      <c r="B674" s="3"/>
      <c r="C674" s="3"/>
      <c r="D674" s="3"/>
      <c r="E674" s="2"/>
      <c r="F674" s="2"/>
      <c r="G674" s="2"/>
      <c r="H674" s="15"/>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c r="BU674" s="10"/>
      <c r="BV674" s="10"/>
      <c r="BW674" s="10"/>
      <c r="BX674" s="10"/>
      <c r="BY674" s="10"/>
      <c r="BZ674" s="10"/>
      <c r="CA674" s="10"/>
      <c r="CB674" s="10"/>
      <c r="CC674" s="10"/>
      <c r="CD674" s="10"/>
      <c r="CE674" s="10"/>
      <c r="CF674" s="10"/>
      <c r="CG674" s="10"/>
      <c r="CH674" s="10"/>
      <c r="CI674" s="10"/>
      <c r="CJ674" s="10"/>
      <c r="CK674" s="10"/>
      <c r="CL674" s="10"/>
      <c r="CM674" s="10"/>
      <c r="CN674" s="10"/>
      <c r="CO674" s="10"/>
      <c r="CP674" s="10"/>
      <c r="CQ674" s="10"/>
      <c r="CR674" s="10"/>
      <c r="CS674" s="10"/>
      <c r="CT674" s="39"/>
      <c r="CU674" s="39"/>
      <c r="CV674" s="39"/>
      <c r="CW674" s="20"/>
      <c r="CX674" s="39"/>
      <c r="CY674" s="39"/>
      <c r="CZ674" s="39"/>
      <c r="DA674" s="39"/>
      <c r="DB674" s="3"/>
      <c r="DC674" s="3"/>
      <c r="DD674" s="3"/>
      <c r="DE674" s="3"/>
    </row>
    <row r="675" spans="1:109" ht="15.6" x14ac:dyDescent="0.3">
      <c r="A675" s="2"/>
      <c r="B675" s="3"/>
      <c r="C675" s="3"/>
      <c r="D675" s="3"/>
      <c r="E675" s="2"/>
      <c r="F675" s="2"/>
      <c r="G675" s="2"/>
      <c r="H675" s="15"/>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c r="BU675" s="10"/>
      <c r="BV675" s="10"/>
      <c r="BW675" s="10"/>
      <c r="BX675" s="10"/>
      <c r="BY675" s="10"/>
      <c r="BZ675" s="10"/>
      <c r="CA675" s="10"/>
      <c r="CB675" s="10"/>
      <c r="CC675" s="10"/>
      <c r="CD675" s="10"/>
      <c r="CE675" s="10"/>
      <c r="CF675" s="10"/>
      <c r="CG675" s="10"/>
      <c r="CH675" s="10"/>
      <c r="CI675" s="10"/>
      <c r="CJ675" s="10"/>
      <c r="CK675" s="10"/>
      <c r="CL675" s="10"/>
      <c r="CM675" s="10"/>
      <c r="CN675" s="10"/>
      <c r="CO675" s="10"/>
      <c r="CP675" s="10"/>
      <c r="CQ675" s="10"/>
      <c r="CR675" s="10"/>
      <c r="CS675" s="10"/>
      <c r="CT675" s="39"/>
      <c r="CU675" s="39"/>
      <c r="CV675" s="39"/>
      <c r="CW675" s="20"/>
      <c r="CX675" s="39"/>
      <c r="CY675" s="39"/>
      <c r="CZ675" s="39"/>
      <c r="DA675" s="39"/>
      <c r="DB675" s="3"/>
      <c r="DC675" s="3"/>
      <c r="DD675" s="3"/>
      <c r="DE675" s="3"/>
    </row>
    <row r="676" spans="1:109" ht="15.6" x14ac:dyDescent="0.3">
      <c r="A676" s="2"/>
      <c r="B676" s="3"/>
      <c r="C676" s="3"/>
      <c r="D676" s="3"/>
      <c r="E676" s="2"/>
      <c r="F676" s="2"/>
      <c r="G676" s="2"/>
      <c r="H676" s="15"/>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c r="BU676" s="10"/>
      <c r="BV676" s="10"/>
      <c r="BW676" s="10"/>
      <c r="BX676" s="10"/>
      <c r="BY676" s="10"/>
      <c r="BZ676" s="10"/>
      <c r="CA676" s="10"/>
      <c r="CB676" s="10"/>
      <c r="CC676" s="10"/>
      <c r="CD676" s="10"/>
      <c r="CE676" s="10"/>
      <c r="CF676" s="10"/>
      <c r="CG676" s="10"/>
      <c r="CH676" s="10"/>
      <c r="CI676" s="10"/>
      <c r="CJ676" s="10"/>
      <c r="CK676" s="10"/>
      <c r="CL676" s="10"/>
      <c r="CM676" s="10"/>
      <c r="CN676" s="10"/>
      <c r="CO676" s="10"/>
      <c r="CP676" s="10"/>
      <c r="CQ676" s="10"/>
      <c r="CR676" s="10"/>
      <c r="CS676" s="10"/>
      <c r="CT676" s="39"/>
      <c r="CU676" s="39"/>
      <c r="CV676" s="39"/>
      <c r="CW676" s="20"/>
      <c r="CX676" s="39"/>
      <c r="CY676" s="39"/>
      <c r="CZ676" s="39"/>
      <c r="DA676" s="39"/>
      <c r="DB676" s="3"/>
      <c r="DC676" s="3"/>
      <c r="DD676" s="3"/>
      <c r="DE676" s="3"/>
    </row>
    <row r="677" spans="1:109" ht="15.6" x14ac:dyDescent="0.3">
      <c r="A677" s="2"/>
      <c r="B677" s="3"/>
      <c r="C677" s="3"/>
      <c r="D677" s="3"/>
      <c r="E677" s="2"/>
      <c r="F677" s="2"/>
      <c r="G677" s="2"/>
      <c r="H677" s="15"/>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c r="BU677" s="10"/>
      <c r="BV677" s="10"/>
      <c r="BW677" s="10"/>
      <c r="BX677" s="10"/>
      <c r="BY677" s="10"/>
      <c r="BZ677" s="10"/>
      <c r="CA677" s="10"/>
      <c r="CB677" s="10"/>
      <c r="CC677" s="10"/>
      <c r="CD677" s="10"/>
      <c r="CE677" s="10"/>
      <c r="CF677" s="10"/>
      <c r="CG677" s="10"/>
      <c r="CH677" s="10"/>
      <c r="CI677" s="10"/>
      <c r="CJ677" s="10"/>
      <c r="CK677" s="10"/>
      <c r="CL677" s="10"/>
      <c r="CM677" s="10"/>
      <c r="CN677" s="10"/>
      <c r="CO677" s="10"/>
      <c r="CP677" s="10"/>
      <c r="CQ677" s="10"/>
      <c r="CR677" s="10"/>
      <c r="CS677" s="10"/>
      <c r="CT677" s="39"/>
      <c r="CU677" s="39"/>
      <c r="CV677" s="39"/>
      <c r="CW677" s="20"/>
      <c r="CX677" s="39"/>
      <c r="CY677" s="39"/>
      <c r="CZ677" s="39"/>
      <c r="DA677" s="39"/>
      <c r="DB677" s="3"/>
      <c r="DC677" s="3"/>
      <c r="DD677" s="3"/>
      <c r="DE677" s="3"/>
    </row>
    <row r="678" spans="1:109" ht="15.6" x14ac:dyDescent="0.3">
      <c r="A678" s="2"/>
      <c r="B678" s="3"/>
      <c r="C678" s="3"/>
      <c r="D678" s="3"/>
      <c r="E678" s="2"/>
      <c r="F678" s="2"/>
      <c r="G678" s="2"/>
      <c r="H678" s="15"/>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c r="BU678" s="10"/>
      <c r="BV678" s="10"/>
      <c r="BW678" s="10"/>
      <c r="BX678" s="10"/>
      <c r="BY678" s="10"/>
      <c r="BZ678" s="10"/>
      <c r="CA678" s="10"/>
      <c r="CB678" s="10"/>
      <c r="CC678" s="10"/>
      <c r="CD678" s="10"/>
      <c r="CE678" s="10"/>
      <c r="CF678" s="10"/>
      <c r="CG678" s="10"/>
      <c r="CH678" s="10"/>
      <c r="CI678" s="10"/>
      <c r="CJ678" s="10"/>
      <c r="CK678" s="10"/>
      <c r="CL678" s="10"/>
      <c r="CM678" s="10"/>
      <c r="CN678" s="10"/>
      <c r="CO678" s="10"/>
      <c r="CP678" s="10"/>
      <c r="CQ678" s="10"/>
      <c r="CR678" s="10"/>
      <c r="CS678" s="10"/>
      <c r="CT678" s="39"/>
      <c r="CU678" s="39"/>
      <c r="CV678" s="39"/>
      <c r="CW678" s="20"/>
      <c r="CX678" s="39"/>
      <c r="CY678" s="39"/>
      <c r="CZ678" s="39"/>
      <c r="DA678" s="39"/>
      <c r="DB678" s="3"/>
      <c r="DC678" s="3"/>
      <c r="DD678" s="3"/>
      <c r="DE678" s="3"/>
    </row>
    <row r="679" spans="1:109" ht="15.6" x14ac:dyDescent="0.3">
      <c r="A679" s="2"/>
      <c r="B679" s="3"/>
      <c r="C679" s="3"/>
      <c r="D679" s="3"/>
      <c r="E679" s="2"/>
      <c r="F679" s="2"/>
      <c r="G679" s="2"/>
      <c r="H679" s="15"/>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c r="BU679" s="10"/>
      <c r="BV679" s="10"/>
      <c r="BW679" s="10"/>
      <c r="BX679" s="10"/>
      <c r="BY679" s="10"/>
      <c r="BZ679" s="10"/>
      <c r="CA679" s="10"/>
      <c r="CB679" s="10"/>
      <c r="CC679" s="10"/>
      <c r="CD679" s="10"/>
      <c r="CE679" s="10"/>
      <c r="CF679" s="10"/>
      <c r="CG679" s="10"/>
      <c r="CH679" s="10"/>
      <c r="CI679" s="10"/>
      <c r="CJ679" s="10"/>
      <c r="CK679" s="10"/>
      <c r="CL679" s="10"/>
      <c r="CM679" s="10"/>
      <c r="CN679" s="10"/>
      <c r="CO679" s="10"/>
      <c r="CP679" s="10"/>
      <c r="CQ679" s="10"/>
      <c r="CR679" s="10"/>
      <c r="CS679" s="10"/>
      <c r="CT679" s="39"/>
      <c r="CU679" s="39"/>
      <c r="CV679" s="39"/>
      <c r="CW679" s="20"/>
      <c r="CX679" s="39"/>
      <c r="CY679" s="39"/>
      <c r="CZ679" s="39"/>
      <c r="DA679" s="39"/>
      <c r="DB679" s="3"/>
      <c r="DC679" s="3"/>
      <c r="DD679" s="3"/>
      <c r="DE679" s="3"/>
    </row>
    <row r="680" spans="1:109" ht="15.6" x14ac:dyDescent="0.3">
      <c r="A680" s="2"/>
      <c r="B680" s="3"/>
      <c r="C680" s="3"/>
      <c r="D680" s="3"/>
      <c r="E680" s="2"/>
      <c r="F680" s="2"/>
      <c r="G680" s="2"/>
      <c r="H680" s="15"/>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c r="BU680" s="10"/>
      <c r="BV680" s="10"/>
      <c r="BW680" s="10"/>
      <c r="BX680" s="10"/>
      <c r="BY680" s="10"/>
      <c r="BZ680" s="10"/>
      <c r="CA680" s="10"/>
      <c r="CB680" s="10"/>
      <c r="CC680" s="10"/>
      <c r="CD680" s="10"/>
      <c r="CE680" s="10"/>
      <c r="CF680" s="10"/>
      <c r="CG680" s="10"/>
      <c r="CH680" s="10"/>
      <c r="CI680" s="10"/>
      <c r="CJ680" s="10"/>
      <c r="CK680" s="10"/>
      <c r="CL680" s="10"/>
      <c r="CM680" s="10"/>
      <c r="CN680" s="10"/>
      <c r="CO680" s="10"/>
      <c r="CP680" s="10"/>
      <c r="CQ680" s="10"/>
      <c r="CR680" s="10"/>
      <c r="CS680" s="10"/>
      <c r="CT680" s="39"/>
      <c r="CU680" s="39"/>
      <c r="CV680" s="39"/>
      <c r="CW680" s="20"/>
      <c r="CX680" s="39"/>
      <c r="CY680" s="39"/>
      <c r="CZ680" s="39"/>
      <c r="DA680" s="39"/>
      <c r="DB680" s="3"/>
      <c r="DC680" s="3"/>
      <c r="DD680" s="3"/>
      <c r="DE680" s="3"/>
    </row>
    <row r="681" spans="1:109" ht="15.6" x14ac:dyDescent="0.3">
      <c r="A681" s="2"/>
      <c r="B681" s="3"/>
      <c r="C681" s="3"/>
      <c r="D681" s="3"/>
      <c r="E681" s="2"/>
      <c r="F681" s="2"/>
      <c r="G681" s="2"/>
      <c r="H681" s="15"/>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c r="BU681" s="10"/>
      <c r="BV681" s="10"/>
      <c r="BW681" s="10"/>
      <c r="BX681" s="10"/>
      <c r="BY681" s="10"/>
      <c r="BZ681" s="10"/>
      <c r="CA681" s="10"/>
      <c r="CB681" s="10"/>
      <c r="CC681" s="10"/>
      <c r="CD681" s="10"/>
      <c r="CE681" s="10"/>
      <c r="CF681" s="10"/>
      <c r="CG681" s="10"/>
      <c r="CH681" s="10"/>
      <c r="CI681" s="10"/>
      <c r="CJ681" s="10"/>
      <c r="CK681" s="10"/>
      <c r="CL681" s="10"/>
      <c r="CM681" s="10"/>
      <c r="CN681" s="10"/>
      <c r="CO681" s="10"/>
      <c r="CP681" s="10"/>
      <c r="CQ681" s="10"/>
      <c r="CR681" s="10"/>
      <c r="CS681" s="10"/>
      <c r="CT681" s="39"/>
      <c r="CU681" s="39"/>
      <c r="CV681" s="39"/>
      <c r="CW681" s="20"/>
      <c r="CX681" s="39"/>
      <c r="CY681" s="39"/>
      <c r="CZ681" s="39"/>
      <c r="DA681" s="39"/>
      <c r="DB681" s="3"/>
      <c r="DC681" s="3"/>
      <c r="DD681" s="3"/>
      <c r="DE681" s="3"/>
    </row>
    <row r="682" spans="1:109" ht="15.6" x14ac:dyDescent="0.3">
      <c r="A682" s="2"/>
      <c r="B682" s="3"/>
      <c r="C682" s="3"/>
      <c r="D682" s="3"/>
      <c r="E682" s="2"/>
      <c r="F682" s="2"/>
      <c r="G682" s="2"/>
      <c r="H682" s="15"/>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c r="BU682" s="10"/>
      <c r="BV682" s="10"/>
      <c r="BW682" s="10"/>
      <c r="BX682" s="10"/>
      <c r="BY682" s="10"/>
      <c r="BZ682" s="10"/>
      <c r="CA682" s="10"/>
      <c r="CB682" s="10"/>
      <c r="CC682" s="10"/>
      <c r="CD682" s="10"/>
      <c r="CE682" s="10"/>
      <c r="CF682" s="10"/>
      <c r="CG682" s="10"/>
      <c r="CH682" s="10"/>
      <c r="CI682" s="10"/>
      <c r="CJ682" s="10"/>
      <c r="CK682" s="10"/>
      <c r="CL682" s="10"/>
      <c r="CM682" s="10"/>
      <c r="CN682" s="10"/>
      <c r="CO682" s="10"/>
      <c r="CP682" s="10"/>
      <c r="CQ682" s="10"/>
      <c r="CR682" s="10"/>
      <c r="CS682" s="10"/>
      <c r="CT682" s="39"/>
      <c r="CU682" s="39"/>
      <c r="CV682" s="39"/>
      <c r="CW682" s="20"/>
      <c r="CX682" s="39"/>
      <c r="CY682" s="39"/>
      <c r="CZ682" s="39"/>
      <c r="DA682" s="39"/>
      <c r="DB682" s="3"/>
      <c r="DC682" s="3"/>
      <c r="DD682" s="3"/>
      <c r="DE682" s="3"/>
    </row>
    <row r="683" spans="1:109" ht="15.6" x14ac:dyDescent="0.3">
      <c r="A683" s="2"/>
      <c r="B683" s="3"/>
      <c r="C683" s="3"/>
      <c r="D683" s="3"/>
      <c r="E683" s="2"/>
      <c r="F683" s="2"/>
      <c r="G683" s="2"/>
      <c r="H683" s="15"/>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c r="BU683" s="10"/>
      <c r="BV683" s="10"/>
      <c r="BW683" s="10"/>
      <c r="BX683" s="10"/>
      <c r="BY683" s="10"/>
      <c r="BZ683" s="10"/>
      <c r="CA683" s="10"/>
      <c r="CB683" s="10"/>
      <c r="CC683" s="10"/>
      <c r="CD683" s="10"/>
      <c r="CE683" s="10"/>
      <c r="CF683" s="10"/>
      <c r="CG683" s="10"/>
      <c r="CH683" s="10"/>
      <c r="CI683" s="10"/>
      <c r="CJ683" s="10"/>
      <c r="CK683" s="10"/>
      <c r="CL683" s="10"/>
      <c r="CM683" s="10"/>
      <c r="CN683" s="10"/>
      <c r="CO683" s="10"/>
      <c r="CP683" s="10"/>
      <c r="CQ683" s="10"/>
      <c r="CR683" s="10"/>
      <c r="CS683" s="10"/>
      <c r="CT683" s="39"/>
      <c r="CU683" s="39"/>
      <c r="CV683" s="39"/>
      <c r="CW683" s="20"/>
      <c r="CX683" s="39"/>
      <c r="CY683" s="39"/>
      <c r="CZ683" s="39"/>
      <c r="DA683" s="39"/>
      <c r="DB683" s="3"/>
      <c r="DC683" s="3"/>
      <c r="DD683" s="3"/>
      <c r="DE683" s="3"/>
    </row>
    <row r="684" spans="1:109" ht="15.6" x14ac:dyDescent="0.3">
      <c r="A684" s="2"/>
      <c r="B684" s="3"/>
      <c r="C684" s="3"/>
      <c r="D684" s="3"/>
      <c r="E684" s="2"/>
      <c r="F684" s="2"/>
      <c r="G684" s="2"/>
      <c r="H684" s="15"/>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c r="BU684" s="10"/>
      <c r="BV684" s="10"/>
      <c r="BW684" s="10"/>
      <c r="BX684" s="10"/>
      <c r="BY684" s="10"/>
      <c r="BZ684" s="10"/>
      <c r="CA684" s="10"/>
      <c r="CB684" s="10"/>
      <c r="CC684" s="10"/>
      <c r="CD684" s="10"/>
      <c r="CE684" s="10"/>
      <c r="CF684" s="10"/>
      <c r="CG684" s="10"/>
      <c r="CH684" s="10"/>
      <c r="CI684" s="10"/>
      <c r="CJ684" s="10"/>
      <c r="CK684" s="10"/>
      <c r="CL684" s="10"/>
      <c r="CM684" s="10"/>
      <c r="CN684" s="10"/>
      <c r="CO684" s="10"/>
      <c r="CP684" s="10"/>
      <c r="CQ684" s="10"/>
      <c r="CR684" s="10"/>
      <c r="CS684" s="10"/>
      <c r="CT684" s="39"/>
      <c r="CU684" s="39"/>
      <c r="CV684" s="39"/>
      <c r="CW684" s="20"/>
      <c r="CX684" s="39"/>
      <c r="CY684" s="39"/>
      <c r="CZ684" s="39"/>
      <c r="DA684" s="39"/>
      <c r="DB684" s="3"/>
      <c r="DC684" s="3"/>
      <c r="DD684" s="3"/>
      <c r="DE684" s="3"/>
    </row>
    <row r="685" spans="1:109" ht="15.6" x14ac:dyDescent="0.3">
      <c r="A685" s="2"/>
      <c r="B685" s="3"/>
      <c r="C685" s="3"/>
      <c r="D685" s="3"/>
      <c r="E685" s="2"/>
      <c r="F685" s="2"/>
      <c r="G685" s="2"/>
      <c r="H685" s="15"/>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c r="BU685" s="10"/>
      <c r="BV685" s="10"/>
      <c r="BW685" s="10"/>
      <c r="BX685" s="10"/>
      <c r="BY685" s="10"/>
      <c r="BZ685" s="10"/>
      <c r="CA685" s="10"/>
      <c r="CB685" s="10"/>
      <c r="CC685" s="10"/>
      <c r="CD685" s="10"/>
      <c r="CE685" s="10"/>
      <c r="CF685" s="10"/>
      <c r="CG685" s="10"/>
      <c r="CH685" s="10"/>
      <c r="CI685" s="10"/>
      <c r="CJ685" s="10"/>
      <c r="CK685" s="10"/>
      <c r="CL685" s="10"/>
      <c r="CM685" s="10"/>
      <c r="CN685" s="10"/>
      <c r="CO685" s="10"/>
      <c r="CP685" s="10"/>
      <c r="CQ685" s="10"/>
      <c r="CR685" s="10"/>
      <c r="CS685" s="10"/>
      <c r="CT685" s="39"/>
      <c r="CU685" s="39"/>
      <c r="CV685" s="39"/>
      <c r="CW685" s="20"/>
      <c r="CX685" s="39"/>
      <c r="CY685" s="39"/>
      <c r="CZ685" s="39"/>
      <c r="DA685" s="39"/>
      <c r="DB685" s="3"/>
      <c r="DC685" s="3"/>
      <c r="DD685" s="3"/>
      <c r="DE685" s="3"/>
    </row>
    <row r="686" spans="1:109" ht="15.6" x14ac:dyDescent="0.3">
      <c r="A686" s="2"/>
      <c r="B686" s="3"/>
      <c r="C686" s="3"/>
      <c r="D686" s="3"/>
      <c r="E686" s="2"/>
      <c r="F686" s="2"/>
      <c r="G686" s="2"/>
      <c r="H686" s="15"/>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c r="BU686" s="10"/>
      <c r="BV686" s="10"/>
      <c r="BW686" s="10"/>
      <c r="BX686" s="10"/>
      <c r="BY686" s="10"/>
      <c r="BZ686" s="10"/>
      <c r="CA686" s="10"/>
      <c r="CB686" s="10"/>
      <c r="CC686" s="10"/>
      <c r="CD686" s="10"/>
      <c r="CE686" s="10"/>
      <c r="CF686" s="10"/>
      <c r="CG686" s="10"/>
      <c r="CH686" s="10"/>
      <c r="CI686" s="10"/>
      <c r="CJ686" s="10"/>
      <c r="CK686" s="10"/>
      <c r="CL686" s="10"/>
      <c r="CM686" s="10"/>
      <c r="CN686" s="10"/>
      <c r="CO686" s="10"/>
      <c r="CP686" s="10"/>
      <c r="CQ686" s="10"/>
      <c r="CR686" s="10"/>
      <c r="CS686" s="10"/>
      <c r="CT686" s="39"/>
      <c r="CU686" s="39"/>
      <c r="CV686" s="39"/>
      <c r="CW686" s="20"/>
      <c r="CX686" s="39"/>
      <c r="CY686" s="39"/>
      <c r="CZ686" s="39"/>
      <c r="DA686" s="39"/>
      <c r="DB686" s="3"/>
      <c r="DC686" s="3"/>
      <c r="DD686" s="3"/>
      <c r="DE686" s="3"/>
    </row>
    <row r="687" spans="1:109" ht="15.6" x14ac:dyDescent="0.3">
      <c r="A687" s="2"/>
      <c r="B687" s="3"/>
      <c r="C687" s="3"/>
      <c r="D687" s="3"/>
      <c r="E687" s="2"/>
      <c r="F687" s="2"/>
      <c r="G687" s="2"/>
      <c r="H687" s="15"/>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c r="BU687" s="10"/>
      <c r="BV687" s="10"/>
      <c r="BW687" s="10"/>
      <c r="BX687" s="10"/>
      <c r="BY687" s="10"/>
      <c r="BZ687" s="10"/>
      <c r="CA687" s="10"/>
      <c r="CB687" s="10"/>
      <c r="CC687" s="10"/>
      <c r="CD687" s="10"/>
      <c r="CE687" s="10"/>
      <c r="CF687" s="10"/>
      <c r="CG687" s="10"/>
      <c r="CH687" s="10"/>
      <c r="CI687" s="10"/>
      <c r="CJ687" s="10"/>
      <c r="CK687" s="10"/>
      <c r="CL687" s="10"/>
      <c r="CM687" s="10"/>
      <c r="CN687" s="10"/>
      <c r="CO687" s="10"/>
      <c r="CP687" s="10"/>
      <c r="CQ687" s="10"/>
      <c r="CR687" s="10"/>
      <c r="CS687" s="10"/>
      <c r="CT687" s="39"/>
      <c r="CU687" s="39"/>
      <c r="CV687" s="39"/>
      <c r="CW687" s="20"/>
      <c r="CX687" s="39"/>
      <c r="CY687" s="39"/>
      <c r="CZ687" s="39"/>
      <c r="DA687" s="39"/>
      <c r="DB687" s="3"/>
      <c r="DC687" s="3"/>
      <c r="DD687" s="3"/>
      <c r="DE687" s="3"/>
    </row>
    <row r="688" spans="1:109" ht="15.6" x14ac:dyDescent="0.3">
      <c r="A688" s="2"/>
      <c r="B688" s="3"/>
      <c r="C688" s="3"/>
      <c r="D688" s="3"/>
      <c r="E688" s="2"/>
      <c r="F688" s="2"/>
      <c r="G688" s="2"/>
      <c r="H688" s="15"/>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c r="BU688" s="10"/>
      <c r="BV688" s="10"/>
      <c r="BW688" s="10"/>
      <c r="BX688" s="10"/>
      <c r="BY688" s="10"/>
      <c r="BZ688" s="10"/>
      <c r="CA688" s="10"/>
      <c r="CB688" s="10"/>
      <c r="CC688" s="10"/>
      <c r="CD688" s="10"/>
      <c r="CE688" s="10"/>
      <c r="CF688" s="10"/>
      <c r="CG688" s="10"/>
      <c r="CH688" s="10"/>
      <c r="CI688" s="10"/>
      <c r="CJ688" s="10"/>
      <c r="CK688" s="10"/>
      <c r="CL688" s="10"/>
      <c r="CM688" s="10"/>
      <c r="CN688" s="10"/>
      <c r="CO688" s="10"/>
      <c r="CP688" s="10"/>
      <c r="CQ688" s="10"/>
      <c r="CR688" s="10"/>
      <c r="CS688" s="10"/>
      <c r="CT688" s="39"/>
      <c r="CU688" s="39"/>
      <c r="CV688" s="39"/>
      <c r="CW688" s="20"/>
      <c r="CX688" s="39"/>
      <c r="CY688" s="39"/>
      <c r="CZ688" s="39"/>
      <c r="DA688" s="39"/>
      <c r="DB688" s="3"/>
      <c r="DC688" s="3"/>
      <c r="DD688" s="3"/>
      <c r="DE688" s="3"/>
    </row>
    <row r="689" spans="1:109" ht="15.6" x14ac:dyDescent="0.3">
      <c r="A689" s="2"/>
      <c r="B689" s="3"/>
      <c r="C689" s="3"/>
      <c r="D689" s="3"/>
      <c r="E689" s="2"/>
      <c r="F689" s="2"/>
      <c r="G689" s="2"/>
      <c r="H689" s="15"/>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c r="BU689" s="10"/>
      <c r="BV689" s="10"/>
      <c r="BW689" s="10"/>
      <c r="BX689" s="10"/>
      <c r="BY689" s="10"/>
      <c r="BZ689" s="10"/>
      <c r="CA689" s="10"/>
      <c r="CB689" s="10"/>
      <c r="CC689" s="10"/>
      <c r="CD689" s="10"/>
      <c r="CE689" s="10"/>
      <c r="CF689" s="10"/>
      <c r="CG689" s="10"/>
      <c r="CH689" s="10"/>
      <c r="CI689" s="10"/>
      <c r="CJ689" s="10"/>
      <c r="CK689" s="10"/>
      <c r="CL689" s="10"/>
      <c r="CM689" s="10"/>
      <c r="CN689" s="10"/>
      <c r="CO689" s="10"/>
      <c r="CP689" s="10"/>
      <c r="CQ689" s="10"/>
      <c r="CR689" s="10"/>
      <c r="CS689" s="10"/>
      <c r="CT689" s="39"/>
      <c r="CU689" s="39"/>
      <c r="CV689" s="39"/>
      <c r="CW689" s="20"/>
      <c r="CX689" s="39"/>
      <c r="CY689" s="39"/>
      <c r="CZ689" s="39"/>
      <c r="DA689" s="39"/>
      <c r="DB689" s="3"/>
      <c r="DC689" s="3"/>
      <c r="DD689" s="3"/>
      <c r="DE689" s="3"/>
    </row>
    <row r="690" spans="1:109" ht="15.6" x14ac:dyDescent="0.3">
      <c r="A690" s="2"/>
      <c r="B690" s="3"/>
      <c r="C690" s="3"/>
      <c r="D690" s="3"/>
      <c r="E690" s="2"/>
      <c r="F690" s="2"/>
      <c r="G690" s="2"/>
      <c r="H690" s="15"/>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c r="BU690" s="10"/>
      <c r="BV690" s="10"/>
      <c r="BW690" s="10"/>
      <c r="BX690" s="10"/>
      <c r="BY690" s="10"/>
      <c r="BZ690" s="10"/>
      <c r="CA690" s="10"/>
      <c r="CB690" s="10"/>
      <c r="CC690" s="10"/>
      <c r="CD690" s="10"/>
      <c r="CE690" s="10"/>
      <c r="CF690" s="10"/>
      <c r="CG690" s="10"/>
      <c r="CH690" s="10"/>
      <c r="CI690" s="10"/>
      <c r="CJ690" s="10"/>
      <c r="CK690" s="10"/>
      <c r="CL690" s="10"/>
      <c r="CM690" s="10"/>
      <c r="CN690" s="10"/>
      <c r="CO690" s="10"/>
      <c r="CP690" s="10"/>
      <c r="CQ690" s="10"/>
      <c r="CR690" s="10"/>
      <c r="CS690" s="10"/>
      <c r="CT690" s="39"/>
      <c r="CU690" s="39"/>
      <c r="CV690" s="39"/>
      <c r="CW690" s="20"/>
      <c r="CX690" s="39"/>
      <c r="CY690" s="39"/>
      <c r="CZ690" s="39"/>
      <c r="DA690" s="39"/>
      <c r="DB690" s="3"/>
      <c r="DC690" s="3"/>
      <c r="DD690" s="3"/>
      <c r="DE690" s="3"/>
    </row>
    <row r="691" spans="1:109" ht="15.6" x14ac:dyDescent="0.3">
      <c r="A691" s="2"/>
      <c r="B691" s="3"/>
      <c r="C691" s="3"/>
      <c r="D691" s="3"/>
      <c r="E691" s="2"/>
      <c r="F691" s="2"/>
      <c r="G691" s="2"/>
      <c r="H691" s="15"/>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c r="BU691" s="10"/>
      <c r="BV691" s="10"/>
      <c r="BW691" s="10"/>
      <c r="BX691" s="10"/>
      <c r="BY691" s="10"/>
      <c r="BZ691" s="10"/>
      <c r="CA691" s="10"/>
      <c r="CB691" s="10"/>
      <c r="CC691" s="10"/>
      <c r="CD691" s="10"/>
      <c r="CE691" s="10"/>
      <c r="CF691" s="10"/>
      <c r="CG691" s="10"/>
      <c r="CH691" s="10"/>
      <c r="CI691" s="10"/>
      <c r="CJ691" s="10"/>
      <c r="CK691" s="10"/>
      <c r="CL691" s="10"/>
      <c r="CM691" s="10"/>
      <c r="CN691" s="10"/>
      <c r="CO691" s="10"/>
      <c r="CP691" s="10"/>
      <c r="CQ691" s="10"/>
      <c r="CR691" s="10"/>
      <c r="CS691" s="10"/>
      <c r="CT691" s="39"/>
      <c r="CU691" s="39"/>
      <c r="CV691" s="39"/>
      <c r="CW691" s="20"/>
      <c r="CX691" s="39"/>
      <c r="CY691" s="39"/>
      <c r="CZ691" s="39"/>
      <c r="DA691" s="39"/>
      <c r="DB691" s="3"/>
      <c r="DC691" s="3"/>
      <c r="DD691" s="3"/>
      <c r="DE691" s="3"/>
    </row>
    <row r="692" spans="1:109" ht="15.6" x14ac:dyDescent="0.3">
      <c r="A692" s="2"/>
      <c r="B692" s="3"/>
      <c r="C692" s="3"/>
      <c r="D692" s="3"/>
      <c r="E692" s="2"/>
      <c r="F692" s="2"/>
      <c r="G692" s="2"/>
      <c r="H692" s="15"/>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c r="BU692" s="10"/>
      <c r="BV692" s="10"/>
      <c r="BW692" s="10"/>
      <c r="BX692" s="10"/>
      <c r="BY692" s="10"/>
      <c r="BZ692" s="10"/>
      <c r="CA692" s="10"/>
      <c r="CB692" s="10"/>
      <c r="CC692" s="10"/>
      <c r="CD692" s="10"/>
      <c r="CE692" s="10"/>
      <c r="CF692" s="10"/>
      <c r="CG692" s="10"/>
      <c r="CH692" s="10"/>
      <c r="CI692" s="10"/>
      <c r="CJ692" s="10"/>
      <c r="CK692" s="10"/>
      <c r="CL692" s="10"/>
      <c r="CM692" s="10"/>
      <c r="CN692" s="10"/>
      <c r="CO692" s="10"/>
      <c r="CP692" s="10"/>
      <c r="CQ692" s="10"/>
      <c r="CR692" s="10"/>
      <c r="CS692" s="10"/>
      <c r="CT692" s="39"/>
      <c r="CU692" s="39"/>
      <c r="CV692" s="39"/>
      <c r="CW692" s="20"/>
      <c r="CX692" s="39"/>
      <c r="CY692" s="39"/>
      <c r="CZ692" s="39"/>
      <c r="DA692" s="39"/>
      <c r="DB692" s="3"/>
      <c r="DC692" s="3"/>
      <c r="DD692" s="3"/>
      <c r="DE692" s="3"/>
    </row>
    <row r="693" spans="1:109" ht="15.6" x14ac:dyDescent="0.3">
      <c r="A693" s="2"/>
      <c r="B693" s="3"/>
      <c r="C693" s="3"/>
      <c r="D693" s="3"/>
      <c r="E693" s="2"/>
      <c r="F693" s="2"/>
      <c r="G693" s="2"/>
      <c r="H693" s="15"/>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c r="BU693" s="10"/>
      <c r="BV693" s="10"/>
      <c r="BW693" s="10"/>
      <c r="BX693" s="10"/>
      <c r="BY693" s="10"/>
      <c r="BZ693" s="10"/>
      <c r="CA693" s="10"/>
      <c r="CB693" s="10"/>
      <c r="CC693" s="10"/>
      <c r="CD693" s="10"/>
      <c r="CE693" s="10"/>
      <c r="CF693" s="10"/>
      <c r="CG693" s="10"/>
      <c r="CH693" s="10"/>
      <c r="CI693" s="10"/>
      <c r="CJ693" s="10"/>
      <c r="CK693" s="10"/>
      <c r="CL693" s="10"/>
      <c r="CM693" s="10"/>
      <c r="CN693" s="10"/>
      <c r="CO693" s="10"/>
      <c r="CP693" s="10"/>
      <c r="CQ693" s="10"/>
      <c r="CR693" s="10"/>
      <c r="CS693" s="10"/>
      <c r="CT693" s="39"/>
      <c r="CU693" s="39"/>
      <c r="CV693" s="39"/>
      <c r="CW693" s="20"/>
      <c r="CX693" s="39"/>
      <c r="CY693" s="39"/>
      <c r="CZ693" s="39"/>
      <c r="DA693" s="39"/>
      <c r="DB693" s="3"/>
      <c r="DC693" s="3"/>
      <c r="DD693" s="3"/>
      <c r="DE693" s="3"/>
    </row>
    <row r="694" spans="1:109" ht="15.6" x14ac:dyDescent="0.3">
      <c r="A694" s="2"/>
      <c r="B694" s="3"/>
      <c r="C694" s="3"/>
      <c r="D694" s="3"/>
      <c r="E694" s="2"/>
      <c r="F694" s="2"/>
      <c r="G694" s="2"/>
      <c r="H694" s="15"/>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c r="BU694" s="10"/>
      <c r="BV694" s="10"/>
      <c r="BW694" s="10"/>
      <c r="BX694" s="10"/>
      <c r="BY694" s="10"/>
      <c r="BZ694" s="10"/>
      <c r="CA694" s="10"/>
      <c r="CB694" s="10"/>
      <c r="CC694" s="10"/>
      <c r="CD694" s="10"/>
      <c r="CE694" s="10"/>
      <c r="CF694" s="10"/>
      <c r="CG694" s="10"/>
      <c r="CH694" s="10"/>
      <c r="CI694" s="10"/>
      <c r="CJ694" s="10"/>
      <c r="CK694" s="10"/>
      <c r="CL694" s="10"/>
      <c r="CM694" s="10"/>
      <c r="CN694" s="10"/>
      <c r="CO694" s="10"/>
      <c r="CP694" s="10"/>
      <c r="CQ694" s="10"/>
      <c r="CR694" s="10"/>
      <c r="CS694" s="10"/>
      <c r="CT694" s="39"/>
      <c r="CU694" s="39"/>
      <c r="CV694" s="39"/>
      <c r="CW694" s="20"/>
      <c r="CX694" s="39"/>
      <c r="CY694" s="39"/>
      <c r="CZ694" s="39"/>
      <c r="DA694" s="39"/>
      <c r="DB694" s="3"/>
      <c r="DC694" s="3"/>
      <c r="DD694" s="3"/>
      <c r="DE694" s="3"/>
    </row>
    <row r="695" spans="1:109" ht="15.6" x14ac:dyDescent="0.3">
      <c r="A695" s="2"/>
      <c r="B695" s="3"/>
      <c r="C695" s="3"/>
      <c r="D695" s="3"/>
      <c r="E695" s="2"/>
      <c r="F695" s="2"/>
      <c r="G695" s="2"/>
      <c r="H695" s="15"/>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c r="BU695" s="10"/>
      <c r="BV695" s="10"/>
      <c r="BW695" s="10"/>
      <c r="BX695" s="10"/>
      <c r="BY695" s="10"/>
      <c r="BZ695" s="10"/>
      <c r="CA695" s="10"/>
      <c r="CB695" s="10"/>
      <c r="CC695" s="10"/>
      <c r="CD695" s="10"/>
      <c r="CE695" s="10"/>
      <c r="CF695" s="10"/>
      <c r="CG695" s="10"/>
      <c r="CH695" s="10"/>
      <c r="CI695" s="10"/>
      <c r="CJ695" s="10"/>
      <c r="CK695" s="10"/>
      <c r="CL695" s="10"/>
      <c r="CM695" s="10"/>
      <c r="CN695" s="10"/>
      <c r="CO695" s="10"/>
      <c r="CP695" s="10"/>
      <c r="CQ695" s="10"/>
      <c r="CR695" s="10"/>
      <c r="CS695" s="10"/>
      <c r="CT695" s="39"/>
      <c r="CU695" s="39"/>
      <c r="CV695" s="39"/>
      <c r="CW695" s="20"/>
      <c r="CX695" s="39"/>
      <c r="CY695" s="39"/>
      <c r="CZ695" s="39"/>
      <c r="DA695" s="39"/>
      <c r="DB695" s="3"/>
      <c r="DC695" s="3"/>
      <c r="DD695" s="3"/>
      <c r="DE695" s="3"/>
    </row>
    <row r="696" spans="1:109" ht="15.6" x14ac:dyDescent="0.3">
      <c r="A696" s="2"/>
      <c r="B696" s="3"/>
      <c r="C696" s="3"/>
      <c r="D696" s="3"/>
      <c r="E696" s="2"/>
      <c r="F696" s="2"/>
      <c r="G696" s="2"/>
      <c r="H696" s="15"/>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c r="BU696" s="10"/>
      <c r="BV696" s="10"/>
      <c r="BW696" s="10"/>
      <c r="BX696" s="10"/>
      <c r="BY696" s="10"/>
      <c r="BZ696" s="10"/>
      <c r="CA696" s="10"/>
      <c r="CB696" s="10"/>
      <c r="CC696" s="10"/>
      <c r="CD696" s="10"/>
      <c r="CE696" s="10"/>
      <c r="CF696" s="10"/>
      <c r="CG696" s="10"/>
      <c r="CH696" s="10"/>
      <c r="CI696" s="10"/>
      <c r="CJ696" s="10"/>
      <c r="CK696" s="10"/>
      <c r="CL696" s="10"/>
      <c r="CM696" s="10"/>
      <c r="CN696" s="10"/>
      <c r="CO696" s="10"/>
      <c r="CP696" s="10"/>
      <c r="CQ696" s="10"/>
      <c r="CR696" s="10"/>
      <c r="CS696" s="10"/>
      <c r="CT696" s="39"/>
      <c r="CU696" s="39"/>
      <c r="CV696" s="39"/>
      <c r="CW696" s="20"/>
      <c r="CX696" s="39"/>
      <c r="CY696" s="39"/>
      <c r="CZ696" s="39"/>
      <c r="DA696" s="39"/>
      <c r="DB696" s="3"/>
      <c r="DC696" s="3"/>
      <c r="DD696" s="3"/>
      <c r="DE696" s="3"/>
    </row>
    <row r="697" spans="1:109" ht="15.6" x14ac:dyDescent="0.3">
      <c r="A697" s="2"/>
      <c r="B697" s="3"/>
      <c r="C697" s="3"/>
      <c r="D697" s="3"/>
      <c r="E697" s="2"/>
      <c r="F697" s="2"/>
      <c r="G697" s="2"/>
      <c r="H697" s="15"/>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c r="BU697" s="10"/>
      <c r="BV697" s="10"/>
      <c r="BW697" s="10"/>
      <c r="BX697" s="10"/>
      <c r="BY697" s="10"/>
      <c r="BZ697" s="10"/>
      <c r="CA697" s="10"/>
      <c r="CB697" s="10"/>
      <c r="CC697" s="10"/>
      <c r="CD697" s="10"/>
      <c r="CE697" s="10"/>
      <c r="CF697" s="10"/>
      <c r="CG697" s="10"/>
      <c r="CH697" s="10"/>
      <c r="CI697" s="10"/>
      <c r="CJ697" s="10"/>
      <c r="CK697" s="10"/>
      <c r="CL697" s="10"/>
      <c r="CM697" s="10"/>
      <c r="CN697" s="10"/>
      <c r="CO697" s="10"/>
      <c r="CP697" s="10"/>
      <c r="CQ697" s="10"/>
      <c r="CR697" s="10"/>
      <c r="CS697" s="10"/>
      <c r="CT697" s="39"/>
      <c r="CU697" s="39"/>
      <c r="CV697" s="39"/>
      <c r="CW697" s="20"/>
      <c r="CX697" s="39"/>
      <c r="CY697" s="39"/>
      <c r="CZ697" s="39"/>
      <c r="DA697" s="39"/>
      <c r="DB697" s="3"/>
      <c r="DC697" s="3"/>
      <c r="DD697" s="3"/>
      <c r="DE697" s="3"/>
    </row>
    <row r="698" spans="1:109" ht="15.6" x14ac:dyDescent="0.3">
      <c r="A698" s="2"/>
      <c r="B698" s="3"/>
      <c r="C698" s="3"/>
      <c r="D698" s="3"/>
      <c r="E698" s="2"/>
      <c r="F698" s="2"/>
      <c r="G698" s="2"/>
      <c r="H698" s="15"/>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c r="BU698" s="10"/>
      <c r="BV698" s="10"/>
      <c r="BW698" s="10"/>
      <c r="BX698" s="10"/>
      <c r="BY698" s="10"/>
      <c r="BZ698" s="10"/>
      <c r="CA698" s="10"/>
      <c r="CB698" s="10"/>
      <c r="CC698" s="10"/>
      <c r="CD698" s="10"/>
      <c r="CE698" s="10"/>
      <c r="CF698" s="10"/>
      <c r="CG698" s="10"/>
      <c r="CH698" s="10"/>
      <c r="CI698" s="10"/>
      <c r="CJ698" s="10"/>
      <c r="CK698" s="10"/>
      <c r="CL698" s="10"/>
      <c r="CM698" s="10"/>
      <c r="CN698" s="10"/>
      <c r="CO698" s="10"/>
      <c r="CP698" s="10"/>
      <c r="CQ698" s="10"/>
      <c r="CR698" s="10"/>
      <c r="CS698" s="10"/>
      <c r="CT698" s="39"/>
      <c r="CU698" s="39"/>
      <c r="CV698" s="39"/>
      <c r="CW698" s="20"/>
      <c r="CX698" s="39"/>
      <c r="CY698" s="39"/>
      <c r="CZ698" s="39"/>
      <c r="DA698" s="39"/>
      <c r="DB698" s="3"/>
      <c r="DC698" s="3"/>
      <c r="DD698" s="3"/>
      <c r="DE698" s="3"/>
    </row>
    <row r="699" spans="1:109" ht="15.6" x14ac:dyDescent="0.3">
      <c r="A699" s="2"/>
      <c r="B699" s="3"/>
      <c r="C699" s="3"/>
      <c r="D699" s="3"/>
      <c r="E699" s="2"/>
      <c r="F699" s="2"/>
      <c r="G699" s="2"/>
      <c r="H699" s="15"/>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c r="BU699" s="10"/>
      <c r="BV699" s="10"/>
      <c r="BW699" s="10"/>
      <c r="BX699" s="10"/>
      <c r="BY699" s="10"/>
      <c r="BZ699" s="10"/>
      <c r="CA699" s="10"/>
      <c r="CB699" s="10"/>
      <c r="CC699" s="10"/>
      <c r="CD699" s="10"/>
      <c r="CE699" s="10"/>
      <c r="CF699" s="10"/>
      <c r="CG699" s="10"/>
      <c r="CH699" s="10"/>
      <c r="CI699" s="10"/>
      <c r="CJ699" s="10"/>
      <c r="CK699" s="10"/>
      <c r="CL699" s="10"/>
      <c r="CM699" s="10"/>
      <c r="CN699" s="10"/>
      <c r="CO699" s="10"/>
      <c r="CP699" s="10"/>
      <c r="CQ699" s="10"/>
      <c r="CR699" s="10"/>
      <c r="CS699" s="10"/>
      <c r="CT699" s="39"/>
      <c r="CU699" s="39"/>
      <c r="CV699" s="39"/>
      <c r="CW699" s="20"/>
      <c r="CX699" s="39"/>
      <c r="CY699" s="39"/>
      <c r="CZ699" s="39"/>
      <c r="DA699" s="39"/>
      <c r="DB699" s="3"/>
      <c r="DC699" s="3"/>
      <c r="DD699" s="3"/>
      <c r="DE699" s="3"/>
    </row>
    <row r="700" spans="1:109" ht="15.6" x14ac:dyDescent="0.3">
      <c r="A700" s="2"/>
      <c r="B700" s="3"/>
      <c r="C700" s="3"/>
      <c r="D700" s="3"/>
      <c r="E700" s="2"/>
      <c r="F700" s="2"/>
      <c r="G700" s="2"/>
      <c r="H700" s="15"/>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c r="BU700" s="10"/>
      <c r="BV700" s="10"/>
      <c r="BW700" s="10"/>
      <c r="BX700" s="10"/>
      <c r="BY700" s="10"/>
      <c r="BZ700" s="10"/>
      <c r="CA700" s="10"/>
      <c r="CB700" s="10"/>
      <c r="CC700" s="10"/>
      <c r="CD700" s="10"/>
      <c r="CE700" s="10"/>
      <c r="CF700" s="10"/>
      <c r="CG700" s="10"/>
      <c r="CH700" s="10"/>
      <c r="CI700" s="10"/>
      <c r="CJ700" s="10"/>
      <c r="CK700" s="10"/>
      <c r="CL700" s="10"/>
      <c r="CM700" s="10"/>
      <c r="CN700" s="10"/>
      <c r="CO700" s="10"/>
      <c r="CP700" s="10"/>
      <c r="CQ700" s="10"/>
      <c r="CR700" s="10"/>
      <c r="CS700" s="10"/>
      <c r="CT700" s="39"/>
      <c r="CU700" s="39"/>
      <c r="CV700" s="39"/>
      <c r="CW700" s="20"/>
      <c r="CX700" s="39"/>
      <c r="CY700" s="39"/>
      <c r="CZ700" s="39"/>
      <c r="DA700" s="39"/>
      <c r="DB700" s="3"/>
      <c r="DC700" s="3"/>
      <c r="DD700" s="3"/>
      <c r="DE700" s="3"/>
    </row>
    <row r="701" spans="1:109" ht="15.6" x14ac:dyDescent="0.3">
      <c r="A701" s="2"/>
      <c r="B701" s="3"/>
      <c r="C701" s="3"/>
      <c r="D701" s="3"/>
      <c r="E701" s="2"/>
      <c r="F701" s="2"/>
      <c r="G701" s="2"/>
      <c r="H701" s="15"/>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c r="BU701" s="10"/>
      <c r="BV701" s="10"/>
      <c r="BW701" s="10"/>
      <c r="BX701" s="10"/>
      <c r="BY701" s="10"/>
      <c r="BZ701" s="10"/>
      <c r="CA701" s="10"/>
      <c r="CB701" s="10"/>
      <c r="CC701" s="10"/>
      <c r="CD701" s="10"/>
      <c r="CE701" s="10"/>
      <c r="CF701" s="10"/>
      <c r="CG701" s="10"/>
      <c r="CH701" s="10"/>
      <c r="CI701" s="10"/>
      <c r="CJ701" s="10"/>
      <c r="CK701" s="10"/>
      <c r="CL701" s="10"/>
      <c r="CM701" s="10"/>
      <c r="CN701" s="10"/>
      <c r="CO701" s="10"/>
      <c r="CP701" s="10"/>
      <c r="CQ701" s="10"/>
      <c r="CR701" s="10"/>
      <c r="CS701" s="10"/>
      <c r="CT701" s="39"/>
      <c r="CU701" s="39"/>
      <c r="CV701" s="39"/>
      <c r="CW701" s="20"/>
      <c r="CX701" s="39"/>
      <c r="CY701" s="39"/>
      <c r="CZ701" s="39"/>
      <c r="DA701" s="39"/>
      <c r="DB701" s="3"/>
      <c r="DC701" s="3"/>
      <c r="DD701" s="3"/>
      <c r="DE701" s="3"/>
    </row>
    <row r="702" spans="1:109" ht="15.6" x14ac:dyDescent="0.3">
      <c r="A702" s="2"/>
      <c r="B702" s="3"/>
      <c r="C702" s="3"/>
      <c r="D702" s="3"/>
      <c r="E702" s="2"/>
      <c r="F702" s="2"/>
      <c r="G702" s="2"/>
      <c r="H702" s="15"/>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c r="BU702" s="10"/>
      <c r="BV702" s="10"/>
      <c r="BW702" s="10"/>
      <c r="BX702" s="10"/>
      <c r="BY702" s="10"/>
      <c r="BZ702" s="10"/>
      <c r="CA702" s="10"/>
      <c r="CB702" s="10"/>
      <c r="CC702" s="10"/>
      <c r="CD702" s="10"/>
      <c r="CE702" s="10"/>
      <c r="CF702" s="10"/>
      <c r="CG702" s="10"/>
      <c r="CH702" s="10"/>
      <c r="CI702" s="10"/>
      <c r="CJ702" s="10"/>
      <c r="CK702" s="10"/>
      <c r="CL702" s="10"/>
      <c r="CM702" s="10"/>
      <c r="CN702" s="10"/>
      <c r="CO702" s="10"/>
      <c r="CP702" s="10"/>
      <c r="CQ702" s="10"/>
      <c r="CR702" s="10"/>
      <c r="CS702" s="10"/>
      <c r="CT702" s="39"/>
      <c r="CU702" s="39"/>
      <c r="CV702" s="39"/>
      <c r="CW702" s="20"/>
      <c r="CX702" s="39"/>
      <c r="CY702" s="39"/>
      <c r="CZ702" s="39"/>
      <c r="DA702" s="39"/>
      <c r="DB702" s="3"/>
      <c r="DC702" s="3"/>
      <c r="DD702" s="3"/>
      <c r="DE702" s="3"/>
    </row>
    <row r="703" spans="1:109" ht="15.6" x14ac:dyDescent="0.3">
      <c r="A703" s="2"/>
      <c r="B703" s="3"/>
      <c r="C703" s="3"/>
      <c r="D703" s="3"/>
      <c r="E703" s="2"/>
      <c r="F703" s="2"/>
      <c r="G703" s="2"/>
      <c r="H703" s="15"/>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c r="BU703" s="10"/>
      <c r="BV703" s="10"/>
      <c r="BW703" s="10"/>
      <c r="BX703" s="10"/>
      <c r="BY703" s="10"/>
      <c r="BZ703" s="10"/>
      <c r="CA703" s="10"/>
      <c r="CB703" s="10"/>
      <c r="CC703" s="10"/>
      <c r="CD703" s="10"/>
      <c r="CE703" s="10"/>
      <c r="CF703" s="10"/>
      <c r="CG703" s="10"/>
      <c r="CH703" s="10"/>
      <c r="CI703" s="10"/>
      <c r="CJ703" s="10"/>
      <c r="CK703" s="10"/>
      <c r="CL703" s="10"/>
      <c r="CM703" s="10"/>
      <c r="CN703" s="10"/>
      <c r="CO703" s="10"/>
      <c r="CP703" s="10"/>
      <c r="CQ703" s="10"/>
      <c r="CR703" s="10"/>
      <c r="CS703" s="10"/>
      <c r="CT703" s="39"/>
      <c r="CU703" s="39"/>
      <c r="CV703" s="39"/>
      <c r="CW703" s="20"/>
      <c r="CX703" s="39"/>
      <c r="CY703" s="39"/>
      <c r="CZ703" s="39"/>
      <c r="DA703" s="39"/>
      <c r="DB703" s="3"/>
      <c r="DC703" s="3"/>
      <c r="DD703" s="3"/>
      <c r="DE703" s="3"/>
    </row>
    <row r="704" spans="1:109" ht="15.6" x14ac:dyDescent="0.3">
      <c r="A704" s="2"/>
      <c r="B704" s="3"/>
      <c r="C704" s="3"/>
      <c r="D704" s="3"/>
      <c r="E704" s="2"/>
      <c r="F704" s="2"/>
      <c r="G704" s="2"/>
      <c r="H704" s="15"/>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c r="BU704" s="10"/>
      <c r="BV704" s="10"/>
      <c r="BW704" s="10"/>
      <c r="BX704" s="10"/>
      <c r="BY704" s="10"/>
      <c r="BZ704" s="10"/>
      <c r="CA704" s="10"/>
      <c r="CB704" s="10"/>
      <c r="CC704" s="10"/>
      <c r="CD704" s="10"/>
      <c r="CE704" s="10"/>
      <c r="CF704" s="10"/>
      <c r="CG704" s="10"/>
      <c r="CH704" s="10"/>
      <c r="CI704" s="10"/>
      <c r="CJ704" s="10"/>
      <c r="CK704" s="10"/>
      <c r="CL704" s="10"/>
      <c r="CM704" s="10"/>
      <c r="CN704" s="10"/>
      <c r="CO704" s="10"/>
      <c r="CP704" s="10"/>
      <c r="CQ704" s="10"/>
      <c r="CR704" s="10"/>
      <c r="CS704" s="10"/>
      <c r="CT704" s="39"/>
      <c r="CU704" s="39"/>
      <c r="CV704" s="39"/>
      <c r="CW704" s="20"/>
      <c r="CX704" s="39"/>
      <c r="CY704" s="39"/>
      <c r="CZ704" s="39"/>
      <c r="DA704" s="39"/>
      <c r="DB704" s="3"/>
      <c r="DC704" s="3"/>
      <c r="DD704" s="3"/>
      <c r="DE704" s="3"/>
    </row>
    <row r="705" spans="1:109" ht="15.6" x14ac:dyDescent="0.3">
      <c r="A705" s="2"/>
      <c r="B705" s="3"/>
      <c r="C705" s="3"/>
      <c r="D705" s="3"/>
      <c r="E705" s="2"/>
      <c r="F705" s="2"/>
      <c r="G705" s="2"/>
      <c r="H705" s="15"/>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c r="BU705" s="10"/>
      <c r="BV705" s="10"/>
      <c r="BW705" s="10"/>
      <c r="BX705" s="10"/>
      <c r="BY705" s="10"/>
      <c r="BZ705" s="10"/>
      <c r="CA705" s="10"/>
      <c r="CB705" s="10"/>
      <c r="CC705" s="10"/>
      <c r="CD705" s="10"/>
      <c r="CE705" s="10"/>
      <c r="CF705" s="10"/>
      <c r="CG705" s="10"/>
      <c r="CH705" s="10"/>
      <c r="CI705" s="10"/>
      <c r="CJ705" s="10"/>
      <c r="CK705" s="10"/>
      <c r="CL705" s="10"/>
      <c r="CM705" s="10"/>
      <c r="CN705" s="10"/>
      <c r="CO705" s="10"/>
      <c r="CP705" s="10"/>
      <c r="CQ705" s="10"/>
      <c r="CR705" s="10"/>
      <c r="CS705" s="10"/>
      <c r="CT705" s="39"/>
      <c r="CU705" s="39"/>
      <c r="CV705" s="39"/>
      <c r="CW705" s="20"/>
      <c r="CX705" s="39"/>
      <c r="CY705" s="39"/>
      <c r="CZ705" s="39"/>
      <c r="DA705" s="39"/>
      <c r="DB705" s="3"/>
      <c r="DC705" s="3"/>
      <c r="DD705" s="3"/>
      <c r="DE705" s="3"/>
    </row>
    <row r="706" spans="1:109" ht="15.6" x14ac:dyDescent="0.3">
      <c r="A706" s="2"/>
      <c r="B706" s="3"/>
      <c r="C706" s="3"/>
      <c r="D706" s="3"/>
      <c r="E706" s="2"/>
      <c r="F706" s="2"/>
      <c r="G706" s="2"/>
      <c r="H706" s="15"/>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c r="BU706" s="10"/>
      <c r="BV706" s="10"/>
      <c r="BW706" s="10"/>
      <c r="BX706" s="10"/>
      <c r="BY706" s="10"/>
      <c r="BZ706" s="10"/>
      <c r="CA706" s="10"/>
      <c r="CB706" s="10"/>
      <c r="CC706" s="10"/>
      <c r="CD706" s="10"/>
      <c r="CE706" s="10"/>
      <c r="CF706" s="10"/>
      <c r="CG706" s="10"/>
      <c r="CH706" s="10"/>
      <c r="CI706" s="10"/>
      <c r="CJ706" s="10"/>
      <c r="CK706" s="10"/>
      <c r="CL706" s="10"/>
      <c r="CM706" s="10"/>
      <c r="CN706" s="10"/>
      <c r="CO706" s="10"/>
      <c r="CP706" s="10"/>
      <c r="CQ706" s="10"/>
      <c r="CR706" s="10"/>
      <c r="CS706" s="10"/>
      <c r="CT706" s="39"/>
      <c r="CU706" s="39"/>
      <c r="CV706" s="39"/>
      <c r="CW706" s="20"/>
      <c r="CX706" s="39"/>
      <c r="CY706" s="39"/>
      <c r="CZ706" s="39"/>
      <c r="DA706" s="39"/>
      <c r="DB706" s="3"/>
      <c r="DC706" s="3"/>
      <c r="DD706" s="3"/>
      <c r="DE706" s="3"/>
    </row>
    <row r="707" spans="1:109" ht="15.6" x14ac:dyDescent="0.3">
      <c r="A707" s="2"/>
      <c r="B707" s="3"/>
      <c r="C707" s="3"/>
      <c r="D707" s="3"/>
      <c r="E707" s="2"/>
      <c r="F707" s="2"/>
      <c r="G707" s="2"/>
      <c r="H707" s="15"/>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c r="BU707" s="10"/>
      <c r="BV707" s="10"/>
      <c r="BW707" s="10"/>
      <c r="BX707" s="10"/>
      <c r="BY707" s="10"/>
      <c r="BZ707" s="10"/>
      <c r="CA707" s="10"/>
      <c r="CB707" s="10"/>
      <c r="CC707" s="10"/>
      <c r="CD707" s="10"/>
      <c r="CE707" s="10"/>
      <c r="CF707" s="10"/>
      <c r="CG707" s="10"/>
      <c r="CH707" s="10"/>
      <c r="CI707" s="10"/>
      <c r="CJ707" s="10"/>
      <c r="CK707" s="10"/>
      <c r="CL707" s="10"/>
      <c r="CM707" s="10"/>
      <c r="CN707" s="10"/>
      <c r="CO707" s="10"/>
      <c r="CP707" s="10"/>
      <c r="CQ707" s="10"/>
      <c r="CR707" s="10"/>
      <c r="CS707" s="10"/>
      <c r="CT707" s="39"/>
      <c r="CU707" s="39"/>
      <c r="CV707" s="39"/>
      <c r="CW707" s="20"/>
      <c r="CX707" s="39"/>
      <c r="CY707" s="39"/>
      <c r="CZ707" s="39"/>
      <c r="DA707" s="39"/>
      <c r="DB707" s="3"/>
      <c r="DC707" s="3"/>
      <c r="DD707" s="3"/>
      <c r="DE707" s="3"/>
    </row>
    <row r="708" spans="1:109" ht="15.6" x14ac:dyDescent="0.3">
      <c r="A708" s="2"/>
      <c r="B708" s="3"/>
      <c r="C708" s="3"/>
      <c r="D708" s="3"/>
      <c r="E708" s="2"/>
      <c r="F708" s="2"/>
      <c r="G708" s="2"/>
      <c r="H708" s="15"/>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c r="BU708" s="10"/>
      <c r="BV708" s="10"/>
      <c r="BW708" s="10"/>
      <c r="BX708" s="10"/>
      <c r="BY708" s="10"/>
      <c r="BZ708" s="10"/>
      <c r="CA708" s="10"/>
      <c r="CB708" s="10"/>
      <c r="CC708" s="10"/>
      <c r="CD708" s="10"/>
      <c r="CE708" s="10"/>
      <c r="CF708" s="10"/>
      <c r="CG708" s="10"/>
      <c r="CH708" s="10"/>
      <c r="CI708" s="10"/>
      <c r="CJ708" s="10"/>
      <c r="CK708" s="10"/>
      <c r="CL708" s="10"/>
      <c r="CM708" s="10"/>
      <c r="CN708" s="10"/>
      <c r="CO708" s="10"/>
      <c r="CP708" s="10"/>
      <c r="CQ708" s="10"/>
      <c r="CR708" s="10"/>
      <c r="CS708" s="10"/>
      <c r="CT708" s="39"/>
      <c r="CU708" s="39"/>
      <c r="CV708" s="39"/>
      <c r="CW708" s="20"/>
      <c r="CX708" s="39"/>
      <c r="CY708" s="39"/>
      <c r="CZ708" s="39"/>
      <c r="DA708" s="39"/>
      <c r="DB708" s="3"/>
      <c r="DC708" s="3"/>
      <c r="DD708" s="3"/>
      <c r="DE708" s="3"/>
    </row>
    <row r="709" spans="1:109" ht="15.6" x14ac:dyDescent="0.3">
      <c r="A709" s="2"/>
      <c r="B709" s="3"/>
      <c r="C709" s="3"/>
      <c r="D709" s="3"/>
      <c r="E709" s="2"/>
      <c r="F709" s="2"/>
      <c r="G709" s="2"/>
      <c r="H709" s="15"/>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c r="BU709" s="10"/>
      <c r="BV709" s="10"/>
      <c r="BW709" s="10"/>
      <c r="BX709" s="10"/>
      <c r="BY709" s="10"/>
      <c r="BZ709" s="10"/>
      <c r="CA709" s="10"/>
      <c r="CB709" s="10"/>
      <c r="CC709" s="10"/>
      <c r="CD709" s="10"/>
      <c r="CE709" s="10"/>
      <c r="CF709" s="10"/>
      <c r="CG709" s="10"/>
      <c r="CH709" s="10"/>
      <c r="CI709" s="10"/>
      <c r="CJ709" s="10"/>
      <c r="CK709" s="10"/>
      <c r="CL709" s="10"/>
      <c r="CM709" s="10"/>
      <c r="CN709" s="10"/>
      <c r="CO709" s="10"/>
      <c r="CP709" s="10"/>
      <c r="CQ709" s="10"/>
      <c r="CR709" s="10"/>
      <c r="CS709" s="10"/>
      <c r="CT709" s="39"/>
      <c r="CU709" s="39"/>
      <c r="CV709" s="39"/>
      <c r="CW709" s="20"/>
      <c r="CX709" s="39"/>
      <c r="CY709" s="39"/>
      <c r="CZ709" s="39"/>
      <c r="DA709" s="39"/>
      <c r="DB709" s="3"/>
      <c r="DC709" s="3"/>
      <c r="DD709" s="3"/>
      <c r="DE709" s="3"/>
    </row>
    <row r="710" spans="1:109" ht="15.6" x14ac:dyDescent="0.3">
      <c r="A710" s="2"/>
      <c r="B710" s="3"/>
      <c r="C710" s="3"/>
      <c r="D710" s="3"/>
      <c r="E710" s="2"/>
      <c r="F710" s="2"/>
      <c r="G710" s="2"/>
      <c r="H710" s="15"/>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c r="BU710" s="10"/>
      <c r="BV710" s="10"/>
      <c r="BW710" s="10"/>
      <c r="BX710" s="10"/>
      <c r="BY710" s="10"/>
      <c r="BZ710" s="10"/>
      <c r="CA710" s="10"/>
      <c r="CB710" s="10"/>
      <c r="CC710" s="10"/>
      <c r="CD710" s="10"/>
      <c r="CE710" s="10"/>
      <c r="CF710" s="10"/>
      <c r="CG710" s="10"/>
      <c r="CH710" s="10"/>
      <c r="CI710" s="10"/>
      <c r="CJ710" s="10"/>
      <c r="CK710" s="10"/>
      <c r="CL710" s="10"/>
      <c r="CM710" s="10"/>
      <c r="CN710" s="10"/>
      <c r="CO710" s="10"/>
      <c r="CP710" s="10"/>
      <c r="CQ710" s="10"/>
      <c r="CR710" s="10"/>
      <c r="CS710" s="10"/>
      <c r="CT710" s="39"/>
      <c r="CU710" s="39"/>
      <c r="CV710" s="39"/>
      <c r="CW710" s="20"/>
      <c r="CX710" s="39"/>
      <c r="CY710" s="39"/>
      <c r="CZ710" s="39"/>
      <c r="DA710" s="39"/>
      <c r="DB710" s="3"/>
      <c r="DC710" s="3"/>
      <c r="DD710" s="3"/>
      <c r="DE710" s="3"/>
    </row>
    <row r="711" spans="1:109" ht="15.6" x14ac:dyDescent="0.3">
      <c r="A711" s="2"/>
      <c r="B711" s="3"/>
      <c r="C711" s="3"/>
      <c r="D711" s="3"/>
      <c r="E711" s="2"/>
      <c r="F711" s="2"/>
      <c r="G711" s="2"/>
      <c r="H711" s="15"/>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c r="BU711" s="10"/>
      <c r="BV711" s="10"/>
      <c r="BW711" s="10"/>
      <c r="BX711" s="10"/>
      <c r="BY711" s="10"/>
      <c r="BZ711" s="10"/>
      <c r="CA711" s="10"/>
      <c r="CB711" s="10"/>
      <c r="CC711" s="10"/>
      <c r="CD711" s="10"/>
      <c r="CE711" s="10"/>
      <c r="CF711" s="10"/>
      <c r="CG711" s="10"/>
      <c r="CH711" s="10"/>
      <c r="CI711" s="10"/>
      <c r="CJ711" s="10"/>
      <c r="CK711" s="10"/>
      <c r="CL711" s="10"/>
      <c r="CM711" s="10"/>
      <c r="CN711" s="10"/>
      <c r="CO711" s="10"/>
      <c r="CP711" s="10"/>
      <c r="CQ711" s="10"/>
      <c r="CR711" s="10"/>
      <c r="CS711" s="10"/>
      <c r="CT711" s="39"/>
      <c r="CU711" s="39"/>
      <c r="CV711" s="39"/>
      <c r="CW711" s="20"/>
      <c r="CX711" s="39"/>
      <c r="CY711" s="39"/>
      <c r="CZ711" s="39"/>
      <c r="DA711" s="39"/>
      <c r="DB711" s="3"/>
      <c r="DC711" s="3"/>
      <c r="DD711" s="3"/>
      <c r="DE711" s="3"/>
    </row>
    <row r="712" spans="1:109" ht="15.6" x14ac:dyDescent="0.3">
      <c r="A712" s="2"/>
      <c r="B712" s="3"/>
      <c r="C712" s="3"/>
      <c r="D712" s="3"/>
      <c r="E712" s="2"/>
      <c r="F712" s="2"/>
      <c r="G712" s="2"/>
      <c r="H712" s="15"/>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c r="BU712" s="10"/>
      <c r="BV712" s="10"/>
      <c r="BW712" s="10"/>
      <c r="BX712" s="10"/>
      <c r="BY712" s="10"/>
      <c r="BZ712" s="10"/>
      <c r="CA712" s="10"/>
      <c r="CB712" s="10"/>
      <c r="CC712" s="10"/>
      <c r="CD712" s="10"/>
      <c r="CE712" s="10"/>
      <c r="CF712" s="10"/>
      <c r="CG712" s="10"/>
      <c r="CH712" s="10"/>
      <c r="CI712" s="10"/>
      <c r="CJ712" s="10"/>
      <c r="CK712" s="10"/>
      <c r="CL712" s="10"/>
      <c r="CM712" s="10"/>
      <c r="CN712" s="10"/>
      <c r="CO712" s="10"/>
      <c r="CP712" s="10"/>
      <c r="CQ712" s="10"/>
      <c r="CR712" s="10"/>
      <c r="CS712" s="10"/>
      <c r="CT712" s="39"/>
      <c r="CU712" s="39"/>
      <c r="CV712" s="39"/>
      <c r="CW712" s="20"/>
      <c r="CX712" s="39"/>
      <c r="CY712" s="39"/>
      <c r="CZ712" s="39"/>
      <c r="DA712" s="39"/>
      <c r="DB712" s="3"/>
      <c r="DC712" s="3"/>
      <c r="DD712" s="3"/>
      <c r="DE712" s="3"/>
    </row>
    <row r="713" spans="1:109" ht="15.6" x14ac:dyDescent="0.3">
      <c r="A713" s="2"/>
      <c r="B713" s="3"/>
      <c r="C713" s="3"/>
      <c r="D713" s="3"/>
      <c r="E713" s="2"/>
      <c r="F713" s="2"/>
      <c r="G713" s="2"/>
      <c r="H713" s="15"/>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c r="BU713" s="10"/>
      <c r="BV713" s="10"/>
      <c r="BW713" s="10"/>
      <c r="BX713" s="10"/>
      <c r="BY713" s="10"/>
      <c r="BZ713" s="10"/>
      <c r="CA713" s="10"/>
      <c r="CB713" s="10"/>
      <c r="CC713" s="10"/>
      <c r="CD713" s="10"/>
      <c r="CE713" s="10"/>
      <c r="CF713" s="10"/>
      <c r="CG713" s="10"/>
      <c r="CH713" s="10"/>
      <c r="CI713" s="10"/>
      <c r="CJ713" s="10"/>
      <c r="CK713" s="10"/>
      <c r="CL713" s="10"/>
      <c r="CM713" s="10"/>
      <c r="CN713" s="10"/>
      <c r="CO713" s="10"/>
      <c r="CP713" s="10"/>
      <c r="CQ713" s="10"/>
      <c r="CR713" s="10"/>
      <c r="CS713" s="10"/>
      <c r="CT713" s="39"/>
      <c r="CU713" s="39"/>
      <c r="CV713" s="39"/>
      <c r="CW713" s="20"/>
      <c r="CX713" s="39"/>
      <c r="CY713" s="39"/>
      <c r="CZ713" s="39"/>
      <c r="DA713" s="39"/>
      <c r="DB713" s="3"/>
      <c r="DC713" s="3"/>
      <c r="DD713" s="3"/>
      <c r="DE713" s="3"/>
    </row>
    <row r="714" spans="1:109" ht="15.6" x14ac:dyDescent="0.3">
      <c r="A714" s="2"/>
      <c r="B714" s="3"/>
      <c r="C714" s="3"/>
      <c r="D714" s="3"/>
      <c r="E714" s="2"/>
      <c r="F714" s="2"/>
      <c r="G714" s="2"/>
      <c r="H714" s="15"/>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c r="BU714" s="10"/>
      <c r="BV714" s="10"/>
      <c r="BW714" s="10"/>
      <c r="BX714" s="10"/>
      <c r="BY714" s="10"/>
      <c r="BZ714" s="10"/>
      <c r="CA714" s="10"/>
      <c r="CB714" s="10"/>
      <c r="CC714" s="10"/>
      <c r="CD714" s="10"/>
      <c r="CE714" s="10"/>
      <c r="CF714" s="10"/>
      <c r="CG714" s="10"/>
      <c r="CH714" s="10"/>
      <c r="CI714" s="10"/>
      <c r="CJ714" s="10"/>
      <c r="CK714" s="10"/>
      <c r="CL714" s="10"/>
      <c r="CM714" s="10"/>
      <c r="CN714" s="10"/>
      <c r="CO714" s="10"/>
      <c r="CP714" s="10"/>
      <c r="CQ714" s="10"/>
      <c r="CR714" s="10"/>
      <c r="CS714" s="10"/>
      <c r="CT714" s="39"/>
      <c r="CU714" s="39"/>
      <c r="CV714" s="39"/>
      <c r="CW714" s="20"/>
      <c r="CX714" s="39"/>
      <c r="CY714" s="39"/>
      <c r="CZ714" s="39"/>
      <c r="DA714" s="39"/>
      <c r="DB714" s="3"/>
      <c r="DC714" s="3"/>
      <c r="DD714" s="3"/>
      <c r="DE714" s="3"/>
    </row>
    <row r="715" spans="1:109" ht="15.6" x14ac:dyDescent="0.3">
      <c r="A715" s="2"/>
      <c r="B715" s="3"/>
      <c r="C715" s="3"/>
      <c r="D715" s="3"/>
      <c r="E715" s="2"/>
      <c r="F715" s="2"/>
      <c r="G715" s="2"/>
      <c r="H715" s="15"/>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c r="BU715" s="10"/>
      <c r="BV715" s="10"/>
      <c r="BW715" s="10"/>
      <c r="BX715" s="10"/>
      <c r="BY715" s="10"/>
      <c r="BZ715" s="10"/>
      <c r="CA715" s="10"/>
      <c r="CB715" s="10"/>
      <c r="CC715" s="10"/>
      <c r="CD715" s="10"/>
      <c r="CE715" s="10"/>
      <c r="CF715" s="10"/>
      <c r="CG715" s="10"/>
      <c r="CH715" s="10"/>
      <c r="CI715" s="10"/>
      <c r="CJ715" s="10"/>
      <c r="CK715" s="10"/>
      <c r="CL715" s="10"/>
      <c r="CM715" s="10"/>
      <c r="CN715" s="10"/>
      <c r="CO715" s="10"/>
      <c r="CP715" s="10"/>
      <c r="CQ715" s="10"/>
      <c r="CR715" s="10"/>
      <c r="CS715" s="10"/>
      <c r="CT715" s="39"/>
      <c r="CU715" s="39"/>
      <c r="CV715" s="39"/>
      <c r="CW715" s="20"/>
      <c r="CX715" s="39"/>
      <c r="CY715" s="39"/>
      <c r="CZ715" s="39"/>
      <c r="DA715" s="39"/>
      <c r="DB715" s="3"/>
      <c r="DC715" s="3"/>
      <c r="DD715" s="3"/>
      <c r="DE715" s="3"/>
    </row>
    <row r="716" spans="1:109" ht="15.6" x14ac:dyDescent="0.3">
      <c r="A716" s="2"/>
      <c r="B716" s="3"/>
      <c r="C716" s="3"/>
      <c r="D716" s="3"/>
      <c r="E716" s="2"/>
      <c r="F716" s="2"/>
      <c r="G716" s="2"/>
      <c r="H716" s="15"/>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c r="BU716" s="10"/>
      <c r="BV716" s="10"/>
      <c r="BW716" s="10"/>
      <c r="BX716" s="10"/>
      <c r="BY716" s="10"/>
      <c r="BZ716" s="10"/>
      <c r="CA716" s="10"/>
      <c r="CB716" s="10"/>
      <c r="CC716" s="10"/>
      <c r="CD716" s="10"/>
      <c r="CE716" s="10"/>
      <c r="CF716" s="10"/>
      <c r="CG716" s="10"/>
      <c r="CH716" s="10"/>
      <c r="CI716" s="10"/>
      <c r="CJ716" s="10"/>
      <c r="CK716" s="10"/>
      <c r="CL716" s="10"/>
      <c r="CM716" s="10"/>
      <c r="CN716" s="10"/>
      <c r="CO716" s="10"/>
      <c r="CP716" s="10"/>
      <c r="CQ716" s="10"/>
      <c r="CR716" s="10"/>
      <c r="CS716" s="10"/>
      <c r="CT716" s="39"/>
      <c r="CU716" s="39"/>
      <c r="CV716" s="39"/>
      <c r="CW716" s="20"/>
      <c r="CX716" s="39"/>
      <c r="CY716" s="39"/>
      <c r="CZ716" s="39"/>
      <c r="DA716" s="39"/>
      <c r="DB716" s="3"/>
      <c r="DC716" s="3"/>
      <c r="DD716" s="3"/>
      <c r="DE716" s="3"/>
    </row>
    <row r="717" spans="1:109" ht="15.6" x14ac:dyDescent="0.3">
      <c r="A717" s="2"/>
      <c r="B717" s="3"/>
      <c r="C717" s="3"/>
      <c r="D717" s="3"/>
      <c r="E717" s="2"/>
      <c r="F717" s="2"/>
      <c r="G717" s="2"/>
      <c r="H717" s="15"/>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c r="BU717" s="10"/>
      <c r="BV717" s="10"/>
      <c r="BW717" s="10"/>
      <c r="BX717" s="10"/>
      <c r="BY717" s="10"/>
      <c r="BZ717" s="10"/>
      <c r="CA717" s="10"/>
      <c r="CB717" s="10"/>
      <c r="CC717" s="10"/>
      <c r="CD717" s="10"/>
      <c r="CE717" s="10"/>
      <c r="CF717" s="10"/>
      <c r="CG717" s="10"/>
      <c r="CH717" s="10"/>
      <c r="CI717" s="10"/>
      <c r="CJ717" s="10"/>
      <c r="CK717" s="10"/>
      <c r="CL717" s="10"/>
      <c r="CM717" s="10"/>
      <c r="CN717" s="10"/>
      <c r="CO717" s="10"/>
      <c r="CP717" s="10"/>
      <c r="CQ717" s="10"/>
      <c r="CR717" s="10"/>
      <c r="CS717" s="10"/>
      <c r="CT717" s="39"/>
      <c r="CU717" s="39"/>
      <c r="CV717" s="39"/>
      <c r="CW717" s="20"/>
      <c r="CX717" s="39"/>
      <c r="CY717" s="39"/>
      <c r="CZ717" s="39"/>
      <c r="DA717" s="39"/>
      <c r="DB717" s="3"/>
      <c r="DC717" s="3"/>
      <c r="DD717" s="3"/>
      <c r="DE717" s="3"/>
    </row>
    <row r="718" spans="1:109" ht="15.6" x14ac:dyDescent="0.3">
      <c r="A718" s="2"/>
      <c r="B718" s="3"/>
      <c r="C718" s="3"/>
      <c r="D718" s="3"/>
      <c r="E718" s="2"/>
      <c r="F718" s="2"/>
      <c r="G718" s="2"/>
      <c r="H718" s="15"/>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c r="BU718" s="10"/>
      <c r="BV718" s="10"/>
      <c r="BW718" s="10"/>
      <c r="BX718" s="10"/>
      <c r="BY718" s="10"/>
      <c r="BZ718" s="10"/>
      <c r="CA718" s="10"/>
      <c r="CB718" s="10"/>
      <c r="CC718" s="10"/>
      <c r="CD718" s="10"/>
      <c r="CE718" s="10"/>
      <c r="CF718" s="10"/>
      <c r="CG718" s="10"/>
      <c r="CH718" s="10"/>
      <c r="CI718" s="10"/>
      <c r="CJ718" s="10"/>
      <c r="CK718" s="10"/>
      <c r="CL718" s="10"/>
      <c r="CM718" s="10"/>
      <c r="CN718" s="10"/>
      <c r="CO718" s="10"/>
      <c r="CP718" s="10"/>
      <c r="CQ718" s="10"/>
      <c r="CR718" s="10"/>
      <c r="CS718" s="10"/>
      <c r="CT718" s="39"/>
      <c r="CU718" s="39"/>
      <c r="CV718" s="39"/>
      <c r="CW718" s="20"/>
      <c r="CX718" s="39"/>
      <c r="CY718" s="39"/>
      <c r="CZ718" s="39"/>
      <c r="DA718" s="39"/>
      <c r="DB718" s="3"/>
      <c r="DC718" s="3"/>
      <c r="DD718" s="3"/>
      <c r="DE718" s="3"/>
    </row>
    <row r="719" spans="1:109" ht="15.6" x14ac:dyDescent="0.3">
      <c r="A719" s="2"/>
      <c r="B719" s="3"/>
      <c r="C719" s="3"/>
      <c r="D719" s="3"/>
      <c r="E719" s="2"/>
      <c r="F719" s="2"/>
      <c r="G719" s="2"/>
      <c r="H719" s="15"/>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c r="BU719" s="10"/>
      <c r="BV719" s="10"/>
      <c r="BW719" s="10"/>
      <c r="BX719" s="10"/>
      <c r="BY719" s="10"/>
      <c r="BZ719" s="10"/>
      <c r="CA719" s="10"/>
      <c r="CB719" s="10"/>
      <c r="CC719" s="10"/>
      <c r="CD719" s="10"/>
      <c r="CE719" s="10"/>
      <c r="CF719" s="10"/>
      <c r="CG719" s="10"/>
      <c r="CH719" s="10"/>
      <c r="CI719" s="10"/>
      <c r="CJ719" s="10"/>
      <c r="CK719" s="10"/>
      <c r="CL719" s="10"/>
      <c r="CM719" s="10"/>
      <c r="CN719" s="10"/>
      <c r="CO719" s="10"/>
      <c r="CP719" s="10"/>
      <c r="CQ719" s="10"/>
      <c r="CR719" s="10"/>
      <c r="CS719" s="10"/>
      <c r="CT719" s="39"/>
      <c r="CU719" s="39"/>
      <c r="CV719" s="39"/>
      <c r="CW719" s="20"/>
      <c r="CX719" s="39"/>
      <c r="CY719" s="39"/>
      <c r="CZ719" s="39"/>
      <c r="DA719" s="39"/>
      <c r="DB719" s="3"/>
      <c r="DC719" s="3"/>
      <c r="DD719" s="3"/>
      <c r="DE719" s="3"/>
    </row>
    <row r="720" spans="1:109" ht="15.6" x14ac:dyDescent="0.3">
      <c r="A720" s="2"/>
      <c r="B720" s="3"/>
      <c r="C720" s="3"/>
      <c r="D720" s="3"/>
      <c r="E720" s="2"/>
      <c r="F720" s="2"/>
      <c r="G720" s="2"/>
      <c r="H720" s="15"/>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c r="BU720" s="10"/>
      <c r="BV720" s="10"/>
      <c r="BW720" s="10"/>
      <c r="BX720" s="10"/>
      <c r="BY720" s="10"/>
      <c r="BZ720" s="10"/>
      <c r="CA720" s="10"/>
      <c r="CB720" s="10"/>
      <c r="CC720" s="10"/>
      <c r="CD720" s="10"/>
      <c r="CE720" s="10"/>
      <c r="CF720" s="10"/>
      <c r="CG720" s="10"/>
      <c r="CH720" s="10"/>
      <c r="CI720" s="10"/>
      <c r="CJ720" s="10"/>
      <c r="CK720" s="10"/>
      <c r="CL720" s="10"/>
      <c r="CM720" s="10"/>
      <c r="CN720" s="10"/>
      <c r="CO720" s="10"/>
      <c r="CP720" s="10"/>
      <c r="CQ720" s="10"/>
      <c r="CR720" s="10"/>
      <c r="CS720" s="10"/>
      <c r="CT720" s="39"/>
      <c r="CU720" s="39"/>
      <c r="CV720" s="39"/>
      <c r="CW720" s="20"/>
      <c r="CX720" s="39"/>
      <c r="CY720" s="39"/>
      <c r="CZ720" s="39"/>
      <c r="DA720" s="39"/>
      <c r="DB720" s="3"/>
      <c r="DC720" s="3"/>
      <c r="DD720" s="3"/>
      <c r="DE720" s="3"/>
    </row>
    <row r="721" spans="1:109" ht="15.6" x14ac:dyDescent="0.3">
      <c r="A721" s="2"/>
      <c r="B721" s="3"/>
      <c r="C721" s="3"/>
      <c r="D721" s="3"/>
      <c r="E721" s="2"/>
      <c r="F721" s="2"/>
      <c r="G721" s="2"/>
      <c r="H721" s="15"/>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c r="BU721" s="10"/>
      <c r="BV721" s="10"/>
      <c r="BW721" s="10"/>
      <c r="BX721" s="10"/>
      <c r="BY721" s="10"/>
      <c r="BZ721" s="10"/>
      <c r="CA721" s="10"/>
      <c r="CB721" s="10"/>
      <c r="CC721" s="10"/>
      <c r="CD721" s="10"/>
      <c r="CE721" s="10"/>
      <c r="CF721" s="10"/>
      <c r="CG721" s="10"/>
      <c r="CH721" s="10"/>
      <c r="CI721" s="10"/>
      <c r="CJ721" s="10"/>
      <c r="CK721" s="10"/>
      <c r="CL721" s="10"/>
      <c r="CM721" s="10"/>
      <c r="CN721" s="10"/>
      <c r="CO721" s="10"/>
      <c r="CP721" s="10"/>
      <c r="CQ721" s="10"/>
      <c r="CR721" s="10"/>
      <c r="CS721" s="10"/>
      <c r="CT721" s="39"/>
      <c r="CU721" s="39"/>
      <c r="CV721" s="39"/>
      <c r="CW721" s="20"/>
      <c r="CX721" s="39"/>
      <c r="CY721" s="39"/>
      <c r="CZ721" s="39"/>
      <c r="DA721" s="39"/>
      <c r="DB721" s="3"/>
      <c r="DC721" s="3"/>
      <c r="DD721" s="3"/>
      <c r="DE721" s="3"/>
    </row>
    <row r="722" spans="1:109" ht="15.6" x14ac:dyDescent="0.3">
      <c r="A722" s="2"/>
      <c r="B722" s="3"/>
      <c r="C722" s="3"/>
      <c r="D722" s="3"/>
      <c r="E722" s="2"/>
      <c r="F722" s="2"/>
      <c r="G722" s="2"/>
      <c r="H722" s="15"/>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c r="BU722" s="10"/>
      <c r="BV722" s="10"/>
      <c r="BW722" s="10"/>
      <c r="BX722" s="10"/>
      <c r="BY722" s="10"/>
      <c r="BZ722" s="10"/>
      <c r="CA722" s="10"/>
      <c r="CB722" s="10"/>
      <c r="CC722" s="10"/>
      <c r="CD722" s="10"/>
      <c r="CE722" s="10"/>
      <c r="CF722" s="10"/>
      <c r="CG722" s="10"/>
      <c r="CH722" s="10"/>
      <c r="CI722" s="10"/>
      <c r="CJ722" s="10"/>
      <c r="CK722" s="10"/>
      <c r="CL722" s="10"/>
      <c r="CM722" s="10"/>
      <c r="CN722" s="10"/>
      <c r="CO722" s="10"/>
      <c r="CP722" s="10"/>
      <c r="CQ722" s="10"/>
      <c r="CR722" s="10"/>
      <c r="CS722" s="10"/>
      <c r="CT722" s="39"/>
      <c r="CU722" s="39"/>
      <c r="CV722" s="39"/>
      <c r="CW722" s="20"/>
      <c r="CX722" s="39"/>
      <c r="CY722" s="39"/>
      <c r="CZ722" s="39"/>
      <c r="DA722" s="39"/>
      <c r="DB722" s="3"/>
      <c r="DC722" s="3"/>
      <c r="DD722" s="3"/>
      <c r="DE722" s="3"/>
    </row>
    <row r="723" spans="1:109" ht="15.6" x14ac:dyDescent="0.3">
      <c r="A723" s="2"/>
      <c r="B723" s="3"/>
      <c r="C723" s="3"/>
      <c r="D723" s="3"/>
      <c r="E723" s="2"/>
      <c r="F723" s="2"/>
      <c r="G723" s="2"/>
      <c r="H723" s="15"/>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c r="BO723" s="10"/>
      <c r="BP723" s="10"/>
      <c r="BQ723" s="10"/>
      <c r="BR723" s="10"/>
      <c r="BS723" s="10"/>
      <c r="BT723" s="10"/>
      <c r="BU723" s="10"/>
      <c r="BV723" s="10"/>
      <c r="BW723" s="10"/>
      <c r="BX723" s="10"/>
      <c r="BY723" s="10"/>
      <c r="BZ723" s="10"/>
      <c r="CA723" s="10"/>
      <c r="CB723" s="10"/>
      <c r="CC723" s="10"/>
      <c r="CD723" s="10"/>
      <c r="CE723" s="10"/>
      <c r="CF723" s="10"/>
      <c r="CG723" s="10"/>
      <c r="CH723" s="10"/>
      <c r="CI723" s="10"/>
      <c r="CJ723" s="10"/>
      <c r="CK723" s="10"/>
      <c r="CL723" s="10"/>
      <c r="CM723" s="10"/>
      <c r="CN723" s="10"/>
      <c r="CO723" s="10"/>
      <c r="CP723" s="10"/>
      <c r="CQ723" s="10"/>
      <c r="CR723" s="10"/>
      <c r="CS723" s="10"/>
      <c r="CT723" s="39"/>
      <c r="CU723" s="39"/>
      <c r="CV723" s="39"/>
      <c r="CW723" s="20"/>
      <c r="CX723" s="39"/>
      <c r="CY723" s="39"/>
      <c r="CZ723" s="39"/>
      <c r="DA723" s="39"/>
      <c r="DB723" s="3"/>
      <c r="DC723" s="3"/>
      <c r="DD723" s="3"/>
      <c r="DE723" s="3"/>
    </row>
    <row r="724" spans="1:109" ht="15.6" x14ac:dyDescent="0.3">
      <c r="A724" s="2"/>
      <c r="B724" s="3"/>
      <c r="C724" s="3"/>
      <c r="D724" s="3"/>
      <c r="E724" s="2"/>
      <c r="F724" s="2"/>
      <c r="G724" s="2"/>
      <c r="H724" s="15"/>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c r="BU724" s="10"/>
      <c r="BV724" s="10"/>
      <c r="BW724" s="10"/>
      <c r="BX724" s="10"/>
      <c r="BY724" s="10"/>
      <c r="BZ724" s="10"/>
      <c r="CA724" s="10"/>
      <c r="CB724" s="10"/>
      <c r="CC724" s="10"/>
      <c r="CD724" s="10"/>
      <c r="CE724" s="10"/>
      <c r="CF724" s="10"/>
      <c r="CG724" s="10"/>
      <c r="CH724" s="10"/>
      <c r="CI724" s="10"/>
      <c r="CJ724" s="10"/>
      <c r="CK724" s="10"/>
      <c r="CL724" s="10"/>
      <c r="CM724" s="10"/>
      <c r="CN724" s="10"/>
      <c r="CO724" s="10"/>
      <c r="CP724" s="10"/>
      <c r="CQ724" s="10"/>
      <c r="CR724" s="10"/>
      <c r="CS724" s="10"/>
      <c r="CT724" s="39"/>
      <c r="CU724" s="39"/>
      <c r="CV724" s="39"/>
      <c r="CW724" s="20"/>
      <c r="CX724" s="39"/>
      <c r="CY724" s="39"/>
      <c r="CZ724" s="39"/>
      <c r="DA724" s="39"/>
      <c r="DB724" s="3"/>
      <c r="DC724" s="3"/>
      <c r="DD724" s="3"/>
      <c r="DE724" s="3"/>
    </row>
    <row r="725" spans="1:109" ht="15.6" x14ac:dyDescent="0.3">
      <c r="A725" s="2"/>
      <c r="B725" s="3"/>
      <c r="C725" s="3"/>
      <c r="D725" s="3"/>
      <c r="E725" s="2"/>
      <c r="F725" s="2"/>
      <c r="G725" s="2"/>
      <c r="H725" s="15"/>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c r="BU725" s="10"/>
      <c r="BV725" s="10"/>
      <c r="BW725" s="10"/>
      <c r="BX725" s="10"/>
      <c r="BY725" s="10"/>
      <c r="BZ725" s="10"/>
      <c r="CA725" s="10"/>
      <c r="CB725" s="10"/>
      <c r="CC725" s="10"/>
      <c r="CD725" s="10"/>
      <c r="CE725" s="10"/>
      <c r="CF725" s="10"/>
      <c r="CG725" s="10"/>
      <c r="CH725" s="10"/>
      <c r="CI725" s="10"/>
      <c r="CJ725" s="10"/>
      <c r="CK725" s="10"/>
      <c r="CL725" s="10"/>
      <c r="CM725" s="10"/>
      <c r="CN725" s="10"/>
      <c r="CO725" s="10"/>
      <c r="CP725" s="10"/>
      <c r="CQ725" s="10"/>
      <c r="CR725" s="10"/>
      <c r="CS725" s="10"/>
      <c r="CT725" s="39"/>
      <c r="CU725" s="39"/>
      <c r="CV725" s="39"/>
      <c r="CW725" s="20"/>
      <c r="CX725" s="39"/>
      <c r="CY725" s="39"/>
      <c r="CZ725" s="39"/>
      <c r="DA725" s="39"/>
      <c r="DB725" s="3"/>
      <c r="DC725" s="3"/>
      <c r="DD725" s="3"/>
      <c r="DE725" s="3"/>
    </row>
    <row r="726" spans="1:109" ht="15.6" x14ac:dyDescent="0.3">
      <c r="A726" s="2"/>
      <c r="B726" s="3"/>
      <c r="C726" s="3"/>
      <c r="D726" s="3"/>
      <c r="E726" s="2"/>
      <c r="F726" s="2"/>
      <c r="G726" s="2"/>
      <c r="H726" s="15"/>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c r="BU726" s="10"/>
      <c r="BV726" s="10"/>
      <c r="BW726" s="10"/>
      <c r="BX726" s="10"/>
      <c r="BY726" s="10"/>
      <c r="BZ726" s="10"/>
      <c r="CA726" s="10"/>
      <c r="CB726" s="10"/>
      <c r="CC726" s="10"/>
      <c r="CD726" s="10"/>
      <c r="CE726" s="10"/>
      <c r="CF726" s="10"/>
      <c r="CG726" s="10"/>
      <c r="CH726" s="10"/>
      <c r="CI726" s="10"/>
      <c r="CJ726" s="10"/>
      <c r="CK726" s="10"/>
      <c r="CL726" s="10"/>
      <c r="CM726" s="10"/>
      <c r="CN726" s="10"/>
      <c r="CO726" s="10"/>
      <c r="CP726" s="10"/>
      <c r="CQ726" s="10"/>
      <c r="CR726" s="10"/>
      <c r="CS726" s="10"/>
      <c r="CT726" s="39"/>
      <c r="CU726" s="39"/>
      <c r="CV726" s="39"/>
      <c r="CW726" s="20"/>
      <c r="CX726" s="39"/>
      <c r="CY726" s="39"/>
      <c r="CZ726" s="39"/>
      <c r="DA726" s="39"/>
      <c r="DB726" s="3"/>
      <c r="DC726" s="3"/>
      <c r="DD726" s="3"/>
      <c r="DE726" s="3"/>
    </row>
    <row r="727" spans="1:109" ht="15.6" x14ac:dyDescent="0.3">
      <c r="A727" s="2"/>
      <c r="B727" s="3"/>
      <c r="C727" s="3"/>
      <c r="D727" s="3"/>
      <c r="E727" s="2"/>
      <c r="F727" s="2"/>
      <c r="G727" s="2"/>
      <c r="H727" s="15"/>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c r="BU727" s="10"/>
      <c r="BV727" s="10"/>
      <c r="BW727" s="10"/>
      <c r="BX727" s="10"/>
      <c r="BY727" s="10"/>
      <c r="BZ727" s="10"/>
      <c r="CA727" s="10"/>
      <c r="CB727" s="10"/>
      <c r="CC727" s="10"/>
      <c r="CD727" s="10"/>
      <c r="CE727" s="10"/>
      <c r="CF727" s="10"/>
      <c r="CG727" s="10"/>
      <c r="CH727" s="10"/>
      <c r="CI727" s="10"/>
      <c r="CJ727" s="10"/>
      <c r="CK727" s="10"/>
      <c r="CL727" s="10"/>
      <c r="CM727" s="10"/>
      <c r="CN727" s="10"/>
      <c r="CO727" s="10"/>
      <c r="CP727" s="10"/>
      <c r="CQ727" s="10"/>
      <c r="CR727" s="10"/>
      <c r="CS727" s="10"/>
      <c r="CT727" s="39"/>
      <c r="CU727" s="39"/>
      <c r="CV727" s="39"/>
      <c r="CW727" s="20"/>
      <c r="CX727" s="39"/>
      <c r="CY727" s="39"/>
      <c r="CZ727" s="39"/>
      <c r="DA727" s="39"/>
      <c r="DB727" s="3"/>
      <c r="DC727" s="3"/>
      <c r="DD727" s="3"/>
      <c r="DE727" s="3"/>
    </row>
    <row r="728" spans="1:109" ht="15.6" x14ac:dyDescent="0.3">
      <c r="A728" s="2"/>
      <c r="B728" s="3"/>
      <c r="C728" s="3"/>
      <c r="D728" s="3"/>
      <c r="E728" s="2"/>
      <c r="F728" s="2"/>
      <c r="G728" s="2"/>
      <c r="H728" s="15"/>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c r="BU728" s="10"/>
      <c r="BV728" s="10"/>
      <c r="BW728" s="10"/>
      <c r="BX728" s="10"/>
      <c r="BY728" s="10"/>
      <c r="BZ728" s="10"/>
      <c r="CA728" s="10"/>
      <c r="CB728" s="10"/>
      <c r="CC728" s="10"/>
      <c r="CD728" s="10"/>
      <c r="CE728" s="10"/>
      <c r="CF728" s="10"/>
      <c r="CG728" s="10"/>
      <c r="CH728" s="10"/>
      <c r="CI728" s="10"/>
      <c r="CJ728" s="10"/>
      <c r="CK728" s="10"/>
      <c r="CL728" s="10"/>
      <c r="CM728" s="10"/>
      <c r="CN728" s="10"/>
      <c r="CO728" s="10"/>
      <c r="CP728" s="10"/>
      <c r="CQ728" s="10"/>
      <c r="CR728" s="10"/>
      <c r="CS728" s="10"/>
      <c r="CT728" s="39"/>
      <c r="CU728" s="39"/>
      <c r="CV728" s="39"/>
      <c r="CW728" s="20"/>
      <c r="CX728" s="39"/>
      <c r="CY728" s="39"/>
      <c r="CZ728" s="39"/>
      <c r="DA728" s="39"/>
      <c r="DB728" s="3"/>
      <c r="DC728" s="3"/>
      <c r="DD728" s="3"/>
      <c r="DE728" s="3"/>
    </row>
    <row r="729" spans="1:109" ht="15.6" x14ac:dyDescent="0.3">
      <c r="A729" s="2"/>
      <c r="B729" s="3"/>
      <c r="C729" s="3"/>
      <c r="D729" s="3"/>
      <c r="E729" s="2"/>
      <c r="F729" s="2"/>
      <c r="G729" s="2"/>
      <c r="H729" s="15"/>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c r="BU729" s="10"/>
      <c r="BV729" s="10"/>
      <c r="BW729" s="10"/>
      <c r="BX729" s="10"/>
      <c r="BY729" s="10"/>
      <c r="BZ729" s="10"/>
      <c r="CA729" s="10"/>
      <c r="CB729" s="10"/>
      <c r="CC729" s="10"/>
      <c r="CD729" s="10"/>
      <c r="CE729" s="10"/>
      <c r="CF729" s="10"/>
      <c r="CG729" s="10"/>
      <c r="CH729" s="10"/>
      <c r="CI729" s="10"/>
      <c r="CJ729" s="10"/>
      <c r="CK729" s="10"/>
      <c r="CL729" s="10"/>
      <c r="CM729" s="10"/>
      <c r="CN729" s="10"/>
      <c r="CO729" s="10"/>
      <c r="CP729" s="10"/>
      <c r="CQ729" s="10"/>
      <c r="CR729" s="10"/>
      <c r="CS729" s="10"/>
      <c r="CT729" s="39"/>
      <c r="CU729" s="39"/>
      <c r="CV729" s="39"/>
      <c r="CW729" s="20"/>
      <c r="CX729" s="39"/>
      <c r="CY729" s="39"/>
      <c r="CZ729" s="39"/>
      <c r="DA729" s="39"/>
      <c r="DB729" s="3"/>
      <c r="DC729" s="3"/>
      <c r="DD729" s="3"/>
      <c r="DE729" s="3"/>
    </row>
    <row r="730" spans="1:109" ht="15.6" x14ac:dyDescent="0.3">
      <c r="A730" s="2"/>
      <c r="B730" s="3"/>
      <c r="C730" s="3"/>
      <c r="D730" s="3"/>
      <c r="E730" s="2"/>
      <c r="F730" s="2"/>
      <c r="G730" s="2"/>
      <c r="H730" s="15"/>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c r="BU730" s="10"/>
      <c r="BV730" s="10"/>
      <c r="BW730" s="10"/>
      <c r="BX730" s="10"/>
      <c r="BY730" s="10"/>
      <c r="BZ730" s="10"/>
      <c r="CA730" s="10"/>
      <c r="CB730" s="10"/>
      <c r="CC730" s="10"/>
      <c r="CD730" s="10"/>
      <c r="CE730" s="10"/>
      <c r="CF730" s="10"/>
      <c r="CG730" s="10"/>
      <c r="CH730" s="10"/>
      <c r="CI730" s="10"/>
      <c r="CJ730" s="10"/>
      <c r="CK730" s="10"/>
      <c r="CL730" s="10"/>
      <c r="CM730" s="10"/>
      <c r="CN730" s="10"/>
      <c r="CO730" s="10"/>
      <c r="CP730" s="10"/>
      <c r="CQ730" s="10"/>
      <c r="CR730" s="10"/>
      <c r="CS730" s="10"/>
      <c r="CT730" s="39"/>
      <c r="CU730" s="39"/>
      <c r="CV730" s="39"/>
      <c r="CW730" s="20"/>
      <c r="CX730" s="39"/>
      <c r="CY730" s="39"/>
      <c r="CZ730" s="39"/>
      <c r="DA730" s="39"/>
      <c r="DB730" s="3"/>
      <c r="DC730" s="3"/>
      <c r="DD730" s="3"/>
      <c r="DE730" s="3"/>
    </row>
    <row r="731" spans="1:109" ht="15.6" x14ac:dyDescent="0.3">
      <c r="A731" s="2"/>
      <c r="B731" s="3"/>
      <c r="C731" s="3"/>
      <c r="D731" s="3"/>
      <c r="E731" s="2"/>
      <c r="F731" s="2"/>
      <c r="G731" s="2"/>
      <c r="H731" s="15"/>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c r="BU731" s="10"/>
      <c r="BV731" s="10"/>
      <c r="BW731" s="10"/>
      <c r="BX731" s="10"/>
      <c r="BY731" s="10"/>
      <c r="BZ731" s="10"/>
      <c r="CA731" s="10"/>
      <c r="CB731" s="10"/>
      <c r="CC731" s="10"/>
      <c r="CD731" s="10"/>
      <c r="CE731" s="10"/>
      <c r="CF731" s="10"/>
      <c r="CG731" s="10"/>
      <c r="CH731" s="10"/>
      <c r="CI731" s="10"/>
      <c r="CJ731" s="10"/>
      <c r="CK731" s="10"/>
      <c r="CL731" s="10"/>
      <c r="CM731" s="10"/>
      <c r="CN731" s="10"/>
      <c r="CO731" s="10"/>
      <c r="CP731" s="10"/>
      <c r="CQ731" s="10"/>
      <c r="CR731" s="10"/>
      <c r="CS731" s="10"/>
      <c r="CT731" s="39"/>
      <c r="CU731" s="39"/>
      <c r="CV731" s="39"/>
      <c r="CW731" s="20"/>
      <c r="CX731" s="39"/>
      <c r="CY731" s="39"/>
      <c r="CZ731" s="39"/>
      <c r="DA731" s="39"/>
      <c r="DB731" s="3"/>
      <c r="DC731" s="3"/>
      <c r="DD731" s="3"/>
      <c r="DE731" s="3"/>
    </row>
    <row r="732" spans="1:109" ht="15.6" x14ac:dyDescent="0.3">
      <c r="A732" s="2"/>
      <c r="B732" s="3"/>
      <c r="C732" s="3"/>
      <c r="D732" s="3"/>
      <c r="E732" s="2"/>
      <c r="F732" s="2"/>
      <c r="G732" s="2"/>
      <c r="H732" s="15"/>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c r="BU732" s="10"/>
      <c r="BV732" s="10"/>
      <c r="BW732" s="10"/>
      <c r="BX732" s="10"/>
      <c r="BY732" s="10"/>
      <c r="BZ732" s="10"/>
      <c r="CA732" s="10"/>
      <c r="CB732" s="10"/>
      <c r="CC732" s="10"/>
      <c r="CD732" s="10"/>
      <c r="CE732" s="10"/>
      <c r="CF732" s="10"/>
      <c r="CG732" s="10"/>
      <c r="CH732" s="10"/>
      <c r="CI732" s="10"/>
      <c r="CJ732" s="10"/>
      <c r="CK732" s="10"/>
      <c r="CL732" s="10"/>
      <c r="CM732" s="10"/>
      <c r="CN732" s="10"/>
      <c r="CO732" s="10"/>
      <c r="CP732" s="10"/>
      <c r="CQ732" s="10"/>
      <c r="CR732" s="10"/>
      <c r="CS732" s="10"/>
      <c r="CT732" s="39"/>
      <c r="CU732" s="39"/>
      <c r="CV732" s="39"/>
      <c r="CW732" s="20"/>
      <c r="CX732" s="39"/>
      <c r="CY732" s="39"/>
      <c r="CZ732" s="39"/>
      <c r="DA732" s="39"/>
      <c r="DB732" s="3"/>
      <c r="DC732" s="3"/>
      <c r="DD732" s="3"/>
      <c r="DE732" s="3"/>
    </row>
    <row r="733" spans="1:109" ht="15.6" x14ac:dyDescent="0.3">
      <c r="A733" s="2"/>
      <c r="B733" s="3"/>
      <c r="C733" s="3"/>
      <c r="D733" s="3"/>
      <c r="E733" s="2"/>
      <c r="F733" s="2"/>
      <c r="G733" s="2"/>
      <c r="H733" s="15"/>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c r="BU733" s="10"/>
      <c r="BV733" s="10"/>
      <c r="BW733" s="10"/>
      <c r="BX733" s="10"/>
      <c r="BY733" s="10"/>
      <c r="BZ733" s="10"/>
      <c r="CA733" s="10"/>
      <c r="CB733" s="10"/>
      <c r="CC733" s="10"/>
      <c r="CD733" s="10"/>
      <c r="CE733" s="10"/>
      <c r="CF733" s="10"/>
      <c r="CG733" s="10"/>
      <c r="CH733" s="10"/>
      <c r="CI733" s="10"/>
      <c r="CJ733" s="10"/>
      <c r="CK733" s="10"/>
      <c r="CL733" s="10"/>
      <c r="CM733" s="10"/>
      <c r="CN733" s="10"/>
      <c r="CO733" s="10"/>
      <c r="CP733" s="10"/>
      <c r="CQ733" s="10"/>
      <c r="CR733" s="10"/>
      <c r="CS733" s="10"/>
      <c r="CT733" s="39"/>
      <c r="CU733" s="39"/>
      <c r="CV733" s="39"/>
      <c r="CW733" s="20"/>
      <c r="CX733" s="39"/>
      <c r="CY733" s="39"/>
      <c r="CZ733" s="39"/>
      <c r="DA733" s="39"/>
      <c r="DB733" s="3"/>
      <c r="DC733" s="3"/>
      <c r="DD733" s="3"/>
      <c r="DE733" s="3"/>
    </row>
    <row r="734" spans="1:109" ht="15.6" x14ac:dyDescent="0.3">
      <c r="A734" s="2"/>
      <c r="B734" s="3"/>
      <c r="C734" s="3"/>
      <c r="D734" s="3"/>
      <c r="E734" s="2"/>
      <c r="F734" s="2"/>
      <c r="G734" s="2"/>
      <c r="H734" s="15"/>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c r="BU734" s="10"/>
      <c r="BV734" s="10"/>
      <c r="BW734" s="10"/>
      <c r="BX734" s="10"/>
      <c r="BY734" s="10"/>
      <c r="BZ734" s="10"/>
      <c r="CA734" s="10"/>
      <c r="CB734" s="10"/>
      <c r="CC734" s="10"/>
      <c r="CD734" s="10"/>
      <c r="CE734" s="10"/>
      <c r="CF734" s="10"/>
      <c r="CG734" s="10"/>
      <c r="CH734" s="10"/>
      <c r="CI734" s="10"/>
      <c r="CJ734" s="10"/>
      <c r="CK734" s="10"/>
      <c r="CL734" s="10"/>
      <c r="CM734" s="10"/>
      <c r="CN734" s="10"/>
      <c r="CO734" s="10"/>
      <c r="CP734" s="10"/>
      <c r="CQ734" s="10"/>
      <c r="CR734" s="10"/>
      <c r="CS734" s="10"/>
      <c r="CT734" s="39"/>
      <c r="CU734" s="39"/>
      <c r="CV734" s="39"/>
      <c r="CW734" s="20"/>
      <c r="CX734" s="39"/>
      <c r="CY734" s="39"/>
      <c r="CZ734" s="39"/>
      <c r="DA734" s="39"/>
      <c r="DB734" s="3"/>
      <c r="DC734" s="3"/>
      <c r="DD734" s="3"/>
      <c r="DE734" s="3"/>
    </row>
    <row r="735" spans="1:109" ht="15.6" x14ac:dyDescent="0.3">
      <c r="A735" s="2"/>
      <c r="B735" s="3"/>
      <c r="C735" s="3"/>
      <c r="D735" s="3"/>
      <c r="E735" s="2"/>
      <c r="F735" s="2"/>
      <c r="G735" s="2"/>
      <c r="H735" s="15"/>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c r="BU735" s="10"/>
      <c r="BV735" s="10"/>
      <c r="BW735" s="10"/>
      <c r="BX735" s="10"/>
      <c r="BY735" s="10"/>
      <c r="BZ735" s="10"/>
      <c r="CA735" s="10"/>
      <c r="CB735" s="10"/>
      <c r="CC735" s="10"/>
      <c r="CD735" s="10"/>
      <c r="CE735" s="10"/>
      <c r="CF735" s="10"/>
      <c r="CG735" s="10"/>
      <c r="CH735" s="10"/>
      <c r="CI735" s="10"/>
      <c r="CJ735" s="10"/>
      <c r="CK735" s="10"/>
      <c r="CL735" s="10"/>
      <c r="CM735" s="10"/>
      <c r="CN735" s="10"/>
      <c r="CO735" s="10"/>
      <c r="CP735" s="10"/>
      <c r="CQ735" s="10"/>
      <c r="CR735" s="10"/>
      <c r="CS735" s="10"/>
      <c r="CT735" s="39"/>
      <c r="CU735" s="39"/>
      <c r="CV735" s="39"/>
      <c r="CW735" s="20"/>
      <c r="CX735" s="39"/>
      <c r="CY735" s="39"/>
      <c r="CZ735" s="39"/>
      <c r="DA735" s="39"/>
      <c r="DB735" s="3"/>
      <c r="DC735" s="3"/>
      <c r="DD735" s="3"/>
      <c r="DE735" s="3"/>
    </row>
    <row r="736" spans="1:109" ht="15.6" x14ac:dyDescent="0.3">
      <c r="A736" s="2"/>
      <c r="B736" s="3"/>
      <c r="C736" s="3"/>
      <c r="D736" s="3"/>
      <c r="E736" s="2"/>
      <c r="F736" s="2"/>
      <c r="G736" s="2"/>
      <c r="H736" s="15"/>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c r="BU736" s="10"/>
      <c r="BV736" s="10"/>
      <c r="BW736" s="10"/>
      <c r="BX736" s="10"/>
      <c r="BY736" s="10"/>
      <c r="BZ736" s="10"/>
      <c r="CA736" s="10"/>
      <c r="CB736" s="10"/>
      <c r="CC736" s="10"/>
      <c r="CD736" s="10"/>
      <c r="CE736" s="10"/>
      <c r="CF736" s="10"/>
      <c r="CG736" s="10"/>
      <c r="CH736" s="10"/>
      <c r="CI736" s="10"/>
      <c r="CJ736" s="10"/>
      <c r="CK736" s="10"/>
      <c r="CL736" s="10"/>
      <c r="CM736" s="10"/>
      <c r="CN736" s="10"/>
      <c r="CO736" s="10"/>
      <c r="CP736" s="10"/>
      <c r="CQ736" s="10"/>
      <c r="CR736" s="10"/>
      <c r="CS736" s="10"/>
      <c r="CT736" s="39"/>
      <c r="CU736" s="39"/>
      <c r="CV736" s="39"/>
      <c r="CW736" s="20"/>
      <c r="CX736" s="39"/>
      <c r="CY736" s="39"/>
      <c r="CZ736" s="39"/>
      <c r="DA736" s="39"/>
      <c r="DB736" s="3"/>
      <c r="DC736" s="3"/>
      <c r="DD736" s="3"/>
      <c r="DE736" s="3"/>
    </row>
    <row r="737" spans="1:109" ht="15.6" x14ac:dyDescent="0.3">
      <c r="A737" s="2"/>
      <c r="B737" s="3"/>
      <c r="C737" s="3"/>
      <c r="D737" s="3"/>
      <c r="E737" s="2"/>
      <c r="F737" s="2"/>
      <c r="G737" s="2"/>
      <c r="H737" s="15"/>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c r="BU737" s="10"/>
      <c r="BV737" s="10"/>
      <c r="BW737" s="10"/>
      <c r="BX737" s="10"/>
      <c r="BY737" s="10"/>
      <c r="BZ737" s="10"/>
      <c r="CA737" s="10"/>
      <c r="CB737" s="10"/>
      <c r="CC737" s="10"/>
      <c r="CD737" s="10"/>
      <c r="CE737" s="10"/>
      <c r="CF737" s="10"/>
      <c r="CG737" s="10"/>
      <c r="CH737" s="10"/>
      <c r="CI737" s="10"/>
      <c r="CJ737" s="10"/>
      <c r="CK737" s="10"/>
      <c r="CL737" s="10"/>
      <c r="CM737" s="10"/>
      <c r="CN737" s="10"/>
      <c r="CO737" s="10"/>
      <c r="CP737" s="10"/>
      <c r="CQ737" s="10"/>
      <c r="CR737" s="10"/>
      <c r="CS737" s="10"/>
      <c r="CT737" s="39"/>
      <c r="CU737" s="39"/>
      <c r="CV737" s="39"/>
      <c r="CW737" s="20"/>
      <c r="CX737" s="39"/>
      <c r="CY737" s="39"/>
      <c r="CZ737" s="39"/>
      <c r="DA737" s="39"/>
      <c r="DB737" s="3"/>
      <c r="DC737" s="3"/>
      <c r="DD737" s="3"/>
      <c r="DE737" s="3"/>
    </row>
    <row r="738" spans="1:109" ht="15.6" x14ac:dyDescent="0.3">
      <c r="A738" s="2"/>
      <c r="B738" s="3"/>
      <c r="C738" s="3"/>
      <c r="D738" s="3"/>
      <c r="E738" s="2"/>
      <c r="F738" s="2"/>
      <c r="G738" s="2"/>
      <c r="H738" s="15"/>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c r="BU738" s="10"/>
      <c r="BV738" s="10"/>
      <c r="BW738" s="10"/>
      <c r="BX738" s="10"/>
      <c r="BY738" s="10"/>
      <c r="BZ738" s="10"/>
      <c r="CA738" s="10"/>
      <c r="CB738" s="10"/>
      <c r="CC738" s="10"/>
      <c r="CD738" s="10"/>
      <c r="CE738" s="10"/>
      <c r="CF738" s="10"/>
      <c r="CG738" s="10"/>
      <c r="CH738" s="10"/>
      <c r="CI738" s="10"/>
      <c r="CJ738" s="10"/>
      <c r="CK738" s="10"/>
      <c r="CL738" s="10"/>
      <c r="CM738" s="10"/>
      <c r="CN738" s="10"/>
      <c r="CO738" s="10"/>
      <c r="CP738" s="10"/>
      <c r="CQ738" s="10"/>
      <c r="CR738" s="10"/>
      <c r="CS738" s="10"/>
      <c r="CT738" s="39"/>
      <c r="CU738" s="39"/>
      <c r="CV738" s="39"/>
      <c r="CW738" s="20"/>
      <c r="CX738" s="39"/>
      <c r="CY738" s="39"/>
      <c r="CZ738" s="39"/>
      <c r="DA738" s="39"/>
      <c r="DB738" s="3"/>
      <c r="DC738" s="3"/>
      <c r="DD738" s="3"/>
      <c r="DE738" s="3"/>
    </row>
    <row r="739" spans="1:109" ht="15.6" x14ac:dyDescent="0.3">
      <c r="A739" s="2"/>
      <c r="B739" s="3"/>
      <c r="C739" s="3"/>
      <c r="D739" s="3"/>
      <c r="E739" s="2"/>
      <c r="F739" s="2"/>
      <c r="G739" s="2"/>
      <c r="H739" s="15"/>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c r="BU739" s="10"/>
      <c r="BV739" s="10"/>
      <c r="BW739" s="10"/>
      <c r="BX739" s="10"/>
      <c r="BY739" s="10"/>
      <c r="BZ739" s="10"/>
      <c r="CA739" s="10"/>
      <c r="CB739" s="10"/>
      <c r="CC739" s="10"/>
      <c r="CD739" s="10"/>
      <c r="CE739" s="10"/>
      <c r="CF739" s="10"/>
      <c r="CG739" s="10"/>
      <c r="CH739" s="10"/>
      <c r="CI739" s="10"/>
      <c r="CJ739" s="10"/>
      <c r="CK739" s="10"/>
      <c r="CL739" s="10"/>
      <c r="CM739" s="10"/>
      <c r="CN739" s="10"/>
      <c r="CO739" s="10"/>
      <c r="CP739" s="10"/>
      <c r="CQ739" s="10"/>
      <c r="CR739" s="10"/>
      <c r="CS739" s="10"/>
      <c r="CT739" s="39"/>
      <c r="CU739" s="39"/>
      <c r="CV739" s="39"/>
      <c r="CW739" s="20"/>
      <c r="CX739" s="39"/>
      <c r="CY739" s="39"/>
      <c r="CZ739" s="39"/>
      <c r="DA739" s="39"/>
      <c r="DB739" s="3"/>
      <c r="DC739" s="3"/>
      <c r="DD739" s="3"/>
      <c r="DE739" s="3"/>
    </row>
    <row r="740" spans="1:109" ht="15.6" x14ac:dyDescent="0.3">
      <c r="A740" s="2"/>
      <c r="B740" s="3"/>
      <c r="C740" s="3"/>
      <c r="D740" s="3"/>
      <c r="E740" s="2"/>
      <c r="F740" s="2"/>
      <c r="G740" s="2"/>
      <c r="H740" s="15"/>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c r="BU740" s="10"/>
      <c r="BV740" s="10"/>
      <c r="BW740" s="10"/>
      <c r="BX740" s="10"/>
      <c r="BY740" s="10"/>
      <c r="BZ740" s="10"/>
      <c r="CA740" s="10"/>
      <c r="CB740" s="10"/>
      <c r="CC740" s="10"/>
      <c r="CD740" s="10"/>
      <c r="CE740" s="10"/>
      <c r="CF740" s="10"/>
      <c r="CG740" s="10"/>
      <c r="CH740" s="10"/>
      <c r="CI740" s="10"/>
      <c r="CJ740" s="10"/>
      <c r="CK740" s="10"/>
      <c r="CL740" s="10"/>
      <c r="CM740" s="10"/>
      <c r="CN740" s="10"/>
      <c r="CO740" s="10"/>
      <c r="CP740" s="10"/>
      <c r="CQ740" s="10"/>
      <c r="CR740" s="10"/>
      <c r="CS740" s="10"/>
      <c r="CT740" s="39"/>
      <c r="CU740" s="39"/>
      <c r="CV740" s="39"/>
      <c r="CW740" s="20"/>
      <c r="CX740" s="39"/>
      <c r="CY740" s="39"/>
      <c r="CZ740" s="39"/>
      <c r="DA740" s="39"/>
      <c r="DB740" s="3"/>
      <c r="DC740" s="3"/>
      <c r="DD740" s="3"/>
      <c r="DE740" s="3"/>
    </row>
    <row r="741" spans="1:109" ht="15.6" x14ac:dyDescent="0.3">
      <c r="A741" s="2"/>
      <c r="B741" s="3"/>
      <c r="C741" s="3"/>
      <c r="D741" s="3"/>
      <c r="E741" s="2"/>
      <c r="F741" s="2"/>
      <c r="G741" s="2"/>
      <c r="H741" s="15"/>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c r="BU741" s="10"/>
      <c r="BV741" s="10"/>
      <c r="BW741" s="10"/>
      <c r="BX741" s="10"/>
      <c r="BY741" s="10"/>
      <c r="BZ741" s="10"/>
      <c r="CA741" s="10"/>
      <c r="CB741" s="10"/>
      <c r="CC741" s="10"/>
      <c r="CD741" s="10"/>
      <c r="CE741" s="10"/>
      <c r="CF741" s="10"/>
      <c r="CG741" s="10"/>
      <c r="CH741" s="10"/>
      <c r="CI741" s="10"/>
      <c r="CJ741" s="10"/>
      <c r="CK741" s="10"/>
      <c r="CL741" s="10"/>
      <c r="CM741" s="10"/>
      <c r="CN741" s="10"/>
      <c r="CO741" s="10"/>
      <c r="CP741" s="10"/>
      <c r="CQ741" s="10"/>
      <c r="CR741" s="10"/>
      <c r="CS741" s="10"/>
      <c r="CT741" s="39"/>
      <c r="CU741" s="39"/>
      <c r="CV741" s="39"/>
      <c r="CW741" s="20"/>
      <c r="CX741" s="39"/>
      <c r="CY741" s="39"/>
      <c r="CZ741" s="39"/>
      <c r="DA741" s="39"/>
      <c r="DB741" s="3"/>
      <c r="DC741" s="3"/>
      <c r="DD741" s="3"/>
      <c r="DE741" s="3"/>
    </row>
    <row r="742" spans="1:109" ht="15.6" x14ac:dyDescent="0.3">
      <c r="A742" s="2"/>
      <c r="B742" s="3"/>
      <c r="C742" s="3"/>
      <c r="D742" s="3"/>
      <c r="E742" s="2"/>
      <c r="F742" s="2"/>
      <c r="G742" s="2"/>
      <c r="H742" s="15"/>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c r="BU742" s="10"/>
      <c r="BV742" s="10"/>
      <c r="BW742" s="10"/>
      <c r="BX742" s="10"/>
      <c r="BY742" s="10"/>
      <c r="BZ742" s="10"/>
      <c r="CA742" s="10"/>
      <c r="CB742" s="10"/>
      <c r="CC742" s="10"/>
      <c r="CD742" s="10"/>
      <c r="CE742" s="10"/>
      <c r="CF742" s="10"/>
      <c r="CG742" s="10"/>
      <c r="CH742" s="10"/>
      <c r="CI742" s="10"/>
      <c r="CJ742" s="10"/>
      <c r="CK742" s="10"/>
      <c r="CL742" s="10"/>
      <c r="CM742" s="10"/>
      <c r="CN742" s="10"/>
      <c r="CO742" s="10"/>
      <c r="CP742" s="10"/>
      <c r="CQ742" s="10"/>
      <c r="CR742" s="10"/>
      <c r="CS742" s="10"/>
      <c r="CT742" s="39"/>
      <c r="CU742" s="39"/>
      <c r="CV742" s="39"/>
      <c r="CW742" s="20"/>
      <c r="CX742" s="39"/>
      <c r="CY742" s="39"/>
      <c r="CZ742" s="39"/>
      <c r="DA742" s="39"/>
      <c r="DB742" s="3"/>
      <c r="DC742" s="3"/>
      <c r="DD742" s="3"/>
      <c r="DE742" s="3"/>
    </row>
    <row r="743" spans="1:109" ht="15.6" x14ac:dyDescent="0.3">
      <c r="A743" s="2"/>
      <c r="B743" s="3"/>
      <c r="C743" s="3"/>
      <c r="D743" s="3"/>
      <c r="E743" s="2"/>
      <c r="F743" s="2"/>
      <c r="G743" s="2"/>
      <c r="H743" s="15"/>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c r="BU743" s="10"/>
      <c r="BV743" s="10"/>
      <c r="BW743" s="10"/>
      <c r="BX743" s="10"/>
      <c r="BY743" s="10"/>
      <c r="BZ743" s="10"/>
      <c r="CA743" s="10"/>
      <c r="CB743" s="10"/>
      <c r="CC743" s="10"/>
      <c r="CD743" s="10"/>
      <c r="CE743" s="10"/>
      <c r="CF743" s="10"/>
      <c r="CG743" s="10"/>
      <c r="CH743" s="10"/>
      <c r="CI743" s="10"/>
      <c r="CJ743" s="10"/>
      <c r="CK743" s="10"/>
      <c r="CL743" s="10"/>
      <c r="CM743" s="10"/>
      <c r="CN743" s="10"/>
      <c r="CO743" s="10"/>
      <c r="CP743" s="10"/>
      <c r="CQ743" s="10"/>
      <c r="CR743" s="10"/>
      <c r="CS743" s="10"/>
      <c r="CT743" s="39"/>
      <c r="CU743" s="39"/>
      <c r="CV743" s="39"/>
      <c r="CW743" s="20"/>
      <c r="CX743" s="39"/>
      <c r="CY743" s="39"/>
      <c r="CZ743" s="39"/>
      <c r="DA743" s="39"/>
      <c r="DB743" s="3"/>
      <c r="DC743" s="3"/>
      <c r="DD743" s="3"/>
      <c r="DE743" s="3"/>
    </row>
    <row r="744" spans="1:109" ht="15.6" x14ac:dyDescent="0.3">
      <c r="A744" s="2"/>
      <c r="B744" s="3"/>
      <c r="C744" s="3"/>
      <c r="D744" s="3"/>
      <c r="E744" s="2"/>
      <c r="F744" s="2"/>
      <c r="G744" s="2"/>
      <c r="H744" s="15"/>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c r="BU744" s="10"/>
      <c r="BV744" s="10"/>
      <c r="BW744" s="10"/>
      <c r="BX744" s="10"/>
      <c r="BY744" s="10"/>
      <c r="BZ744" s="10"/>
      <c r="CA744" s="10"/>
      <c r="CB744" s="10"/>
      <c r="CC744" s="10"/>
      <c r="CD744" s="10"/>
      <c r="CE744" s="10"/>
      <c r="CF744" s="10"/>
      <c r="CG744" s="10"/>
      <c r="CH744" s="10"/>
      <c r="CI744" s="10"/>
      <c r="CJ744" s="10"/>
      <c r="CK744" s="10"/>
      <c r="CL744" s="10"/>
      <c r="CM744" s="10"/>
      <c r="CN744" s="10"/>
      <c r="CO744" s="10"/>
      <c r="CP744" s="10"/>
      <c r="CQ744" s="10"/>
      <c r="CR744" s="10"/>
      <c r="CS744" s="10"/>
      <c r="CT744" s="39"/>
      <c r="CU744" s="39"/>
      <c r="CV744" s="39"/>
      <c r="CW744" s="20"/>
      <c r="CX744" s="39"/>
      <c r="CY744" s="39"/>
      <c r="CZ744" s="39"/>
      <c r="DA744" s="39"/>
      <c r="DB744" s="3"/>
      <c r="DC744" s="3"/>
      <c r="DD744" s="3"/>
      <c r="DE744" s="3"/>
    </row>
    <row r="745" spans="1:109" ht="15.6" x14ac:dyDescent="0.3">
      <c r="A745" s="2"/>
      <c r="B745" s="3"/>
      <c r="C745" s="3"/>
      <c r="D745" s="3"/>
      <c r="E745" s="2"/>
      <c r="F745" s="2"/>
      <c r="G745" s="2"/>
      <c r="H745" s="15"/>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c r="BU745" s="10"/>
      <c r="BV745" s="10"/>
      <c r="BW745" s="10"/>
      <c r="BX745" s="10"/>
      <c r="BY745" s="10"/>
      <c r="BZ745" s="10"/>
      <c r="CA745" s="10"/>
      <c r="CB745" s="10"/>
      <c r="CC745" s="10"/>
      <c r="CD745" s="10"/>
      <c r="CE745" s="10"/>
      <c r="CF745" s="10"/>
      <c r="CG745" s="10"/>
      <c r="CH745" s="10"/>
      <c r="CI745" s="10"/>
      <c r="CJ745" s="10"/>
      <c r="CK745" s="10"/>
      <c r="CL745" s="10"/>
      <c r="CM745" s="10"/>
      <c r="CN745" s="10"/>
      <c r="CO745" s="10"/>
      <c r="CP745" s="10"/>
      <c r="CQ745" s="10"/>
      <c r="CR745" s="10"/>
      <c r="CS745" s="10"/>
      <c r="CT745" s="39"/>
      <c r="CU745" s="39"/>
      <c r="CV745" s="39"/>
      <c r="CW745" s="20"/>
      <c r="CX745" s="39"/>
      <c r="CY745" s="39"/>
      <c r="CZ745" s="39"/>
      <c r="DA745" s="39"/>
      <c r="DB745" s="3"/>
      <c r="DC745" s="3"/>
      <c r="DD745" s="3"/>
      <c r="DE745" s="3"/>
    </row>
    <row r="746" spans="1:109" ht="15.6" x14ac:dyDescent="0.3">
      <c r="A746" s="2"/>
      <c r="B746" s="3"/>
      <c r="C746" s="3"/>
      <c r="D746" s="3"/>
      <c r="E746" s="2"/>
      <c r="F746" s="2"/>
      <c r="G746" s="2"/>
      <c r="H746" s="15"/>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c r="BU746" s="10"/>
      <c r="BV746" s="10"/>
      <c r="BW746" s="10"/>
      <c r="BX746" s="10"/>
      <c r="BY746" s="10"/>
      <c r="BZ746" s="10"/>
      <c r="CA746" s="10"/>
      <c r="CB746" s="10"/>
      <c r="CC746" s="10"/>
      <c r="CD746" s="10"/>
      <c r="CE746" s="10"/>
      <c r="CF746" s="10"/>
      <c r="CG746" s="10"/>
      <c r="CH746" s="10"/>
      <c r="CI746" s="10"/>
      <c r="CJ746" s="10"/>
      <c r="CK746" s="10"/>
      <c r="CL746" s="10"/>
      <c r="CM746" s="10"/>
      <c r="CN746" s="10"/>
      <c r="CO746" s="10"/>
      <c r="CP746" s="10"/>
      <c r="CQ746" s="10"/>
      <c r="CR746" s="10"/>
      <c r="CS746" s="10"/>
      <c r="CT746" s="39"/>
      <c r="CU746" s="39"/>
      <c r="CV746" s="39"/>
      <c r="CW746" s="20"/>
      <c r="CX746" s="39"/>
      <c r="CY746" s="39"/>
      <c r="CZ746" s="39"/>
      <c r="DA746" s="39"/>
      <c r="DB746" s="3"/>
      <c r="DC746" s="3"/>
      <c r="DD746" s="3"/>
      <c r="DE746" s="3"/>
    </row>
    <row r="747" spans="1:109" ht="15.6" x14ac:dyDescent="0.3">
      <c r="A747" s="2"/>
      <c r="B747" s="3"/>
      <c r="C747" s="3"/>
      <c r="D747" s="3"/>
      <c r="E747" s="2"/>
      <c r="F747" s="2"/>
      <c r="G747" s="2"/>
      <c r="H747" s="15"/>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c r="BU747" s="10"/>
      <c r="BV747" s="10"/>
      <c r="BW747" s="10"/>
      <c r="BX747" s="10"/>
      <c r="BY747" s="10"/>
      <c r="BZ747" s="10"/>
      <c r="CA747" s="10"/>
      <c r="CB747" s="10"/>
      <c r="CC747" s="10"/>
      <c r="CD747" s="10"/>
      <c r="CE747" s="10"/>
      <c r="CF747" s="10"/>
      <c r="CG747" s="10"/>
      <c r="CH747" s="10"/>
      <c r="CI747" s="10"/>
      <c r="CJ747" s="10"/>
      <c r="CK747" s="10"/>
      <c r="CL747" s="10"/>
      <c r="CM747" s="10"/>
      <c r="CN747" s="10"/>
      <c r="CO747" s="10"/>
      <c r="CP747" s="10"/>
      <c r="CQ747" s="10"/>
      <c r="CR747" s="10"/>
      <c r="CS747" s="10"/>
      <c r="CT747" s="39"/>
      <c r="CU747" s="39"/>
      <c r="CV747" s="39"/>
      <c r="CW747" s="20"/>
      <c r="CX747" s="39"/>
      <c r="CY747" s="39"/>
      <c r="CZ747" s="39"/>
      <c r="DA747" s="39"/>
      <c r="DB747" s="3"/>
      <c r="DC747" s="3"/>
      <c r="DD747" s="3"/>
      <c r="DE747" s="3"/>
    </row>
    <row r="748" spans="1:109" ht="15.6" x14ac:dyDescent="0.3">
      <c r="A748" s="2"/>
      <c r="B748" s="3"/>
      <c r="C748" s="3"/>
      <c r="D748" s="3"/>
      <c r="E748" s="2"/>
      <c r="F748" s="2"/>
      <c r="G748" s="2"/>
      <c r="H748" s="15"/>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c r="BU748" s="10"/>
      <c r="BV748" s="10"/>
      <c r="BW748" s="10"/>
      <c r="BX748" s="10"/>
      <c r="BY748" s="10"/>
      <c r="BZ748" s="10"/>
      <c r="CA748" s="10"/>
      <c r="CB748" s="10"/>
      <c r="CC748" s="10"/>
      <c r="CD748" s="10"/>
      <c r="CE748" s="10"/>
      <c r="CF748" s="10"/>
      <c r="CG748" s="10"/>
      <c r="CH748" s="10"/>
      <c r="CI748" s="10"/>
      <c r="CJ748" s="10"/>
      <c r="CK748" s="10"/>
      <c r="CL748" s="10"/>
      <c r="CM748" s="10"/>
      <c r="CN748" s="10"/>
      <c r="CO748" s="10"/>
      <c r="CP748" s="10"/>
      <c r="CQ748" s="10"/>
      <c r="CR748" s="10"/>
      <c r="CS748" s="10"/>
      <c r="CT748" s="39"/>
      <c r="CU748" s="39"/>
      <c r="CV748" s="39"/>
      <c r="CW748" s="20"/>
      <c r="CX748" s="39"/>
      <c r="CY748" s="39"/>
      <c r="CZ748" s="39"/>
      <c r="DA748" s="39"/>
      <c r="DB748" s="3"/>
      <c r="DC748" s="3"/>
      <c r="DD748" s="3"/>
      <c r="DE748" s="3"/>
    </row>
    <row r="749" spans="1:109" ht="15.6" x14ac:dyDescent="0.3">
      <c r="A749" s="2"/>
      <c r="B749" s="3"/>
      <c r="C749" s="3"/>
      <c r="D749" s="3"/>
      <c r="E749" s="2"/>
      <c r="F749" s="2"/>
      <c r="G749" s="2"/>
      <c r="H749" s="15"/>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c r="BU749" s="10"/>
      <c r="BV749" s="10"/>
      <c r="BW749" s="10"/>
      <c r="BX749" s="10"/>
      <c r="BY749" s="10"/>
      <c r="BZ749" s="10"/>
      <c r="CA749" s="10"/>
      <c r="CB749" s="10"/>
      <c r="CC749" s="10"/>
      <c r="CD749" s="10"/>
      <c r="CE749" s="10"/>
      <c r="CF749" s="10"/>
      <c r="CG749" s="10"/>
      <c r="CH749" s="10"/>
      <c r="CI749" s="10"/>
      <c r="CJ749" s="10"/>
      <c r="CK749" s="10"/>
      <c r="CL749" s="10"/>
      <c r="CM749" s="10"/>
      <c r="CN749" s="10"/>
      <c r="CO749" s="10"/>
      <c r="CP749" s="10"/>
      <c r="CQ749" s="10"/>
      <c r="CR749" s="10"/>
      <c r="CS749" s="10"/>
      <c r="CT749" s="39"/>
      <c r="CU749" s="39"/>
      <c r="CV749" s="39"/>
      <c r="CW749" s="20"/>
      <c r="CX749" s="39"/>
      <c r="CY749" s="39"/>
      <c r="CZ749" s="39"/>
      <c r="DA749" s="39"/>
      <c r="DB749" s="3"/>
      <c r="DC749" s="3"/>
      <c r="DD749" s="3"/>
      <c r="DE749" s="3"/>
    </row>
    <row r="750" spans="1:109" ht="15.6" x14ac:dyDescent="0.3">
      <c r="A750" s="2"/>
      <c r="B750" s="3"/>
      <c r="C750" s="3"/>
      <c r="D750" s="3"/>
      <c r="E750" s="2"/>
      <c r="F750" s="2"/>
      <c r="G750" s="2"/>
      <c r="H750" s="15"/>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c r="BU750" s="10"/>
      <c r="BV750" s="10"/>
      <c r="BW750" s="10"/>
      <c r="BX750" s="10"/>
      <c r="BY750" s="10"/>
      <c r="BZ750" s="10"/>
      <c r="CA750" s="10"/>
      <c r="CB750" s="10"/>
      <c r="CC750" s="10"/>
      <c r="CD750" s="10"/>
      <c r="CE750" s="10"/>
      <c r="CF750" s="10"/>
      <c r="CG750" s="10"/>
      <c r="CH750" s="10"/>
      <c r="CI750" s="10"/>
      <c r="CJ750" s="10"/>
      <c r="CK750" s="10"/>
      <c r="CL750" s="10"/>
      <c r="CM750" s="10"/>
      <c r="CN750" s="10"/>
      <c r="CO750" s="10"/>
      <c r="CP750" s="10"/>
      <c r="CQ750" s="10"/>
      <c r="CR750" s="10"/>
      <c r="CS750" s="10"/>
      <c r="CT750" s="39"/>
      <c r="CU750" s="39"/>
      <c r="CV750" s="39"/>
      <c r="CW750" s="20"/>
      <c r="CX750" s="39"/>
      <c r="CY750" s="39"/>
      <c r="CZ750" s="39"/>
      <c r="DA750" s="39"/>
      <c r="DB750" s="3"/>
      <c r="DC750" s="3"/>
      <c r="DD750" s="3"/>
      <c r="DE750" s="3"/>
    </row>
    <row r="751" spans="1:109" ht="15.6" x14ac:dyDescent="0.3">
      <c r="A751" s="2"/>
      <c r="B751" s="3"/>
      <c r="C751" s="3"/>
      <c r="D751" s="3"/>
      <c r="E751" s="2"/>
      <c r="F751" s="2"/>
      <c r="G751" s="2"/>
      <c r="H751" s="15"/>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c r="BU751" s="10"/>
      <c r="BV751" s="10"/>
      <c r="BW751" s="10"/>
      <c r="BX751" s="10"/>
      <c r="BY751" s="10"/>
      <c r="BZ751" s="10"/>
      <c r="CA751" s="10"/>
      <c r="CB751" s="10"/>
      <c r="CC751" s="10"/>
      <c r="CD751" s="10"/>
      <c r="CE751" s="10"/>
      <c r="CF751" s="10"/>
      <c r="CG751" s="10"/>
      <c r="CH751" s="10"/>
      <c r="CI751" s="10"/>
      <c r="CJ751" s="10"/>
      <c r="CK751" s="10"/>
      <c r="CL751" s="10"/>
      <c r="CM751" s="10"/>
      <c r="CN751" s="10"/>
      <c r="CO751" s="10"/>
      <c r="CP751" s="10"/>
      <c r="CQ751" s="10"/>
      <c r="CR751" s="10"/>
      <c r="CS751" s="10"/>
      <c r="CT751" s="39"/>
      <c r="CU751" s="39"/>
      <c r="CV751" s="39"/>
      <c r="CW751" s="20"/>
      <c r="CX751" s="39"/>
      <c r="CY751" s="39"/>
      <c r="CZ751" s="39"/>
      <c r="DA751" s="39"/>
      <c r="DB751" s="3"/>
      <c r="DC751" s="3"/>
      <c r="DD751" s="3"/>
      <c r="DE751" s="3"/>
    </row>
    <row r="752" spans="1:109" ht="15.6" x14ac:dyDescent="0.3">
      <c r="A752" s="2"/>
      <c r="B752" s="3"/>
      <c r="C752" s="3"/>
      <c r="D752" s="3"/>
      <c r="E752" s="2"/>
      <c r="F752" s="2"/>
      <c r="G752" s="2"/>
      <c r="H752" s="15"/>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c r="BI752" s="10"/>
      <c r="BJ752" s="10"/>
      <c r="BK752" s="10"/>
      <c r="BL752" s="10"/>
      <c r="BM752" s="10"/>
      <c r="BN752" s="10"/>
      <c r="BO752" s="10"/>
      <c r="BP752" s="10"/>
      <c r="BQ752" s="10"/>
      <c r="BR752" s="10"/>
      <c r="BS752" s="10"/>
      <c r="BT752" s="10"/>
      <c r="BU752" s="10"/>
      <c r="BV752" s="10"/>
      <c r="BW752" s="10"/>
      <c r="BX752" s="10"/>
      <c r="BY752" s="10"/>
      <c r="BZ752" s="10"/>
      <c r="CA752" s="10"/>
      <c r="CB752" s="10"/>
      <c r="CC752" s="10"/>
      <c r="CD752" s="10"/>
      <c r="CE752" s="10"/>
      <c r="CF752" s="10"/>
      <c r="CG752" s="10"/>
      <c r="CH752" s="10"/>
      <c r="CI752" s="10"/>
      <c r="CJ752" s="10"/>
      <c r="CK752" s="10"/>
      <c r="CL752" s="10"/>
      <c r="CM752" s="10"/>
      <c r="CN752" s="10"/>
      <c r="CO752" s="10"/>
      <c r="CP752" s="10"/>
      <c r="CQ752" s="10"/>
      <c r="CR752" s="10"/>
      <c r="CS752" s="10"/>
      <c r="CT752" s="39"/>
      <c r="CU752" s="39"/>
      <c r="CV752" s="39"/>
      <c r="CW752" s="20"/>
      <c r="CX752" s="39"/>
      <c r="CY752" s="39"/>
      <c r="CZ752" s="39"/>
      <c r="DA752" s="39"/>
      <c r="DB752" s="3"/>
      <c r="DC752" s="3"/>
      <c r="DD752" s="3"/>
      <c r="DE752" s="3"/>
    </row>
    <row r="753" spans="1:109" ht="15.6" x14ac:dyDescent="0.3">
      <c r="A753" s="2"/>
      <c r="B753" s="3"/>
      <c r="C753" s="3"/>
      <c r="D753" s="3"/>
      <c r="E753" s="2"/>
      <c r="F753" s="2"/>
      <c r="G753" s="2"/>
      <c r="H753" s="15"/>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c r="BU753" s="10"/>
      <c r="BV753" s="10"/>
      <c r="BW753" s="10"/>
      <c r="BX753" s="10"/>
      <c r="BY753" s="10"/>
      <c r="BZ753" s="10"/>
      <c r="CA753" s="10"/>
      <c r="CB753" s="10"/>
      <c r="CC753" s="10"/>
      <c r="CD753" s="10"/>
      <c r="CE753" s="10"/>
      <c r="CF753" s="10"/>
      <c r="CG753" s="10"/>
      <c r="CH753" s="10"/>
      <c r="CI753" s="10"/>
      <c r="CJ753" s="10"/>
      <c r="CK753" s="10"/>
      <c r="CL753" s="10"/>
      <c r="CM753" s="10"/>
      <c r="CN753" s="10"/>
      <c r="CO753" s="10"/>
      <c r="CP753" s="10"/>
      <c r="CQ753" s="10"/>
      <c r="CR753" s="10"/>
      <c r="CS753" s="10"/>
      <c r="CT753" s="39"/>
      <c r="CU753" s="39"/>
      <c r="CV753" s="39"/>
      <c r="CW753" s="20"/>
      <c r="CX753" s="39"/>
      <c r="CY753" s="39"/>
      <c r="CZ753" s="39"/>
      <c r="DA753" s="39"/>
      <c r="DB753" s="3"/>
      <c r="DC753" s="3"/>
      <c r="DD753" s="3"/>
      <c r="DE753" s="3"/>
    </row>
    <row r="754" spans="1:109" ht="15.6" x14ac:dyDescent="0.3">
      <c r="A754" s="2"/>
      <c r="B754" s="3"/>
      <c r="C754" s="3"/>
      <c r="D754" s="3"/>
      <c r="E754" s="2"/>
      <c r="F754" s="2"/>
      <c r="G754" s="2"/>
      <c r="H754" s="15"/>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c r="BU754" s="10"/>
      <c r="BV754" s="10"/>
      <c r="BW754" s="10"/>
      <c r="BX754" s="10"/>
      <c r="BY754" s="10"/>
      <c r="BZ754" s="10"/>
      <c r="CA754" s="10"/>
      <c r="CB754" s="10"/>
      <c r="CC754" s="10"/>
      <c r="CD754" s="10"/>
      <c r="CE754" s="10"/>
      <c r="CF754" s="10"/>
      <c r="CG754" s="10"/>
      <c r="CH754" s="10"/>
      <c r="CI754" s="10"/>
      <c r="CJ754" s="10"/>
      <c r="CK754" s="10"/>
      <c r="CL754" s="10"/>
      <c r="CM754" s="10"/>
      <c r="CN754" s="10"/>
      <c r="CO754" s="10"/>
      <c r="CP754" s="10"/>
      <c r="CQ754" s="10"/>
      <c r="CR754" s="10"/>
      <c r="CS754" s="10"/>
      <c r="CT754" s="39"/>
      <c r="CU754" s="39"/>
      <c r="CV754" s="39"/>
      <c r="CW754" s="20"/>
      <c r="CX754" s="39"/>
      <c r="CY754" s="39"/>
      <c r="CZ754" s="39"/>
      <c r="DA754" s="39"/>
      <c r="DB754" s="3"/>
      <c r="DC754" s="3"/>
      <c r="DD754" s="3"/>
      <c r="DE754" s="3"/>
    </row>
    <row r="755" spans="1:109" ht="15.6" x14ac:dyDescent="0.3">
      <c r="A755" s="2"/>
      <c r="B755" s="3"/>
      <c r="C755" s="3"/>
      <c r="D755" s="3"/>
      <c r="E755" s="2"/>
      <c r="F755" s="2"/>
      <c r="G755" s="2"/>
      <c r="H755" s="15"/>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c r="BU755" s="10"/>
      <c r="BV755" s="10"/>
      <c r="BW755" s="10"/>
      <c r="BX755" s="10"/>
      <c r="BY755" s="10"/>
      <c r="BZ755" s="10"/>
      <c r="CA755" s="10"/>
      <c r="CB755" s="10"/>
      <c r="CC755" s="10"/>
      <c r="CD755" s="10"/>
      <c r="CE755" s="10"/>
      <c r="CF755" s="10"/>
      <c r="CG755" s="10"/>
      <c r="CH755" s="10"/>
      <c r="CI755" s="10"/>
      <c r="CJ755" s="10"/>
      <c r="CK755" s="10"/>
      <c r="CL755" s="10"/>
      <c r="CM755" s="10"/>
      <c r="CN755" s="10"/>
      <c r="CO755" s="10"/>
      <c r="CP755" s="10"/>
      <c r="CQ755" s="10"/>
      <c r="CR755" s="10"/>
      <c r="CS755" s="10"/>
      <c r="CT755" s="39"/>
      <c r="CU755" s="39"/>
      <c r="CV755" s="39"/>
      <c r="CW755" s="20"/>
      <c r="CX755" s="39"/>
      <c r="CY755" s="39"/>
      <c r="CZ755" s="39"/>
      <c r="DA755" s="39"/>
      <c r="DB755" s="3"/>
      <c r="DC755" s="3"/>
      <c r="DD755" s="3"/>
      <c r="DE755" s="3"/>
    </row>
    <row r="756" spans="1:109" ht="15.6" x14ac:dyDescent="0.3">
      <c r="A756" s="2"/>
      <c r="B756" s="3"/>
      <c r="C756" s="3"/>
      <c r="D756" s="3"/>
      <c r="E756" s="2"/>
      <c r="F756" s="2"/>
      <c r="G756" s="2"/>
      <c r="H756" s="15"/>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c r="BU756" s="10"/>
      <c r="BV756" s="10"/>
      <c r="BW756" s="10"/>
      <c r="BX756" s="10"/>
      <c r="BY756" s="10"/>
      <c r="BZ756" s="10"/>
      <c r="CA756" s="10"/>
      <c r="CB756" s="10"/>
      <c r="CC756" s="10"/>
      <c r="CD756" s="10"/>
      <c r="CE756" s="10"/>
      <c r="CF756" s="10"/>
      <c r="CG756" s="10"/>
      <c r="CH756" s="10"/>
      <c r="CI756" s="10"/>
      <c r="CJ756" s="10"/>
      <c r="CK756" s="10"/>
      <c r="CL756" s="10"/>
      <c r="CM756" s="10"/>
      <c r="CN756" s="10"/>
      <c r="CO756" s="10"/>
      <c r="CP756" s="10"/>
      <c r="CQ756" s="10"/>
      <c r="CR756" s="10"/>
      <c r="CS756" s="10"/>
      <c r="CT756" s="39"/>
      <c r="CU756" s="39"/>
      <c r="CV756" s="39"/>
      <c r="CW756" s="20"/>
      <c r="CX756" s="39"/>
      <c r="CY756" s="39"/>
      <c r="CZ756" s="39"/>
      <c r="DA756" s="39"/>
      <c r="DB756" s="3"/>
      <c r="DC756" s="3"/>
      <c r="DD756" s="3"/>
      <c r="DE756" s="3"/>
    </row>
    <row r="757" spans="1:109" ht="15.6" x14ac:dyDescent="0.3">
      <c r="A757" s="2"/>
      <c r="B757" s="3"/>
      <c r="C757" s="3"/>
      <c r="D757" s="3"/>
      <c r="E757" s="2"/>
      <c r="F757" s="2"/>
      <c r="G757" s="2"/>
      <c r="H757" s="15"/>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c r="BU757" s="10"/>
      <c r="BV757" s="10"/>
      <c r="BW757" s="10"/>
      <c r="BX757" s="10"/>
      <c r="BY757" s="10"/>
      <c r="BZ757" s="10"/>
      <c r="CA757" s="10"/>
      <c r="CB757" s="10"/>
      <c r="CC757" s="10"/>
      <c r="CD757" s="10"/>
      <c r="CE757" s="10"/>
      <c r="CF757" s="10"/>
      <c r="CG757" s="10"/>
      <c r="CH757" s="10"/>
      <c r="CI757" s="10"/>
      <c r="CJ757" s="10"/>
      <c r="CK757" s="10"/>
      <c r="CL757" s="10"/>
      <c r="CM757" s="10"/>
      <c r="CN757" s="10"/>
      <c r="CO757" s="10"/>
      <c r="CP757" s="10"/>
      <c r="CQ757" s="10"/>
      <c r="CR757" s="10"/>
      <c r="CS757" s="10"/>
      <c r="CT757" s="39"/>
      <c r="CU757" s="39"/>
      <c r="CV757" s="39"/>
      <c r="CW757" s="20"/>
      <c r="CX757" s="39"/>
      <c r="CY757" s="39"/>
      <c r="CZ757" s="39"/>
      <c r="DA757" s="39"/>
      <c r="DB757" s="3"/>
      <c r="DC757" s="3"/>
      <c r="DD757" s="3"/>
      <c r="DE757" s="3"/>
    </row>
    <row r="758" spans="1:109" ht="15.6" x14ac:dyDescent="0.3">
      <c r="A758" s="2"/>
      <c r="B758" s="3"/>
      <c r="C758" s="3"/>
      <c r="D758" s="3"/>
      <c r="E758" s="2"/>
      <c r="F758" s="2"/>
      <c r="G758" s="2"/>
      <c r="H758" s="15"/>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c r="BI758" s="10"/>
      <c r="BJ758" s="10"/>
      <c r="BK758" s="10"/>
      <c r="BL758" s="10"/>
      <c r="BM758" s="10"/>
      <c r="BN758" s="10"/>
      <c r="BO758" s="10"/>
      <c r="BP758" s="10"/>
      <c r="BQ758" s="10"/>
      <c r="BR758" s="10"/>
      <c r="BS758" s="10"/>
      <c r="BT758" s="10"/>
      <c r="BU758" s="10"/>
      <c r="BV758" s="10"/>
      <c r="BW758" s="10"/>
      <c r="BX758" s="10"/>
      <c r="BY758" s="10"/>
      <c r="BZ758" s="10"/>
      <c r="CA758" s="10"/>
      <c r="CB758" s="10"/>
      <c r="CC758" s="10"/>
      <c r="CD758" s="10"/>
      <c r="CE758" s="10"/>
      <c r="CF758" s="10"/>
      <c r="CG758" s="10"/>
      <c r="CH758" s="10"/>
      <c r="CI758" s="10"/>
      <c r="CJ758" s="10"/>
      <c r="CK758" s="10"/>
      <c r="CL758" s="10"/>
      <c r="CM758" s="10"/>
      <c r="CN758" s="10"/>
      <c r="CO758" s="10"/>
      <c r="CP758" s="10"/>
      <c r="CQ758" s="10"/>
      <c r="CR758" s="10"/>
      <c r="CS758" s="10"/>
      <c r="CT758" s="39"/>
      <c r="CU758" s="39"/>
      <c r="CV758" s="39"/>
      <c r="CW758" s="20"/>
      <c r="CX758" s="39"/>
      <c r="CY758" s="39"/>
      <c r="CZ758" s="39"/>
      <c r="DA758" s="39"/>
      <c r="DB758" s="3"/>
      <c r="DC758" s="3"/>
      <c r="DD758" s="3"/>
      <c r="DE758" s="3"/>
    </row>
    <row r="759" spans="1:109" ht="15.6" x14ac:dyDescent="0.3">
      <c r="A759" s="2"/>
      <c r="B759" s="3"/>
      <c r="C759" s="3"/>
      <c r="D759" s="3"/>
      <c r="E759" s="2"/>
      <c r="F759" s="2"/>
      <c r="G759" s="2"/>
      <c r="H759" s="15"/>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c r="BU759" s="10"/>
      <c r="BV759" s="10"/>
      <c r="BW759" s="10"/>
      <c r="BX759" s="10"/>
      <c r="BY759" s="10"/>
      <c r="BZ759" s="10"/>
      <c r="CA759" s="10"/>
      <c r="CB759" s="10"/>
      <c r="CC759" s="10"/>
      <c r="CD759" s="10"/>
      <c r="CE759" s="10"/>
      <c r="CF759" s="10"/>
      <c r="CG759" s="10"/>
      <c r="CH759" s="10"/>
      <c r="CI759" s="10"/>
      <c r="CJ759" s="10"/>
      <c r="CK759" s="10"/>
      <c r="CL759" s="10"/>
      <c r="CM759" s="10"/>
      <c r="CN759" s="10"/>
      <c r="CO759" s="10"/>
      <c r="CP759" s="10"/>
      <c r="CQ759" s="10"/>
      <c r="CR759" s="10"/>
      <c r="CS759" s="10"/>
      <c r="CT759" s="39"/>
      <c r="CU759" s="39"/>
      <c r="CV759" s="39"/>
      <c r="CW759" s="20"/>
      <c r="CX759" s="39"/>
      <c r="CY759" s="39"/>
      <c r="CZ759" s="39"/>
      <c r="DA759" s="39"/>
      <c r="DB759" s="3"/>
      <c r="DC759" s="3"/>
      <c r="DD759" s="3"/>
      <c r="DE759" s="3"/>
    </row>
    <row r="760" spans="1:109" ht="15.6" x14ac:dyDescent="0.3">
      <c r="A760" s="2"/>
      <c r="B760" s="3"/>
      <c r="C760" s="3"/>
      <c r="D760" s="3"/>
      <c r="E760" s="2"/>
      <c r="F760" s="2"/>
      <c r="G760" s="2"/>
      <c r="H760" s="15"/>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c r="BU760" s="10"/>
      <c r="BV760" s="10"/>
      <c r="BW760" s="10"/>
      <c r="BX760" s="10"/>
      <c r="BY760" s="10"/>
      <c r="BZ760" s="10"/>
      <c r="CA760" s="10"/>
      <c r="CB760" s="10"/>
      <c r="CC760" s="10"/>
      <c r="CD760" s="10"/>
      <c r="CE760" s="10"/>
      <c r="CF760" s="10"/>
      <c r="CG760" s="10"/>
      <c r="CH760" s="10"/>
      <c r="CI760" s="10"/>
      <c r="CJ760" s="10"/>
      <c r="CK760" s="10"/>
      <c r="CL760" s="10"/>
      <c r="CM760" s="10"/>
      <c r="CN760" s="10"/>
      <c r="CO760" s="10"/>
      <c r="CP760" s="10"/>
      <c r="CQ760" s="10"/>
      <c r="CR760" s="10"/>
      <c r="CS760" s="10"/>
      <c r="CT760" s="39"/>
      <c r="CU760" s="39"/>
      <c r="CV760" s="39"/>
      <c r="CW760" s="20"/>
      <c r="CX760" s="39"/>
      <c r="CY760" s="39"/>
      <c r="CZ760" s="39"/>
      <c r="DA760" s="39"/>
      <c r="DB760" s="3"/>
      <c r="DC760" s="3"/>
      <c r="DD760" s="3"/>
      <c r="DE760" s="3"/>
    </row>
    <row r="761" spans="1:109" ht="15.6" x14ac:dyDescent="0.3">
      <c r="A761" s="2"/>
      <c r="B761" s="3"/>
      <c r="C761" s="3"/>
      <c r="D761" s="3"/>
      <c r="E761" s="2"/>
      <c r="F761" s="2"/>
      <c r="G761" s="2"/>
      <c r="H761" s="15"/>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c r="BU761" s="10"/>
      <c r="BV761" s="10"/>
      <c r="BW761" s="10"/>
      <c r="BX761" s="10"/>
      <c r="BY761" s="10"/>
      <c r="BZ761" s="10"/>
      <c r="CA761" s="10"/>
      <c r="CB761" s="10"/>
      <c r="CC761" s="10"/>
      <c r="CD761" s="10"/>
      <c r="CE761" s="10"/>
      <c r="CF761" s="10"/>
      <c r="CG761" s="10"/>
      <c r="CH761" s="10"/>
      <c r="CI761" s="10"/>
      <c r="CJ761" s="10"/>
      <c r="CK761" s="10"/>
      <c r="CL761" s="10"/>
      <c r="CM761" s="10"/>
      <c r="CN761" s="10"/>
      <c r="CO761" s="10"/>
      <c r="CP761" s="10"/>
      <c r="CQ761" s="10"/>
      <c r="CR761" s="10"/>
      <c r="CS761" s="10"/>
      <c r="CT761" s="39"/>
      <c r="CU761" s="39"/>
      <c r="CV761" s="39"/>
      <c r="CW761" s="20"/>
      <c r="CX761" s="39"/>
      <c r="CY761" s="39"/>
      <c r="CZ761" s="39"/>
      <c r="DA761" s="39"/>
      <c r="DB761" s="3"/>
      <c r="DC761" s="3"/>
      <c r="DD761" s="3"/>
      <c r="DE761" s="3"/>
    </row>
    <row r="762" spans="1:109" ht="15.6" x14ac:dyDescent="0.3">
      <c r="A762" s="2"/>
      <c r="B762" s="3"/>
      <c r="C762" s="3"/>
      <c r="D762" s="3"/>
      <c r="E762" s="2"/>
      <c r="F762" s="2"/>
      <c r="G762" s="2"/>
      <c r="H762" s="15"/>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c r="BU762" s="10"/>
      <c r="BV762" s="10"/>
      <c r="BW762" s="10"/>
      <c r="BX762" s="10"/>
      <c r="BY762" s="10"/>
      <c r="BZ762" s="10"/>
      <c r="CA762" s="10"/>
      <c r="CB762" s="10"/>
      <c r="CC762" s="10"/>
      <c r="CD762" s="10"/>
      <c r="CE762" s="10"/>
      <c r="CF762" s="10"/>
      <c r="CG762" s="10"/>
      <c r="CH762" s="10"/>
      <c r="CI762" s="10"/>
      <c r="CJ762" s="10"/>
      <c r="CK762" s="10"/>
      <c r="CL762" s="10"/>
      <c r="CM762" s="10"/>
      <c r="CN762" s="10"/>
      <c r="CO762" s="10"/>
      <c r="CP762" s="10"/>
      <c r="CQ762" s="10"/>
      <c r="CR762" s="10"/>
      <c r="CS762" s="10"/>
      <c r="CT762" s="39"/>
      <c r="CU762" s="39"/>
      <c r="CV762" s="39"/>
      <c r="CW762" s="20"/>
      <c r="CX762" s="39"/>
      <c r="CY762" s="39"/>
      <c r="CZ762" s="39"/>
      <c r="DA762" s="39"/>
      <c r="DB762" s="3"/>
      <c r="DC762" s="3"/>
      <c r="DD762" s="3"/>
      <c r="DE762" s="3"/>
    </row>
    <row r="763" spans="1:109" ht="15.6" x14ac:dyDescent="0.3">
      <c r="A763" s="2"/>
      <c r="B763" s="3"/>
      <c r="C763" s="3"/>
      <c r="D763" s="3"/>
      <c r="E763" s="2"/>
      <c r="F763" s="2"/>
      <c r="G763" s="2"/>
      <c r="H763" s="15"/>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c r="BU763" s="10"/>
      <c r="BV763" s="10"/>
      <c r="BW763" s="10"/>
      <c r="BX763" s="10"/>
      <c r="BY763" s="10"/>
      <c r="BZ763" s="10"/>
      <c r="CA763" s="10"/>
      <c r="CB763" s="10"/>
      <c r="CC763" s="10"/>
      <c r="CD763" s="10"/>
      <c r="CE763" s="10"/>
      <c r="CF763" s="10"/>
      <c r="CG763" s="10"/>
      <c r="CH763" s="10"/>
      <c r="CI763" s="10"/>
      <c r="CJ763" s="10"/>
      <c r="CK763" s="10"/>
      <c r="CL763" s="10"/>
      <c r="CM763" s="10"/>
      <c r="CN763" s="10"/>
      <c r="CO763" s="10"/>
      <c r="CP763" s="10"/>
      <c r="CQ763" s="10"/>
      <c r="CR763" s="10"/>
      <c r="CS763" s="10"/>
      <c r="CT763" s="39"/>
      <c r="CU763" s="39"/>
      <c r="CV763" s="39"/>
      <c r="CW763" s="20"/>
      <c r="CX763" s="39"/>
      <c r="CY763" s="39"/>
      <c r="CZ763" s="39"/>
      <c r="DA763" s="39"/>
      <c r="DB763" s="3"/>
      <c r="DC763" s="3"/>
      <c r="DD763" s="3"/>
      <c r="DE763" s="3"/>
    </row>
    <row r="764" spans="1:109" ht="15.6" x14ac:dyDescent="0.3">
      <c r="A764" s="2"/>
      <c r="B764" s="3"/>
      <c r="C764" s="3"/>
      <c r="D764" s="3"/>
      <c r="E764" s="2"/>
      <c r="F764" s="2"/>
      <c r="G764" s="2"/>
      <c r="H764" s="15"/>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c r="BU764" s="10"/>
      <c r="BV764" s="10"/>
      <c r="BW764" s="10"/>
      <c r="BX764" s="10"/>
      <c r="BY764" s="10"/>
      <c r="BZ764" s="10"/>
      <c r="CA764" s="10"/>
      <c r="CB764" s="10"/>
      <c r="CC764" s="10"/>
      <c r="CD764" s="10"/>
      <c r="CE764" s="10"/>
      <c r="CF764" s="10"/>
      <c r="CG764" s="10"/>
      <c r="CH764" s="10"/>
      <c r="CI764" s="10"/>
      <c r="CJ764" s="10"/>
      <c r="CK764" s="10"/>
      <c r="CL764" s="10"/>
      <c r="CM764" s="10"/>
      <c r="CN764" s="10"/>
      <c r="CO764" s="10"/>
      <c r="CP764" s="10"/>
      <c r="CQ764" s="10"/>
      <c r="CR764" s="10"/>
      <c r="CS764" s="10"/>
      <c r="CT764" s="39"/>
      <c r="CU764" s="39"/>
      <c r="CV764" s="39"/>
      <c r="CW764" s="20"/>
      <c r="CX764" s="39"/>
      <c r="CY764" s="39"/>
      <c r="CZ764" s="39"/>
      <c r="DA764" s="39"/>
      <c r="DB764" s="3"/>
      <c r="DC764" s="3"/>
      <c r="DD764" s="3"/>
      <c r="DE764" s="3"/>
    </row>
    <row r="765" spans="1:109" ht="15.6" x14ac:dyDescent="0.3">
      <c r="A765" s="2"/>
      <c r="B765" s="3"/>
      <c r="C765" s="3"/>
      <c r="D765" s="3"/>
      <c r="E765" s="2"/>
      <c r="F765" s="2"/>
      <c r="G765" s="2"/>
      <c r="H765" s="15"/>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c r="BU765" s="10"/>
      <c r="BV765" s="10"/>
      <c r="BW765" s="10"/>
      <c r="BX765" s="10"/>
      <c r="BY765" s="10"/>
      <c r="BZ765" s="10"/>
      <c r="CA765" s="10"/>
      <c r="CB765" s="10"/>
      <c r="CC765" s="10"/>
      <c r="CD765" s="10"/>
      <c r="CE765" s="10"/>
      <c r="CF765" s="10"/>
      <c r="CG765" s="10"/>
      <c r="CH765" s="10"/>
      <c r="CI765" s="10"/>
      <c r="CJ765" s="10"/>
      <c r="CK765" s="10"/>
      <c r="CL765" s="10"/>
      <c r="CM765" s="10"/>
      <c r="CN765" s="10"/>
      <c r="CO765" s="10"/>
      <c r="CP765" s="10"/>
      <c r="CQ765" s="10"/>
      <c r="CR765" s="10"/>
      <c r="CS765" s="10"/>
      <c r="CT765" s="39"/>
      <c r="CU765" s="39"/>
      <c r="CV765" s="39"/>
      <c r="CW765" s="20"/>
      <c r="CX765" s="39"/>
      <c r="CY765" s="39"/>
      <c r="CZ765" s="39"/>
      <c r="DA765" s="39"/>
      <c r="DB765" s="3"/>
      <c r="DC765" s="3"/>
      <c r="DD765" s="3"/>
      <c r="DE765" s="3"/>
    </row>
    <row r="766" spans="1:109" ht="15.6" x14ac:dyDescent="0.3">
      <c r="A766" s="2"/>
      <c r="B766" s="3"/>
      <c r="C766" s="3"/>
      <c r="D766" s="3"/>
      <c r="E766" s="2"/>
      <c r="F766" s="2"/>
      <c r="G766" s="2"/>
      <c r="H766" s="15"/>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c r="BU766" s="10"/>
      <c r="BV766" s="10"/>
      <c r="BW766" s="10"/>
      <c r="BX766" s="10"/>
      <c r="BY766" s="10"/>
      <c r="BZ766" s="10"/>
      <c r="CA766" s="10"/>
      <c r="CB766" s="10"/>
      <c r="CC766" s="10"/>
      <c r="CD766" s="10"/>
      <c r="CE766" s="10"/>
      <c r="CF766" s="10"/>
      <c r="CG766" s="10"/>
      <c r="CH766" s="10"/>
      <c r="CI766" s="10"/>
      <c r="CJ766" s="10"/>
      <c r="CK766" s="10"/>
      <c r="CL766" s="10"/>
      <c r="CM766" s="10"/>
      <c r="CN766" s="10"/>
      <c r="CO766" s="10"/>
      <c r="CP766" s="10"/>
      <c r="CQ766" s="10"/>
      <c r="CR766" s="10"/>
      <c r="CS766" s="10"/>
      <c r="CT766" s="39"/>
      <c r="CU766" s="39"/>
      <c r="CV766" s="39"/>
      <c r="CW766" s="20"/>
      <c r="CX766" s="39"/>
      <c r="CY766" s="39"/>
      <c r="CZ766" s="39"/>
      <c r="DA766" s="39"/>
      <c r="DB766" s="3"/>
      <c r="DC766" s="3"/>
      <c r="DD766" s="3"/>
      <c r="DE766" s="3"/>
    </row>
    <row r="767" spans="1:109" ht="15.6" x14ac:dyDescent="0.3">
      <c r="A767" s="2"/>
      <c r="B767" s="3"/>
      <c r="C767" s="3"/>
      <c r="D767" s="3"/>
      <c r="E767" s="2"/>
      <c r="F767" s="2"/>
      <c r="G767" s="2"/>
      <c r="H767" s="15"/>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c r="BU767" s="10"/>
      <c r="BV767" s="10"/>
      <c r="BW767" s="10"/>
      <c r="BX767" s="10"/>
      <c r="BY767" s="10"/>
      <c r="BZ767" s="10"/>
      <c r="CA767" s="10"/>
      <c r="CB767" s="10"/>
      <c r="CC767" s="10"/>
      <c r="CD767" s="10"/>
      <c r="CE767" s="10"/>
      <c r="CF767" s="10"/>
      <c r="CG767" s="10"/>
      <c r="CH767" s="10"/>
      <c r="CI767" s="10"/>
      <c r="CJ767" s="10"/>
      <c r="CK767" s="10"/>
      <c r="CL767" s="10"/>
      <c r="CM767" s="10"/>
      <c r="CN767" s="10"/>
      <c r="CO767" s="10"/>
      <c r="CP767" s="10"/>
      <c r="CQ767" s="10"/>
      <c r="CR767" s="10"/>
      <c r="CS767" s="10"/>
      <c r="CT767" s="39"/>
      <c r="CU767" s="39"/>
      <c r="CV767" s="39"/>
      <c r="CW767" s="20"/>
      <c r="CX767" s="39"/>
      <c r="CY767" s="39"/>
      <c r="CZ767" s="39"/>
      <c r="DA767" s="39"/>
      <c r="DB767" s="3"/>
      <c r="DC767" s="3"/>
      <c r="DD767" s="3"/>
      <c r="DE767" s="3"/>
    </row>
    <row r="768" spans="1:109" ht="15.6" x14ac:dyDescent="0.3">
      <c r="A768" s="2"/>
      <c r="B768" s="3"/>
      <c r="C768" s="3"/>
      <c r="D768" s="3"/>
      <c r="E768" s="2"/>
      <c r="F768" s="2"/>
      <c r="G768" s="2"/>
      <c r="H768" s="15"/>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c r="BU768" s="10"/>
      <c r="BV768" s="10"/>
      <c r="BW768" s="10"/>
      <c r="BX768" s="10"/>
      <c r="BY768" s="10"/>
      <c r="BZ768" s="10"/>
      <c r="CA768" s="10"/>
      <c r="CB768" s="10"/>
      <c r="CC768" s="10"/>
      <c r="CD768" s="10"/>
      <c r="CE768" s="10"/>
      <c r="CF768" s="10"/>
      <c r="CG768" s="10"/>
      <c r="CH768" s="10"/>
      <c r="CI768" s="10"/>
      <c r="CJ768" s="10"/>
      <c r="CK768" s="10"/>
      <c r="CL768" s="10"/>
      <c r="CM768" s="10"/>
      <c r="CN768" s="10"/>
      <c r="CO768" s="10"/>
      <c r="CP768" s="10"/>
      <c r="CQ768" s="10"/>
      <c r="CR768" s="10"/>
      <c r="CS768" s="10"/>
      <c r="CT768" s="39"/>
      <c r="CU768" s="39"/>
      <c r="CV768" s="39"/>
      <c r="CW768" s="20"/>
      <c r="CX768" s="39"/>
      <c r="CY768" s="39"/>
      <c r="CZ768" s="39"/>
      <c r="DA768" s="39"/>
      <c r="DB768" s="3"/>
      <c r="DC768" s="3"/>
      <c r="DD768" s="3"/>
      <c r="DE768" s="3"/>
    </row>
    <row r="769" spans="1:109" ht="15.6" x14ac:dyDescent="0.3">
      <c r="A769" s="2"/>
      <c r="B769" s="3"/>
      <c r="C769" s="3"/>
      <c r="D769" s="3"/>
      <c r="E769" s="2"/>
      <c r="F769" s="2"/>
      <c r="G769" s="2"/>
      <c r="H769" s="15"/>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c r="BU769" s="10"/>
      <c r="BV769" s="10"/>
      <c r="BW769" s="10"/>
      <c r="BX769" s="10"/>
      <c r="BY769" s="10"/>
      <c r="BZ769" s="10"/>
      <c r="CA769" s="10"/>
      <c r="CB769" s="10"/>
      <c r="CC769" s="10"/>
      <c r="CD769" s="10"/>
      <c r="CE769" s="10"/>
      <c r="CF769" s="10"/>
      <c r="CG769" s="10"/>
      <c r="CH769" s="10"/>
      <c r="CI769" s="10"/>
      <c r="CJ769" s="10"/>
      <c r="CK769" s="10"/>
      <c r="CL769" s="10"/>
      <c r="CM769" s="10"/>
      <c r="CN769" s="10"/>
      <c r="CO769" s="10"/>
      <c r="CP769" s="10"/>
      <c r="CQ769" s="10"/>
      <c r="CR769" s="10"/>
      <c r="CS769" s="10"/>
      <c r="CT769" s="39"/>
      <c r="CU769" s="39"/>
      <c r="CV769" s="39"/>
      <c r="CW769" s="20"/>
      <c r="CX769" s="39"/>
      <c r="CY769" s="39"/>
      <c r="CZ769" s="39"/>
      <c r="DA769" s="39"/>
      <c r="DB769" s="3"/>
      <c r="DC769" s="3"/>
      <c r="DD769" s="3"/>
      <c r="DE769" s="3"/>
    </row>
    <row r="770" spans="1:109" ht="15.6" x14ac:dyDescent="0.3">
      <c r="A770" s="2"/>
      <c r="B770" s="3"/>
      <c r="C770" s="3"/>
      <c r="D770" s="3"/>
      <c r="E770" s="2"/>
      <c r="F770" s="2"/>
      <c r="G770" s="2"/>
      <c r="H770" s="15"/>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c r="BU770" s="10"/>
      <c r="BV770" s="10"/>
      <c r="BW770" s="10"/>
      <c r="BX770" s="10"/>
      <c r="BY770" s="10"/>
      <c r="BZ770" s="10"/>
      <c r="CA770" s="10"/>
      <c r="CB770" s="10"/>
      <c r="CC770" s="10"/>
      <c r="CD770" s="10"/>
      <c r="CE770" s="10"/>
      <c r="CF770" s="10"/>
      <c r="CG770" s="10"/>
      <c r="CH770" s="10"/>
      <c r="CI770" s="10"/>
      <c r="CJ770" s="10"/>
      <c r="CK770" s="10"/>
      <c r="CL770" s="10"/>
      <c r="CM770" s="10"/>
      <c r="CN770" s="10"/>
      <c r="CO770" s="10"/>
      <c r="CP770" s="10"/>
      <c r="CQ770" s="10"/>
      <c r="CR770" s="10"/>
      <c r="CS770" s="10"/>
      <c r="CT770" s="39"/>
      <c r="CU770" s="39"/>
      <c r="CV770" s="39"/>
      <c r="CW770" s="20"/>
      <c r="CX770" s="39"/>
      <c r="CY770" s="39"/>
      <c r="CZ770" s="39"/>
      <c r="DA770" s="39"/>
      <c r="DB770" s="3"/>
      <c r="DC770" s="3"/>
      <c r="DD770" s="3"/>
      <c r="DE770" s="3"/>
    </row>
    <row r="771" spans="1:109" ht="15.6" x14ac:dyDescent="0.3">
      <c r="A771" s="2"/>
      <c r="B771" s="3"/>
      <c r="C771" s="3"/>
      <c r="D771" s="3"/>
      <c r="E771" s="2"/>
      <c r="F771" s="2"/>
      <c r="G771" s="2"/>
      <c r="H771" s="15"/>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c r="BU771" s="10"/>
      <c r="BV771" s="10"/>
      <c r="BW771" s="10"/>
      <c r="BX771" s="10"/>
      <c r="BY771" s="10"/>
      <c r="BZ771" s="10"/>
      <c r="CA771" s="10"/>
      <c r="CB771" s="10"/>
      <c r="CC771" s="10"/>
      <c r="CD771" s="10"/>
      <c r="CE771" s="10"/>
      <c r="CF771" s="10"/>
      <c r="CG771" s="10"/>
      <c r="CH771" s="10"/>
      <c r="CI771" s="10"/>
      <c r="CJ771" s="10"/>
      <c r="CK771" s="10"/>
      <c r="CL771" s="10"/>
      <c r="CM771" s="10"/>
      <c r="CN771" s="10"/>
      <c r="CO771" s="10"/>
      <c r="CP771" s="10"/>
      <c r="CQ771" s="10"/>
      <c r="CR771" s="10"/>
      <c r="CS771" s="10"/>
      <c r="CT771" s="39"/>
      <c r="CU771" s="39"/>
      <c r="CV771" s="39"/>
      <c r="CW771" s="20"/>
      <c r="CX771" s="39"/>
      <c r="CY771" s="39"/>
      <c r="CZ771" s="39"/>
      <c r="DA771" s="39"/>
      <c r="DB771" s="3"/>
      <c r="DC771" s="3"/>
      <c r="DD771" s="3"/>
      <c r="DE771" s="3"/>
    </row>
    <row r="772" spans="1:109" ht="15.6" x14ac:dyDescent="0.3">
      <c r="A772" s="2"/>
      <c r="B772" s="3"/>
      <c r="C772" s="3"/>
      <c r="D772" s="3"/>
      <c r="E772" s="2"/>
      <c r="F772" s="2"/>
      <c r="G772" s="2"/>
      <c r="H772" s="15"/>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c r="BU772" s="10"/>
      <c r="BV772" s="10"/>
      <c r="BW772" s="10"/>
      <c r="BX772" s="10"/>
      <c r="BY772" s="10"/>
      <c r="BZ772" s="10"/>
      <c r="CA772" s="10"/>
      <c r="CB772" s="10"/>
      <c r="CC772" s="10"/>
      <c r="CD772" s="10"/>
      <c r="CE772" s="10"/>
      <c r="CF772" s="10"/>
      <c r="CG772" s="10"/>
      <c r="CH772" s="10"/>
      <c r="CI772" s="10"/>
      <c r="CJ772" s="10"/>
      <c r="CK772" s="10"/>
      <c r="CL772" s="10"/>
      <c r="CM772" s="10"/>
      <c r="CN772" s="10"/>
      <c r="CO772" s="10"/>
      <c r="CP772" s="10"/>
      <c r="CQ772" s="10"/>
      <c r="CR772" s="10"/>
      <c r="CS772" s="10"/>
      <c r="CT772" s="39"/>
      <c r="CU772" s="39"/>
      <c r="CV772" s="39"/>
      <c r="CW772" s="20"/>
      <c r="CX772" s="39"/>
      <c r="CY772" s="39"/>
      <c r="CZ772" s="39"/>
      <c r="DA772" s="39"/>
      <c r="DB772" s="3"/>
      <c r="DC772" s="3"/>
      <c r="DD772" s="3"/>
      <c r="DE772" s="3"/>
    </row>
    <row r="773" spans="1:109" ht="15.6" x14ac:dyDescent="0.3">
      <c r="A773" s="2"/>
      <c r="B773" s="3"/>
      <c r="C773" s="3"/>
      <c r="D773" s="3"/>
      <c r="E773" s="2"/>
      <c r="F773" s="2"/>
      <c r="G773" s="2"/>
      <c r="H773" s="15"/>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c r="BU773" s="10"/>
      <c r="BV773" s="10"/>
      <c r="BW773" s="10"/>
      <c r="BX773" s="10"/>
      <c r="BY773" s="10"/>
      <c r="BZ773" s="10"/>
      <c r="CA773" s="10"/>
      <c r="CB773" s="10"/>
      <c r="CC773" s="10"/>
      <c r="CD773" s="10"/>
      <c r="CE773" s="10"/>
      <c r="CF773" s="10"/>
      <c r="CG773" s="10"/>
      <c r="CH773" s="10"/>
      <c r="CI773" s="10"/>
      <c r="CJ773" s="10"/>
      <c r="CK773" s="10"/>
      <c r="CL773" s="10"/>
      <c r="CM773" s="10"/>
      <c r="CN773" s="10"/>
      <c r="CO773" s="10"/>
      <c r="CP773" s="10"/>
      <c r="CQ773" s="10"/>
      <c r="CR773" s="10"/>
      <c r="CS773" s="10"/>
      <c r="CT773" s="39"/>
      <c r="CU773" s="39"/>
      <c r="CV773" s="39"/>
      <c r="CW773" s="20"/>
      <c r="CX773" s="39"/>
      <c r="CY773" s="39"/>
      <c r="CZ773" s="39"/>
      <c r="DA773" s="39"/>
      <c r="DB773" s="3"/>
      <c r="DC773" s="3"/>
      <c r="DD773" s="3"/>
      <c r="DE773" s="3"/>
    </row>
    <row r="774" spans="1:109" ht="15.6" x14ac:dyDescent="0.3">
      <c r="A774" s="2"/>
      <c r="B774" s="3"/>
      <c r="C774" s="3"/>
      <c r="D774" s="3"/>
      <c r="E774" s="2"/>
      <c r="F774" s="2"/>
      <c r="G774" s="2"/>
      <c r="H774" s="15"/>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c r="BO774" s="10"/>
      <c r="BP774" s="10"/>
      <c r="BQ774" s="10"/>
      <c r="BR774" s="10"/>
      <c r="BS774" s="10"/>
      <c r="BT774" s="10"/>
      <c r="BU774" s="10"/>
      <c r="BV774" s="10"/>
      <c r="BW774" s="10"/>
      <c r="BX774" s="10"/>
      <c r="BY774" s="10"/>
      <c r="BZ774" s="10"/>
      <c r="CA774" s="10"/>
      <c r="CB774" s="10"/>
      <c r="CC774" s="10"/>
      <c r="CD774" s="10"/>
      <c r="CE774" s="10"/>
      <c r="CF774" s="10"/>
      <c r="CG774" s="10"/>
      <c r="CH774" s="10"/>
      <c r="CI774" s="10"/>
      <c r="CJ774" s="10"/>
      <c r="CK774" s="10"/>
      <c r="CL774" s="10"/>
      <c r="CM774" s="10"/>
      <c r="CN774" s="10"/>
      <c r="CO774" s="10"/>
      <c r="CP774" s="10"/>
      <c r="CQ774" s="10"/>
      <c r="CR774" s="10"/>
      <c r="CS774" s="10"/>
      <c r="CT774" s="39"/>
      <c r="CU774" s="39"/>
      <c r="CV774" s="39"/>
      <c r="CW774" s="20"/>
      <c r="CX774" s="39"/>
      <c r="CY774" s="39"/>
      <c r="CZ774" s="39"/>
      <c r="DA774" s="39"/>
      <c r="DB774" s="3"/>
      <c r="DC774" s="3"/>
      <c r="DD774" s="3"/>
      <c r="DE774" s="3"/>
    </row>
    <row r="775" spans="1:109" ht="15.6" x14ac:dyDescent="0.3">
      <c r="A775" s="2"/>
      <c r="B775" s="3"/>
      <c r="C775" s="3"/>
      <c r="D775" s="3"/>
      <c r="E775" s="2"/>
      <c r="F775" s="2"/>
      <c r="G775" s="2"/>
      <c r="H775" s="15"/>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c r="BU775" s="10"/>
      <c r="BV775" s="10"/>
      <c r="BW775" s="10"/>
      <c r="BX775" s="10"/>
      <c r="BY775" s="10"/>
      <c r="BZ775" s="10"/>
      <c r="CA775" s="10"/>
      <c r="CB775" s="10"/>
      <c r="CC775" s="10"/>
      <c r="CD775" s="10"/>
      <c r="CE775" s="10"/>
      <c r="CF775" s="10"/>
      <c r="CG775" s="10"/>
      <c r="CH775" s="10"/>
      <c r="CI775" s="10"/>
      <c r="CJ775" s="10"/>
      <c r="CK775" s="10"/>
      <c r="CL775" s="10"/>
      <c r="CM775" s="10"/>
      <c r="CN775" s="10"/>
      <c r="CO775" s="10"/>
      <c r="CP775" s="10"/>
      <c r="CQ775" s="10"/>
      <c r="CR775" s="10"/>
      <c r="CS775" s="10"/>
      <c r="CT775" s="39"/>
      <c r="CU775" s="39"/>
      <c r="CV775" s="39"/>
      <c r="CW775" s="20"/>
      <c r="CX775" s="39"/>
      <c r="CY775" s="39"/>
      <c r="CZ775" s="39"/>
      <c r="DA775" s="39"/>
      <c r="DB775" s="3"/>
      <c r="DC775" s="3"/>
      <c r="DD775" s="3"/>
      <c r="DE775" s="3"/>
    </row>
    <row r="776" spans="1:109" ht="15.6" x14ac:dyDescent="0.3">
      <c r="A776" s="2"/>
      <c r="B776" s="3"/>
      <c r="C776" s="3"/>
      <c r="D776" s="3"/>
      <c r="E776" s="2"/>
      <c r="F776" s="2"/>
      <c r="G776" s="2"/>
      <c r="H776" s="15"/>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c r="BU776" s="10"/>
      <c r="BV776" s="10"/>
      <c r="BW776" s="10"/>
      <c r="BX776" s="10"/>
      <c r="BY776" s="10"/>
      <c r="BZ776" s="10"/>
      <c r="CA776" s="10"/>
      <c r="CB776" s="10"/>
      <c r="CC776" s="10"/>
      <c r="CD776" s="10"/>
      <c r="CE776" s="10"/>
      <c r="CF776" s="10"/>
      <c r="CG776" s="10"/>
      <c r="CH776" s="10"/>
      <c r="CI776" s="10"/>
      <c r="CJ776" s="10"/>
      <c r="CK776" s="10"/>
      <c r="CL776" s="10"/>
      <c r="CM776" s="10"/>
      <c r="CN776" s="10"/>
      <c r="CO776" s="10"/>
      <c r="CP776" s="10"/>
      <c r="CQ776" s="10"/>
      <c r="CR776" s="10"/>
      <c r="CS776" s="10"/>
      <c r="CT776" s="39"/>
      <c r="CU776" s="39"/>
      <c r="CV776" s="39"/>
      <c r="CW776" s="20"/>
      <c r="CX776" s="39"/>
      <c r="CY776" s="39"/>
      <c r="CZ776" s="39"/>
      <c r="DA776" s="39"/>
      <c r="DB776" s="3"/>
      <c r="DC776" s="3"/>
      <c r="DD776" s="3"/>
      <c r="DE776" s="3"/>
    </row>
    <row r="777" spans="1:109" ht="15.6" x14ac:dyDescent="0.3">
      <c r="A777" s="2"/>
      <c r="B777" s="3"/>
      <c r="C777" s="3"/>
      <c r="D777" s="3"/>
      <c r="E777" s="2"/>
      <c r="F777" s="2"/>
      <c r="G777" s="2"/>
      <c r="H777" s="15"/>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c r="BU777" s="10"/>
      <c r="BV777" s="10"/>
      <c r="BW777" s="10"/>
      <c r="BX777" s="10"/>
      <c r="BY777" s="10"/>
      <c r="BZ777" s="10"/>
      <c r="CA777" s="10"/>
      <c r="CB777" s="10"/>
      <c r="CC777" s="10"/>
      <c r="CD777" s="10"/>
      <c r="CE777" s="10"/>
      <c r="CF777" s="10"/>
      <c r="CG777" s="10"/>
      <c r="CH777" s="10"/>
      <c r="CI777" s="10"/>
      <c r="CJ777" s="10"/>
      <c r="CK777" s="10"/>
      <c r="CL777" s="10"/>
      <c r="CM777" s="10"/>
      <c r="CN777" s="10"/>
      <c r="CO777" s="10"/>
      <c r="CP777" s="10"/>
      <c r="CQ777" s="10"/>
      <c r="CR777" s="10"/>
      <c r="CS777" s="10"/>
      <c r="CT777" s="39"/>
      <c r="CU777" s="39"/>
      <c r="CV777" s="39"/>
      <c r="CW777" s="20"/>
      <c r="CX777" s="39"/>
      <c r="CY777" s="39"/>
      <c r="CZ777" s="39"/>
      <c r="DA777" s="39"/>
      <c r="DB777" s="3"/>
      <c r="DC777" s="3"/>
      <c r="DD777" s="3"/>
      <c r="DE777" s="3"/>
    </row>
    <row r="778" spans="1:109" ht="15.6" x14ac:dyDescent="0.3">
      <c r="A778" s="2"/>
      <c r="B778" s="3"/>
      <c r="C778" s="3"/>
      <c r="D778" s="3"/>
      <c r="E778" s="2"/>
      <c r="F778" s="2"/>
      <c r="G778" s="2"/>
      <c r="H778" s="15"/>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c r="BU778" s="10"/>
      <c r="BV778" s="10"/>
      <c r="BW778" s="10"/>
      <c r="BX778" s="10"/>
      <c r="BY778" s="10"/>
      <c r="BZ778" s="10"/>
      <c r="CA778" s="10"/>
      <c r="CB778" s="10"/>
      <c r="CC778" s="10"/>
      <c r="CD778" s="10"/>
      <c r="CE778" s="10"/>
      <c r="CF778" s="10"/>
      <c r="CG778" s="10"/>
      <c r="CH778" s="10"/>
      <c r="CI778" s="10"/>
      <c r="CJ778" s="10"/>
      <c r="CK778" s="10"/>
      <c r="CL778" s="10"/>
      <c r="CM778" s="10"/>
      <c r="CN778" s="10"/>
      <c r="CO778" s="10"/>
      <c r="CP778" s="10"/>
      <c r="CQ778" s="10"/>
      <c r="CR778" s="10"/>
      <c r="CS778" s="10"/>
      <c r="CT778" s="39"/>
      <c r="CU778" s="39"/>
      <c r="CV778" s="39"/>
      <c r="CW778" s="20"/>
      <c r="CX778" s="39"/>
      <c r="CY778" s="39"/>
      <c r="CZ778" s="39"/>
      <c r="DA778" s="39"/>
      <c r="DB778" s="3"/>
      <c r="DC778" s="3"/>
      <c r="DD778" s="3"/>
      <c r="DE778" s="3"/>
    </row>
    <row r="779" spans="1:109" ht="15.6" x14ac:dyDescent="0.3">
      <c r="A779" s="2"/>
      <c r="B779" s="3"/>
      <c r="C779" s="3"/>
      <c r="D779" s="3"/>
      <c r="E779" s="2"/>
      <c r="F779" s="2"/>
      <c r="G779" s="2"/>
      <c r="H779" s="15"/>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c r="BU779" s="10"/>
      <c r="BV779" s="10"/>
      <c r="BW779" s="10"/>
      <c r="BX779" s="10"/>
      <c r="BY779" s="10"/>
      <c r="BZ779" s="10"/>
      <c r="CA779" s="10"/>
      <c r="CB779" s="10"/>
      <c r="CC779" s="10"/>
      <c r="CD779" s="10"/>
      <c r="CE779" s="10"/>
      <c r="CF779" s="10"/>
      <c r="CG779" s="10"/>
      <c r="CH779" s="10"/>
      <c r="CI779" s="10"/>
      <c r="CJ779" s="10"/>
      <c r="CK779" s="10"/>
      <c r="CL779" s="10"/>
      <c r="CM779" s="10"/>
      <c r="CN779" s="10"/>
      <c r="CO779" s="10"/>
      <c r="CP779" s="10"/>
      <c r="CQ779" s="10"/>
      <c r="CR779" s="10"/>
      <c r="CS779" s="10"/>
      <c r="CT779" s="39"/>
      <c r="CU779" s="39"/>
      <c r="CV779" s="39"/>
      <c r="CW779" s="20"/>
      <c r="CX779" s="39"/>
      <c r="CY779" s="39"/>
      <c r="CZ779" s="39"/>
      <c r="DA779" s="39"/>
      <c r="DB779" s="3"/>
      <c r="DC779" s="3"/>
      <c r="DD779" s="3"/>
      <c r="DE779" s="3"/>
    </row>
    <row r="780" spans="1:109" ht="15.6" x14ac:dyDescent="0.3">
      <c r="A780" s="2"/>
      <c r="B780" s="3"/>
      <c r="C780" s="3"/>
      <c r="D780" s="3"/>
      <c r="E780" s="2"/>
      <c r="F780" s="2"/>
      <c r="G780" s="2"/>
      <c r="H780" s="15"/>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c r="BU780" s="10"/>
      <c r="BV780" s="10"/>
      <c r="BW780" s="10"/>
      <c r="BX780" s="10"/>
      <c r="BY780" s="10"/>
      <c r="BZ780" s="10"/>
      <c r="CA780" s="10"/>
      <c r="CB780" s="10"/>
      <c r="CC780" s="10"/>
      <c r="CD780" s="10"/>
      <c r="CE780" s="10"/>
      <c r="CF780" s="10"/>
      <c r="CG780" s="10"/>
      <c r="CH780" s="10"/>
      <c r="CI780" s="10"/>
      <c r="CJ780" s="10"/>
      <c r="CK780" s="10"/>
      <c r="CL780" s="10"/>
      <c r="CM780" s="10"/>
      <c r="CN780" s="10"/>
      <c r="CO780" s="10"/>
      <c r="CP780" s="10"/>
      <c r="CQ780" s="10"/>
      <c r="CR780" s="10"/>
      <c r="CS780" s="10"/>
      <c r="CT780" s="39"/>
      <c r="CU780" s="39"/>
      <c r="CV780" s="39"/>
      <c r="CW780" s="20"/>
      <c r="CX780" s="39"/>
      <c r="CY780" s="39"/>
      <c r="CZ780" s="39"/>
      <c r="DA780" s="39"/>
      <c r="DB780" s="3"/>
      <c r="DC780" s="3"/>
      <c r="DD780" s="3"/>
      <c r="DE780" s="3"/>
    </row>
    <row r="781" spans="1:109" ht="15.6" x14ac:dyDescent="0.3">
      <c r="A781" s="2"/>
      <c r="B781" s="3"/>
      <c r="C781" s="3"/>
      <c r="D781" s="3"/>
      <c r="E781" s="2"/>
      <c r="F781" s="2"/>
      <c r="G781" s="2"/>
      <c r="H781" s="15"/>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c r="BU781" s="10"/>
      <c r="BV781" s="10"/>
      <c r="BW781" s="10"/>
      <c r="BX781" s="10"/>
      <c r="BY781" s="10"/>
      <c r="BZ781" s="10"/>
      <c r="CA781" s="10"/>
      <c r="CB781" s="10"/>
      <c r="CC781" s="10"/>
      <c r="CD781" s="10"/>
      <c r="CE781" s="10"/>
      <c r="CF781" s="10"/>
      <c r="CG781" s="10"/>
      <c r="CH781" s="10"/>
      <c r="CI781" s="10"/>
      <c r="CJ781" s="10"/>
      <c r="CK781" s="10"/>
      <c r="CL781" s="10"/>
      <c r="CM781" s="10"/>
      <c r="CN781" s="10"/>
      <c r="CO781" s="10"/>
      <c r="CP781" s="10"/>
      <c r="CQ781" s="10"/>
      <c r="CR781" s="10"/>
      <c r="CS781" s="10"/>
      <c r="CT781" s="39"/>
      <c r="CU781" s="39"/>
      <c r="CV781" s="39"/>
      <c r="CW781" s="20"/>
      <c r="CX781" s="39"/>
      <c r="CY781" s="39"/>
      <c r="CZ781" s="39"/>
      <c r="DA781" s="39"/>
      <c r="DB781" s="3"/>
      <c r="DC781" s="3"/>
      <c r="DD781" s="3"/>
      <c r="DE781" s="3"/>
    </row>
    <row r="782" spans="1:109" ht="15.6" x14ac:dyDescent="0.3">
      <c r="A782" s="2"/>
      <c r="B782" s="3"/>
      <c r="C782" s="3"/>
      <c r="D782" s="3"/>
      <c r="E782" s="2"/>
      <c r="F782" s="2"/>
      <c r="G782" s="2"/>
      <c r="H782" s="15"/>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c r="BU782" s="10"/>
      <c r="BV782" s="10"/>
      <c r="BW782" s="10"/>
      <c r="BX782" s="10"/>
      <c r="BY782" s="10"/>
      <c r="BZ782" s="10"/>
      <c r="CA782" s="10"/>
      <c r="CB782" s="10"/>
      <c r="CC782" s="10"/>
      <c r="CD782" s="10"/>
      <c r="CE782" s="10"/>
      <c r="CF782" s="10"/>
      <c r="CG782" s="10"/>
      <c r="CH782" s="10"/>
      <c r="CI782" s="10"/>
      <c r="CJ782" s="10"/>
      <c r="CK782" s="10"/>
      <c r="CL782" s="10"/>
      <c r="CM782" s="10"/>
      <c r="CN782" s="10"/>
      <c r="CO782" s="10"/>
      <c r="CP782" s="10"/>
      <c r="CQ782" s="10"/>
      <c r="CR782" s="10"/>
      <c r="CS782" s="10"/>
      <c r="CT782" s="39"/>
      <c r="CU782" s="39"/>
      <c r="CV782" s="39"/>
      <c r="CW782" s="20"/>
      <c r="CX782" s="39"/>
      <c r="CY782" s="39"/>
      <c r="CZ782" s="39"/>
      <c r="DA782" s="39"/>
      <c r="DB782" s="3"/>
      <c r="DC782" s="3"/>
      <c r="DD782" s="3"/>
      <c r="DE782" s="3"/>
    </row>
    <row r="783" spans="1:109" ht="15.6" x14ac:dyDescent="0.3">
      <c r="A783" s="2"/>
      <c r="B783" s="3"/>
      <c r="C783" s="3"/>
      <c r="D783" s="3"/>
      <c r="E783" s="2"/>
      <c r="F783" s="2"/>
      <c r="G783" s="2"/>
      <c r="H783" s="15"/>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c r="BU783" s="10"/>
      <c r="BV783" s="10"/>
      <c r="BW783" s="10"/>
      <c r="BX783" s="10"/>
      <c r="BY783" s="10"/>
      <c r="BZ783" s="10"/>
      <c r="CA783" s="10"/>
      <c r="CB783" s="10"/>
      <c r="CC783" s="10"/>
      <c r="CD783" s="10"/>
      <c r="CE783" s="10"/>
      <c r="CF783" s="10"/>
      <c r="CG783" s="10"/>
      <c r="CH783" s="10"/>
      <c r="CI783" s="10"/>
      <c r="CJ783" s="10"/>
      <c r="CK783" s="10"/>
      <c r="CL783" s="10"/>
      <c r="CM783" s="10"/>
      <c r="CN783" s="10"/>
      <c r="CO783" s="10"/>
      <c r="CP783" s="10"/>
      <c r="CQ783" s="10"/>
      <c r="CR783" s="10"/>
      <c r="CS783" s="10"/>
      <c r="CT783" s="39"/>
      <c r="CU783" s="39"/>
      <c r="CV783" s="39"/>
      <c r="CW783" s="20"/>
      <c r="CX783" s="39"/>
      <c r="CY783" s="39"/>
      <c r="CZ783" s="39"/>
      <c r="DA783" s="39"/>
      <c r="DB783" s="3"/>
      <c r="DC783" s="3"/>
      <c r="DD783" s="3"/>
      <c r="DE783" s="3"/>
    </row>
    <row r="784" spans="1:109" ht="15.6" x14ac:dyDescent="0.3">
      <c r="A784" s="2"/>
      <c r="B784" s="3"/>
      <c r="C784" s="3"/>
      <c r="D784" s="3"/>
      <c r="E784" s="2"/>
      <c r="F784" s="2"/>
      <c r="G784" s="2"/>
      <c r="H784" s="15"/>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c r="BU784" s="10"/>
      <c r="BV784" s="10"/>
      <c r="BW784" s="10"/>
      <c r="BX784" s="10"/>
      <c r="BY784" s="10"/>
      <c r="BZ784" s="10"/>
      <c r="CA784" s="10"/>
      <c r="CB784" s="10"/>
      <c r="CC784" s="10"/>
      <c r="CD784" s="10"/>
      <c r="CE784" s="10"/>
      <c r="CF784" s="10"/>
      <c r="CG784" s="10"/>
      <c r="CH784" s="10"/>
      <c r="CI784" s="10"/>
      <c r="CJ784" s="10"/>
      <c r="CK784" s="10"/>
      <c r="CL784" s="10"/>
      <c r="CM784" s="10"/>
      <c r="CN784" s="10"/>
      <c r="CO784" s="10"/>
      <c r="CP784" s="10"/>
      <c r="CQ784" s="10"/>
      <c r="CR784" s="10"/>
      <c r="CS784" s="10"/>
      <c r="CT784" s="39"/>
      <c r="CU784" s="39"/>
      <c r="CV784" s="39"/>
      <c r="CW784" s="20"/>
      <c r="CX784" s="39"/>
      <c r="CY784" s="39"/>
      <c r="CZ784" s="39"/>
      <c r="DA784" s="39"/>
      <c r="DB784" s="3"/>
      <c r="DC784" s="3"/>
      <c r="DD784" s="3"/>
      <c r="DE784" s="3"/>
    </row>
    <row r="785" spans="1:109" ht="15.6" x14ac:dyDescent="0.3">
      <c r="A785" s="2"/>
      <c r="B785" s="3"/>
      <c r="C785" s="3"/>
      <c r="D785" s="3"/>
      <c r="E785" s="2"/>
      <c r="F785" s="2"/>
      <c r="G785" s="2"/>
      <c r="H785" s="15"/>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c r="BU785" s="10"/>
      <c r="BV785" s="10"/>
      <c r="BW785" s="10"/>
      <c r="BX785" s="10"/>
      <c r="BY785" s="10"/>
      <c r="BZ785" s="10"/>
      <c r="CA785" s="10"/>
      <c r="CB785" s="10"/>
      <c r="CC785" s="10"/>
      <c r="CD785" s="10"/>
      <c r="CE785" s="10"/>
      <c r="CF785" s="10"/>
      <c r="CG785" s="10"/>
      <c r="CH785" s="10"/>
      <c r="CI785" s="10"/>
      <c r="CJ785" s="10"/>
      <c r="CK785" s="10"/>
      <c r="CL785" s="10"/>
      <c r="CM785" s="10"/>
      <c r="CN785" s="10"/>
      <c r="CO785" s="10"/>
      <c r="CP785" s="10"/>
      <c r="CQ785" s="10"/>
      <c r="CR785" s="10"/>
      <c r="CS785" s="10"/>
      <c r="CT785" s="39"/>
      <c r="CU785" s="39"/>
      <c r="CV785" s="39"/>
      <c r="CW785" s="20"/>
      <c r="CX785" s="39"/>
      <c r="CY785" s="39"/>
      <c r="CZ785" s="39"/>
      <c r="DA785" s="39"/>
      <c r="DB785" s="3"/>
      <c r="DC785" s="3"/>
      <c r="DD785" s="3"/>
      <c r="DE785" s="3"/>
    </row>
    <row r="786" spans="1:109" ht="15.6" x14ac:dyDescent="0.3">
      <c r="A786" s="2"/>
      <c r="B786" s="3"/>
      <c r="C786" s="3"/>
      <c r="D786" s="3"/>
      <c r="E786" s="2"/>
      <c r="F786" s="2"/>
      <c r="G786" s="2"/>
      <c r="H786" s="15"/>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c r="BU786" s="10"/>
      <c r="BV786" s="10"/>
      <c r="BW786" s="10"/>
      <c r="BX786" s="10"/>
      <c r="BY786" s="10"/>
      <c r="BZ786" s="10"/>
      <c r="CA786" s="10"/>
      <c r="CB786" s="10"/>
      <c r="CC786" s="10"/>
      <c r="CD786" s="10"/>
      <c r="CE786" s="10"/>
      <c r="CF786" s="10"/>
      <c r="CG786" s="10"/>
      <c r="CH786" s="10"/>
      <c r="CI786" s="10"/>
      <c r="CJ786" s="10"/>
      <c r="CK786" s="10"/>
      <c r="CL786" s="10"/>
      <c r="CM786" s="10"/>
      <c r="CN786" s="10"/>
      <c r="CO786" s="10"/>
      <c r="CP786" s="10"/>
      <c r="CQ786" s="10"/>
      <c r="CR786" s="10"/>
      <c r="CS786" s="10"/>
      <c r="CT786" s="39"/>
      <c r="CU786" s="39"/>
      <c r="CV786" s="39"/>
      <c r="CW786" s="20"/>
      <c r="CX786" s="39"/>
      <c r="CY786" s="39"/>
      <c r="CZ786" s="39"/>
      <c r="DA786" s="39"/>
      <c r="DB786" s="3"/>
      <c r="DC786" s="3"/>
      <c r="DD786" s="3"/>
      <c r="DE786" s="3"/>
    </row>
    <row r="787" spans="1:109" ht="15.6" x14ac:dyDescent="0.3">
      <c r="A787" s="2"/>
      <c r="B787" s="3"/>
      <c r="C787" s="3"/>
      <c r="D787" s="3"/>
      <c r="E787" s="2"/>
      <c r="F787" s="2"/>
      <c r="G787" s="2"/>
      <c r="H787" s="15"/>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c r="BI787" s="10"/>
      <c r="BJ787" s="10"/>
      <c r="BK787" s="10"/>
      <c r="BL787" s="10"/>
      <c r="BM787" s="10"/>
      <c r="BN787" s="10"/>
      <c r="BO787" s="10"/>
      <c r="BP787" s="10"/>
      <c r="BQ787" s="10"/>
      <c r="BR787" s="10"/>
      <c r="BS787" s="10"/>
      <c r="BT787" s="10"/>
      <c r="BU787" s="10"/>
      <c r="BV787" s="10"/>
      <c r="BW787" s="10"/>
      <c r="BX787" s="10"/>
      <c r="BY787" s="10"/>
      <c r="BZ787" s="10"/>
      <c r="CA787" s="10"/>
      <c r="CB787" s="10"/>
      <c r="CC787" s="10"/>
      <c r="CD787" s="10"/>
      <c r="CE787" s="10"/>
      <c r="CF787" s="10"/>
      <c r="CG787" s="10"/>
      <c r="CH787" s="10"/>
      <c r="CI787" s="10"/>
      <c r="CJ787" s="10"/>
      <c r="CK787" s="10"/>
      <c r="CL787" s="10"/>
      <c r="CM787" s="10"/>
      <c r="CN787" s="10"/>
      <c r="CO787" s="10"/>
      <c r="CP787" s="10"/>
      <c r="CQ787" s="10"/>
      <c r="CR787" s="10"/>
      <c r="CS787" s="10"/>
      <c r="CT787" s="39"/>
      <c r="CU787" s="39"/>
      <c r="CV787" s="39"/>
      <c r="CW787" s="20"/>
      <c r="CX787" s="39"/>
      <c r="CY787" s="39"/>
      <c r="CZ787" s="39"/>
      <c r="DA787" s="39"/>
      <c r="DB787" s="3"/>
      <c r="DC787" s="3"/>
      <c r="DD787" s="3"/>
      <c r="DE787" s="3"/>
    </row>
    <row r="788" spans="1:109" ht="15.6" x14ac:dyDescent="0.3">
      <c r="A788" s="2"/>
      <c r="B788" s="3"/>
      <c r="C788" s="3"/>
      <c r="D788" s="3"/>
      <c r="E788" s="2"/>
      <c r="F788" s="2"/>
      <c r="G788" s="2"/>
      <c r="H788" s="15"/>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c r="BU788" s="10"/>
      <c r="BV788" s="10"/>
      <c r="BW788" s="10"/>
      <c r="BX788" s="10"/>
      <c r="BY788" s="10"/>
      <c r="BZ788" s="10"/>
      <c r="CA788" s="10"/>
      <c r="CB788" s="10"/>
      <c r="CC788" s="10"/>
      <c r="CD788" s="10"/>
      <c r="CE788" s="10"/>
      <c r="CF788" s="10"/>
      <c r="CG788" s="10"/>
      <c r="CH788" s="10"/>
      <c r="CI788" s="10"/>
      <c r="CJ788" s="10"/>
      <c r="CK788" s="10"/>
      <c r="CL788" s="10"/>
      <c r="CM788" s="10"/>
      <c r="CN788" s="10"/>
      <c r="CO788" s="10"/>
      <c r="CP788" s="10"/>
      <c r="CQ788" s="10"/>
      <c r="CR788" s="10"/>
      <c r="CS788" s="10"/>
      <c r="CT788" s="39"/>
      <c r="CU788" s="39"/>
      <c r="CV788" s="39"/>
      <c r="CW788" s="20"/>
      <c r="CX788" s="39"/>
      <c r="CY788" s="39"/>
      <c r="CZ788" s="39"/>
      <c r="DA788" s="39"/>
      <c r="DB788" s="3"/>
      <c r="DC788" s="3"/>
      <c r="DD788" s="3"/>
      <c r="DE788" s="3"/>
    </row>
    <row r="789" spans="1:109" ht="15.6" x14ac:dyDescent="0.3">
      <c r="A789" s="2"/>
      <c r="B789" s="3"/>
      <c r="C789" s="3"/>
      <c r="D789" s="3"/>
      <c r="E789" s="2"/>
      <c r="F789" s="2"/>
      <c r="G789" s="2"/>
      <c r="H789" s="15"/>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c r="BU789" s="10"/>
      <c r="BV789" s="10"/>
      <c r="BW789" s="10"/>
      <c r="BX789" s="10"/>
      <c r="BY789" s="10"/>
      <c r="BZ789" s="10"/>
      <c r="CA789" s="10"/>
      <c r="CB789" s="10"/>
      <c r="CC789" s="10"/>
      <c r="CD789" s="10"/>
      <c r="CE789" s="10"/>
      <c r="CF789" s="10"/>
      <c r="CG789" s="10"/>
      <c r="CH789" s="10"/>
      <c r="CI789" s="10"/>
      <c r="CJ789" s="10"/>
      <c r="CK789" s="10"/>
      <c r="CL789" s="10"/>
      <c r="CM789" s="10"/>
      <c r="CN789" s="10"/>
      <c r="CO789" s="10"/>
      <c r="CP789" s="10"/>
      <c r="CQ789" s="10"/>
      <c r="CR789" s="10"/>
      <c r="CS789" s="10"/>
      <c r="CT789" s="39"/>
      <c r="CU789" s="39"/>
      <c r="CV789" s="39"/>
      <c r="CW789" s="20"/>
      <c r="CX789" s="39"/>
      <c r="CY789" s="39"/>
      <c r="CZ789" s="39"/>
      <c r="DA789" s="39"/>
      <c r="DB789" s="3"/>
      <c r="DC789" s="3"/>
      <c r="DD789" s="3"/>
      <c r="DE789" s="3"/>
    </row>
    <row r="790" spans="1:109" ht="15.6" x14ac:dyDescent="0.3">
      <c r="A790" s="2"/>
      <c r="B790" s="3"/>
      <c r="C790" s="3"/>
      <c r="D790" s="3"/>
      <c r="E790" s="2"/>
      <c r="F790" s="2"/>
      <c r="G790" s="2"/>
      <c r="H790" s="15"/>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c r="BU790" s="10"/>
      <c r="BV790" s="10"/>
      <c r="BW790" s="10"/>
      <c r="BX790" s="10"/>
      <c r="BY790" s="10"/>
      <c r="BZ790" s="10"/>
      <c r="CA790" s="10"/>
      <c r="CB790" s="10"/>
      <c r="CC790" s="10"/>
      <c r="CD790" s="10"/>
      <c r="CE790" s="10"/>
      <c r="CF790" s="10"/>
      <c r="CG790" s="10"/>
      <c r="CH790" s="10"/>
      <c r="CI790" s="10"/>
      <c r="CJ790" s="10"/>
      <c r="CK790" s="10"/>
      <c r="CL790" s="10"/>
      <c r="CM790" s="10"/>
      <c r="CN790" s="10"/>
      <c r="CO790" s="10"/>
      <c r="CP790" s="10"/>
      <c r="CQ790" s="10"/>
      <c r="CR790" s="10"/>
      <c r="CS790" s="10"/>
      <c r="CT790" s="39"/>
      <c r="CU790" s="39"/>
      <c r="CV790" s="39"/>
      <c r="CW790" s="20"/>
      <c r="CX790" s="39"/>
      <c r="CY790" s="39"/>
      <c r="CZ790" s="39"/>
      <c r="DA790" s="39"/>
      <c r="DB790" s="3"/>
      <c r="DC790" s="3"/>
      <c r="DD790" s="3"/>
      <c r="DE790" s="3"/>
    </row>
    <row r="791" spans="1:109" ht="15.6" x14ac:dyDescent="0.3">
      <c r="A791" s="2"/>
      <c r="B791" s="3"/>
      <c r="C791" s="3"/>
      <c r="D791" s="3"/>
      <c r="E791" s="2"/>
      <c r="F791" s="2"/>
      <c r="G791" s="2"/>
      <c r="H791" s="15"/>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c r="BU791" s="10"/>
      <c r="BV791" s="10"/>
      <c r="BW791" s="10"/>
      <c r="BX791" s="10"/>
      <c r="BY791" s="10"/>
      <c r="BZ791" s="10"/>
      <c r="CA791" s="10"/>
      <c r="CB791" s="10"/>
      <c r="CC791" s="10"/>
      <c r="CD791" s="10"/>
      <c r="CE791" s="10"/>
      <c r="CF791" s="10"/>
      <c r="CG791" s="10"/>
      <c r="CH791" s="10"/>
      <c r="CI791" s="10"/>
      <c r="CJ791" s="10"/>
      <c r="CK791" s="10"/>
      <c r="CL791" s="10"/>
      <c r="CM791" s="10"/>
      <c r="CN791" s="10"/>
      <c r="CO791" s="10"/>
      <c r="CP791" s="10"/>
      <c r="CQ791" s="10"/>
      <c r="CR791" s="10"/>
      <c r="CS791" s="10"/>
      <c r="CT791" s="39"/>
      <c r="CU791" s="39"/>
      <c r="CV791" s="39"/>
      <c r="CW791" s="20"/>
      <c r="CX791" s="39"/>
      <c r="CY791" s="39"/>
      <c r="CZ791" s="39"/>
      <c r="DA791" s="39"/>
      <c r="DB791" s="3"/>
      <c r="DC791" s="3"/>
      <c r="DD791" s="3"/>
      <c r="DE791" s="3"/>
    </row>
    <row r="792" spans="1:109" ht="15.6" x14ac:dyDescent="0.3">
      <c r="A792" s="2"/>
      <c r="B792" s="3"/>
      <c r="C792" s="3"/>
      <c r="D792" s="3"/>
      <c r="E792" s="2"/>
      <c r="F792" s="2"/>
      <c r="G792" s="2"/>
      <c r="H792" s="15"/>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c r="BU792" s="10"/>
      <c r="BV792" s="10"/>
      <c r="BW792" s="10"/>
      <c r="BX792" s="10"/>
      <c r="BY792" s="10"/>
      <c r="BZ792" s="10"/>
      <c r="CA792" s="10"/>
      <c r="CB792" s="10"/>
      <c r="CC792" s="10"/>
      <c r="CD792" s="10"/>
      <c r="CE792" s="10"/>
      <c r="CF792" s="10"/>
      <c r="CG792" s="10"/>
      <c r="CH792" s="10"/>
      <c r="CI792" s="10"/>
      <c r="CJ792" s="10"/>
      <c r="CK792" s="10"/>
      <c r="CL792" s="10"/>
      <c r="CM792" s="10"/>
      <c r="CN792" s="10"/>
      <c r="CO792" s="10"/>
      <c r="CP792" s="10"/>
      <c r="CQ792" s="10"/>
      <c r="CR792" s="10"/>
      <c r="CS792" s="10"/>
      <c r="CT792" s="39"/>
      <c r="CU792" s="39"/>
      <c r="CV792" s="39"/>
      <c r="CW792" s="20"/>
      <c r="CX792" s="39"/>
      <c r="CY792" s="39"/>
      <c r="CZ792" s="39"/>
      <c r="DA792" s="39"/>
      <c r="DB792" s="3"/>
      <c r="DC792" s="3"/>
      <c r="DD792" s="3"/>
      <c r="DE792" s="3"/>
    </row>
    <row r="793" spans="1:109" ht="15.6" x14ac:dyDescent="0.3">
      <c r="A793" s="2"/>
      <c r="B793" s="3"/>
      <c r="C793" s="3"/>
      <c r="D793" s="3"/>
      <c r="E793" s="2"/>
      <c r="F793" s="2"/>
      <c r="G793" s="2"/>
      <c r="H793" s="15"/>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c r="BU793" s="10"/>
      <c r="BV793" s="10"/>
      <c r="BW793" s="10"/>
      <c r="BX793" s="10"/>
      <c r="BY793" s="10"/>
      <c r="BZ793" s="10"/>
      <c r="CA793" s="10"/>
      <c r="CB793" s="10"/>
      <c r="CC793" s="10"/>
      <c r="CD793" s="10"/>
      <c r="CE793" s="10"/>
      <c r="CF793" s="10"/>
      <c r="CG793" s="10"/>
      <c r="CH793" s="10"/>
      <c r="CI793" s="10"/>
      <c r="CJ793" s="10"/>
      <c r="CK793" s="10"/>
      <c r="CL793" s="10"/>
      <c r="CM793" s="10"/>
      <c r="CN793" s="10"/>
      <c r="CO793" s="10"/>
      <c r="CP793" s="10"/>
      <c r="CQ793" s="10"/>
      <c r="CR793" s="10"/>
      <c r="CS793" s="10"/>
      <c r="CT793" s="39"/>
      <c r="CU793" s="39"/>
      <c r="CV793" s="39"/>
      <c r="CW793" s="20"/>
      <c r="CX793" s="39"/>
      <c r="CY793" s="39"/>
      <c r="CZ793" s="39"/>
      <c r="DA793" s="39"/>
      <c r="DB793" s="3"/>
      <c r="DC793" s="3"/>
      <c r="DD793" s="3"/>
      <c r="DE793" s="3"/>
    </row>
    <row r="794" spans="1:109" ht="15.6" x14ac:dyDescent="0.3">
      <c r="A794" s="2"/>
      <c r="B794" s="3"/>
      <c r="C794" s="3"/>
      <c r="D794" s="3"/>
      <c r="E794" s="2"/>
      <c r="F794" s="2"/>
      <c r="G794" s="2"/>
      <c r="H794" s="15"/>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c r="BU794" s="10"/>
      <c r="BV794" s="10"/>
      <c r="BW794" s="10"/>
      <c r="BX794" s="10"/>
      <c r="BY794" s="10"/>
      <c r="BZ794" s="10"/>
      <c r="CA794" s="10"/>
      <c r="CB794" s="10"/>
      <c r="CC794" s="10"/>
      <c r="CD794" s="10"/>
      <c r="CE794" s="10"/>
      <c r="CF794" s="10"/>
      <c r="CG794" s="10"/>
      <c r="CH794" s="10"/>
      <c r="CI794" s="10"/>
      <c r="CJ794" s="10"/>
      <c r="CK794" s="10"/>
      <c r="CL794" s="10"/>
      <c r="CM794" s="10"/>
      <c r="CN794" s="10"/>
      <c r="CO794" s="10"/>
      <c r="CP794" s="10"/>
      <c r="CQ794" s="10"/>
      <c r="CR794" s="10"/>
      <c r="CS794" s="10"/>
      <c r="CT794" s="39"/>
      <c r="CU794" s="39"/>
      <c r="CV794" s="39"/>
      <c r="CW794" s="20"/>
      <c r="CX794" s="39"/>
      <c r="CY794" s="39"/>
      <c r="CZ794" s="39"/>
      <c r="DA794" s="39"/>
      <c r="DB794" s="3"/>
      <c r="DC794" s="3"/>
      <c r="DD794" s="3"/>
      <c r="DE794" s="3"/>
    </row>
    <row r="795" spans="1:109" ht="15.6" x14ac:dyDescent="0.3">
      <c r="A795" s="2"/>
      <c r="B795" s="3"/>
      <c r="C795" s="3"/>
      <c r="D795" s="3"/>
      <c r="E795" s="2"/>
      <c r="F795" s="2"/>
      <c r="G795" s="2"/>
      <c r="H795" s="15"/>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c r="BU795" s="10"/>
      <c r="BV795" s="10"/>
      <c r="BW795" s="10"/>
      <c r="BX795" s="10"/>
      <c r="BY795" s="10"/>
      <c r="BZ795" s="10"/>
      <c r="CA795" s="10"/>
      <c r="CB795" s="10"/>
      <c r="CC795" s="10"/>
      <c r="CD795" s="10"/>
      <c r="CE795" s="10"/>
      <c r="CF795" s="10"/>
      <c r="CG795" s="10"/>
      <c r="CH795" s="10"/>
      <c r="CI795" s="10"/>
      <c r="CJ795" s="10"/>
      <c r="CK795" s="10"/>
      <c r="CL795" s="10"/>
      <c r="CM795" s="10"/>
      <c r="CN795" s="10"/>
      <c r="CO795" s="10"/>
      <c r="CP795" s="10"/>
      <c r="CQ795" s="10"/>
      <c r="CR795" s="10"/>
      <c r="CS795" s="10"/>
      <c r="CT795" s="39"/>
      <c r="CU795" s="39"/>
      <c r="CV795" s="39"/>
      <c r="CW795" s="20"/>
      <c r="CX795" s="39"/>
      <c r="CY795" s="39"/>
      <c r="CZ795" s="39"/>
      <c r="DA795" s="39"/>
      <c r="DB795" s="3"/>
      <c r="DC795" s="3"/>
      <c r="DD795" s="3"/>
      <c r="DE795" s="3"/>
    </row>
    <row r="796" spans="1:109" ht="15.6" x14ac:dyDescent="0.3">
      <c r="A796" s="2"/>
      <c r="B796" s="3"/>
      <c r="C796" s="3"/>
      <c r="D796" s="3"/>
      <c r="E796" s="2"/>
      <c r="F796" s="2"/>
      <c r="G796" s="2"/>
      <c r="H796" s="15"/>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c r="BU796" s="10"/>
      <c r="BV796" s="10"/>
      <c r="BW796" s="10"/>
      <c r="BX796" s="10"/>
      <c r="BY796" s="10"/>
      <c r="BZ796" s="10"/>
      <c r="CA796" s="10"/>
      <c r="CB796" s="10"/>
      <c r="CC796" s="10"/>
      <c r="CD796" s="10"/>
      <c r="CE796" s="10"/>
      <c r="CF796" s="10"/>
      <c r="CG796" s="10"/>
      <c r="CH796" s="10"/>
      <c r="CI796" s="10"/>
      <c r="CJ796" s="10"/>
      <c r="CK796" s="10"/>
      <c r="CL796" s="10"/>
      <c r="CM796" s="10"/>
      <c r="CN796" s="10"/>
      <c r="CO796" s="10"/>
      <c r="CP796" s="10"/>
      <c r="CQ796" s="10"/>
      <c r="CR796" s="10"/>
      <c r="CS796" s="10"/>
      <c r="CT796" s="39"/>
      <c r="CU796" s="39"/>
      <c r="CV796" s="39"/>
      <c r="CW796" s="20"/>
      <c r="CX796" s="39"/>
      <c r="CY796" s="39"/>
      <c r="CZ796" s="39"/>
      <c r="DA796" s="39"/>
      <c r="DB796" s="3"/>
      <c r="DC796" s="3"/>
      <c r="DD796" s="3"/>
      <c r="DE796" s="3"/>
    </row>
    <row r="797" spans="1:109" ht="15.6" x14ac:dyDescent="0.3">
      <c r="A797" s="2"/>
      <c r="B797" s="3"/>
      <c r="C797" s="3"/>
      <c r="D797" s="3"/>
      <c r="E797" s="2"/>
      <c r="F797" s="2"/>
      <c r="G797" s="2"/>
      <c r="H797" s="15"/>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c r="BU797" s="10"/>
      <c r="BV797" s="10"/>
      <c r="BW797" s="10"/>
      <c r="BX797" s="10"/>
      <c r="BY797" s="10"/>
      <c r="BZ797" s="10"/>
      <c r="CA797" s="10"/>
      <c r="CB797" s="10"/>
      <c r="CC797" s="10"/>
      <c r="CD797" s="10"/>
      <c r="CE797" s="10"/>
      <c r="CF797" s="10"/>
      <c r="CG797" s="10"/>
      <c r="CH797" s="10"/>
      <c r="CI797" s="10"/>
      <c r="CJ797" s="10"/>
      <c r="CK797" s="10"/>
      <c r="CL797" s="10"/>
      <c r="CM797" s="10"/>
      <c r="CN797" s="10"/>
      <c r="CO797" s="10"/>
      <c r="CP797" s="10"/>
      <c r="CQ797" s="10"/>
      <c r="CR797" s="10"/>
      <c r="CS797" s="10"/>
      <c r="CT797" s="39"/>
      <c r="CU797" s="39"/>
      <c r="CV797" s="39"/>
      <c r="CW797" s="20"/>
      <c r="CX797" s="39"/>
      <c r="CY797" s="39"/>
      <c r="CZ797" s="39"/>
      <c r="DA797" s="39"/>
      <c r="DB797" s="3"/>
      <c r="DC797" s="3"/>
      <c r="DD797" s="3"/>
      <c r="DE797" s="3"/>
    </row>
    <row r="798" spans="1:109" ht="15.6" x14ac:dyDescent="0.3">
      <c r="A798" s="2"/>
      <c r="B798" s="3"/>
      <c r="C798" s="3"/>
      <c r="D798" s="3"/>
      <c r="E798" s="2"/>
      <c r="F798" s="2"/>
      <c r="G798" s="2"/>
      <c r="H798" s="15"/>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c r="BU798" s="10"/>
      <c r="BV798" s="10"/>
      <c r="BW798" s="10"/>
      <c r="BX798" s="10"/>
      <c r="BY798" s="10"/>
      <c r="BZ798" s="10"/>
      <c r="CA798" s="10"/>
      <c r="CB798" s="10"/>
      <c r="CC798" s="10"/>
      <c r="CD798" s="10"/>
      <c r="CE798" s="10"/>
      <c r="CF798" s="10"/>
      <c r="CG798" s="10"/>
      <c r="CH798" s="10"/>
      <c r="CI798" s="10"/>
      <c r="CJ798" s="10"/>
      <c r="CK798" s="10"/>
      <c r="CL798" s="10"/>
      <c r="CM798" s="10"/>
      <c r="CN798" s="10"/>
      <c r="CO798" s="10"/>
      <c r="CP798" s="10"/>
      <c r="CQ798" s="10"/>
      <c r="CR798" s="10"/>
      <c r="CS798" s="10"/>
      <c r="CT798" s="39"/>
      <c r="CU798" s="39"/>
      <c r="CV798" s="39"/>
      <c r="CW798" s="20"/>
      <c r="CX798" s="39"/>
      <c r="CY798" s="39"/>
      <c r="CZ798" s="39"/>
      <c r="DA798" s="39"/>
      <c r="DB798" s="3"/>
      <c r="DC798" s="3"/>
      <c r="DD798" s="3"/>
      <c r="DE798" s="3"/>
    </row>
    <row r="799" spans="1:109" ht="15.6" x14ac:dyDescent="0.3">
      <c r="A799" s="2"/>
      <c r="B799" s="3"/>
      <c r="C799" s="3"/>
      <c r="D799" s="3"/>
      <c r="E799" s="2"/>
      <c r="F799" s="2"/>
      <c r="G799" s="2"/>
      <c r="H799" s="15"/>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c r="BU799" s="10"/>
      <c r="BV799" s="10"/>
      <c r="BW799" s="10"/>
      <c r="BX799" s="10"/>
      <c r="BY799" s="10"/>
      <c r="BZ799" s="10"/>
      <c r="CA799" s="10"/>
      <c r="CB799" s="10"/>
      <c r="CC799" s="10"/>
      <c r="CD799" s="10"/>
      <c r="CE799" s="10"/>
      <c r="CF799" s="10"/>
      <c r="CG799" s="10"/>
      <c r="CH799" s="10"/>
      <c r="CI799" s="10"/>
      <c r="CJ799" s="10"/>
      <c r="CK799" s="10"/>
      <c r="CL799" s="10"/>
      <c r="CM799" s="10"/>
      <c r="CN799" s="10"/>
      <c r="CO799" s="10"/>
      <c r="CP799" s="10"/>
      <c r="CQ799" s="10"/>
      <c r="CR799" s="10"/>
      <c r="CS799" s="10"/>
      <c r="CT799" s="39"/>
      <c r="CU799" s="39"/>
      <c r="CV799" s="39"/>
      <c r="CW799" s="20"/>
      <c r="CX799" s="39"/>
      <c r="CY799" s="39"/>
      <c r="CZ799" s="39"/>
      <c r="DA799" s="39"/>
      <c r="DB799" s="3"/>
      <c r="DC799" s="3"/>
      <c r="DD799" s="3"/>
      <c r="DE799" s="3"/>
    </row>
    <row r="800" spans="1:109" ht="15.6" x14ac:dyDescent="0.3">
      <c r="A800" s="2"/>
      <c r="B800" s="3"/>
      <c r="C800" s="3"/>
      <c r="D800" s="3"/>
      <c r="E800" s="2"/>
      <c r="F800" s="2"/>
      <c r="G800" s="2"/>
      <c r="H800" s="15"/>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c r="BU800" s="10"/>
      <c r="BV800" s="10"/>
      <c r="BW800" s="10"/>
      <c r="BX800" s="10"/>
      <c r="BY800" s="10"/>
      <c r="BZ800" s="10"/>
      <c r="CA800" s="10"/>
      <c r="CB800" s="10"/>
      <c r="CC800" s="10"/>
      <c r="CD800" s="10"/>
      <c r="CE800" s="10"/>
      <c r="CF800" s="10"/>
      <c r="CG800" s="10"/>
      <c r="CH800" s="10"/>
      <c r="CI800" s="10"/>
      <c r="CJ800" s="10"/>
      <c r="CK800" s="10"/>
      <c r="CL800" s="10"/>
      <c r="CM800" s="10"/>
      <c r="CN800" s="10"/>
      <c r="CO800" s="10"/>
      <c r="CP800" s="10"/>
      <c r="CQ800" s="10"/>
      <c r="CR800" s="10"/>
      <c r="CS800" s="10"/>
      <c r="CT800" s="39"/>
      <c r="CU800" s="39"/>
      <c r="CV800" s="39"/>
      <c r="CW800" s="20"/>
      <c r="CX800" s="39"/>
      <c r="CY800" s="39"/>
      <c r="CZ800" s="39"/>
      <c r="DA800" s="39"/>
      <c r="DB800" s="3"/>
      <c r="DC800" s="3"/>
      <c r="DD800" s="3"/>
      <c r="DE800" s="3"/>
    </row>
    <row r="801" spans="1:109" ht="15.6" x14ac:dyDescent="0.3">
      <c r="A801" s="2"/>
      <c r="B801" s="3"/>
      <c r="C801" s="3"/>
      <c r="D801" s="3"/>
      <c r="E801" s="2"/>
      <c r="F801" s="2"/>
      <c r="G801" s="2"/>
      <c r="H801" s="15"/>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c r="BU801" s="10"/>
      <c r="BV801" s="10"/>
      <c r="BW801" s="10"/>
      <c r="BX801" s="10"/>
      <c r="BY801" s="10"/>
      <c r="BZ801" s="10"/>
      <c r="CA801" s="10"/>
      <c r="CB801" s="10"/>
      <c r="CC801" s="10"/>
      <c r="CD801" s="10"/>
      <c r="CE801" s="10"/>
      <c r="CF801" s="10"/>
      <c r="CG801" s="10"/>
      <c r="CH801" s="10"/>
      <c r="CI801" s="10"/>
      <c r="CJ801" s="10"/>
      <c r="CK801" s="10"/>
      <c r="CL801" s="10"/>
      <c r="CM801" s="10"/>
      <c r="CN801" s="10"/>
      <c r="CO801" s="10"/>
      <c r="CP801" s="10"/>
      <c r="CQ801" s="10"/>
      <c r="CR801" s="10"/>
      <c r="CS801" s="10"/>
      <c r="CT801" s="39"/>
      <c r="CU801" s="39"/>
      <c r="CV801" s="39"/>
      <c r="CW801" s="20"/>
      <c r="CX801" s="39"/>
      <c r="CY801" s="39"/>
      <c r="CZ801" s="39"/>
      <c r="DA801" s="39"/>
      <c r="DB801" s="3"/>
      <c r="DC801" s="3"/>
      <c r="DD801" s="3"/>
      <c r="DE801" s="3"/>
    </row>
    <row r="802" spans="1:109" ht="15.6" x14ac:dyDescent="0.3">
      <c r="A802" s="2"/>
      <c r="B802" s="3"/>
      <c r="C802" s="3"/>
      <c r="D802" s="3"/>
      <c r="E802" s="2"/>
      <c r="F802" s="2"/>
      <c r="G802" s="2"/>
      <c r="H802" s="15"/>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c r="BU802" s="10"/>
      <c r="BV802" s="10"/>
      <c r="BW802" s="10"/>
      <c r="BX802" s="10"/>
      <c r="BY802" s="10"/>
      <c r="BZ802" s="10"/>
      <c r="CA802" s="10"/>
      <c r="CB802" s="10"/>
      <c r="CC802" s="10"/>
      <c r="CD802" s="10"/>
      <c r="CE802" s="10"/>
      <c r="CF802" s="10"/>
      <c r="CG802" s="10"/>
      <c r="CH802" s="10"/>
      <c r="CI802" s="10"/>
      <c r="CJ802" s="10"/>
      <c r="CK802" s="10"/>
      <c r="CL802" s="10"/>
      <c r="CM802" s="10"/>
      <c r="CN802" s="10"/>
      <c r="CO802" s="10"/>
      <c r="CP802" s="10"/>
      <c r="CQ802" s="10"/>
      <c r="CR802" s="10"/>
      <c r="CS802" s="10"/>
      <c r="CT802" s="39"/>
      <c r="CU802" s="39"/>
      <c r="CV802" s="39"/>
      <c r="CW802" s="20"/>
      <c r="CX802" s="39"/>
      <c r="CY802" s="39"/>
      <c r="CZ802" s="39"/>
      <c r="DA802" s="39"/>
      <c r="DB802" s="3"/>
      <c r="DC802" s="3"/>
      <c r="DD802" s="3"/>
      <c r="DE802" s="3"/>
    </row>
    <row r="803" spans="1:109" ht="15.6" x14ac:dyDescent="0.3">
      <c r="A803" s="2"/>
      <c r="B803" s="3"/>
      <c r="C803" s="3"/>
      <c r="D803" s="3"/>
      <c r="E803" s="2"/>
      <c r="F803" s="2"/>
      <c r="G803" s="2"/>
      <c r="H803" s="15"/>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c r="BI803" s="10"/>
      <c r="BJ803" s="10"/>
      <c r="BK803" s="10"/>
      <c r="BL803" s="10"/>
      <c r="BM803" s="10"/>
      <c r="BN803" s="10"/>
      <c r="BO803" s="10"/>
      <c r="BP803" s="10"/>
      <c r="BQ803" s="10"/>
      <c r="BR803" s="10"/>
      <c r="BS803" s="10"/>
      <c r="BT803" s="10"/>
      <c r="BU803" s="10"/>
      <c r="BV803" s="10"/>
      <c r="BW803" s="10"/>
      <c r="BX803" s="10"/>
      <c r="BY803" s="10"/>
      <c r="BZ803" s="10"/>
      <c r="CA803" s="10"/>
      <c r="CB803" s="10"/>
      <c r="CC803" s="10"/>
      <c r="CD803" s="10"/>
      <c r="CE803" s="10"/>
      <c r="CF803" s="10"/>
      <c r="CG803" s="10"/>
      <c r="CH803" s="10"/>
      <c r="CI803" s="10"/>
      <c r="CJ803" s="10"/>
      <c r="CK803" s="10"/>
      <c r="CL803" s="10"/>
      <c r="CM803" s="10"/>
      <c r="CN803" s="10"/>
      <c r="CO803" s="10"/>
      <c r="CP803" s="10"/>
      <c r="CQ803" s="10"/>
      <c r="CR803" s="10"/>
      <c r="CS803" s="10"/>
      <c r="CT803" s="39"/>
      <c r="CU803" s="39"/>
      <c r="CV803" s="39"/>
      <c r="CW803" s="20"/>
      <c r="CX803" s="39"/>
      <c r="CY803" s="39"/>
      <c r="CZ803" s="39"/>
      <c r="DA803" s="39"/>
      <c r="DB803" s="3"/>
      <c r="DC803" s="3"/>
      <c r="DD803" s="3"/>
      <c r="DE803" s="3"/>
    </row>
    <row r="804" spans="1:109" ht="15.6" x14ac:dyDescent="0.3">
      <c r="A804" s="2"/>
      <c r="B804" s="3"/>
      <c r="C804" s="3"/>
      <c r="D804" s="3"/>
      <c r="E804" s="2"/>
      <c r="F804" s="2"/>
      <c r="G804" s="2"/>
      <c r="H804" s="15"/>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c r="BU804" s="10"/>
      <c r="BV804" s="10"/>
      <c r="BW804" s="10"/>
      <c r="BX804" s="10"/>
      <c r="BY804" s="10"/>
      <c r="BZ804" s="10"/>
      <c r="CA804" s="10"/>
      <c r="CB804" s="10"/>
      <c r="CC804" s="10"/>
      <c r="CD804" s="10"/>
      <c r="CE804" s="10"/>
      <c r="CF804" s="10"/>
      <c r="CG804" s="10"/>
      <c r="CH804" s="10"/>
      <c r="CI804" s="10"/>
      <c r="CJ804" s="10"/>
      <c r="CK804" s="10"/>
      <c r="CL804" s="10"/>
      <c r="CM804" s="10"/>
      <c r="CN804" s="10"/>
      <c r="CO804" s="10"/>
      <c r="CP804" s="10"/>
      <c r="CQ804" s="10"/>
      <c r="CR804" s="10"/>
      <c r="CS804" s="10"/>
      <c r="CT804" s="39"/>
      <c r="CU804" s="39"/>
      <c r="CV804" s="39"/>
      <c r="CW804" s="20"/>
      <c r="CX804" s="39"/>
      <c r="CY804" s="39"/>
      <c r="CZ804" s="39"/>
      <c r="DA804" s="39"/>
      <c r="DB804" s="3"/>
      <c r="DC804" s="3"/>
      <c r="DD804" s="3"/>
      <c r="DE804" s="3"/>
    </row>
    <row r="805" spans="1:109" ht="15.6" x14ac:dyDescent="0.3">
      <c r="A805" s="2"/>
      <c r="B805" s="3"/>
      <c r="C805" s="3"/>
      <c r="D805" s="3"/>
      <c r="E805" s="2"/>
      <c r="F805" s="2"/>
      <c r="G805" s="2"/>
      <c r="H805" s="15"/>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c r="BU805" s="10"/>
      <c r="BV805" s="10"/>
      <c r="BW805" s="10"/>
      <c r="BX805" s="10"/>
      <c r="BY805" s="10"/>
      <c r="BZ805" s="10"/>
      <c r="CA805" s="10"/>
      <c r="CB805" s="10"/>
      <c r="CC805" s="10"/>
      <c r="CD805" s="10"/>
      <c r="CE805" s="10"/>
      <c r="CF805" s="10"/>
      <c r="CG805" s="10"/>
      <c r="CH805" s="10"/>
      <c r="CI805" s="10"/>
      <c r="CJ805" s="10"/>
      <c r="CK805" s="10"/>
      <c r="CL805" s="10"/>
      <c r="CM805" s="10"/>
      <c r="CN805" s="10"/>
      <c r="CO805" s="10"/>
      <c r="CP805" s="10"/>
      <c r="CQ805" s="10"/>
      <c r="CR805" s="10"/>
      <c r="CS805" s="10"/>
      <c r="CT805" s="39"/>
      <c r="CU805" s="39"/>
      <c r="CV805" s="39"/>
      <c r="CW805" s="20"/>
      <c r="CX805" s="39"/>
      <c r="CY805" s="39"/>
      <c r="CZ805" s="39"/>
      <c r="DA805" s="39"/>
      <c r="DB805" s="3"/>
      <c r="DC805" s="3"/>
      <c r="DD805" s="3"/>
      <c r="DE805" s="3"/>
    </row>
    <row r="806" spans="1:109" ht="15.6" x14ac:dyDescent="0.3">
      <c r="A806" s="2"/>
      <c r="B806" s="3"/>
      <c r="C806" s="3"/>
      <c r="D806" s="3"/>
      <c r="E806" s="2"/>
      <c r="F806" s="2"/>
      <c r="G806" s="2"/>
      <c r="H806" s="15"/>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c r="BU806" s="10"/>
      <c r="BV806" s="10"/>
      <c r="BW806" s="10"/>
      <c r="BX806" s="10"/>
      <c r="BY806" s="10"/>
      <c r="BZ806" s="10"/>
      <c r="CA806" s="10"/>
      <c r="CB806" s="10"/>
      <c r="CC806" s="10"/>
      <c r="CD806" s="10"/>
      <c r="CE806" s="10"/>
      <c r="CF806" s="10"/>
      <c r="CG806" s="10"/>
      <c r="CH806" s="10"/>
      <c r="CI806" s="10"/>
      <c r="CJ806" s="10"/>
      <c r="CK806" s="10"/>
      <c r="CL806" s="10"/>
      <c r="CM806" s="10"/>
      <c r="CN806" s="10"/>
      <c r="CO806" s="10"/>
      <c r="CP806" s="10"/>
      <c r="CQ806" s="10"/>
      <c r="CR806" s="10"/>
      <c r="CS806" s="10"/>
      <c r="CT806" s="39"/>
      <c r="CU806" s="39"/>
      <c r="CV806" s="39"/>
      <c r="CW806" s="20"/>
      <c r="CX806" s="39"/>
      <c r="CY806" s="39"/>
      <c r="CZ806" s="39"/>
      <c r="DA806" s="39"/>
      <c r="DB806" s="3"/>
      <c r="DC806" s="3"/>
      <c r="DD806" s="3"/>
      <c r="DE806" s="3"/>
    </row>
    <row r="807" spans="1:109" ht="15.6" x14ac:dyDescent="0.3">
      <c r="A807" s="2"/>
      <c r="B807" s="3"/>
      <c r="C807" s="3"/>
      <c r="D807" s="3"/>
      <c r="E807" s="2"/>
      <c r="F807" s="2"/>
      <c r="G807" s="2"/>
      <c r="H807" s="15"/>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c r="BU807" s="10"/>
      <c r="BV807" s="10"/>
      <c r="BW807" s="10"/>
      <c r="BX807" s="10"/>
      <c r="BY807" s="10"/>
      <c r="BZ807" s="10"/>
      <c r="CA807" s="10"/>
      <c r="CB807" s="10"/>
      <c r="CC807" s="10"/>
      <c r="CD807" s="10"/>
      <c r="CE807" s="10"/>
      <c r="CF807" s="10"/>
      <c r="CG807" s="10"/>
      <c r="CH807" s="10"/>
      <c r="CI807" s="10"/>
      <c r="CJ807" s="10"/>
      <c r="CK807" s="10"/>
      <c r="CL807" s="10"/>
      <c r="CM807" s="10"/>
      <c r="CN807" s="10"/>
      <c r="CO807" s="10"/>
      <c r="CP807" s="10"/>
      <c r="CQ807" s="10"/>
      <c r="CR807" s="10"/>
      <c r="CS807" s="10"/>
      <c r="CT807" s="39"/>
      <c r="CU807" s="39"/>
      <c r="CV807" s="39"/>
      <c r="CW807" s="20"/>
      <c r="CX807" s="39"/>
      <c r="CY807" s="39"/>
      <c r="CZ807" s="39"/>
      <c r="DA807" s="39"/>
      <c r="DB807" s="3"/>
      <c r="DC807" s="3"/>
      <c r="DD807" s="3"/>
      <c r="DE807" s="3"/>
    </row>
    <row r="808" spans="1:109" ht="15.6" x14ac:dyDescent="0.3">
      <c r="A808" s="2"/>
      <c r="B808" s="3"/>
      <c r="C808" s="3"/>
      <c r="D808" s="3"/>
      <c r="E808" s="2"/>
      <c r="F808" s="2"/>
      <c r="G808" s="2"/>
      <c r="H808" s="15"/>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c r="BU808" s="10"/>
      <c r="BV808" s="10"/>
      <c r="BW808" s="10"/>
      <c r="BX808" s="10"/>
      <c r="BY808" s="10"/>
      <c r="BZ808" s="10"/>
      <c r="CA808" s="10"/>
      <c r="CB808" s="10"/>
      <c r="CC808" s="10"/>
      <c r="CD808" s="10"/>
      <c r="CE808" s="10"/>
      <c r="CF808" s="10"/>
      <c r="CG808" s="10"/>
      <c r="CH808" s="10"/>
      <c r="CI808" s="10"/>
      <c r="CJ808" s="10"/>
      <c r="CK808" s="10"/>
      <c r="CL808" s="10"/>
      <c r="CM808" s="10"/>
      <c r="CN808" s="10"/>
      <c r="CO808" s="10"/>
      <c r="CP808" s="10"/>
      <c r="CQ808" s="10"/>
      <c r="CR808" s="10"/>
      <c r="CS808" s="10"/>
      <c r="CT808" s="39"/>
      <c r="CU808" s="39"/>
      <c r="CV808" s="39"/>
      <c r="CW808" s="20"/>
      <c r="CX808" s="39"/>
      <c r="CY808" s="39"/>
      <c r="CZ808" s="39"/>
      <c r="DA808" s="39"/>
      <c r="DB808" s="3"/>
      <c r="DC808" s="3"/>
      <c r="DD808" s="3"/>
      <c r="DE808" s="3"/>
    </row>
    <row r="809" spans="1:109" ht="15.6" x14ac:dyDescent="0.3">
      <c r="A809" s="2"/>
      <c r="B809" s="3"/>
      <c r="C809" s="3"/>
      <c r="D809" s="3"/>
      <c r="E809" s="2"/>
      <c r="F809" s="2"/>
      <c r="G809" s="2"/>
      <c r="H809" s="15"/>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c r="BU809" s="10"/>
      <c r="BV809" s="10"/>
      <c r="BW809" s="10"/>
      <c r="BX809" s="10"/>
      <c r="BY809" s="10"/>
      <c r="BZ809" s="10"/>
      <c r="CA809" s="10"/>
      <c r="CB809" s="10"/>
      <c r="CC809" s="10"/>
      <c r="CD809" s="10"/>
      <c r="CE809" s="10"/>
      <c r="CF809" s="10"/>
      <c r="CG809" s="10"/>
      <c r="CH809" s="10"/>
      <c r="CI809" s="10"/>
      <c r="CJ809" s="10"/>
      <c r="CK809" s="10"/>
      <c r="CL809" s="10"/>
      <c r="CM809" s="10"/>
      <c r="CN809" s="10"/>
      <c r="CO809" s="10"/>
      <c r="CP809" s="10"/>
      <c r="CQ809" s="10"/>
      <c r="CR809" s="10"/>
      <c r="CS809" s="10"/>
      <c r="CT809" s="39"/>
      <c r="CU809" s="39"/>
      <c r="CV809" s="39"/>
      <c r="CW809" s="20"/>
      <c r="CX809" s="39"/>
      <c r="CY809" s="39"/>
      <c r="CZ809" s="39"/>
      <c r="DA809" s="39"/>
      <c r="DB809" s="3"/>
      <c r="DC809" s="3"/>
      <c r="DD809" s="3"/>
      <c r="DE809" s="3"/>
    </row>
    <row r="810" spans="1:109" ht="15.6" x14ac:dyDescent="0.3">
      <c r="A810" s="2"/>
      <c r="B810" s="3"/>
      <c r="C810" s="3"/>
      <c r="D810" s="3"/>
      <c r="E810" s="2"/>
      <c r="F810" s="2"/>
      <c r="G810" s="2"/>
      <c r="H810" s="15"/>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c r="BU810" s="10"/>
      <c r="BV810" s="10"/>
      <c r="BW810" s="10"/>
      <c r="BX810" s="10"/>
      <c r="BY810" s="10"/>
      <c r="BZ810" s="10"/>
      <c r="CA810" s="10"/>
      <c r="CB810" s="10"/>
      <c r="CC810" s="10"/>
      <c r="CD810" s="10"/>
      <c r="CE810" s="10"/>
      <c r="CF810" s="10"/>
      <c r="CG810" s="10"/>
      <c r="CH810" s="10"/>
      <c r="CI810" s="10"/>
      <c r="CJ810" s="10"/>
      <c r="CK810" s="10"/>
      <c r="CL810" s="10"/>
      <c r="CM810" s="10"/>
      <c r="CN810" s="10"/>
      <c r="CO810" s="10"/>
      <c r="CP810" s="10"/>
      <c r="CQ810" s="10"/>
      <c r="CR810" s="10"/>
      <c r="CS810" s="10"/>
      <c r="CT810" s="39"/>
      <c r="CU810" s="39"/>
      <c r="CV810" s="39"/>
      <c r="CW810" s="20"/>
      <c r="CX810" s="39"/>
      <c r="CY810" s="39"/>
      <c r="CZ810" s="39"/>
      <c r="DA810" s="39"/>
      <c r="DB810" s="3"/>
      <c r="DC810" s="3"/>
      <c r="DD810" s="3"/>
      <c r="DE810" s="3"/>
    </row>
    <row r="811" spans="1:109" ht="15.6" x14ac:dyDescent="0.3">
      <c r="A811" s="2"/>
      <c r="B811" s="3"/>
      <c r="C811" s="3"/>
      <c r="D811" s="3"/>
      <c r="E811" s="2"/>
      <c r="F811" s="2"/>
      <c r="G811" s="2"/>
      <c r="H811" s="15"/>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c r="BU811" s="10"/>
      <c r="BV811" s="10"/>
      <c r="BW811" s="10"/>
      <c r="BX811" s="10"/>
      <c r="BY811" s="10"/>
      <c r="BZ811" s="10"/>
      <c r="CA811" s="10"/>
      <c r="CB811" s="10"/>
      <c r="CC811" s="10"/>
      <c r="CD811" s="10"/>
      <c r="CE811" s="10"/>
      <c r="CF811" s="10"/>
      <c r="CG811" s="10"/>
      <c r="CH811" s="10"/>
      <c r="CI811" s="10"/>
      <c r="CJ811" s="10"/>
      <c r="CK811" s="10"/>
      <c r="CL811" s="10"/>
      <c r="CM811" s="10"/>
      <c r="CN811" s="10"/>
      <c r="CO811" s="10"/>
      <c r="CP811" s="10"/>
      <c r="CQ811" s="10"/>
      <c r="CR811" s="10"/>
      <c r="CS811" s="10"/>
      <c r="CT811" s="39"/>
      <c r="CU811" s="39"/>
      <c r="CV811" s="39"/>
      <c r="CW811" s="20"/>
      <c r="CX811" s="39"/>
      <c r="CY811" s="39"/>
      <c r="CZ811" s="39"/>
      <c r="DA811" s="39"/>
      <c r="DB811" s="3"/>
      <c r="DC811" s="3"/>
      <c r="DD811" s="3"/>
      <c r="DE811" s="3"/>
    </row>
    <row r="812" spans="1:109" ht="15.6" x14ac:dyDescent="0.3">
      <c r="A812" s="2"/>
      <c r="B812" s="3"/>
      <c r="C812" s="3"/>
      <c r="D812" s="3"/>
      <c r="E812" s="2"/>
      <c r="F812" s="2"/>
      <c r="G812" s="2"/>
      <c r="H812" s="15"/>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c r="BU812" s="10"/>
      <c r="BV812" s="10"/>
      <c r="BW812" s="10"/>
      <c r="BX812" s="10"/>
      <c r="BY812" s="10"/>
      <c r="BZ812" s="10"/>
      <c r="CA812" s="10"/>
      <c r="CB812" s="10"/>
      <c r="CC812" s="10"/>
      <c r="CD812" s="10"/>
      <c r="CE812" s="10"/>
      <c r="CF812" s="10"/>
      <c r="CG812" s="10"/>
      <c r="CH812" s="10"/>
      <c r="CI812" s="10"/>
      <c r="CJ812" s="10"/>
      <c r="CK812" s="10"/>
      <c r="CL812" s="10"/>
      <c r="CM812" s="10"/>
      <c r="CN812" s="10"/>
      <c r="CO812" s="10"/>
      <c r="CP812" s="10"/>
      <c r="CQ812" s="10"/>
      <c r="CR812" s="10"/>
      <c r="CS812" s="10"/>
      <c r="CT812" s="39"/>
      <c r="CU812" s="39"/>
      <c r="CV812" s="39"/>
      <c r="CW812" s="20"/>
      <c r="CX812" s="39"/>
      <c r="CY812" s="39"/>
      <c r="CZ812" s="39"/>
      <c r="DA812" s="39"/>
      <c r="DB812" s="3"/>
      <c r="DC812" s="3"/>
      <c r="DD812" s="3"/>
      <c r="DE812" s="3"/>
    </row>
    <row r="813" spans="1:109" ht="15.6" x14ac:dyDescent="0.3">
      <c r="A813" s="2"/>
      <c r="B813" s="3"/>
      <c r="C813" s="3"/>
      <c r="D813" s="3"/>
      <c r="E813" s="2"/>
      <c r="F813" s="2"/>
      <c r="G813" s="2"/>
      <c r="H813" s="15"/>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c r="BU813" s="10"/>
      <c r="BV813" s="10"/>
      <c r="BW813" s="10"/>
      <c r="BX813" s="10"/>
      <c r="BY813" s="10"/>
      <c r="BZ813" s="10"/>
      <c r="CA813" s="10"/>
      <c r="CB813" s="10"/>
      <c r="CC813" s="10"/>
      <c r="CD813" s="10"/>
      <c r="CE813" s="10"/>
      <c r="CF813" s="10"/>
      <c r="CG813" s="10"/>
      <c r="CH813" s="10"/>
      <c r="CI813" s="10"/>
      <c r="CJ813" s="10"/>
      <c r="CK813" s="10"/>
      <c r="CL813" s="10"/>
      <c r="CM813" s="10"/>
      <c r="CN813" s="10"/>
      <c r="CO813" s="10"/>
      <c r="CP813" s="10"/>
      <c r="CQ813" s="10"/>
      <c r="CR813" s="10"/>
      <c r="CS813" s="10"/>
      <c r="CT813" s="39"/>
      <c r="CU813" s="39"/>
      <c r="CV813" s="39"/>
      <c r="CW813" s="20"/>
      <c r="CX813" s="39"/>
      <c r="CY813" s="39"/>
      <c r="CZ813" s="39"/>
      <c r="DA813" s="39"/>
      <c r="DB813" s="3"/>
      <c r="DC813" s="3"/>
      <c r="DD813" s="3"/>
      <c r="DE813" s="3"/>
    </row>
    <row r="814" spans="1:109" ht="15.6" x14ac:dyDescent="0.3">
      <c r="A814" s="2"/>
      <c r="B814" s="3"/>
      <c r="C814" s="3"/>
      <c r="D814" s="3"/>
      <c r="E814" s="2"/>
      <c r="F814" s="2"/>
      <c r="G814" s="2"/>
      <c r="H814" s="15"/>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c r="BU814" s="10"/>
      <c r="BV814" s="10"/>
      <c r="BW814" s="10"/>
      <c r="BX814" s="10"/>
      <c r="BY814" s="10"/>
      <c r="BZ814" s="10"/>
      <c r="CA814" s="10"/>
      <c r="CB814" s="10"/>
      <c r="CC814" s="10"/>
      <c r="CD814" s="10"/>
      <c r="CE814" s="10"/>
      <c r="CF814" s="10"/>
      <c r="CG814" s="10"/>
      <c r="CH814" s="10"/>
      <c r="CI814" s="10"/>
      <c r="CJ814" s="10"/>
      <c r="CK814" s="10"/>
      <c r="CL814" s="10"/>
      <c r="CM814" s="10"/>
      <c r="CN814" s="10"/>
      <c r="CO814" s="10"/>
      <c r="CP814" s="10"/>
      <c r="CQ814" s="10"/>
      <c r="CR814" s="10"/>
      <c r="CS814" s="10"/>
      <c r="CT814" s="39"/>
      <c r="CU814" s="39"/>
      <c r="CV814" s="39"/>
      <c r="CW814" s="20"/>
      <c r="CX814" s="39"/>
      <c r="CY814" s="39"/>
      <c r="CZ814" s="39"/>
      <c r="DA814" s="39"/>
      <c r="DB814" s="3"/>
      <c r="DC814" s="3"/>
      <c r="DD814" s="3"/>
      <c r="DE814" s="3"/>
    </row>
    <row r="815" spans="1:109" ht="15.6" x14ac:dyDescent="0.3">
      <c r="A815" s="2"/>
      <c r="B815" s="3"/>
      <c r="C815" s="3"/>
      <c r="D815" s="3"/>
      <c r="E815" s="2"/>
      <c r="F815" s="2"/>
      <c r="G815" s="2"/>
      <c r="H815" s="15"/>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c r="BU815" s="10"/>
      <c r="BV815" s="10"/>
      <c r="BW815" s="10"/>
      <c r="BX815" s="10"/>
      <c r="BY815" s="10"/>
      <c r="BZ815" s="10"/>
      <c r="CA815" s="10"/>
      <c r="CB815" s="10"/>
      <c r="CC815" s="10"/>
      <c r="CD815" s="10"/>
      <c r="CE815" s="10"/>
      <c r="CF815" s="10"/>
      <c r="CG815" s="10"/>
      <c r="CH815" s="10"/>
      <c r="CI815" s="10"/>
      <c r="CJ815" s="10"/>
      <c r="CK815" s="10"/>
      <c r="CL815" s="10"/>
      <c r="CM815" s="10"/>
      <c r="CN815" s="10"/>
      <c r="CO815" s="10"/>
      <c r="CP815" s="10"/>
      <c r="CQ815" s="10"/>
      <c r="CR815" s="10"/>
      <c r="CS815" s="10"/>
      <c r="CT815" s="39"/>
      <c r="CU815" s="39"/>
      <c r="CV815" s="39"/>
      <c r="CW815" s="20"/>
      <c r="CX815" s="39"/>
      <c r="CY815" s="39"/>
      <c r="CZ815" s="39"/>
      <c r="DA815" s="39"/>
      <c r="DB815" s="3"/>
      <c r="DC815" s="3"/>
      <c r="DD815" s="3"/>
      <c r="DE815" s="3"/>
    </row>
    <row r="816" spans="1:109" ht="15.6" x14ac:dyDescent="0.3">
      <c r="A816" s="2"/>
      <c r="B816" s="3"/>
      <c r="C816" s="3"/>
      <c r="D816" s="3"/>
      <c r="E816" s="2"/>
      <c r="F816" s="2"/>
      <c r="G816" s="2"/>
      <c r="H816" s="15"/>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c r="BU816" s="10"/>
      <c r="BV816" s="10"/>
      <c r="BW816" s="10"/>
      <c r="BX816" s="10"/>
      <c r="BY816" s="10"/>
      <c r="BZ816" s="10"/>
      <c r="CA816" s="10"/>
      <c r="CB816" s="10"/>
      <c r="CC816" s="10"/>
      <c r="CD816" s="10"/>
      <c r="CE816" s="10"/>
      <c r="CF816" s="10"/>
      <c r="CG816" s="10"/>
      <c r="CH816" s="10"/>
      <c r="CI816" s="10"/>
      <c r="CJ816" s="10"/>
      <c r="CK816" s="10"/>
      <c r="CL816" s="10"/>
      <c r="CM816" s="10"/>
      <c r="CN816" s="10"/>
      <c r="CO816" s="10"/>
      <c r="CP816" s="10"/>
      <c r="CQ816" s="10"/>
      <c r="CR816" s="10"/>
      <c r="CS816" s="10"/>
      <c r="CT816" s="39"/>
      <c r="CU816" s="39"/>
      <c r="CV816" s="39"/>
      <c r="CW816" s="20"/>
      <c r="CX816" s="39"/>
      <c r="CY816" s="39"/>
      <c r="CZ816" s="39"/>
      <c r="DA816" s="39"/>
      <c r="DB816" s="3"/>
      <c r="DC816" s="3"/>
      <c r="DD816" s="3"/>
      <c r="DE816" s="3"/>
    </row>
    <row r="817" spans="1:109" ht="15.6" x14ac:dyDescent="0.3">
      <c r="A817" s="2"/>
      <c r="B817" s="3"/>
      <c r="C817" s="3"/>
      <c r="D817" s="3"/>
      <c r="E817" s="2"/>
      <c r="F817" s="2"/>
      <c r="G817" s="2"/>
      <c r="H817" s="15"/>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c r="BU817" s="10"/>
      <c r="BV817" s="10"/>
      <c r="BW817" s="10"/>
      <c r="BX817" s="10"/>
      <c r="BY817" s="10"/>
      <c r="BZ817" s="10"/>
      <c r="CA817" s="10"/>
      <c r="CB817" s="10"/>
      <c r="CC817" s="10"/>
      <c r="CD817" s="10"/>
      <c r="CE817" s="10"/>
      <c r="CF817" s="10"/>
      <c r="CG817" s="10"/>
      <c r="CH817" s="10"/>
      <c r="CI817" s="10"/>
      <c r="CJ817" s="10"/>
      <c r="CK817" s="10"/>
      <c r="CL817" s="10"/>
      <c r="CM817" s="10"/>
      <c r="CN817" s="10"/>
      <c r="CO817" s="10"/>
      <c r="CP817" s="10"/>
      <c r="CQ817" s="10"/>
      <c r="CR817" s="10"/>
      <c r="CS817" s="10"/>
      <c r="CT817" s="39"/>
      <c r="CU817" s="39"/>
      <c r="CV817" s="39"/>
      <c r="CW817" s="20"/>
      <c r="CX817" s="39"/>
      <c r="CY817" s="39"/>
      <c r="CZ817" s="39"/>
      <c r="DA817" s="39"/>
      <c r="DB817" s="3"/>
      <c r="DC817" s="3"/>
      <c r="DD817" s="3"/>
      <c r="DE817" s="3"/>
    </row>
    <row r="818" spans="1:109" ht="15.6" x14ac:dyDescent="0.3">
      <c r="A818" s="2"/>
      <c r="B818" s="3"/>
      <c r="C818" s="3"/>
      <c r="D818" s="3"/>
      <c r="E818" s="2"/>
      <c r="F818" s="2"/>
      <c r="G818" s="2"/>
      <c r="H818" s="15"/>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c r="BU818" s="10"/>
      <c r="BV818" s="10"/>
      <c r="BW818" s="10"/>
      <c r="BX818" s="10"/>
      <c r="BY818" s="10"/>
      <c r="BZ818" s="10"/>
      <c r="CA818" s="10"/>
      <c r="CB818" s="10"/>
      <c r="CC818" s="10"/>
      <c r="CD818" s="10"/>
      <c r="CE818" s="10"/>
      <c r="CF818" s="10"/>
      <c r="CG818" s="10"/>
      <c r="CH818" s="10"/>
      <c r="CI818" s="10"/>
      <c r="CJ818" s="10"/>
      <c r="CK818" s="10"/>
      <c r="CL818" s="10"/>
      <c r="CM818" s="10"/>
      <c r="CN818" s="10"/>
      <c r="CO818" s="10"/>
      <c r="CP818" s="10"/>
      <c r="CQ818" s="10"/>
      <c r="CR818" s="10"/>
      <c r="CS818" s="10"/>
      <c r="CT818" s="39"/>
      <c r="CU818" s="39"/>
      <c r="CV818" s="39"/>
      <c r="CW818" s="20"/>
      <c r="CX818" s="39"/>
      <c r="CY818" s="39"/>
      <c r="CZ818" s="39"/>
      <c r="DA818" s="39"/>
      <c r="DB818" s="3"/>
      <c r="DC818" s="3"/>
      <c r="DD818" s="3"/>
      <c r="DE818" s="3"/>
    </row>
    <row r="819" spans="1:109" ht="15.6" x14ac:dyDescent="0.3">
      <c r="A819" s="2"/>
      <c r="B819" s="3"/>
      <c r="C819" s="3"/>
      <c r="D819" s="3"/>
      <c r="E819" s="2"/>
      <c r="F819" s="2"/>
      <c r="G819" s="2"/>
      <c r="H819" s="15"/>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c r="BU819" s="10"/>
      <c r="BV819" s="10"/>
      <c r="BW819" s="10"/>
      <c r="BX819" s="10"/>
      <c r="BY819" s="10"/>
      <c r="BZ819" s="10"/>
      <c r="CA819" s="10"/>
      <c r="CB819" s="10"/>
      <c r="CC819" s="10"/>
      <c r="CD819" s="10"/>
      <c r="CE819" s="10"/>
      <c r="CF819" s="10"/>
      <c r="CG819" s="10"/>
      <c r="CH819" s="10"/>
      <c r="CI819" s="10"/>
      <c r="CJ819" s="10"/>
      <c r="CK819" s="10"/>
      <c r="CL819" s="10"/>
      <c r="CM819" s="10"/>
      <c r="CN819" s="10"/>
      <c r="CO819" s="10"/>
      <c r="CP819" s="10"/>
      <c r="CQ819" s="10"/>
      <c r="CR819" s="10"/>
      <c r="CS819" s="10"/>
      <c r="CT819" s="39"/>
      <c r="CU819" s="39"/>
      <c r="CV819" s="39"/>
      <c r="CW819" s="20"/>
      <c r="CX819" s="39"/>
      <c r="CY819" s="39"/>
      <c r="CZ819" s="39"/>
      <c r="DA819" s="39"/>
      <c r="DB819" s="3"/>
      <c r="DC819" s="3"/>
      <c r="DD819" s="3"/>
      <c r="DE819" s="3"/>
    </row>
    <row r="820" spans="1:109" ht="15.6" x14ac:dyDescent="0.3">
      <c r="A820" s="2"/>
      <c r="B820" s="3"/>
      <c r="C820" s="3"/>
      <c r="D820" s="3"/>
      <c r="E820" s="2"/>
      <c r="F820" s="2"/>
      <c r="G820" s="2"/>
      <c r="H820" s="15"/>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c r="BU820" s="10"/>
      <c r="BV820" s="10"/>
      <c r="BW820" s="10"/>
      <c r="BX820" s="10"/>
      <c r="BY820" s="10"/>
      <c r="BZ820" s="10"/>
      <c r="CA820" s="10"/>
      <c r="CB820" s="10"/>
      <c r="CC820" s="10"/>
      <c r="CD820" s="10"/>
      <c r="CE820" s="10"/>
      <c r="CF820" s="10"/>
      <c r="CG820" s="10"/>
      <c r="CH820" s="10"/>
      <c r="CI820" s="10"/>
      <c r="CJ820" s="10"/>
      <c r="CK820" s="10"/>
      <c r="CL820" s="10"/>
      <c r="CM820" s="10"/>
      <c r="CN820" s="10"/>
      <c r="CO820" s="10"/>
      <c r="CP820" s="10"/>
      <c r="CQ820" s="10"/>
      <c r="CR820" s="10"/>
      <c r="CS820" s="10"/>
      <c r="CT820" s="39"/>
      <c r="CU820" s="39"/>
      <c r="CV820" s="39"/>
      <c r="CW820" s="20"/>
      <c r="CX820" s="39"/>
      <c r="CY820" s="39"/>
      <c r="CZ820" s="39"/>
      <c r="DA820" s="39"/>
      <c r="DB820" s="3"/>
      <c r="DC820" s="3"/>
      <c r="DD820" s="3"/>
      <c r="DE820" s="3"/>
    </row>
    <row r="821" spans="1:109" ht="15.6" x14ac:dyDescent="0.3">
      <c r="A821" s="2"/>
      <c r="B821" s="3"/>
      <c r="C821" s="3"/>
      <c r="D821" s="3"/>
      <c r="E821" s="2"/>
      <c r="F821" s="2"/>
      <c r="G821" s="2"/>
      <c r="H821" s="15"/>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c r="BU821" s="10"/>
      <c r="BV821" s="10"/>
      <c r="BW821" s="10"/>
      <c r="BX821" s="10"/>
      <c r="BY821" s="10"/>
      <c r="BZ821" s="10"/>
      <c r="CA821" s="10"/>
      <c r="CB821" s="10"/>
      <c r="CC821" s="10"/>
      <c r="CD821" s="10"/>
      <c r="CE821" s="10"/>
      <c r="CF821" s="10"/>
      <c r="CG821" s="10"/>
      <c r="CH821" s="10"/>
      <c r="CI821" s="10"/>
      <c r="CJ821" s="10"/>
      <c r="CK821" s="10"/>
      <c r="CL821" s="10"/>
      <c r="CM821" s="10"/>
      <c r="CN821" s="10"/>
      <c r="CO821" s="10"/>
      <c r="CP821" s="10"/>
      <c r="CQ821" s="10"/>
      <c r="CR821" s="10"/>
      <c r="CS821" s="10"/>
      <c r="CT821" s="39"/>
      <c r="CU821" s="39"/>
      <c r="CV821" s="39"/>
      <c r="CW821" s="20"/>
      <c r="CX821" s="39"/>
      <c r="CY821" s="39"/>
      <c r="CZ821" s="39"/>
      <c r="DA821" s="39"/>
      <c r="DB821" s="3"/>
      <c r="DC821" s="3"/>
      <c r="DD821" s="3"/>
      <c r="DE821" s="3"/>
    </row>
    <row r="822" spans="1:109" ht="15.6" x14ac:dyDescent="0.3">
      <c r="A822" s="2"/>
      <c r="B822" s="3"/>
      <c r="C822" s="3"/>
      <c r="D822" s="3"/>
      <c r="E822" s="2"/>
      <c r="F822" s="2"/>
      <c r="G822" s="2"/>
      <c r="H822" s="15"/>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c r="BU822" s="10"/>
      <c r="BV822" s="10"/>
      <c r="BW822" s="10"/>
      <c r="BX822" s="10"/>
      <c r="BY822" s="10"/>
      <c r="BZ822" s="10"/>
      <c r="CA822" s="10"/>
      <c r="CB822" s="10"/>
      <c r="CC822" s="10"/>
      <c r="CD822" s="10"/>
      <c r="CE822" s="10"/>
      <c r="CF822" s="10"/>
      <c r="CG822" s="10"/>
      <c r="CH822" s="10"/>
      <c r="CI822" s="10"/>
      <c r="CJ822" s="10"/>
      <c r="CK822" s="10"/>
      <c r="CL822" s="10"/>
      <c r="CM822" s="10"/>
      <c r="CN822" s="10"/>
      <c r="CO822" s="10"/>
      <c r="CP822" s="10"/>
      <c r="CQ822" s="10"/>
      <c r="CR822" s="10"/>
      <c r="CS822" s="10"/>
      <c r="CT822" s="39"/>
      <c r="CU822" s="39"/>
      <c r="CV822" s="39"/>
      <c r="CW822" s="20"/>
      <c r="CX822" s="39"/>
      <c r="CY822" s="39"/>
      <c r="CZ822" s="39"/>
      <c r="DA822" s="39"/>
      <c r="DB822" s="3"/>
      <c r="DC822" s="3"/>
      <c r="DD822" s="3"/>
      <c r="DE822" s="3"/>
    </row>
    <row r="823" spans="1:109" ht="15.6" x14ac:dyDescent="0.3">
      <c r="A823" s="2"/>
      <c r="B823" s="3"/>
      <c r="C823" s="3"/>
      <c r="D823" s="3"/>
      <c r="E823" s="2"/>
      <c r="F823" s="2"/>
      <c r="G823" s="2"/>
      <c r="H823" s="15"/>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c r="BU823" s="10"/>
      <c r="BV823" s="10"/>
      <c r="BW823" s="10"/>
      <c r="BX823" s="10"/>
      <c r="BY823" s="10"/>
      <c r="BZ823" s="10"/>
      <c r="CA823" s="10"/>
      <c r="CB823" s="10"/>
      <c r="CC823" s="10"/>
      <c r="CD823" s="10"/>
      <c r="CE823" s="10"/>
      <c r="CF823" s="10"/>
      <c r="CG823" s="10"/>
      <c r="CH823" s="10"/>
      <c r="CI823" s="10"/>
      <c r="CJ823" s="10"/>
      <c r="CK823" s="10"/>
      <c r="CL823" s="10"/>
      <c r="CM823" s="10"/>
      <c r="CN823" s="10"/>
      <c r="CO823" s="10"/>
      <c r="CP823" s="10"/>
      <c r="CQ823" s="10"/>
      <c r="CR823" s="10"/>
      <c r="CS823" s="10"/>
      <c r="CT823" s="39"/>
      <c r="CU823" s="39"/>
      <c r="CV823" s="39"/>
      <c r="CW823" s="20"/>
      <c r="CX823" s="39"/>
      <c r="CY823" s="39"/>
      <c r="CZ823" s="39"/>
      <c r="DA823" s="39"/>
      <c r="DB823" s="3"/>
      <c r="DC823" s="3"/>
      <c r="DD823" s="3"/>
      <c r="DE823" s="3"/>
    </row>
    <row r="824" spans="1:109" ht="15.6" x14ac:dyDescent="0.3">
      <c r="A824" s="2"/>
      <c r="B824" s="3"/>
      <c r="C824" s="3"/>
      <c r="D824" s="3"/>
      <c r="E824" s="2"/>
      <c r="F824" s="2"/>
      <c r="G824" s="2"/>
      <c r="H824" s="15"/>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c r="BU824" s="10"/>
      <c r="BV824" s="10"/>
      <c r="BW824" s="10"/>
      <c r="BX824" s="10"/>
      <c r="BY824" s="10"/>
      <c r="BZ824" s="10"/>
      <c r="CA824" s="10"/>
      <c r="CB824" s="10"/>
      <c r="CC824" s="10"/>
      <c r="CD824" s="10"/>
      <c r="CE824" s="10"/>
      <c r="CF824" s="10"/>
      <c r="CG824" s="10"/>
      <c r="CH824" s="10"/>
      <c r="CI824" s="10"/>
      <c r="CJ824" s="10"/>
      <c r="CK824" s="10"/>
      <c r="CL824" s="10"/>
      <c r="CM824" s="10"/>
      <c r="CN824" s="10"/>
      <c r="CO824" s="10"/>
      <c r="CP824" s="10"/>
      <c r="CQ824" s="10"/>
      <c r="CR824" s="10"/>
      <c r="CS824" s="10"/>
      <c r="CT824" s="39"/>
      <c r="CU824" s="39"/>
      <c r="CV824" s="39"/>
      <c r="CW824" s="20"/>
      <c r="CX824" s="39"/>
      <c r="CY824" s="39"/>
      <c r="CZ824" s="39"/>
      <c r="DA824" s="39"/>
      <c r="DB824" s="3"/>
      <c r="DC824" s="3"/>
      <c r="DD824" s="3"/>
      <c r="DE824" s="3"/>
    </row>
    <row r="825" spans="1:109" ht="15.6" x14ac:dyDescent="0.3">
      <c r="A825" s="2"/>
      <c r="B825" s="3"/>
      <c r="C825" s="3"/>
      <c r="D825" s="3"/>
      <c r="E825" s="2"/>
      <c r="F825" s="2"/>
      <c r="G825" s="2"/>
      <c r="H825" s="15"/>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c r="BU825" s="10"/>
      <c r="BV825" s="10"/>
      <c r="BW825" s="10"/>
      <c r="BX825" s="10"/>
      <c r="BY825" s="10"/>
      <c r="BZ825" s="10"/>
      <c r="CA825" s="10"/>
      <c r="CB825" s="10"/>
      <c r="CC825" s="10"/>
      <c r="CD825" s="10"/>
      <c r="CE825" s="10"/>
      <c r="CF825" s="10"/>
      <c r="CG825" s="10"/>
      <c r="CH825" s="10"/>
      <c r="CI825" s="10"/>
      <c r="CJ825" s="10"/>
      <c r="CK825" s="10"/>
      <c r="CL825" s="10"/>
      <c r="CM825" s="10"/>
      <c r="CN825" s="10"/>
      <c r="CO825" s="10"/>
      <c r="CP825" s="10"/>
      <c r="CQ825" s="10"/>
      <c r="CR825" s="10"/>
      <c r="CS825" s="10"/>
      <c r="CT825" s="39"/>
      <c r="CU825" s="39"/>
      <c r="CV825" s="39"/>
      <c r="CW825" s="20"/>
      <c r="CX825" s="39"/>
      <c r="CY825" s="39"/>
      <c r="CZ825" s="39"/>
      <c r="DA825" s="39"/>
      <c r="DB825" s="3"/>
      <c r="DC825" s="3"/>
      <c r="DD825" s="3"/>
      <c r="DE825" s="3"/>
    </row>
    <row r="826" spans="1:109" ht="15.6" x14ac:dyDescent="0.3">
      <c r="A826" s="2"/>
      <c r="B826" s="3"/>
      <c r="C826" s="3"/>
      <c r="D826" s="3"/>
      <c r="E826" s="2"/>
      <c r="F826" s="2"/>
      <c r="G826" s="2"/>
      <c r="H826" s="15"/>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c r="BU826" s="10"/>
      <c r="BV826" s="10"/>
      <c r="BW826" s="10"/>
      <c r="BX826" s="10"/>
      <c r="BY826" s="10"/>
      <c r="BZ826" s="10"/>
      <c r="CA826" s="10"/>
      <c r="CB826" s="10"/>
      <c r="CC826" s="10"/>
      <c r="CD826" s="10"/>
      <c r="CE826" s="10"/>
      <c r="CF826" s="10"/>
      <c r="CG826" s="10"/>
      <c r="CH826" s="10"/>
      <c r="CI826" s="10"/>
      <c r="CJ826" s="10"/>
      <c r="CK826" s="10"/>
      <c r="CL826" s="10"/>
      <c r="CM826" s="10"/>
      <c r="CN826" s="10"/>
      <c r="CO826" s="10"/>
      <c r="CP826" s="10"/>
      <c r="CQ826" s="10"/>
      <c r="CR826" s="10"/>
      <c r="CS826" s="10"/>
      <c r="CT826" s="39"/>
      <c r="CU826" s="39"/>
      <c r="CV826" s="39"/>
      <c r="CW826" s="20"/>
      <c r="CX826" s="39"/>
      <c r="CY826" s="39"/>
      <c r="CZ826" s="39"/>
      <c r="DA826" s="39"/>
      <c r="DB826" s="3"/>
      <c r="DC826" s="3"/>
      <c r="DD826" s="3"/>
      <c r="DE826" s="3"/>
    </row>
    <row r="827" spans="1:109" ht="15.6" x14ac:dyDescent="0.3">
      <c r="A827" s="2"/>
      <c r="B827" s="3"/>
      <c r="C827" s="3"/>
      <c r="D827" s="3"/>
      <c r="E827" s="2"/>
      <c r="F827" s="2"/>
      <c r="G827" s="2"/>
      <c r="H827" s="15"/>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c r="BU827" s="10"/>
      <c r="BV827" s="10"/>
      <c r="BW827" s="10"/>
      <c r="BX827" s="10"/>
      <c r="BY827" s="10"/>
      <c r="BZ827" s="10"/>
      <c r="CA827" s="10"/>
      <c r="CB827" s="10"/>
      <c r="CC827" s="10"/>
      <c r="CD827" s="10"/>
      <c r="CE827" s="10"/>
      <c r="CF827" s="10"/>
      <c r="CG827" s="10"/>
      <c r="CH827" s="10"/>
      <c r="CI827" s="10"/>
      <c r="CJ827" s="10"/>
      <c r="CK827" s="10"/>
      <c r="CL827" s="10"/>
      <c r="CM827" s="10"/>
      <c r="CN827" s="10"/>
      <c r="CO827" s="10"/>
      <c r="CP827" s="10"/>
      <c r="CQ827" s="10"/>
      <c r="CR827" s="10"/>
      <c r="CS827" s="10"/>
      <c r="CT827" s="39"/>
      <c r="CU827" s="39"/>
      <c r="CV827" s="39"/>
      <c r="CW827" s="20"/>
      <c r="CX827" s="39"/>
      <c r="CY827" s="39"/>
      <c r="CZ827" s="39"/>
      <c r="DA827" s="39"/>
      <c r="DB827" s="3"/>
      <c r="DC827" s="3"/>
      <c r="DD827" s="3"/>
      <c r="DE827" s="3"/>
    </row>
    <row r="828" spans="1:109" ht="15.6" x14ac:dyDescent="0.3">
      <c r="A828" s="2"/>
      <c r="B828" s="3"/>
      <c r="C828" s="3"/>
      <c r="D828" s="3"/>
      <c r="E828" s="2"/>
      <c r="F828" s="2"/>
      <c r="G828" s="2"/>
      <c r="H828" s="15"/>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c r="BU828" s="10"/>
      <c r="BV828" s="10"/>
      <c r="BW828" s="10"/>
      <c r="BX828" s="10"/>
      <c r="BY828" s="10"/>
      <c r="BZ828" s="10"/>
      <c r="CA828" s="10"/>
      <c r="CB828" s="10"/>
      <c r="CC828" s="10"/>
      <c r="CD828" s="10"/>
      <c r="CE828" s="10"/>
      <c r="CF828" s="10"/>
      <c r="CG828" s="10"/>
      <c r="CH828" s="10"/>
      <c r="CI828" s="10"/>
      <c r="CJ828" s="10"/>
      <c r="CK828" s="10"/>
      <c r="CL828" s="10"/>
      <c r="CM828" s="10"/>
      <c r="CN828" s="10"/>
      <c r="CO828" s="10"/>
      <c r="CP828" s="10"/>
      <c r="CQ828" s="10"/>
      <c r="CR828" s="10"/>
      <c r="CS828" s="10"/>
      <c r="CT828" s="39"/>
      <c r="CU828" s="39"/>
      <c r="CV828" s="39"/>
      <c r="CW828" s="20"/>
      <c r="CX828" s="39"/>
      <c r="CY828" s="39"/>
      <c r="CZ828" s="39"/>
      <c r="DA828" s="39"/>
      <c r="DB828" s="3"/>
      <c r="DC828" s="3"/>
      <c r="DD828" s="3"/>
      <c r="DE828" s="3"/>
    </row>
    <row r="829" spans="1:109" ht="15.6" x14ac:dyDescent="0.3">
      <c r="A829" s="2"/>
      <c r="B829" s="3"/>
      <c r="C829" s="3"/>
      <c r="D829" s="3"/>
      <c r="E829" s="2"/>
      <c r="F829" s="2"/>
      <c r="G829" s="2"/>
      <c r="H829" s="15"/>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c r="BU829" s="10"/>
      <c r="BV829" s="10"/>
      <c r="BW829" s="10"/>
      <c r="BX829" s="10"/>
      <c r="BY829" s="10"/>
      <c r="BZ829" s="10"/>
      <c r="CA829" s="10"/>
      <c r="CB829" s="10"/>
      <c r="CC829" s="10"/>
      <c r="CD829" s="10"/>
      <c r="CE829" s="10"/>
      <c r="CF829" s="10"/>
      <c r="CG829" s="10"/>
      <c r="CH829" s="10"/>
      <c r="CI829" s="10"/>
      <c r="CJ829" s="10"/>
      <c r="CK829" s="10"/>
      <c r="CL829" s="10"/>
      <c r="CM829" s="10"/>
      <c r="CN829" s="10"/>
      <c r="CO829" s="10"/>
      <c r="CP829" s="10"/>
      <c r="CQ829" s="10"/>
      <c r="CR829" s="10"/>
      <c r="CS829" s="10"/>
      <c r="CT829" s="39"/>
      <c r="CU829" s="39"/>
      <c r="CV829" s="39"/>
      <c r="CW829" s="20"/>
      <c r="CX829" s="39"/>
      <c r="CY829" s="39"/>
      <c r="CZ829" s="39"/>
      <c r="DA829" s="39"/>
      <c r="DB829" s="3"/>
      <c r="DC829" s="3"/>
      <c r="DD829" s="3"/>
      <c r="DE829" s="3"/>
    </row>
    <row r="830" spans="1:109" ht="15.6" x14ac:dyDescent="0.3">
      <c r="A830" s="2"/>
      <c r="B830" s="3"/>
      <c r="C830" s="3"/>
      <c r="D830" s="3"/>
      <c r="E830" s="2"/>
      <c r="F830" s="2"/>
      <c r="G830" s="2"/>
      <c r="H830" s="15"/>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c r="BU830" s="10"/>
      <c r="BV830" s="10"/>
      <c r="BW830" s="10"/>
      <c r="BX830" s="10"/>
      <c r="BY830" s="10"/>
      <c r="BZ830" s="10"/>
      <c r="CA830" s="10"/>
      <c r="CB830" s="10"/>
      <c r="CC830" s="10"/>
      <c r="CD830" s="10"/>
      <c r="CE830" s="10"/>
      <c r="CF830" s="10"/>
      <c r="CG830" s="10"/>
      <c r="CH830" s="10"/>
      <c r="CI830" s="10"/>
      <c r="CJ830" s="10"/>
      <c r="CK830" s="10"/>
      <c r="CL830" s="10"/>
      <c r="CM830" s="10"/>
      <c r="CN830" s="10"/>
      <c r="CO830" s="10"/>
      <c r="CP830" s="10"/>
      <c r="CQ830" s="10"/>
      <c r="CR830" s="10"/>
      <c r="CS830" s="10"/>
      <c r="CT830" s="39"/>
      <c r="CU830" s="39"/>
      <c r="CV830" s="39"/>
      <c r="CW830" s="20"/>
      <c r="CX830" s="39"/>
      <c r="CY830" s="39"/>
      <c r="CZ830" s="39"/>
      <c r="DA830" s="39"/>
      <c r="DB830" s="3"/>
      <c r="DC830" s="3"/>
      <c r="DD830" s="3"/>
      <c r="DE830" s="3"/>
    </row>
    <row r="831" spans="1:109" ht="15.6" x14ac:dyDescent="0.3">
      <c r="A831" s="2"/>
      <c r="B831" s="3"/>
      <c r="C831" s="3"/>
      <c r="D831" s="3"/>
      <c r="E831" s="2"/>
      <c r="F831" s="2"/>
      <c r="G831" s="2"/>
      <c r="H831" s="15"/>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c r="BU831" s="10"/>
      <c r="BV831" s="10"/>
      <c r="BW831" s="10"/>
      <c r="BX831" s="10"/>
      <c r="BY831" s="10"/>
      <c r="BZ831" s="10"/>
      <c r="CA831" s="10"/>
      <c r="CB831" s="10"/>
      <c r="CC831" s="10"/>
      <c r="CD831" s="10"/>
      <c r="CE831" s="10"/>
      <c r="CF831" s="10"/>
      <c r="CG831" s="10"/>
      <c r="CH831" s="10"/>
      <c r="CI831" s="10"/>
      <c r="CJ831" s="10"/>
      <c r="CK831" s="10"/>
      <c r="CL831" s="10"/>
      <c r="CM831" s="10"/>
      <c r="CN831" s="10"/>
      <c r="CO831" s="10"/>
      <c r="CP831" s="10"/>
      <c r="CQ831" s="10"/>
      <c r="CR831" s="10"/>
      <c r="CS831" s="10"/>
      <c r="CT831" s="39"/>
      <c r="CU831" s="39"/>
      <c r="CV831" s="39"/>
      <c r="CW831" s="20"/>
      <c r="CX831" s="39"/>
      <c r="CY831" s="39"/>
      <c r="CZ831" s="39"/>
      <c r="DA831" s="39"/>
      <c r="DB831" s="3"/>
      <c r="DC831" s="3"/>
      <c r="DD831" s="3"/>
      <c r="DE831" s="3"/>
    </row>
    <row r="832" spans="1:109" ht="15.6" x14ac:dyDescent="0.3">
      <c r="A832" s="2"/>
      <c r="B832" s="3"/>
      <c r="C832" s="3"/>
      <c r="D832" s="3"/>
      <c r="E832" s="2"/>
      <c r="F832" s="2"/>
      <c r="G832" s="2"/>
      <c r="H832" s="15"/>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c r="BU832" s="10"/>
      <c r="BV832" s="10"/>
      <c r="BW832" s="10"/>
      <c r="BX832" s="10"/>
      <c r="BY832" s="10"/>
      <c r="BZ832" s="10"/>
      <c r="CA832" s="10"/>
      <c r="CB832" s="10"/>
      <c r="CC832" s="10"/>
      <c r="CD832" s="10"/>
      <c r="CE832" s="10"/>
      <c r="CF832" s="10"/>
      <c r="CG832" s="10"/>
      <c r="CH832" s="10"/>
      <c r="CI832" s="10"/>
      <c r="CJ832" s="10"/>
      <c r="CK832" s="10"/>
      <c r="CL832" s="10"/>
      <c r="CM832" s="10"/>
      <c r="CN832" s="10"/>
      <c r="CO832" s="10"/>
      <c r="CP832" s="10"/>
      <c r="CQ832" s="10"/>
      <c r="CR832" s="10"/>
      <c r="CS832" s="10"/>
      <c r="CT832" s="39"/>
      <c r="CU832" s="39"/>
      <c r="CV832" s="39"/>
      <c r="CW832" s="20"/>
      <c r="CX832" s="39"/>
      <c r="CY832" s="39"/>
      <c r="CZ832" s="39"/>
      <c r="DA832" s="39"/>
      <c r="DB832" s="3"/>
      <c r="DC832" s="3"/>
      <c r="DD832" s="3"/>
      <c r="DE832" s="3"/>
    </row>
    <row r="833" spans="1:109" ht="15.6" x14ac:dyDescent="0.3">
      <c r="A833" s="2"/>
      <c r="B833" s="3"/>
      <c r="C833" s="3"/>
      <c r="D833" s="3"/>
      <c r="E833" s="2"/>
      <c r="F833" s="2"/>
      <c r="G833" s="2"/>
      <c r="H833" s="15"/>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c r="BU833" s="10"/>
      <c r="BV833" s="10"/>
      <c r="BW833" s="10"/>
      <c r="BX833" s="10"/>
      <c r="BY833" s="10"/>
      <c r="BZ833" s="10"/>
      <c r="CA833" s="10"/>
      <c r="CB833" s="10"/>
      <c r="CC833" s="10"/>
      <c r="CD833" s="10"/>
      <c r="CE833" s="10"/>
      <c r="CF833" s="10"/>
      <c r="CG833" s="10"/>
      <c r="CH833" s="10"/>
      <c r="CI833" s="10"/>
      <c r="CJ833" s="10"/>
      <c r="CK833" s="10"/>
      <c r="CL833" s="10"/>
      <c r="CM833" s="10"/>
      <c r="CN833" s="10"/>
      <c r="CO833" s="10"/>
      <c r="CP833" s="10"/>
      <c r="CQ833" s="10"/>
      <c r="CR833" s="10"/>
      <c r="CS833" s="10"/>
      <c r="CT833" s="39"/>
      <c r="CU833" s="39"/>
      <c r="CV833" s="39"/>
      <c r="CW833" s="20"/>
      <c r="CX833" s="39"/>
      <c r="CY833" s="39"/>
      <c r="CZ833" s="39"/>
      <c r="DA833" s="39"/>
      <c r="DB833" s="3"/>
      <c r="DC833" s="3"/>
      <c r="DD833" s="3"/>
      <c r="DE833" s="3"/>
    </row>
    <row r="834" spans="1:109" ht="15.6" x14ac:dyDescent="0.3">
      <c r="A834" s="2"/>
      <c r="B834" s="3"/>
      <c r="C834" s="3"/>
      <c r="D834" s="3"/>
      <c r="E834" s="2"/>
      <c r="F834" s="2"/>
      <c r="G834" s="2"/>
      <c r="H834" s="15"/>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c r="BU834" s="10"/>
      <c r="BV834" s="10"/>
      <c r="BW834" s="10"/>
      <c r="BX834" s="10"/>
      <c r="BY834" s="10"/>
      <c r="BZ834" s="10"/>
      <c r="CA834" s="10"/>
      <c r="CB834" s="10"/>
      <c r="CC834" s="10"/>
      <c r="CD834" s="10"/>
      <c r="CE834" s="10"/>
      <c r="CF834" s="10"/>
      <c r="CG834" s="10"/>
      <c r="CH834" s="10"/>
      <c r="CI834" s="10"/>
      <c r="CJ834" s="10"/>
      <c r="CK834" s="10"/>
      <c r="CL834" s="10"/>
      <c r="CM834" s="10"/>
      <c r="CN834" s="10"/>
      <c r="CO834" s="10"/>
      <c r="CP834" s="10"/>
      <c r="CQ834" s="10"/>
      <c r="CR834" s="10"/>
      <c r="CS834" s="10"/>
      <c r="CT834" s="39"/>
      <c r="CU834" s="39"/>
      <c r="CV834" s="39"/>
      <c r="CW834" s="20"/>
      <c r="CX834" s="39"/>
      <c r="CY834" s="39"/>
      <c r="CZ834" s="39"/>
      <c r="DA834" s="39"/>
      <c r="DB834" s="3"/>
      <c r="DC834" s="3"/>
      <c r="DD834" s="3"/>
      <c r="DE834" s="3"/>
    </row>
    <row r="835" spans="1:109" ht="15.6" x14ac:dyDescent="0.3">
      <c r="A835" s="2"/>
      <c r="B835" s="3"/>
      <c r="C835" s="3"/>
      <c r="D835" s="3"/>
      <c r="E835" s="2"/>
      <c r="F835" s="2"/>
      <c r="G835" s="2"/>
      <c r="H835" s="15"/>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c r="BU835" s="10"/>
      <c r="BV835" s="10"/>
      <c r="BW835" s="10"/>
      <c r="BX835" s="10"/>
      <c r="BY835" s="10"/>
      <c r="BZ835" s="10"/>
      <c r="CA835" s="10"/>
      <c r="CB835" s="10"/>
      <c r="CC835" s="10"/>
      <c r="CD835" s="10"/>
      <c r="CE835" s="10"/>
      <c r="CF835" s="10"/>
      <c r="CG835" s="10"/>
      <c r="CH835" s="10"/>
      <c r="CI835" s="10"/>
      <c r="CJ835" s="10"/>
      <c r="CK835" s="10"/>
      <c r="CL835" s="10"/>
      <c r="CM835" s="10"/>
      <c r="CN835" s="10"/>
      <c r="CO835" s="10"/>
      <c r="CP835" s="10"/>
      <c r="CQ835" s="10"/>
      <c r="CR835" s="10"/>
      <c r="CS835" s="10"/>
      <c r="CT835" s="39"/>
      <c r="CU835" s="39"/>
      <c r="CV835" s="39"/>
      <c r="CW835" s="20"/>
      <c r="CX835" s="39"/>
      <c r="CY835" s="39"/>
      <c r="CZ835" s="39"/>
      <c r="DA835" s="39"/>
      <c r="DB835" s="3"/>
      <c r="DC835" s="3"/>
      <c r="DD835" s="3"/>
      <c r="DE835" s="3"/>
    </row>
    <row r="836" spans="1:109" ht="15.6" x14ac:dyDescent="0.3">
      <c r="A836" s="2"/>
      <c r="B836" s="3"/>
      <c r="C836" s="3"/>
      <c r="D836" s="3"/>
      <c r="E836" s="2"/>
      <c r="F836" s="2"/>
      <c r="G836" s="2"/>
      <c r="H836" s="15"/>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c r="BU836" s="10"/>
      <c r="BV836" s="10"/>
      <c r="BW836" s="10"/>
      <c r="BX836" s="10"/>
      <c r="BY836" s="10"/>
      <c r="BZ836" s="10"/>
      <c r="CA836" s="10"/>
      <c r="CB836" s="10"/>
      <c r="CC836" s="10"/>
      <c r="CD836" s="10"/>
      <c r="CE836" s="10"/>
      <c r="CF836" s="10"/>
      <c r="CG836" s="10"/>
      <c r="CH836" s="10"/>
      <c r="CI836" s="10"/>
      <c r="CJ836" s="10"/>
      <c r="CK836" s="10"/>
      <c r="CL836" s="10"/>
      <c r="CM836" s="10"/>
      <c r="CN836" s="10"/>
      <c r="CO836" s="10"/>
      <c r="CP836" s="10"/>
      <c r="CQ836" s="10"/>
      <c r="CR836" s="10"/>
      <c r="CS836" s="10"/>
      <c r="CT836" s="39"/>
      <c r="CU836" s="39"/>
      <c r="CV836" s="39"/>
      <c r="CW836" s="20"/>
      <c r="CX836" s="39"/>
      <c r="CY836" s="39"/>
      <c r="CZ836" s="39"/>
      <c r="DA836" s="39"/>
      <c r="DB836" s="3"/>
      <c r="DC836" s="3"/>
      <c r="DD836" s="3"/>
      <c r="DE836" s="3"/>
    </row>
    <row r="837" spans="1:109" ht="15.6" x14ac:dyDescent="0.3">
      <c r="A837" s="2"/>
      <c r="B837" s="3"/>
      <c r="C837" s="3"/>
      <c r="D837" s="3"/>
      <c r="E837" s="2"/>
      <c r="F837" s="2"/>
      <c r="G837" s="2"/>
      <c r="H837" s="15"/>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c r="BU837" s="10"/>
      <c r="BV837" s="10"/>
      <c r="BW837" s="10"/>
      <c r="BX837" s="10"/>
      <c r="BY837" s="10"/>
      <c r="BZ837" s="10"/>
      <c r="CA837" s="10"/>
      <c r="CB837" s="10"/>
      <c r="CC837" s="10"/>
      <c r="CD837" s="10"/>
      <c r="CE837" s="10"/>
      <c r="CF837" s="10"/>
      <c r="CG837" s="10"/>
      <c r="CH837" s="10"/>
      <c r="CI837" s="10"/>
      <c r="CJ837" s="10"/>
      <c r="CK837" s="10"/>
      <c r="CL837" s="10"/>
      <c r="CM837" s="10"/>
      <c r="CN837" s="10"/>
      <c r="CO837" s="10"/>
      <c r="CP837" s="10"/>
      <c r="CQ837" s="10"/>
      <c r="CR837" s="10"/>
      <c r="CS837" s="10"/>
      <c r="CT837" s="39"/>
      <c r="CU837" s="39"/>
      <c r="CV837" s="39"/>
      <c r="CW837" s="20"/>
      <c r="CX837" s="39"/>
      <c r="CY837" s="39"/>
      <c r="CZ837" s="39"/>
      <c r="DA837" s="39"/>
      <c r="DB837" s="3"/>
      <c r="DC837" s="3"/>
      <c r="DD837" s="3"/>
      <c r="DE837" s="3"/>
    </row>
    <row r="838" spans="1:109" ht="15.6" x14ac:dyDescent="0.3">
      <c r="A838" s="2"/>
      <c r="B838" s="3"/>
      <c r="C838" s="3"/>
      <c r="D838" s="3"/>
      <c r="E838" s="2"/>
      <c r="F838" s="2"/>
      <c r="G838" s="2"/>
      <c r="H838" s="15"/>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c r="BU838" s="10"/>
      <c r="BV838" s="10"/>
      <c r="BW838" s="10"/>
      <c r="BX838" s="10"/>
      <c r="BY838" s="10"/>
      <c r="BZ838" s="10"/>
      <c r="CA838" s="10"/>
      <c r="CB838" s="10"/>
      <c r="CC838" s="10"/>
      <c r="CD838" s="10"/>
      <c r="CE838" s="10"/>
      <c r="CF838" s="10"/>
      <c r="CG838" s="10"/>
      <c r="CH838" s="10"/>
      <c r="CI838" s="10"/>
      <c r="CJ838" s="10"/>
      <c r="CK838" s="10"/>
      <c r="CL838" s="10"/>
      <c r="CM838" s="10"/>
      <c r="CN838" s="10"/>
      <c r="CO838" s="10"/>
      <c r="CP838" s="10"/>
      <c r="CQ838" s="10"/>
      <c r="CR838" s="10"/>
      <c r="CS838" s="10"/>
      <c r="CT838" s="39"/>
      <c r="CU838" s="39"/>
      <c r="CV838" s="39"/>
      <c r="CW838" s="20"/>
      <c r="CX838" s="39"/>
      <c r="CY838" s="39"/>
      <c r="CZ838" s="39"/>
      <c r="DA838" s="39"/>
      <c r="DB838" s="3"/>
      <c r="DC838" s="3"/>
      <c r="DD838" s="3"/>
      <c r="DE838" s="3"/>
    </row>
    <row r="839" spans="1:109" ht="15.6" x14ac:dyDescent="0.3">
      <c r="A839" s="2"/>
      <c r="B839" s="3"/>
      <c r="C839" s="3"/>
      <c r="D839" s="3"/>
      <c r="E839" s="2"/>
      <c r="F839" s="2"/>
      <c r="G839" s="2"/>
      <c r="H839" s="15"/>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c r="BU839" s="10"/>
      <c r="BV839" s="10"/>
      <c r="BW839" s="10"/>
      <c r="BX839" s="10"/>
      <c r="BY839" s="10"/>
      <c r="BZ839" s="10"/>
      <c r="CA839" s="10"/>
      <c r="CB839" s="10"/>
      <c r="CC839" s="10"/>
      <c r="CD839" s="10"/>
      <c r="CE839" s="10"/>
      <c r="CF839" s="10"/>
      <c r="CG839" s="10"/>
      <c r="CH839" s="10"/>
      <c r="CI839" s="10"/>
      <c r="CJ839" s="10"/>
      <c r="CK839" s="10"/>
      <c r="CL839" s="10"/>
      <c r="CM839" s="10"/>
      <c r="CN839" s="10"/>
      <c r="CO839" s="10"/>
      <c r="CP839" s="10"/>
      <c r="CQ839" s="10"/>
      <c r="CR839" s="10"/>
      <c r="CS839" s="10"/>
      <c r="CT839" s="39"/>
      <c r="CU839" s="39"/>
      <c r="CV839" s="39"/>
      <c r="CW839" s="20"/>
      <c r="CX839" s="39"/>
      <c r="CY839" s="39"/>
      <c r="CZ839" s="39"/>
      <c r="DA839" s="39"/>
      <c r="DB839" s="3"/>
      <c r="DC839" s="3"/>
      <c r="DD839" s="3"/>
      <c r="DE839" s="3"/>
    </row>
    <row r="840" spans="1:109" ht="15.6" x14ac:dyDescent="0.3">
      <c r="A840" s="2"/>
      <c r="B840" s="3"/>
      <c r="C840" s="3"/>
      <c r="D840" s="3"/>
      <c r="E840" s="2"/>
      <c r="F840" s="2"/>
      <c r="G840" s="2"/>
      <c r="H840" s="15"/>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c r="BU840" s="10"/>
      <c r="BV840" s="10"/>
      <c r="BW840" s="10"/>
      <c r="BX840" s="10"/>
      <c r="BY840" s="10"/>
      <c r="BZ840" s="10"/>
      <c r="CA840" s="10"/>
      <c r="CB840" s="10"/>
      <c r="CC840" s="10"/>
      <c r="CD840" s="10"/>
      <c r="CE840" s="10"/>
      <c r="CF840" s="10"/>
      <c r="CG840" s="10"/>
      <c r="CH840" s="10"/>
      <c r="CI840" s="10"/>
      <c r="CJ840" s="10"/>
      <c r="CK840" s="10"/>
      <c r="CL840" s="10"/>
      <c r="CM840" s="10"/>
      <c r="CN840" s="10"/>
      <c r="CO840" s="10"/>
      <c r="CP840" s="10"/>
      <c r="CQ840" s="10"/>
      <c r="CR840" s="10"/>
      <c r="CS840" s="10"/>
      <c r="CT840" s="39"/>
      <c r="CU840" s="39"/>
      <c r="CV840" s="39"/>
      <c r="CW840" s="20"/>
      <c r="CX840" s="39"/>
      <c r="CY840" s="39"/>
      <c r="CZ840" s="39"/>
      <c r="DA840" s="39"/>
      <c r="DB840" s="3"/>
      <c r="DC840" s="3"/>
      <c r="DD840" s="3"/>
      <c r="DE840" s="3"/>
    </row>
    <row r="841" spans="1:109" ht="15.6" x14ac:dyDescent="0.3">
      <c r="A841" s="2"/>
      <c r="B841" s="3"/>
      <c r="C841" s="3"/>
      <c r="D841" s="3"/>
      <c r="E841" s="2"/>
      <c r="F841" s="2"/>
      <c r="G841" s="2"/>
      <c r="H841" s="15"/>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c r="BU841" s="10"/>
      <c r="BV841" s="10"/>
      <c r="BW841" s="10"/>
      <c r="BX841" s="10"/>
      <c r="BY841" s="10"/>
      <c r="BZ841" s="10"/>
      <c r="CA841" s="10"/>
      <c r="CB841" s="10"/>
      <c r="CC841" s="10"/>
      <c r="CD841" s="10"/>
      <c r="CE841" s="10"/>
      <c r="CF841" s="10"/>
      <c r="CG841" s="10"/>
      <c r="CH841" s="10"/>
      <c r="CI841" s="10"/>
      <c r="CJ841" s="10"/>
      <c r="CK841" s="10"/>
      <c r="CL841" s="10"/>
      <c r="CM841" s="10"/>
      <c r="CN841" s="10"/>
      <c r="CO841" s="10"/>
      <c r="CP841" s="10"/>
      <c r="CQ841" s="10"/>
      <c r="CR841" s="10"/>
      <c r="CS841" s="10"/>
      <c r="CT841" s="39"/>
      <c r="CU841" s="39"/>
      <c r="CV841" s="39"/>
      <c r="CW841" s="20"/>
      <c r="CX841" s="39"/>
      <c r="CY841" s="39"/>
      <c r="CZ841" s="39"/>
      <c r="DA841" s="39"/>
      <c r="DB841" s="3"/>
      <c r="DC841" s="3"/>
      <c r="DD841" s="3"/>
      <c r="DE841" s="3"/>
    </row>
    <row r="842" spans="1:109" ht="15.6" x14ac:dyDescent="0.3">
      <c r="A842" s="2"/>
      <c r="B842" s="3"/>
      <c r="C842" s="3"/>
      <c r="D842" s="3"/>
      <c r="E842" s="2"/>
      <c r="F842" s="2"/>
      <c r="G842" s="2"/>
      <c r="H842" s="15"/>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c r="BU842" s="10"/>
      <c r="BV842" s="10"/>
      <c r="BW842" s="10"/>
      <c r="BX842" s="10"/>
      <c r="BY842" s="10"/>
      <c r="BZ842" s="10"/>
      <c r="CA842" s="10"/>
      <c r="CB842" s="10"/>
      <c r="CC842" s="10"/>
      <c r="CD842" s="10"/>
      <c r="CE842" s="10"/>
      <c r="CF842" s="10"/>
      <c r="CG842" s="10"/>
      <c r="CH842" s="10"/>
      <c r="CI842" s="10"/>
      <c r="CJ842" s="10"/>
      <c r="CK842" s="10"/>
      <c r="CL842" s="10"/>
      <c r="CM842" s="10"/>
      <c r="CN842" s="10"/>
      <c r="CO842" s="10"/>
      <c r="CP842" s="10"/>
      <c r="CQ842" s="10"/>
      <c r="CR842" s="10"/>
      <c r="CS842" s="10"/>
      <c r="CT842" s="39"/>
      <c r="CU842" s="39"/>
      <c r="CV842" s="39"/>
      <c r="CW842" s="20"/>
      <c r="CX842" s="39"/>
      <c r="CY842" s="39"/>
      <c r="CZ842" s="39"/>
      <c r="DA842" s="39"/>
      <c r="DB842" s="3"/>
      <c r="DC842" s="3"/>
      <c r="DD842" s="3"/>
      <c r="DE842" s="3"/>
    </row>
    <row r="843" spans="1:109" ht="15.6" x14ac:dyDescent="0.3">
      <c r="A843" s="2"/>
      <c r="B843" s="3"/>
      <c r="C843" s="3"/>
      <c r="D843" s="3"/>
      <c r="E843" s="2"/>
      <c r="F843" s="2"/>
      <c r="G843" s="2"/>
      <c r="H843" s="15"/>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c r="BU843" s="10"/>
      <c r="BV843" s="10"/>
      <c r="BW843" s="10"/>
      <c r="BX843" s="10"/>
      <c r="BY843" s="10"/>
      <c r="BZ843" s="10"/>
      <c r="CA843" s="10"/>
      <c r="CB843" s="10"/>
      <c r="CC843" s="10"/>
      <c r="CD843" s="10"/>
      <c r="CE843" s="10"/>
      <c r="CF843" s="10"/>
      <c r="CG843" s="10"/>
      <c r="CH843" s="10"/>
      <c r="CI843" s="10"/>
      <c r="CJ843" s="10"/>
      <c r="CK843" s="10"/>
      <c r="CL843" s="10"/>
      <c r="CM843" s="10"/>
      <c r="CN843" s="10"/>
      <c r="CO843" s="10"/>
      <c r="CP843" s="10"/>
      <c r="CQ843" s="10"/>
      <c r="CR843" s="10"/>
      <c r="CS843" s="10"/>
      <c r="CT843" s="39"/>
      <c r="CU843" s="39"/>
      <c r="CV843" s="39"/>
      <c r="CW843" s="20"/>
      <c r="CX843" s="39"/>
      <c r="CY843" s="39"/>
      <c r="CZ843" s="39"/>
      <c r="DA843" s="39"/>
      <c r="DB843" s="3"/>
      <c r="DC843" s="3"/>
      <c r="DD843" s="3"/>
      <c r="DE843" s="3"/>
    </row>
    <row r="844" spans="1:109" ht="15.6" x14ac:dyDescent="0.3">
      <c r="A844" s="2"/>
      <c r="B844" s="3"/>
      <c r="C844" s="3"/>
      <c r="D844" s="3"/>
      <c r="E844" s="2"/>
      <c r="F844" s="2"/>
      <c r="G844" s="2"/>
      <c r="H844" s="15"/>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c r="BU844" s="10"/>
      <c r="BV844" s="10"/>
      <c r="BW844" s="10"/>
      <c r="BX844" s="10"/>
      <c r="BY844" s="10"/>
      <c r="BZ844" s="10"/>
      <c r="CA844" s="10"/>
      <c r="CB844" s="10"/>
      <c r="CC844" s="10"/>
      <c r="CD844" s="10"/>
      <c r="CE844" s="10"/>
      <c r="CF844" s="10"/>
      <c r="CG844" s="10"/>
      <c r="CH844" s="10"/>
      <c r="CI844" s="10"/>
      <c r="CJ844" s="10"/>
      <c r="CK844" s="10"/>
      <c r="CL844" s="10"/>
      <c r="CM844" s="10"/>
      <c r="CN844" s="10"/>
      <c r="CO844" s="10"/>
      <c r="CP844" s="10"/>
      <c r="CQ844" s="10"/>
      <c r="CR844" s="10"/>
      <c r="CS844" s="10"/>
      <c r="CT844" s="39"/>
      <c r="CU844" s="39"/>
      <c r="CV844" s="39"/>
      <c r="CW844" s="20"/>
      <c r="CX844" s="39"/>
      <c r="CY844" s="39"/>
      <c r="CZ844" s="39"/>
      <c r="DA844" s="39"/>
      <c r="DB844" s="3"/>
      <c r="DC844" s="3"/>
      <c r="DD844" s="3"/>
      <c r="DE844" s="3"/>
    </row>
    <row r="845" spans="1:109" ht="15.6" x14ac:dyDescent="0.3">
      <c r="A845" s="2"/>
      <c r="B845" s="3"/>
      <c r="C845" s="3"/>
      <c r="D845" s="3"/>
      <c r="E845" s="2"/>
      <c r="F845" s="2"/>
      <c r="G845" s="2"/>
      <c r="H845" s="15"/>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c r="BU845" s="10"/>
      <c r="BV845" s="10"/>
      <c r="BW845" s="10"/>
      <c r="BX845" s="10"/>
      <c r="BY845" s="10"/>
      <c r="BZ845" s="10"/>
      <c r="CA845" s="10"/>
      <c r="CB845" s="10"/>
      <c r="CC845" s="10"/>
      <c r="CD845" s="10"/>
      <c r="CE845" s="10"/>
      <c r="CF845" s="10"/>
      <c r="CG845" s="10"/>
      <c r="CH845" s="10"/>
      <c r="CI845" s="10"/>
      <c r="CJ845" s="10"/>
      <c r="CK845" s="10"/>
      <c r="CL845" s="10"/>
      <c r="CM845" s="10"/>
      <c r="CN845" s="10"/>
      <c r="CO845" s="10"/>
      <c r="CP845" s="10"/>
      <c r="CQ845" s="10"/>
      <c r="CR845" s="10"/>
      <c r="CS845" s="10"/>
      <c r="CT845" s="39"/>
      <c r="CU845" s="39"/>
      <c r="CV845" s="39"/>
      <c r="CW845" s="20"/>
      <c r="CX845" s="39"/>
      <c r="CY845" s="39"/>
      <c r="CZ845" s="39"/>
      <c r="DA845" s="39"/>
      <c r="DB845" s="3"/>
      <c r="DC845" s="3"/>
      <c r="DD845" s="3"/>
      <c r="DE845" s="3"/>
    </row>
    <row r="846" spans="1:109" ht="15.6" x14ac:dyDescent="0.3">
      <c r="A846" s="2"/>
      <c r="B846" s="3"/>
      <c r="C846" s="3"/>
      <c r="D846" s="3"/>
      <c r="E846" s="2"/>
      <c r="F846" s="2"/>
      <c r="G846" s="2"/>
      <c r="H846" s="15"/>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c r="BU846" s="10"/>
      <c r="BV846" s="10"/>
      <c r="BW846" s="10"/>
      <c r="BX846" s="10"/>
      <c r="BY846" s="10"/>
      <c r="BZ846" s="10"/>
      <c r="CA846" s="10"/>
      <c r="CB846" s="10"/>
      <c r="CC846" s="10"/>
      <c r="CD846" s="10"/>
      <c r="CE846" s="10"/>
      <c r="CF846" s="10"/>
      <c r="CG846" s="10"/>
      <c r="CH846" s="10"/>
      <c r="CI846" s="10"/>
      <c r="CJ846" s="10"/>
      <c r="CK846" s="10"/>
      <c r="CL846" s="10"/>
      <c r="CM846" s="10"/>
      <c r="CN846" s="10"/>
      <c r="CO846" s="10"/>
      <c r="CP846" s="10"/>
      <c r="CQ846" s="10"/>
      <c r="CR846" s="10"/>
      <c r="CS846" s="10"/>
      <c r="CT846" s="39"/>
      <c r="CU846" s="39"/>
      <c r="CV846" s="39"/>
      <c r="CW846" s="20"/>
      <c r="CX846" s="39"/>
      <c r="CY846" s="39"/>
      <c r="CZ846" s="39"/>
      <c r="DA846" s="39"/>
      <c r="DB846" s="3"/>
      <c r="DC846" s="3"/>
      <c r="DD846" s="3"/>
      <c r="DE846" s="3"/>
    </row>
    <row r="847" spans="1:109" ht="15.6" x14ac:dyDescent="0.3">
      <c r="A847" s="2"/>
      <c r="B847" s="3"/>
      <c r="C847" s="3"/>
      <c r="D847" s="3"/>
      <c r="E847" s="2"/>
      <c r="F847" s="2"/>
      <c r="G847" s="2"/>
      <c r="H847" s="15"/>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c r="BU847" s="10"/>
      <c r="BV847" s="10"/>
      <c r="BW847" s="10"/>
      <c r="BX847" s="10"/>
      <c r="BY847" s="10"/>
      <c r="BZ847" s="10"/>
      <c r="CA847" s="10"/>
      <c r="CB847" s="10"/>
      <c r="CC847" s="10"/>
      <c r="CD847" s="10"/>
      <c r="CE847" s="10"/>
      <c r="CF847" s="10"/>
      <c r="CG847" s="10"/>
      <c r="CH847" s="10"/>
      <c r="CI847" s="10"/>
      <c r="CJ847" s="10"/>
      <c r="CK847" s="10"/>
      <c r="CL847" s="10"/>
      <c r="CM847" s="10"/>
      <c r="CN847" s="10"/>
      <c r="CO847" s="10"/>
      <c r="CP847" s="10"/>
      <c r="CQ847" s="10"/>
      <c r="CR847" s="10"/>
      <c r="CS847" s="10"/>
      <c r="CT847" s="39"/>
      <c r="CU847" s="39"/>
      <c r="CV847" s="39"/>
      <c r="CW847" s="20"/>
      <c r="CX847" s="39"/>
      <c r="CY847" s="39"/>
      <c r="CZ847" s="39"/>
      <c r="DA847" s="39"/>
      <c r="DB847" s="3"/>
      <c r="DC847" s="3"/>
      <c r="DD847" s="3"/>
      <c r="DE847" s="3"/>
    </row>
    <row r="848" spans="1:109" ht="15.6" x14ac:dyDescent="0.3">
      <c r="A848" s="2"/>
      <c r="B848" s="3"/>
      <c r="C848" s="3"/>
      <c r="D848" s="3"/>
      <c r="E848" s="2"/>
      <c r="F848" s="2"/>
      <c r="G848" s="2"/>
      <c r="H848" s="15"/>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c r="BU848" s="10"/>
      <c r="BV848" s="10"/>
      <c r="BW848" s="10"/>
      <c r="BX848" s="10"/>
      <c r="BY848" s="10"/>
      <c r="BZ848" s="10"/>
      <c r="CA848" s="10"/>
      <c r="CB848" s="10"/>
      <c r="CC848" s="10"/>
      <c r="CD848" s="10"/>
      <c r="CE848" s="10"/>
      <c r="CF848" s="10"/>
      <c r="CG848" s="10"/>
      <c r="CH848" s="10"/>
      <c r="CI848" s="10"/>
      <c r="CJ848" s="10"/>
      <c r="CK848" s="10"/>
      <c r="CL848" s="10"/>
      <c r="CM848" s="10"/>
      <c r="CN848" s="10"/>
      <c r="CO848" s="10"/>
      <c r="CP848" s="10"/>
      <c r="CQ848" s="10"/>
      <c r="CR848" s="10"/>
      <c r="CS848" s="10"/>
      <c r="CT848" s="39"/>
      <c r="CU848" s="39"/>
      <c r="CV848" s="39"/>
      <c r="CW848" s="20"/>
      <c r="CX848" s="39"/>
      <c r="CY848" s="39"/>
      <c r="CZ848" s="39"/>
      <c r="DA848" s="39"/>
      <c r="DB848" s="3"/>
      <c r="DC848" s="3"/>
      <c r="DD848" s="3"/>
      <c r="DE848" s="3"/>
    </row>
    <row r="849" spans="1:109" ht="15.6" x14ac:dyDescent="0.3">
      <c r="A849" s="2"/>
      <c r="B849" s="3"/>
      <c r="C849" s="3"/>
      <c r="D849" s="3"/>
      <c r="E849" s="2"/>
      <c r="F849" s="2"/>
      <c r="G849" s="2"/>
      <c r="H849" s="15"/>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c r="BU849" s="10"/>
      <c r="BV849" s="10"/>
      <c r="BW849" s="10"/>
      <c r="BX849" s="10"/>
      <c r="BY849" s="10"/>
      <c r="BZ849" s="10"/>
      <c r="CA849" s="10"/>
      <c r="CB849" s="10"/>
      <c r="CC849" s="10"/>
      <c r="CD849" s="10"/>
      <c r="CE849" s="10"/>
      <c r="CF849" s="10"/>
      <c r="CG849" s="10"/>
      <c r="CH849" s="10"/>
      <c r="CI849" s="10"/>
      <c r="CJ849" s="10"/>
      <c r="CK849" s="10"/>
      <c r="CL849" s="10"/>
      <c r="CM849" s="10"/>
      <c r="CN849" s="10"/>
      <c r="CO849" s="10"/>
      <c r="CP849" s="10"/>
      <c r="CQ849" s="10"/>
      <c r="CR849" s="10"/>
      <c r="CS849" s="10"/>
      <c r="CT849" s="39"/>
      <c r="CU849" s="39"/>
      <c r="CV849" s="39"/>
      <c r="CW849" s="20"/>
      <c r="CX849" s="39"/>
      <c r="CY849" s="39"/>
      <c r="CZ849" s="39"/>
      <c r="DA849" s="39"/>
      <c r="DB849" s="3"/>
      <c r="DC849" s="3"/>
      <c r="DD849" s="3"/>
      <c r="DE849" s="3"/>
    </row>
    <row r="850" spans="1:109" ht="15.6" x14ac:dyDescent="0.3">
      <c r="A850" s="2"/>
      <c r="B850" s="3"/>
      <c r="C850" s="3"/>
      <c r="D850" s="3"/>
      <c r="E850" s="2"/>
      <c r="F850" s="2"/>
      <c r="G850" s="2"/>
      <c r="H850" s="15"/>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c r="BU850" s="10"/>
      <c r="BV850" s="10"/>
      <c r="BW850" s="10"/>
      <c r="BX850" s="10"/>
      <c r="BY850" s="10"/>
      <c r="BZ850" s="10"/>
      <c r="CA850" s="10"/>
      <c r="CB850" s="10"/>
      <c r="CC850" s="10"/>
      <c r="CD850" s="10"/>
      <c r="CE850" s="10"/>
      <c r="CF850" s="10"/>
      <c r="CG850" s="10"/>
      <c r="CH850" s="10"/>
      <c r="CI850" s="10"/>
      <c r="CJ850" s="10"/>
      <c r="CK850" s="10"/>
      <c r="CL850" s="10"/>
      <c r="CM850" s="10"/>
      <c r="CN850" s="10"/>
      <c r="CO850" s="10"/>
      <c r="CP850" s="10"/>
      <c r="CQ850" s="10"/>
      <c r="CR850" s="10"/>
      <c r="CS850" s="10"/>
      <c r="CT850" s="39"/>
      <c r="CU850" s="39"/>
      <c r="CV850" s="39"/>
      <c r="CW850" s="20"/>
      <c r="CX850" s="39"/>
      <c r="CY850" s="39"/>
      <c r="CZ850" s="39"/>
      <c r="DA850" s="39"/>
      <c r="DB850" s="3"/>
      <c r="DC850" s="3"/>
      <c r="DD850" s="3"/>
      <c r="DE850" s="3"/>
    </row>
    <row r="851" spans="1:109" ht="15.6" x14ac:dyDescent="0.3">
      <c r="A851" s="2"/>
      <c r="B851" s="3"/>
      <c r="C851" s="3"/>
      <c r="D851" s="3"/>
      <c r="E851" s="2"/>
      <c r="F851" s="2"/>
      <c r="G851" s="2"/>
      <c r="H851" s="15"/>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c r="BU851" s="10"/>
      <c r="BV851" s="10"/>
      <c r="BW851" s="10"/>
      <c r="BX851" s="10"/>
      <c r="BY851" s="10"/>
      <c r="BZ851" s="10"/>
      <c r="CA851" s="10"/>
      <c r="CB851" s="10"/>
      <c r="CC851" s="10"/>
      <c r="CD851" s="10"/>
      <c r="CE851" s="10"/>
      <c r="CF851" s="10"/>
      <c r="CG851" s="10"/>
      <c r="CH851" s="10"/>
      <c r="CI851" s="10"/>
      <c r="CJ851" s="10"/>
      <c r="CK851" s="10"/>
      <c r="CL851" s="10"/>
      <c r="CM851" s="10"/>
      <c r="CN851" s="10"/>
      <c r="CO851" s="10"/>
      <c r="CP851" s="10"/>
      <c r="CQ851" s="10"/>
      <c r="CR851" s="10"/>
      <c r="CS851" s="10"/>
      <c r="CT851" s="39"/>
      <c r="CU851" s="39"/>
      <c r="CV851" s="39"/>
      <c r="CW851" s="20"/>
      <c r="CX851" s="39"/>
      <c r="CY851" s="39"/>
      <c r="CZ851" s="39"/>
      <c r="DA851" s="39"/>
      <c r="DB851" s="3"/>
      <c r="DC851" s="3"/>
      <c r="DD851" s="3"/>
      <c r="DE851" s="3"/>
    </row>
    <row r="852" spans="1:109" ht="15.6" x14ac:dyDescent="0.3">
      <c r="A852" s="2"/>
      <c r="B852" s="3"/>
      <c r="C852" s="3"/>
      <c r="D852" s="3"/>
      <c r="E852" s="2"/>
      <c r="F852" s="2"/>
      <c r="G852" s="2"/>
      <c r="H852" s="15"/>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c r="BU852" s="10"/>
      <c r="BV852" s="10"/>
      <c r="BW852" s="10"/>
      <c r="BX852" s="10"/>
      <c r="BY852" s="10"/>
      <c r="BZ852" s="10"/>
      <c r="CA852" s="10"/>
      <c r="CB852" s="10"/>
      <c r="CC852" s="10"/>
      <c r="CD852" s="10"/>
      <c r="CE852" s="10"/>
      <c r="CF852" s="10"/>
      <c r="CG852" s="10"/>
      <c r="CH852" s="10"/>
      <c r="CI852" s="10"/>
      <c r="CJ852" s="10"/>
      <c r="CK852" s="10"/>
      <c r="CL852" s="10"/>
      <c r="CM852" s="10"/>
      <c r="CN852" s="10"/>
      <c r="CO852" s="10"/>
      <c r="CP852" s="10"/>
      <c r="CQ852" s="10"/>
      <c r="CR852" s="10"/>
      <c r="CS852" s="10"/>
      <c r="CT852" s="39"/>
      <c r="CU852" s="39"/>
      <c r="CV852" s="39"/>
      <c r="CW852" s="20"/>
      <c r="CX852" s="39"/>
      <c r="CY852" s="39"/>
      <c r="CZ852" s="39"/>
      <c r="DA852" s="39"/>
      <c r="DB852" s="3"/>
      <c r="DC852" s="3"/>
      <c r="DD852" s="3"/>
      <c r="DE852" s="3"/>
    </row>
    <row r="853" spans="1:109" ht="15.6" x14ac:dyDescent="0.3">
      <c r="A853" s="2"/>
      <c r="B853" s="3"/>
      <c r="C853" s="3"/>
      <c r="D853" s="3"/>
      <c r="E853" s="2"/>
      <c r="F853" s="2"/>
      <c r="G853" s="2"/>
      <c r="H853" s="15"/>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c r="BU853" s="10"/>
      <c r="BV853" s="10"/>
      <c r="BW853" s="10"/>
      <c r="BX853" s="10"/>
      <c r="BY853" s="10"/>
      <c r="BZ853" s="10"/>
      <c r="CA853" s="10"/>
      <c r="CB853" s="10"/>
      <c r="CC853" s="10"/>
      <c r="CD853" s="10"/>
      <c r="CE853" s="10"/>
      <c r="CF853" s="10"/>
      <c r="CG853" s="10"/>
      <c r="CH853" s="10"/>
      <c r="CI853" s="10"/>
      <c r="CJ853" s="10"/>
      <c r="CK853" s="10"/>
      <c r="CL853" s="10"/>
      <c r="CM853" s="10"/>
      <c r="CN853" s="10"/>
      <c r="CO853" s="10"/>
      <c r="CP853" s="10"/>
      <c r="CQ853" s="10"/>
      <c r="CR853" s="10"/>
      <c r="CS853" s="10"/>
      <c r="CT853" s="39"/>
      <c r="CU853" s="39"/>
      <c r="CV853" s="39"/>
      <c r="CW853" s="20"/>
      <c r="CX853" s="39"/>
      <c r="CY853" s="39"/>
      <c r="CZ853" s="39"/>
      <c r="DA853" s="39"/>
      <c r="DB853" s="3"/>
      <c r="DC853" s="3"/>
      <c r="DD853" s="3"/>
      <c r="DE853" s="3"/>
    </row>
    <row r="854" spans="1:109" ht="15.6" x14ac:dyDescent="0.3">
      <c r="A854" s="2"/>
      <c r="B854" s="3"/>
      <c r="C854" s="3"/>
      <c r="D854" s="3"/>
      <c r="E854" s="2"/>
      <c r="F854" s="2"/>
      <c r="G854" s="2"/>
      <c r="H854" s="15"/>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c r="BU854" s="10"/>
      <c r="BV854" s="10"/>
      <c r="BW854" s="10"/>
      <c r="BX854" s="10"/>
      <c r="BY854" s="10"/>
      <c r="BZ854" s="10"/>
      <c r="CA854" s="10"/>
      <c r="CB854" s="10"/>
      <c r="CC854" s="10"/>
      <c r="CD854" s="10"/>
      <c r="CE854" s="10"/>
      <c r="CF854" s="10"/>
      <c r="CG854" s="10"/>
      <c r="CH854" s="10"/>
      <c r="CI854" s="10"/>
      <c r="CJ854" s="10"/>
      <c r="CK854" s="10"/>
      <c r="CL854" s="10"/>
      <c r="CM854" s="10"/>
      <c r="CN854" s="10"/>
      <c r="CO854" s="10"/>
      <c r="CP854" s="10"/>
      <c r="CQ854" s="10"/>
      <c r="CR854" s="10"/>
      <c r="CS854" s="10"/>
      <c r="CT854" s="39"/>
      <c r="CU854" s="39"/>
      <c r="CV854" s="39"/>
      <c r="CW854" s="20"/>
      <c r="CX854" s="39"/>
      <c r="CY854" s="39"/>
      <c r="CZ854" s="39"/>
      <c r="DA854" s="39"/>
      <c r="DB854" s="3"/>
      <c r="DC854" s="3"/>
      <c r="DD854" s="3"/>
      <c r="DE854" s="3"/>
    </row>
    <row r="855" spans="1:109" ht="15.6" x14ac:dyDescent="0.3">
      <c r="A855" s="2"/>
      <c r="B855" s="3"/>
      <c r="C855" s="3"/>
      <c r="D855" s="3"/>
      <c r="E855" s="2"/>
      <c r="F855" s="2"/>
      <c r="G855" s="2"/>
      <c r="H855" s="15"/>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c r="BU855" s="10"/>
      <c r="BV855" s="10"/>
      <c r="BW855" s="10"/>
      <c r="BX855" s="10"/>
      <c r="BY855" s="10"/>
      <c r="BZ855" s="10"/>
      <c r="CA855" s="10"/>
      <c r="CB855" s="10"/>
      <c r="CC855" s="10"/>
      <c r="CD855" s="10"/>
      <c r="CE855" s="10"/>
      <c r="CF855" s="10"/>
      <c r="CG855" s="10"/>
      <c r="CH855" s="10"/>
      <c r="CI855" s="10"/>
      <c r="CJ855" s="10"/>
      <c r="CK855" s="10"/>
      <c r="CL855" s="10"/>
      <c r="CM855" s="10"/>
      <c r="CN855" s="10"/>
      <c r="CO855" s="10"/>
      <c r="CP855" s="10"/>
      <c r="CQ855" s="10"/>
      <c r="CR855" s="10"/>
      <c r="CS855" s="10"/>
      <c r="CT855" s="39"/>
      <c r="CU855" s="39"/>
      <c r="CV855" s="39"/>
      <c r="CW855" s="20"/>
      <c r="CX855" s="39"/>
      <c r="CY855" s="39"/>
      <c r="CZ855" s="39"/>
      <c r="DA855" s="39"/>
      <c r="DB855" s="3"/>
      <c r="DC855" s="3"/>
      <c r="DD855" s="3"/>
      <c r="DE855" s="3"/>
    </row>
    <row r="856" spans="1:109" ht="15.6" x14ac:dyDescent="0.3">
      <c r="A856" s="2"/>
      <c r="B856" s="3"/>
      <c r="C856" s="3"/>
      <c r="D856" s="3"/>
      <c r="E856" s="2"/>
      <c r="F856" s="2"/>
      <c r="G856" s="2"/>
      <c r="H856" s="15"/>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c r="BU856" s="10"/>
      <c r="BV856" s="10"/>
      <c r="BW856" s="10"/>
      <c r="BX856" s="10"/>
      <c r="BY856" s="10"/>
      <c r="BZ856" s="10"/>
      <c r="CA856" s="10"/>
      <c r="CB856" s="10"/>
      <c r="CC856" s="10"/>
      <c r="CD856" s="10"/>
      <c r="CE856" s="10"/>
      <c r="CF856" s="10"/>
      <c r="CG856" s="10"/>
      <c r="CH856" s="10"/>
      <c r="CI856" s="10"/>
      <c r="CJ856" s="10"/>
      <c r="CK856" s="10"/>
      <c r="CL856" s="10"/>
      <c r="CM856" s="10"/>
      <c r="CN856" s="10"/>
      <c r="CO856" s="10"/>
      <c r="CP856" s="10"/>
      <c r="CQ856" s="10"/>
      <c r="CR856" s="10"/>
      <c r="CS856" s="10"/>
      <c r="CT856" s="39"/>
      <c r="CU856" s="39"/>
      <c r="CV856" s="39"/>
      <c r="CW856" s="20"/>
      <c r="CX856" s="39"/>
      <c r="CY856" s="39"/>
      <c r="CZ856" s="39"/>
      <c r="DA856" s="39"/>
      <c r="DB856" s="3"/>
      <c r="DC856" s="3"/>
      <c r="DD856" s="3"/>
      <c r="DE856" s="3"/>
    </row>
    <row r="857" spans="1:109" ht="15.6" x14ac:dyDescent="0.3">
      <c r="A857" s="2"/>
      <c r="B857" s="3"/>
      <c r="C857" s="3"/>
      <c r="D857" s="3"/>
      <c r="E857" s="2"/>
      <c r="F857" s="2"/>
      <c r="G857" s="2"/>
      <c r="H857" s="15"/>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c r="BU857" s="10"/>
      <c r="BV857" s="10"/>
      <c r="BW857" s="10"/>
      <c r="BX857" s="10"/>
      <c r="BY857" s="10"/>
      <c r="BZ857" s="10"/>
      <c r="CA857" s="10"/>
      <c r="CB857" s="10"/>
      <c r="CC857" s="10"/>
      <c r="CD857" s="10"/>
      <c r="CE857" s="10"/>
      <c r="CF857" s="10"/>
      <c r="CG857" s="10"/>
      <c r="CH857" s="10"/>
      <c r="CI857" s="10"/>
      <c r="CJ857" s="10"/>
      <c r="CK857" s="10"/>
      <c r="CL857" s="10"/>
      <c r="CM857" s="10"/>
      <c r="CN857" s="10"/>
      <c r="CO857" s="10"/>
      <c r="CP857" s="10"/>
      <c r="CQ857" s="10"/>
      <c r="CR857" s="10"/>
      <c r="CS857" s="10"/>
      <c r="CT857" s="39"/>
      <c r="CU857" s="39"/>
      <c r="CV857" s="39"/>
      <c r="CW857" s="20"/>
      <c r="CX857" s="39"/>
      <c r="CY857" s="39"/>
      <c r="CZ857" s="39"/>
      <c r="DA857" s="39"/>
      <c r="DB857" s="3"/>
      <c r="DC857" s="3"/>
      <c r="DD857" s="3"/>
      <c r="DE857" s="3"/>
    </row>
    <row r="858" spans="1:109" ht="15.6" x14ac:dyDescent="0.3">
      <c r="A858" s="2"/>
      <c r="B858" s="3"/>
      <c r="C858" s="3"/>
      <c r="D858" s="3"/>
      <c r="E858" s="2"/>
      <c r="F858" s="2"/>
      <c r="G858" s="2"/>
      <c r="H858" s="15"/>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c r="BO858" s="10"/>
      <c r="BP858" s="10"/>
      <c r="BQ858" s="10"/>
      <c r="BR858" s="10"/>
      <c r="BS858" s="10"/>
      <c r="BT858" s="10"/>
      <c r="BU858" s="10"/>
      <c r="BV858" s="10"/>
      <c r="BW858" s="10"/>
      <c r="BX858" s="10"/>
      <c r="BY858" s="10"/>
      <c r="BZ858" s="10"/>
      <c r="CA858" s="10"/>
      <c r="CB858" s="10"/>
      <c r="CC858" s="10"/>
      <c r="CD858" s="10"/>
      <c r="CE858" s="10"/>
      <c r="CF858" s="10"/>
      <c r="CG858" s="10"/>
      <c r="CH858" s="10"/>
      <c r="CI858" s="10"/>
      <c r="CJ858" s="10"/>
      <c r="CK858" s="10"/>
      <c r="CL858" s="10"/>
      <c r="CM858" s="10"/>
      <c r="CN858" s="10"/>
      <c r="CO858" s="10"/>
      <c r="CP858" s="10"/>
      <c r="CQ858" s="10"/>
      <c r="CR858" s="10"/>
      <c r="CS858" s="10"/>
      <c r="CT858" s="39"/>
      <c r="CU858" s="39"/>
      <c r="CV858" s="39"/>
      <c r="CW858" s="20"/>
      <c r="CX858" s="39"/>
      <c r="CY858" s="39"/>
      <c r="CZ858" s="39"/>
      <c r="DA858" s="39"/>
      <c r="DB858" s="3"/>
      <c r="DC858" s="3"/>
      <c r="DD858" s="3"/>
      <c r="DE858" s="3"/>
    </row>
    <row r="859" spans="1:109" ht="15.6" x14ac:dyDescent="0.3">
      <c r="A859" s="2"/>
      <c r="B859" s="3"/>
      <c r="C859" s="3"/>
      <c r="D859" s="3"/>
      <c r="E859" s="2"/>
      <c r="F859" s="2"/>
      <c r="G859" s="2"/>
      <c r="H859" s="15"/>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c r="BO859" s="10"/>
      <c r="BP859" s="10"/>
      <c r="BQ859" s="10"/>
      <c r="BR859" s="10"/>
      <c r="BS859" s="10"/>
      <c r="BT859" s="10"/>
      <c r="BU859" s="10"/>
      <c r="BV859" s="10"/>
      <c r="BW859" s="10"/>
      <c r="BX859" s="10"/>
      <c r="BY859" s="10"/>
      <c r="BZ859" s="10"/>
      <c r="CA859" s="10"/>
      <c r="CB859" s="10"/>
      <c r="CC859" s="10"/>
      <c r="CD859" s="10"/>
      <c r="CE859" s="10"/>
      <c r="CF859" s="10"/>
      <c r="CG859" s="10"/>
      <c r="CH859" s="10"/>
      <c r="CI859" s="10"/>
      <c r="CJ859" s="10"/>
      <c r="CK859" s="10"/>
      <c r="CL859" s="10"/>
      <c r="CM859" s="10"/>
      <c r="CN859" s="10"/>
      <c r="CO859" s="10"/>
      <c r="CP859" s="10"/>
      <c r="CQ859" s="10"/>
      <c r="CR859" s="10"/>
      <c r="CS859" s="10"/>
      <c r="CT859" s="39"/>
      <c r="CU859" s="39"/>
      <c r="CV859" s="39"/>
      <c r="CW859" s="20"/>
      <c r="CX859" s="39"/>
      <c r="CY859" s="39"/>
      <c r="CZ859" s="39"/>
      <c r="DA859" s="39"/>
      <c r="DB859" s="3"/>
      <c r="DC859" s="3"/>
      <c r="DD859" s="3"/>
      <c r="DE859" s="3"/>
    </row>
    <row r="860" spans="1:109" ht="15.6" x14ac:dyDescent="0.3">
      <c r="A860" s="2"/>
      <c r="B860" s="3"/>
      <c r="C860" s="3"/>
      <c r="D860" s="3"/>
      <c r="E860" s="2"/>
      <c r="F860" s="2"/>
      <c r="G860" s="2"/>
      <c r="H860" s="15"/>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c r="BO860" s="10"/>
      <c r="BP860" s="10"/>
      <c r="BQ860" s="10"/>
      <c r="BR860" s="10"/>
      <c r="BS860" s="10"/>
      <c r="BT860" s="10"/>
      <c r="BU860" s="10"/>
      <c r="BV860" s="10"/>
      <c r="BW860" s="10"/>
      <c r="BX860" s="10"/>
      <c r="BY860" s="10"/>
      <c r="BZ860" s="10"/>
      <c r="CA860" s="10"/>
      <c r="CB860" s="10"/>
      <c r="CC860" s="10"/>
      <c r="CD860" s="10"/>
      <c r="CE860" s="10"/>
      <c r="CF860" s="10"/>
      <c r="CG860" s="10"/>
      <c r="CH860" s="10"/>
      <c r="CI860" s="10"/>
      <c r="CJ860" s="10"/>
      <c r="CK860" s="10"/>
      <c r="CL860" s="10"/>
      <c r="CM860" s="10"/>
      <c r="CN860" s="10"/>
      <c r="CO860" s="10"/>
      <c r="CP860" s="10"/>
      <c r="CQ860" s="10"/>
      <c r="CR860" s="10"/>
      <c r="CS860" s="10"/>
      <c r="CT860" s="39"/>
      <c r="CU860" s="39"/>
      <c r="CV860" s="39"/>
      <c r="CW860" s="20"/>
      <c r="CX860" s="39"/>
      <c r="CY860" s="39"/>
      <c r="CZ860" s="39"/>
      <c r="DA860" s="39"/>
      <c r="DB860" s="3"/>
      <c r="DC860" s="3"/>
      <c r="DD860" s="3"/>
      <c r="DE860" s="3"/>
    </row>
    <row r="861" spans="1:109" ht="15.6" x14ac:dyDescent="0.3">
      <c r="A861" s="2"/>
      <c r="B861" s="3"/>
      <c r="C861" s="3"/>
      <c r="D861" s="3"/>
      <c r="E861" s="2"/>
      <c r="F861" s="2"/>
      <c r="G861" s="2"/>
      <c r="H861" s="15"/>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c r="BO861" s="10"/>
      <c r="BP861" s="10"/>
      <c r="BQ861" s="10"/>
      <c r="BR861" s="10"/>
      <c r="BS861" s="10"/>
      <c r="BT861" s="10"/>
      <c r="BU861" s="10"/>
      <c r="BV861" s="10"/>
      <c r="BW861" s="10"/>
      <c r="BX861" s="10"/>
      <c r="BY861" s="10"/>
      <c r="BZ861" s="10"/>
      <c r="CA861" s="10"/>
      <c r="CB861" s="10"/>
      <c r="CC861" s="10"/>
      <c r="CD861" s="10"/>
      <c r="CE861" s="10"/>
      <c r="CF861" s="10"/>
      <c r="CG861" s="10"/>
      <c r="CH861" s="10"/>
      <c r="CI861" s="10"/>
      <c r="CJ861" s="10"/>
      <c r="CK861" s="10"/>
      <c r="CL861" s="10"/>
      <c r="CM861" s="10"/>
      <c r="CN861" s="10"/>
      <c r="CO861" s="10"/>
      <c r="CP861" s="10"/>
      <c r="CQ861" s="10"/>
      <c r="CR861" s="10"/>
      <c r="CS861" s="10"/>
      <c r="CT861" s="39"/>
      <c r="CU861" s="39"/>
      <c r="CV861" s="39"/>
      <c r="CW861" s="20"/>
      <c r="CX861" s="39"/>
      <c r="CY861" s="39"/>
      <c r="CZ861" s="39"/>
      <c r="DA861" s="39"/>
      <c r="DB861" s="3"/>
      <c r="DC861" s="3"/>
      <c r="DD861" s="3"/>
      <c r="DE861" s="3"/>
    </row>
    <row r="862" spans="1:109" ht="15.6" x14ac:dyDescent="0.3">
      <c r="A862" s="2"/>
      <c r="B862" s="3"/>
      <c r="C862" s="3"/>
      <c r="D862" s="3"/>
      <c r="E862" s="2"/>
      <c r="F862" s="2"/>
      <c r="G862" s="2"/>
      <c r="H862" s="15"/>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c r="BO862" s="10"/>
      <c r="BP862" s="10"/>
      <c r="BQ862" s="10"/>
      <c r="BR862" s="10"/>
      <c r="BS862" s="10"/>
      <c r="BT862" s="10"/>
      <c r="BU862" s="10"/>
      <c r="BV862" s="10"/>
      <c r="BW862" s="10"/>
      <c r="BX862" s="10"/>
      <c r="BY862" s="10"/>
      <c r="BZ862" s="10"/>
      <c r="CA862" s="10"/>
      <c r="CB862" s="10"/>
      <c r="CC862" s="10"/>
      <c r="CD862" s="10"/>
      <c r="CE862" s="10"/>
      <c r="CF862" s="10"/>
      <c r="CG862" s="10"/>
      <c r="CH862" s="10"/>
      <c r="CI862" s="10"/>
      <c r="CJ862" s="10"/>
      <c r="CK862" s="10"/>
      <c r="CL862" s="10"/>
      <c r="CM862" s="10"/>
      <c r="CN862" s="10"/>
      <c r="CO862" s="10"/>
      <c r="CP862" s="10"/>
      <c r="CQ862" s="10"/>
      <c r="CR862" s="10"/>
      <c r="CS862" s="10"/>
      <c r="CT862" s="39"/>
      <c r="CU862" s="39"/>
      <c r="CV862" s="39"/>
      <c r="CW862" s="20"/>
      <c r="CX862" s="39"/>
      <c r="CY862" s="39"/>
      <c r="CZ862" s="39"/>
      <c r="DA862" s="39"/>
      <c r="DB862" s="3"/>
      <c r="DC862" s="3"/>
      <c r="DD862" s="3"/>
      <c r="DE862" s="3"/>
    </row>
    <row r="863" spans="1:109" ht="15.6" x14ac:dyDescent="0.3">
      <c r="A863" s="2"/>
      <c r="B863" s="3"/>
      <c r="C863" s="3"/>
      <c r="D863" s="3"/>
      <c r="E863" s="2"/>
      <c r="F863" s="2"/>
      <c r="G863" s="2"/>
      <c r="H863" s="15"/>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c r="BO863" s="10"/>
      <c r="BP863" s="10"/>
      <c r="BQ863" s="10"/>
      <c r="BR863" s="10"/>
      <c r="BS863" s="10"/>
      <c r="BT863" s="10"/>
      <c r="BU863" s="10"/>
      <c r="BV863" s="10"/>
      <c r="BW863" s="10"/>
      <c r="BX863" s="10"/>
      <c r="BY863" s="10"/>
      <c r="BZ863" s="10"/>
      <c r="CA863" s="10"/>
      <c r="CB863" s="10"/>
      <c r="CC863" s="10"/>
      <c r="CD863" s="10"/>
      <c r="CE863" s="10"/>
      <c r="CF863" s="10"/>
      <c r="CG863" s="10"/>
      <c r="CH863" s="10"/>
      <c r="CI863" s="10"/>
      <c r="CJ863" s="10"/>
      <c r="CK863" s="10"/>
      <c r="CL863" s="10"/>
      <c r="CM863" s="10"/>
      <c r="CN863" s="10"/>
      <c r="CO863" s="10"/>
      <c r="CP863" s="10"/>
      <c r="CQ863" s="10"/>
      <c r="CR863" s="10"/>
      <c r="CS863" s="10"/>
      <c r="CT863" s="39"/>
      <c r="CU863" s="39"/>
      <c r="CV863" s="39"/>
      <c r="CW863" s="20"/>
      <c r="CX863" s="39"/>
      <c r="CY863" s="39"/>
      <c r="CZ863" s="39"/>
      <c r="DA863" s="39"/>
      <c r="DB863" s="3"/>
      <c r="DC863" s="3"/>
      <c r="DD863" s="3"/>
      <c r="DE863" s="3"/>
    </row>
    <row r="864" spans="1:109" ht="15.6" x14ac:dyDescent="0.3">
      <c r="A864" s="2"/>
      <c r="B864" s="3"/>
      <c r="C864" s="3"/>
      <c r="D864" s="3"/>
      <c r="E864" s="2"/>
      <c r="F864" s="2"/>
      <c r="G864" s="2"/>
      <c r="H864" s="15"/>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c r="BO864" s="10"/>
      <c r="BP864" s="10"/>
      <c r="BQ864" s="10"/>
      <c r="BR864" s="10"/>
      <c r="BS864" s="10"/>
      <c r="BT864" s="10"/>
      <c r="BU864" s="10"/>
      <c r="BV864" s="10"/>
      <c r="BW864" s="10"/>
      <c r="BX864" s="10"/>
      <c r="BY864" s="10"/>
      <c r="BZ864" s="10"/>
      <c r="CA864" s="10"/>
      <c r="CB864" s="10"/>
      <c r="CC864" s="10"/>
      <c r="CD864" s="10"/>
      <c r="CE864" s="10"/>
      <c r="CF864" s="10"/>
      <c r="CG864" s="10"/>
      <c r="CH864" s="10"/>
      <c r="CI864" s="10"/>
      <c r="CJ864" s="10"/>
      <c r="CK864" s="10"/>
      <c r="CL864" s="10"/>
      <c r="CM864" s="10"/>
      <c r="CN864" s="10"/>
      <c r="CO864" s="10"/>
      <c r="CP864" s="10"/>
      <c r="CQ864" s="10"/>
      <c r="CR864" s="10"/>
      <c r="CS864" s="10"/>
      <c r="CT864" s="39"/>
      <c r="CU864" s="39"/>
      <c r="CV864" s="39"/>
      <c r="CW864" s="20"/>
      <c r="CX864" s="39"/>
      <c r="CY864" s="39"/>
      <c r="CZ864" s="39"/>
      <c r="DA864" s="39"/>
      <c r="DB864" s="3"/>
      <c r="DC864" s="3"/>
      <c r="DD864" s="3"/>
      <c r="DE864" s="3"/>
    </row>
    <row r="865" spans="1:109" ht="15.6" x14ac:dyDescent="0.3">
      <c r="A865" s="2"/>
      <c r="B865" s="3"/>
      <c r="C865" s="3"/>
      <c r="D865" s="3"/>
      <c r="E865" s="2"/>
      <c r="F865" s="2"/>
      <c r="G865" s="2"/>
      <c r="H865" s="15"/>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c r="BO865" s="10"/>
      <c r="BP865" s="10"/>
      <c r="BQ865" s="10"/>
      <c r="BR865" s="10"/>
      <c r="BS865" s="10"/>
      <c r="BT865" s="10"/>
      <c r="BU865" s="10"/>
      <c r="BV865" s="10"/>
      <c r="BW865" s="10"/>
      <c r="BX865" s="10"/>
      <c r="BY865" s="10"/>
      <c r="BZ865" s="10"/>
      <c r="CA865" s="10"/>
      <c r="CB865" s="10"/>
      <c r="CC865" s="10"/>
      <c r="CD865" s="10"/>
      <c r="CE865" s="10"/>
      <c r="CF865" s="10"/>
      <c r="CG865" s="10"/>
      <c r="CH865" s="10"/>
      <c r="CI865" s="10"/>
      <c r="CJ865" s="10"/>
      <c r="CK865" s="10"/>
      <c r="CL865" s="10"/>
      <c r="CM865" s="10"/>
      <c r="CN865" s="10"/>
      <c r="CO865" s="10"/>
      <c r="CP865" s="10"/>
      <c r="CQ865" s="10"/>
      <c r="CR865" s="10"/>
      <c r="CS865" s="10"/>
      <c r="CT865" s="39"/>
      <c r="CU865" s="39"/>
      <c r="CV865" s="39"/>
      <c r="CW865" s="20"/>
      <c r="CX865" s="39"/>
      <c r="CY865" s="39"/>
      <c r="CZ865" s="39"/>
      <c r="DA865" s="39"/>
      <c r="DB865" s="3"/>
      <c r="DC865" s="3"/>
      <c r="DD865" s="3"/>
      <c r="DE865" s="3"/>
    </row>
    <row r="866" spans="1:109" ht="15.6" x14ac:dyDescent="0.3">
      <c r="A866" s="2"/>
      <c r="B866" s="3"/>
      <c r="C866" s="3"/>
      <c r="D866" s="3"/>
      <c r="E866" s="2"/>
      <c r="F866" s="2"/>
      <c r="G866" s="2"/>
      <c r="H866" s="15"/>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c r="BO866" s="10"/>
      <c r="BP866" s="10"/>
      <c r="BQ866" s="10"/>
      <c r="BR866" s="10"/>
      <c r="BS866" s="10"/>
      <c r="BT866" s="10"/>
      <c r="BU866" s="10"/>
      <c r="BV866" s="10"/>
      <c r="BW866" s="10"/>
      <c r="BX866" s="10"/>
      <c r="BY866" s="10"/>
      <c r="BZ866" s="10"/>
      <c r="CA866" s="10"/>
      <c r="CB866" s="10"/>
      <c r="CC866" s="10"/>
      <c r="CD866" s="10"/>
      <c r="CE866" s="10"/>
      <c r="CF866" s="10"/>
      <c r="CG866" s="10"/>
      <c r="CH866" s="10"/>
      <c r="CI866" s="10"/>
      <c r="CJ866" s="10"/>
      <c r="CK866" s="10"/>
      <c r="CL866" s="10"/>
      <c r="CM866" s="10"/>
      <c r="CN866" s="10"/>
      <c r="CO866" s="10"/>
      <c r="CP866" s="10"/>
      <c r="CQ866" s="10"/>
      <c r="CR866" s="10"/>
      <c r="CS866" s="10"/>
      <c r="CT866" s="39"/>
      <c r="CU866" s="39"/>
      <c r="CV866" s="39"/>
      <c r="CW866" s="20"/>
      <c r="CX866" s="39"/>
      <c r="CY866" s="39"/>
      <c r="CZ866" s="39"/>
      <c r="DA866" s="39"/>
      <c r="DB866" s="3"/>
      <c r="DC866" s="3"/>
      <c r="DD866" s="3"/>
      <c r="DE866" s="3"/>
    </row>
    <row r="867" spans="1:109" ht="15.6" x14ac:dyDescent="0.3">
      <c r="A867" s="2"/>
      <c r="B867" s="3"/>
      <c r="C867" s="3"/>
      <c r="D867" s="3"/>
      <c r="E867" s="2"/>
      <c r="F867" s="2"/>
      <c r="G867" s="2"/>
      <c r="H867" s="15"/>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c r="BO867" s="10"/>
      <c r="BP867" s="10"/>
      <c r="BQ867" s="10"/>
      <c r="BR867" s="10"/>
      <c r="BS867" s="10"/>
      <c r="BT867" s="10"/>
      <c r="BU867" s="10"/>
      <c r="BV867" s="10"/>
      <c r="BW867" s="10"/>
      <c r="BX867" s="10"/>
      <c r="BY867" s="10"/>
      <c r="BZ867" s="10"/>
      <c r="CA867" s="10"/>
      <c r="CB867" s="10"/>
      <c r="CC867" s="10"/>
      <c r="CD867" s="10"/>
      <c r="CE867" s="10"/>
      <c r="CF867" s="10"/>
      <c r="CG867" s="10"/>
      <c r="CH867" s="10"/>
      <c r="CI867" s="10"/>
      <c r="CJ867" s="10"/>
      <c r="CK867" s="10"/>
      <c r="CL867" s="10"/>
      <c r="CM867" s="10"/>
      <c r="CN867" s="10"/>
      <c r="CO867" s="10"/>
      <c r="CP867" s="10"/>
      <c r="CQ867" s="10"/>
      <c r="CR867" s="10"/>
      <c r="CS867" s="10"/>
      <c r="CT867" s="39"/>
      <c r="CU867" s="39"/>
      <c r="CV867" s="39"/>
      <c r="CW867" s="20"/>
      <c r="CX867" s="39"/>
      <c r="CY867" s="39"/>
      <c r="CZ867" s="39"/>
      <c r="DA867" s="39"/>
      <c r="DB867" s="3"/>
      <c r="DC867" s="3"/>
      <c r="DD867" s="3"/>
      <c r="DE867" s="3"/>
    </row>
    <row r="868" spans="1:109" ht="15.6" x14ac:dyDescent="0.3">
      <c r="A868" s="2"/>
      <c r="B868" s="3"/>
      <c r="C868" s="3"/>
      <c r="D868" s="3"/>
      <c r="E868" s="2"/>
      <c r="F868" s="2"/>
      <c r="G868" s="2"/>
      <c r="H868" s="15"/>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c r="BO868" s="10"/>
      <c r="BP868" s="10"/>
      <c r="BQ868" s="10"/>
      <c r="BR868" s="10"/>
      <c r="BS868" s="10"/>
      <c r="BT868" s="10"/>
      <c r="BU868" s="10"/>
      <c r="BV868" s="10"/>
      <c r="BW868" s="10"/>
      <c r="BX868" s="10"/>
      <c r="BY868" s="10"/>
      <c r="BZ868" s="10"/>
      <c r="CA868" s="10"/>
      <c r="CB868" s="10"/>
      <c r="CC868" s="10"/>
      <c r="CD868" s="10"/>
      <c r="CE868" s="10"/>
      <c r="CF868" s="10"/>
      <c r="CG868" s="10"/>
      <c r="CH868" s="10"/>
      <c r="CI868" s="10"/>
      <c r="CJ868" s="10"/>
      <c r="CK868" s="10"/>
      <c r="CL868" s="10"/>
      <c r="CM868" s="10"/>
      <c r="CN868" s="10"/>
      <c r="CO868" s="10"/>
      <c r="CP868" s="10"/>
      <c r="CQ868" s="10"/>
      <c r="CR868" s="10"/>
      <c r="CS868" s="10"/>
      <c r="CT868" s="39"/>
      <c r="CU868" s="39"/>
      <c r="CV868" s="39"/>
      <c r="CW868" s="20"/>
      <c r="CX868" s="39"/>
      <c r="CY868" s="39"/>
      <c r="CZ868" s="39"/>
      <c r="DA868" s="39"/>
      <c r="DB868" s="3"/>
      <c r="DC868" s="3"/>
      <c r="DD868" s="3"/>
      <c r="DE868" s="3"/>
    </row>
    <row r="869" spans="1:109" ht="15.6" x14ac:dyDescent="0.3">
      <c r="A869" s="2"/>
      <c r="B869" s="3"/>
      <c r="C869" s="3"/>
      <c r="D869" s="3"/>
      <c r="E869" s="2"/>
      <c r="F869" s="2"/>
      <c r="G869" s="2"/>
      <c r="H869" s="15"/>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c r="BO869" s="10"/>
      <c r="BP869" s="10"/>
      <c r="BQ869" s="10"/>
      <c r="BR869" s="10"/>
      <c r="BS869" s="10"/>
      <c r="BT869" s="10"/>
      <c r="BU869" s="10"/>
      <c r="BV869" s="10"/>
      <c r="BW869" s="10"/>
      <c r="BX869" s="10"/>
      <c r="BY869" s="10"/>
      <c r="BZ869" s="10"/>
      <c r="CA869" s="10"/>
      <c r="CB869" s="10"/>
      <c r="CC869" s="10"/>
      <c r="CD869" s="10"/>
      <c r="CE869" s="10"/>
      <c r="CF869" s="10"/>
      <c r="CG869" s="10"/>
      <c r="CH869" s="10"/>
      <c r="CI869" s="10"/>
      <c r="CJ869" s="10"/>
      <c r="CK869" s="10"/>
      <c r="CL869" s="10"/>
      <c r="CM869" s="10"/>
      <c r="CN869" s="10"/>
      <c r="CO869" s="10"/>
      <c r="CP869" s="10"/>
      <c r="CQ869" s="10"/>
      <c r="CR869" s="10"/>
      <c r="CS869" s="10"/>
      <c r="CT869" s="39"/>
      <c r="CU869" s="39"/>
      <c r="CV869" s="39"/>
      <c r="CW869" s="20"/>
      <c r="CX869" s="39"/>
      <c r="CY869" s="39"/>
      <c r="CZ869" s="39"/>
      <c r="DA869" s="39"/>
      <c r="DB869" s="3"/>
      <c r="DC869" s="3"/>
      <c r="DD869" s="3"/>
      <c r="DE869" s="3"/>
    </row>
    <row r="870" spans="1:109" ht="15.6" x14ac:dyDescent="0.3">
      <c r="A870" s="2"/>
      <c r="B870" s="3"/>
      <c r="C870" s="3"/>
      <c r="D870" s="3"/>
      <c r="E870" s="2"/>
      <c r="F870" s="2"/>
      <c r="G870" s="2"/>
      <c r="H870" s="15"/>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c r="BO870" s="10"/>
      <c r="BP870" s="10"/>
      <c r="BQ870" s="10"/>
      <c r="BR870" s="10"/>
      <c r="BS870" s="10"/>
      <c r="BT870" s="10"/>
      <c r="BU870" s="10"/>
      <c r="BV870" s="10"/>
      <c r="BW870" s="10"/>
      <c r="BX870" s="10"/>
      <c r="BY870" s="10"/>
      <c r="BZ870" s="10"/>
      <c r="CA870" s="10"/>
      <c r="CB870" s="10"/>
      <c r="CC870" s="10"/>
      <c r="CD870" s="10"/>
      <c r="CE870" s="10"/>
      <c r="CF870" s="10"/>
      <c r="CG870" s="10"/>
      <c r="CH870" s="10"/>
      <c r="CI870" s="10"/>
      <c r="CJ870" s="10"/>
      <c r="CK870" s="10"/>
      <c r="CL870" s="10"/>
      <c r="CM870" s="10"/>
      <c r="CN870" s="10"/>
      <c r="CO870" s="10"/>
      <c r="CP870" s="10"/>
      <c r="CQ870" s="10"/>
      <c r="CR870" s="10"/>
      <c r="CS870" s="10"/>
      <c r="CT870" s="39"/>
      <c r="CU870" s="39"/>
      <c r="CV870" s="39"/>
      <c r="CW870" s="20"/>
      <c r="CX870" s="39"/>
      <c r="CY870" s="39"/>
      <c r="CZ870" s="39"/>
      <c r="DA870" s="39"/>
      <c r="DB870" s="3"/>
      <c r="DC870" s="3"/>
      <c r="DD870" s="3"/>
      <c r="DE870" s="3"/>
    </row>
    <row r="871" spans="1:109" ht="15.6" x14ac:dyDescent="0.3">
      <c r="A871" s="2"/>
      <c r="B871" s="3"/>
      <c r="C871" s="3"/>
      <c r="D871" s="3"/>
      <c r="E871" s="2"/>
      <c r="F871" s="2"/>
      <c r="G871" s="2"/>
      <c r="H871" s="15"/>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c r="BO871" s="10"/>
      <c r="BP871" s="10"/>
      <c r="BQ871" s="10"/>
      <c r="BR871" s="10"/>
      <c r="BS871" s="10"/>
      <c r="BT871" s="10"/>
      <c r="BU871" s="10"/>
      <c r="BV871" s="10"/>
      <c r="BW871" s="10"/>
      <c r="BX871" s="10"/>
      <c r="BY871" s="10"/>
      <c r="BZ871" s="10"/>
      <c r="CA871" s="10"/>
      <c r="CB871" s="10"/>
      <c r="CC871" s="10"/>
      <c r="CD871" s="10"/>
      <c r="CE871" s="10"/>
      <c r="CF871" s="10"/>
      <c r="CG871" s="10"/>
      <c r="CH871" s="10"/>
      <c r="CI871" s="10"/>
      <c r="CJ871" s="10"/>
      <c r="CK871" s="10"/>
      <c r="CL871" s="10"/>
      <c r="CM871" s="10"/>
      <c r="CN871" s="10"/>
      <c r="CO871" s="10"/>
      <c r="CP871" s="10"/>
      <c r="CQ871" s="10"/>
      <c r="CR871" s="10"/>
      <c r="CS871" s="10"/>
      <c r="CT871" s="39"/>
      <c r="CU871" s="39"/>
      <c r="CV871" s="39"/>
      <c r="CW871" s="20"/>
      <c r="CX871" s="39"/>
      <c r="CY871" s="39"/>
      <c r="CZ871" s="39"/>
      <c r="DA871" s="39"/>
      <c r="DB871" s="3"/>
      <c r="DC871" s="3"/>
      <c r="DD871" s="3"/>
      <c r="DE871" s="3"/>
    </row>
    <row r="872" spans="1:109" ht="15.6" x14ac:dyDescent="0.3">
      <c r="A872" s="2"/>
      <c r="B872" s="3"/>
      <c r="C872" s="3"/>
      <c r="D872" s="3"/>
      <c r="E872" s="2"/>
      <c r="F872" s="2"/>
      <c r="G872" s="2"/>
      <c r="H872" s="15"/>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c r="BI872" s="10"/>
      <c r="BJ872" s="10"/>
      <c r="BK872" s="10"/>
      <c r="BL872" s="10"/>
      <c r="BM872" s="10"/>
      <c r="BN872" s="10"/>
      <c r="BO872" s="10"/>
      <c r="BP872" s="10"/>
      <c r="BQ872" s="10"/>
      <c r="BR872" s="10"/>
      <c r="BS872" s="10"/>
      <c r="BT872" s="10"/>
      <c r="BU872" s="10"/>
      <c r="BV872" s="10"/>
      <c r="BW872" s="10"/>
      <c r="BX872" s="10"/>
      <c r="BY872" s="10"/>
      <c r="BZ872" s="10"/>
      <c r="CA872" s="10"/>
      <c r="CB872" s="10"/>
      <c r="CC872" s="10"/>
      <c r="CD872" s="10"/>
      <c r="CE872" s="10"/>
      <c r="CF872" s="10"/>
      <c r="CG872" s="10"/>
      <c r="CH872" s="10"/>
      <c r="CI872" s="10"/>
      <c r="CJ872" s="10"/>
      <c r="CK872" s="10"/>
      <c r="CL872" s="10"/>
      <c r="CM872" s="10"/>
      <c r="CN872" s="10"/>
      <c r="CO872" s="10"/>
      <c r="CP872" s="10"/>
      <c r="CQ872" s="10"/>
      <c r="CR872" s="10"/>
      <c r="CS872" s="10"/>
      <c r="CT872" s="39"/>
      <c r="CU872" s="39"/>
      <c r="CV872" s="39"/>
      <c r="CW872" s="20"/>
      <c r="CX872" s="39"/>
      <c r="CY872" s="39"/>
      <c r="CZ872" s="39"/>
      <c r="DA872" s="39"/>
      <c r="DB872" s="3"/>
      <c r="DC872" s="3"/>
      <c r="DD872" s="3"/>
      <c r="DE872" s="3"/>
    </row>
    <row r="873" spans="1:109" ht="15.6" x14ac:dyDescent="0.3">
      <c r="A873" s="2"/>
      <c r="B873" s="3"/>
      <c r="C873" s="3"/>
      <c r="D873" s="3"/>
      <c r="E873" s="2"/>
      <c r="F873" s="2"/>
      <c r="G873" s="2"/>
      <c r="H873" s="15"/>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c r="BI873" s="10"/>
      <c r="BJ873" s="10"/>
      <c r="BK873" s="10"/>
      <c r="BL873" s="10"/>
      <c r="BM873" s="10"/>
      <c r="BN873" s="10"/>
      <c r="BO873" s="10"/>
      <c r="BP873" s="10"/>
      <c r="BQ873" s="10"/>
      <c r="BR873" s="10"/>
      <c r="BS873" s="10"/>
      <c r="BT873" s="10"/>
      <c r="BU873" s="10"/>
      <c r="BV873" s="10"/>
      <c r="BW873" s="10"/>
      <c r="BX873" s="10"/>
      <c r="BY873" s="10"/>
      <c r="BZ873" s="10"/>
      <c r="CA873" s="10"/>
      <c r="CB873" s="10"/>
      <c r="CC873" s="10"/>
      <c r="CD873" s="10"/>
      <c r="CE873" s="10"/>
      <c r="CF873" s="10"/>
      <c r="CG873" s="10"/>
      <c r="CH873" s="10"/>
      <c r="CI873" s="10"/>
      <c r="CJ873" s="10"/>
      <c r="CK873" s="10"/>
      <c r="CL873" s="10"/>
      <c r="CM873" s="10"/>
      <c r="CN873" s="10"/>
      <c r="CO873" s="10"/>
      <c r="CP873" s="10"/>
      <c r="CQ873" s="10"/>
      <c r="CR873" s="10"/>
      <c r="CS873" s="10"/>
      <c r="CT873" s="39"/>
      <c r="CU873" s="39"/>
      <c r="CV873" s="39"/>
      <c r="CW873" s="20"/>
      <c r="CX873" s="39"/>
      <c r="CY873" s="39"/>
      <c r="CZ873" s="39"/>
      <c r="DA873" s="39"/>
      <c r="DB873" s="3"/>
      <c r="DC873" s="3"/>
      <c r="DD873" s="3"/>
      <c r="DE873" s="3"/>
    </row>
    <row r="874" spans="1:109" ht="15.6" x14ac:dyDescent="0.3">
      <c r="A874" s="2"/>
      <c r="B874" s="3"/>
      <c r="C874" s="3"/>
      <c r="D874" s="3"/>
      <c r="E874" s="2"/>
      <c r="F874" s="2"/>
      <c r="G874" s="2"/>
      <c r="H874" s="15"/>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c r="BI874" s="10"/>
      <c r="BJ874" s="10"/>
      <c r="BK874" s="10"/>
      <c r="BL874" s="10"/>
      <c r="BM874" s="10"/>
      <c r="BN874" s="10"/>
      <c r="BO874" s="10"/>
      <c r="BP874" s="10"/>
      <c r="BQ874" s="10"/>
      <c r="BR874" s="10"/>
      <c r="BS874" s="10"/>
      <c r="BT874" s="10"/>
      <c r="BU874" s="10"/>
      <c r="BV874" s="10"/>
      <c r="BW874" s="10"/>
      <c r="BX874" s="10"/>
      <c r="BY874" s="10"/>
      <c r="BZ874" s="10"/>
      <c r="CA874" s="10"/>
      <c r="CB874" s="10"/>
      <c r="CC874" s="10"/>
      <c r="CD874" s="10"/>
      <c r="CE874" s="10"/>
      <c r="CF874" s="10"/>
      <c r="CG874" s="10"/>
      <c r="CH874" s="10"/>
      <c r="CI874" s="10"/>
      <c r="CJ874" s="10"/>
      <c r="CK874" s="10"/>
      <c r="CL874" s="10"/>
      <c r="CM874" s="10"/>
      <c r="CN874" s="10"/>
      <c r="CO874" s="10"/>
      <c r="CP874" s="10"/>
      <c r="CQ874" s="10"/>
      <c r="CR874" s="10"/>
      <c r="CS874" s="10"/>
      <c r="CT874" s="39"/>
      <c r="CU874" s="39"/>
      <c r="CV874" s="39"/>
      <c r="CW874" s="20"/>
      <c r="CX874" s="39"/>
      <c r="CY874" s="39"/>
      <c r="CZ874" s="39"/>
      <c r="DA874" s="39"/>
      <c r="DB874" s="3"/>
      <c r="DC874" s="3"/>
      <c r="DD874" s="3"/>
      <c r="DE874" s="3"/>
    </row>
    <row r="875" spans="1:109" ht="15.6" x14ac:dyDescent="0.3">
      <c r="A875" s="2"/>
      <c r="B875" s="3"/>
      <c r="C875" s="3"/>
      <c r="D875" s="3"/>
      <c r="E875" s="2"/>
      <c r="F875" s="2"/>
      <c r="G875" s="2"/>
      <c r="H875" s="15"/>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c r="BI875" s="10"/>
      <c r="BJ875" s="10"/>
      <c r="BK875" s="10"/>
      <c r="BL875" s="10"/>
      <c r="BM875" s="10"/>
      <c r="BN875" s="10"/>
      <c r="BO875" s="10"/>
      <c r="BP875" s="10"/>
      <c r="BQ875" s="10"/>
      <c r="BR875" s="10"/>
      <c r="BS875" s="10"/>
      <c r="BT875" s="10"/>
      <c r="BU875" s="10"/>
      <c r="BV875" s="10"/>
      <c r="BW875" s="10"/>
      <c r="BX875" s="10"/>
      <c r="BY875" s="10"/>
      <c r="BZ875" s="10"/>
      <c r="CA875" s="10"/>
      <c r="CB875" s="10"/>
      <c r="CC875" s="10"/>
      <c r="CD875" s="10"/>
      <c r="CE875" s="10"/>
      <c r="CF875" s="10"/>
      <c r="CG875" s="10"/>
      <c r="CH875" s="10"/>
      <c r="CI875" s="10"/>
      <c r="CJ875" s="10"/>
      <c r="CK875" s="10"/>
      <c r="CL875" s="10"/>
      <c r="CM875" s="10"/>
      <c r="CN875" s="10"/>
      <c r="CO875" s="10"/>
      <c r="CP875" s="10"/>
      <c r="CQ875" s="10"/>
      <c r="CR875" s="10"/>
      <c r="CS875" s="10"/>
      <c r="CT875" s="39"/>
      <c r="CU875" s="39"/>
      <c r="CV875" s="39"/>
      <c r="CW875" s="20"/>
      <c r="CX875" s="39"/>
      <c r="CY875" s="39"/>
      <c r="CZ875" s="39"/>
      <c r="DA875" s="39"/>
      <c r="DB875" s="3"/>
      <c r="DC875" s="3"/>
      <c r="DD875" s="3"/>
      <c r="DE875" s="3"/>
    </row>
    <row r="876" spans="1:109" ht="15.6" x14ac:dyDescent="0.3">
      <c r="A876" s="2"/>
      <c r="B876" s="3"/>
      <c r="C876" s="3"/>
      <c r="D876" s="3"/>
      <c r="E876" s="2"/>
      <c r="F876" s="2"/>
      <c r="G876" s="2"/>
      <c r="H876" s="15"/>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c r="BI876" s="10"/>
      <c r="BJ876" s="10"/>
      <c r="BK876" s="10"/>
      <c r="BL876" s="10"/>
      <c r="BM876" s="10"/>
      <c r="BN876" s="10"/>
      <c r="BO876" s="10"/>
      <c r="BP876" s="10"/>
      <c r="BQ876" s="10"/>
      <c r="BR876" s="10"/>
      <c r="BS876" s="10"/>
      <c r="BT876" s="10"/>
      <c r="BU876" s="10"/>
      <c r="BV876" s="10"/>
      <c r="BW876" s="10"/>
      <c r="BX876" s="10"/>
      <c r="BY876" s="10"/>
      <c r="BZ876" s="10"/>
      <c r="CA876" s="10"/>
      <c r="CB876" s="10"/>
      <c r="CC876" s="10"/>
      <c r="CD876" s="10"/>
      <c r="CE876" s="10"/>
      <c r="CF876" s="10"/>
      <c r="CG876" s="10"/>
      <c r="CH876" s="10"/>
      <c r="CI876" s="10"/>
      <c r="CJ876" s="10"/>
      <c r="CK876" s="10"/>
      <c r="CL876" s="10"/>
      <c r="CM876" s="10"/>
      <c r="CN876" s="10"/>
      <c r="CO876" s="10"/>
      <c r="CP876" s="10"/>
      <c r="CQ876" s="10"/>
      <c r="CR876" s="10"/>
      <c r="CS876" s="10"/>
      <c r="CT876" s="39"/>
      <c r="CU876" s="39"/>
      <c r="CV876" s="39"/>
      <c r="CW876" s="20"/>
      <c r="CX876" s="39"/>
      <c r="CY876" s="39"/>
      <c r="CZ876" s="39"/>
      <c r="DA876" s="39"/>
      <c r="DB876" s="3"/>
      <c r="DC876" s="3"/>
      <c r="DD876" s="3"/>
      <c r="DE876" s="3"/>
    </row>
    <row r="877" spans="1:109" ht="15.6" x14ac:dyDescent="0.3">
      <c r="A877" s="2"/>
      <c r="B877" s="3"/>
      <c r="C877" s="3"/>
      <c r="D877" s="3"/>
      <c r="E877" s="2"/>
      <c r="F877" s="2"/>
      <c r="G877" s="2"/>
      <c r="H877" s="15"/>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c r="BI877" s="10"/>
      <c r="BJ877" s="10"/>
      <c r="BK877" s="10"/>
      <c r="BL877" s="10"/>
      <c r="BM877" s="10"/>
      <c r="BN877" s="10"/>
      <c r="BO877" s="10"/>
      <c r="BP877" s="10"/>
      <c r="BQ877" s="10"/>
      <c r="BR877" s="10"/>
      <c r="BS877" s="10"/>
      <c r="BT877" s="10"/>
      <c r="BU877" s="10"/>
      <c r="BV877" s="10"/>
      <c r="BW877" s="10"/>
      <c r="BX877" s="10"/>
      <c r="BY877" s="10"/>
      <c r="BZ877" s="10"/>
      <c r="CA877" s="10"/>
      <c r="CB877" s="10"/>
      <c r="CC877" s="10"/>
      <c r="CD877" s="10"/>
      <c r="CE877" s="10"/>
      <c r="CF877" s="10"/>
      <c r="CG877" s="10"/>
      <c r="CH877" s="10"/>
      <c r="CI877" s="10"/>
      <c r="CJ877" s="10"/>
      <c r="CK877" s="10"/>
      <c r="CL877" s="10"/>
      <c r="CM877" s="10"/>
      <c r="CN877" s="10"/>
      <c r="CO877" s="10"/>
      <c r="CP877" s="10"/>
      <c r="CQ877" s="10"/>
      <c r="CR877" s="10"/>
      <c r="CS877" s="10"/>
      <c r="CT877" s="39"/>
      <c r="CU877" s="39"/>
      <c r="CV877" s="39"/>
      <c r="CW877" s="20"/>
      <c r="CX877" s="39"/>
      <c r="CY877" s="39"/>
      <c r="CZ877" s="39"/>
      <c r="DA877" s="39"/>
      <c r="DB877" s="3"/>
      <c r="DC877" s="3"/>
      <c r="DD877" s="3"/>
      <c r="DE877" s="3"/>
    </row>
    <row r="878" spans="1:109" ht="15.6" x14ac:dyDescent="0.3">
      <c r="A878" s="2"/>
      <c r="B878" s="3"/>
      <c r="C878" s="3"/>
      <c r="D878" s="3"/>
      <c r="E878" s="2"/>
      <c r="F878" s="2"/>
      <c r="G878" s="2"/>
      <c r="H878" s="15"/>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c r="BU878" s="10"/>
      <c r="BV878" s="10"/>
      <c r="BW878" s="10"/>
      <c r="BX878" s="10"/>
      <c r="BY878" s="10"/>
      <c r="BZ878" s="10"/>
      <c r="CA878" s="10"/>
      <c r="CB878" s="10"/>
      <c r="CC878" s="10"/>
      <c r="CD878" s="10"/>
      <c r="CE878" s="10"/>
      <c r="CF878" s="10"/>
      <c r="CG878" s="10"/>
      <c r="CH878" s="10"/>
      <c r="CI878" s="10"/>
      <c r="CJ878" s="10"/>
      <c r="CK878" s="10"/>
      <c r="CL878" s="10"/>
      <c r="CM878" s="10"/>
      <c r="CN878" s="10"/>
      <c r="CO878" s="10"/>
      <c r="CP878" s="10"/>
      <c r="CQ878" s="10"/>
      <c r="CR878" s="10"/>
      <c r="CS878" s="10"/>
      <c r="CT878" s="39"/>
      <c r="CU878" s="39"/>
      <c r="CV878" s="39"/>
      <c r="CW878" s="20"/>
      <c r="CX878" s="39"/>
      <c r="CY878" s="39"/>
      <c r="CZ878" s="39"/>
      <c r="DA878" s="39"/>
      <c r="DB878" s="3"/>
      <c r="DC878" s="3"/>
      <c r="DD878" s="3"/>
      <c r="DE878" s="3"/>
    </row>
    <row r="879" spans="1:109" ht="15.6" x14ac:dyDescent="0.3">
      <c r="A879" s="2"/>
      <c r="B879" s="3"/>
      <c r="C879" s="3"/>
      <c r="D879" s="3"/>
      <c r="E879" s="2"/>
      <c r="F879" s="2"/>
      <c r="G879" s="2"/>
      <c r="H879" s="15"/>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c r="BU879" s="10"/>
      <c r="BV879" s="10"/>
      <c r="BW879" s="10"/>
      <c r="BX879" s="10"/>
      <c r="BY879" s="10"/>
      <c r="BZ879" s="10"/>
      <c r="CA879" s="10"/>
      <c r="CB879" s="10"/>
      <c r="CC879" s="10"/>
      <c r="CD879" s="10"/>
      <c r="CE879" s="10"/>
      <c r="CF879" s="10"/>
      <c r="CG879" s="10"/>
      <c r="CH879" s="10"/>
      <c r="CI879" s="10"/>
      <c r="CJ879" s="10"/>
      <c r="CK879" s="10"/>
      <c r="CL879" s="10"/>
      <c r="CM879" s="10"/>
      <c r="CN879" s="10"/>
      <c r="CO879" s="10"/>
      <c r="CP879" s="10"/>
      <c r="CQ879" s="10"/>
      <c r="CR879" s="10"/>
      <c r="CS879" s="10"/>
      <c r="CT879" s="39"/>
      <c r="CU879" s="39"/>
      <c r="CV879" s="39"/>
      <c r="CW879" s="20"/>
      <c r="CX879" s="39"/>
      <c r="CY879" s="39"/>
      <c r="CZ879" s="39"/>
      <c r="DA879" s="39"/>
      <c r="DB879" s="3"/>
      <c r="DC879" s="3"/>
      <c r="DD879" s="3"/>
      <c r="DE879" s="3"/>
    </row>
    <row r="880" spans="1:109" ht="15.6" x14ac:dyDescent="0.3">
      <c r="A880" s="2"/>
      <c r="B880" s="3"/>
      <c r="C880" s="3"/>
      <c r="D880" s="3"/>
      <c r="E880" s="2"/>
      <c r="F880" s="2"/>
      <c r="G880" s="2"/>
      <c r="H880" s="15"/>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c r="BU880" s="10"/>
      <c r="BV880" s="10"/>
      <c r="BW880" s="10"/>
      <c r="BX880" s="10"/>
      <c r="BY880" s="10"/>
      <c r="BZ880" s="10"/>
      <c r="CA880" s="10"/>
      <c r="CB880" s="10"/>
      <c r="CC880" s="10"/>
      <c r="CD880" s="10"/>
      <c r="CE880" s="10"/>
      <c r="CF880" s="10"/>
      <c r="CG880" s="10"/>
      <c r="CH880" s="10"/>
      <c r="CI880" s="10"/>
      <c r="CJ880" s="10"/>
      <c r="CK880" s="10"/>
      <c r="CL880" s="10"/>
      <c r="CM880" s="10"/>
      <c r="CN880" s="10"/>
      <c r="CO880" s="10"/>
      <c r="CP880" s="10"/>
      <c r="CQ880" s="10"/>
      <c r="CR880" s="10"/>
      <c r="CS880" s="10"/>
      <c r="CT880" s="39"/>
      <c r="CU880" s="39"/>
      <c r="CV880" s="39"/>
      <c r="CW880" s="20"/>
      <c r="CX880" s="39"/>
      <c r="CY880" s="39"/>
      <c r="CZ880" s="39"/>
      <c r="DA880" s="39"/>
      <c r="DB880" s="3"/>
      <c r="DC880" s="3"/>
      <c r="DD880" s="3"/>
      <c r="DE880" s="3"/>
    </row>
    <row r="881" spans="1:109" ht="15.6" x14ac:dyDescent="0.3">
      <c r="A881" s="2"/>
      <c r="B881" s="3"/>
      <c r="C881" s="3"/>
      <c r="D881" s="3"/>
      <c r="E881" s="2"/>
      <c r="F881" s="2"/>
      <c r="G881" s="2"/>
      <c r="H881" s="15"/>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c r="BU881" s="10"/>
      <c r="BV881" s="10"/>
      <c r="BW881" s="10"/>
      <c r="BX881" s="10"/>
      <c r="BY881" s="10"/>
      <c r="BZ881" s="10"/>
      <c r="CA881" s="10"/>
      <c r="CB881" s="10"/>
      <c r="CC881" s="10"/>
      <c r="CD881" s="10"/>
      <c r="CE881" s="10"/>
      <c r="CF881" s="10"/>
      <c r="CG881" s="10"/>
      <c r="CH881" s="10"/>
      <c r="CI881" s="10"/>
      <c r="CJ881" s="10"/>
      <c r="CK881" s="10"/>
      <c r="CL881" s="10"/>
      <c r="CM881" s="10"/>
      <c r="CN881" s="10"/>
      <c r="CO881" s="10"/>
      <c r="CP881" s="10"/>
      <c r="CQ881" s="10"/>
      <c r="CR881" s="10"/>
      <c r="CS881" s="10"/>
      <c r="CT881" s="39"/>
      <c r="CU881" s="39"/>
      <c r="CV881" s="39"/>
      <c r="CW881" s="20"/>
      <c r="CX881" s="39"/>
      <c r="CY881" s="39"/>
      <c r="CZ881" s="39"/>
      <c r="DA881" s="39"/>
      <c r="DB881" s="3"/>
      <c r="DC881" s="3"/>
      <c r="DD881" s="3"/>
      <c r="DE881" s="3"/>
    </row>
    <row r="882" spans="1:109" ht="15.6" x14ac:dyDescent="0.3">
      <c r="A882" s="2"/>
      <c r="B882" s="3"/>
      <c r="C882" s="3"/>
      <c r="D882" s="3"/>
      <c r="E882" s="2"/>
      <c r="F882" s="2"/>
      <c r="G882" s="2"/>
      <c r="H882" s="15"/>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c r="BU882" s="10"/>
      <c r="BV882" s="10"/>
      <c r="BW882" s="10"/>
      <c r="BX882" s="10"/>
      <c r="BY882" s="10"/>
      <c r="BZ882" s="10"/>
      <c r="CA882" s="10"/>
      <c r="CB882" s="10"/>
      <c r="CC882" s="10"/>
      <c r="CD882" s="10"/>
      <c r="CE882" s="10"/>
      <c r="CF882" s="10"/>
      <c r="CG882" s="10"/>
      <c r="CH882" s="10"/>
      <c r="CI882" s="10"/>
      <c r="CJ882" s="10"/>
      <c r="CK882" s="10"/>
      <c r="CL882" s="10"/>
      <c r="CM882" s="10"/>
      <c r="CN882" s="10"/>
      <c r="CO882" s="10"/>
      <c r="CP882" s="10"/>
      <c r="CQ882" s="10"/>
      <c r="CR882" s="10"/>
      <c r="CS882" s="10"/>
      <c r="CT882" s="39"/>
      <c r="CU882" s="39"/>
      <c r="CV882" s="39"/>
      <c r="CW882" s="20"/>
      <c r="CX882" s="39"/>
      <c r="CY882" s="39"/>
      <c r="CZ882" s="39"/>
      <c r="DA882" s="39"/>
      <c r="DB882" s="3"/>
      <c r="DC882" s="3"/>
      <c r="DD882" s="3"/>
      <c r="DE882" s="3"/>
    </row>
    <row r="883" spans="1:109" ht="15.6" x14ac:dyDescent="0.3">
      <c r="A883" s="2"/>
      <c r="B883" s="3"/>
      <c r="C883" s="3"/>
      <c r="D883" s="3"/>
      <c r="E883" s="2"/>
      <c r="F883" s="2"/>
      <c r="G883" s="2"/>
      <c r="H883" s="15"/>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c r="BU883" s="10"/>
      <c r="BV883" s="10"/>
      <c r="BW883" s="10"/>
      <c r="BX883" s="10"/>
      <c r="BY883" s="10"/>
      <c r="BZ883" s="10"/>
      <c r="CA883" s="10"/>
      <c r="CB883" s="10"/>
      <c r="CC883" s="10"/>
      <c r="CD883" s="10"/>
      <c r="CE883" s="10"/>
      <c r="CF883" s="10"/>
      <c r="CG883" s="10"/>
      <c r="CH883" s="10"/>
      <c r="CI883" s="10"/>
      <c r="CJ883" s="10"/>
      <c r="CK883" s="10"/>
      <c r="CL883" s="10"/>
      <c r="CM883" s="10"/>
      <c r="CN883" s="10"/>
      <c r="CO883" s="10"/>
      <c r="CP883" s="10"/>
      <c r="CQ883" s="10"/>
      <c r="CR883" s="10"/>
      <c r="CS883" s="10"/>
      <c r="CT883" s="39"/>
      <c r="CU883" s="39"/>
      <c r="CV883" s="39"/>
      <c r="CW883" s="20"/>
      <c r="CX883" s="39"/>
      <c r="CY883" s="39"/>
      <c r="CZ883" s="39"/>
      <c r="DA883" s="39"/>
      <c r="DB883" s="3"/>
      <c r="DC883" s="3"/>
      <c r="DD883" s="3"/>
      <c r="DE883" s="3"/>
    </row>
    <row r="884" spans="1:109" ht="15.6" x14ac:dyDescent="0.3">
      <c r="A884" s="2"/>
      <c r="B884" s="3"/>
      <c r="C884" s="3"/>
      <c r="D884" s="3"/>
      <c r="E884" s="2"/>
      <c r="F884" s="2"/>
      <c r="G884" s="2"/>
      <c r="H884" s="15"/>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c r="BU884" s="10"/>
      <c r="BV884" s="10"/>
      <c r="BW884" s="10"/>
      <c r="BX884" s="10"/>
      <c r="BY884" s="10"/>
      <c r="BZ884" s="10"/>
      <c r="CA884" s="10"/>
      <c r="CB884" s="10"/>
      <c r="CC884" s="10"/>
      <c r="CD884" s="10"/>
      <c r="CE884" s="10"/>
      <c r="CF884" s="10"/>
      <c r="CG884" s="10"/>
      <c r="CH884" s="10"/>
      <c r="CI884" s="10"/>
      <c r="CJ884" s="10"/>
      <c r="CK884" s="10"/>
      <c r="CL884" s="10"/>
      <c r="CM884" s="10"/>
      <c r="CN884" s="10"/>
      <c r="CO884" s="10"/>
      <c r="CP884" s="10"/>
      <c r="CQ884" s="10"/>
      <c r="CR884" s="10"/>
      <c r="CS884" s="10"/>
      <c r="CT884" s="39"/>
      <c r="CU884" s="39"/>
      <c r="CV884" s="39"/>
      <c r="CW884" s="20"/>
      <c r="CX884" s="39"/>
      <c r="CY884" s="39"/>
      <c r="CZ884" s="39"/>
      <c r="DA884" s="39"/>
      <c r="DB884" s="3"/>
      <c r="DC884" s="3"/>
      <c r="DD884" s="3"/>
      <c r="DE884" s="3"/>
    </row>
    <row r="885" spans="1:109" ht="15.6" x14ac:dyDescent="0.3">
      <c r="A885" s="2"/>
      <c r="B885" s="3"/>
      <c r="C885" s="3"/>
      <c r="D885" s="3"/>
      <c r="E885" s="2"/>
      <c r="F885" s="2"/>
      <c r="G885" s="2"/>
      <c r="H885" s="15"/>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c r="BU885" s="10"/>
      <c r="BV885" s="10"/>
      <c r="BW885" s="10"/>
      <c r="BX885" s="10"/>
      <c r="BY885" s="10"/>
      <c r="BZ885" s="10"/>
      <c r="CA885" s="10"/>
      <c r="CB885" s="10"/>
      <c r="CC885" s="10"/>
      <c r="CD885" s="10"/>
      <c r="CE885" s="10"/>
      <c r="CF885" s="10"/>
      <c r="CG885" s="10"/>
      <c r="CH885" s="10"/>
      <c r="CI885" s="10"/>
      <c r="CJ885" s="10"/>
      <c r="CK885" s="10"/>
      <c r="CL885" s="10"/>
      <c r="CM885" s="10"/>
      <c r="CN885" s="10"/>
      <c r="CO885" s="10"/>
      <c r="CP885" s="10"/>
      <c r="CQ885" s="10"/>
      <c r="CR885" s="10"/>
      <c r="CS885" s="10"/>
      <c r="CT885" s="39"/>
      <c r="CU885" s="39"/>
      <c r="CV885" s="39"/>
      <c r="CW885" s="20"/>
      <c r="CX885" s="39"/>
      <c r="CY885" s="39"/>
      <c r="CZ885" s="39"/>
      <c r="DA885" s="39"/>
      <c r="DB885" s="3"/>
      <c r="DC885" s="3"/>
      <c r="DD885" s="3"/>
      <c r="DE885" s="3"/>
    </row>
    <row r="886" spans="1:109" ht="15.6" x14ac:dyDescent="0.3">
      <c r="A886" s="2"/>
      <c r="B886" s="3"/>
      <c r="C886" s="3"/>
      <c r="D886" s="3"/>
      <c r="E886" s="2"/>
      <c r="F886" s="2"/>
      <c r="G886" s="2"/>
      <c r="H886" s="15"/>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c r="BU886" s="10"/>
      <c r="BV886" s="10"/>
      <c r="BW886" s="10"/>
      <c r="BX886" s="10"/>
      <c r="BY886" s="10"/>
      <c r="BZ886" s="10"/>
      <c r="CA886" s="10"/>
      <c r="CB886" s="10"/>
      <c r="CC886" s="10"/>
      <c r="CD886" s="10"/>
      <c r="CE886" s="10"/>
      <c r="CF886" s="10"/>
      <c r="CG886" s="10"/>
      <c r="CH886" s="10"/>
      <c r="CI886" s="10"/>
      <c r="CJ886" s="10"/>
      <c r="CK886" s="10"/>
      <c r="CL886" s="10"/>
      <c r="CM886" s="10"/>
      <c r="CN886" s="10"/>
      <c r="CO886" s="10"/>
      <c r="CP886" s="10"/>
      <c r="CQ886" s="10"/>
      <c r="CR886" s="10"/>
      <c r="CS886" s="10"/>
      <c r="CT886" s="39"/>
      <c r="CU886" s="39"/>
      <c r="CV886" s="39"/>
      <c r="CW886" s="20"/>
      <c r="CX886" s="39"/>
      <c r="CY886" s="39"/>
      <c r="CZ886" s="39"/>
      <c r="DA886" s="39"/>
      <c r="DB886" s="3"/>
      <c r="DC886" s="3"/>
      <c r="DD886" s="3"/>
      <c r="DE886" s="3"/>
    </row>
    <row r="887" spans="1:109" ht="15.6" x14ac:dyDescent="0.3">
      <c r="A887" s="2"/>
      <c r="B887" s="3"/>
      <c r="C887" s="3"/>
      <c r="D887" s="3"/>
      <c r="E887" s="2"/>
      <c r="F887" s="2"/>
      <c r="G887" s="2"/>
      <c r="H887" s="15"/>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c r="BI887" s="10"/>
      <c r="BJ887" s="10"/>
      <c r="BK887" s="10"/>
      <c r="BL887" s="10"/>
      <c r="BM887" s="10"/>
      <c r="BN887" s="10"/>
      <c r="BO887" s="10"/>
      <c r="BP887" s="10"/>
      <c r="BQ887" s="10"/>
      <c r="BR887" s="10"/>
      <c r="BS887" s="10"/>
      <c r="BT887" s="10"/>
      <c r="BU887" s="10"/>
      <c r="BV887" s="10"/>
      <c r="BW887" s="10"/>
      <c r="BX887" s="10"/>
      <c r="BY887" s="10"/>
      <c r="BZ887" s="10"/>
      <c r="CA887" s="10"/>
      <c r="CB887" s="10"/>
      <c r="CC887" s="10"/>
      <c r="CD887" s="10"/>
      <c r="CE887" s="10"/>
      <c r="CF887" s="10"/>
      <c r="CG887" s="10"/>
      <c r="CH887" s="10"/>
      <c r="CI887" s="10"/>
      <c r="CJ887" s="10"/>
      <c r="CK887" s="10"/>
      <c r="CL887" s="10"/>
      <c r="CM887" s="10"/>
      <c r="CN887" s="10"/>
      <c r="CO887" s="10"/>
      <c r="CP887" s="10"/>
      <c r="CQ887" s="10"/>
      <c r="CR887" s="10"/>
      <c r="CS887" s="10"/>
      <c r="CT887" s="39"/>
      <c r="CU887" s="39"/>
      <c r="CV887" s="39"/>
      <c r="CW887" s="20"/>
      <c r="CX887" s="39"/>
      <c r="CY887" s="39"/>
      <c r="CZ887" s="39"/>
      <c r="DA887" s="39"/>
      <c r="DB887" s="3"/>
      <c r="DC887" s="3"/>
      <c r="DD887" s="3"/>
      <c r="DE887" s="3"/>
    </row>
    <row r="888" spans="1:109" ht="15.6" x14ac:dyDescent="0.3">
      <c r="A888" s="2"/>
      <c r="B888" s="3"/>
      <c r="C888" s="3"/>
      <c r="D888" s="3"/>
      <c r="E888" s="2"/>
      <c r="F888" s="2"/>
      <c r="G888" s="2"/>
      <c r="H888" s="15"/>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c r="BI888" s="10"/>
      <c r="BJ888" s="10"/>
      <c r="BK888" s="10"/>
      <c r="BL888" s="10"/>
      <c r="BM888" s="10"/>
      <c r="BN888" s="10"/>
      <c r="BO888" s="10"/>
      <c r="BP888" s="10"/>
      <c r="BQ888" s="10"/>
      <c r="BR888" s="10"/>
      <c r="BS888" s="10"/>
      <c r="BT888" s="10"/>
      <c r="BU888" s="10"/>
      <c r="BV888" s="10"/>
      <c r="BW888" s="10"/>
      <c r="BX888" s="10"/>
      <c r="BY888" s="10"/>
      <c r="BZ888" s="10"/>
      <c r="CA888" s="10"/>
      <c r="CB888" s="10"/>
      <c r="CC888" s="10"/>
      <c r="CD888" s="10"/>
      <c r="CE888" s="10"/>
      <c r="CF888" s="10"/>
      <c r="CG888" s="10"/>
      <c r="CH888" s="10"/>
      <c r="CI888" s="10"/>
      <c r="CJ888" s="10"/>
      <c r="CK888" s="10"/>
      <c r="CL888" s="10"/>
      <c r="CM888" s="10"/>
      <c r="CN888" s="10"/>
      <c r="CO888" s="10"/>
      <c r="CP888" s="10"/>
      <c r="CQ888" s="10"/>
      <c r="CR888" s="10"/>
      <c r="CS888" s="10"/>
      <c r="CT888" s="39"/>
      <c r="CU888" s="39"/>
      <c r="CV888" s="39"/>
      <c r="CW888" s="20"/>
      <c r="CX888" s="39"/>
      <c r="CY888" s="39"/>
      <c r="CZ888" s="39"/>
      <c r="DA888" s="39"/>
      <c r="DB888" s="3"/>
      <c r="DC888" s="3"/>
      <c r="DD888" s="3"/>
      <c r="DE888" s="3"/>
    </row>
    <row r="889" spans="1:109" ht="15.6" x14ac:dyDescent="0.3">
      <c r="A889" s="2"/>
      <c r="B889" s="3"/>
      <c r="C889" s="3"/>
      <c r="D889" s="3"/>
      <c r="E889" s="2"/>
      <c r="F889" s="2"/>
      <c r="G889" s="2"/>
      <c r="H889" s="15"/>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c r="BI889" s="10"/>
      <c r="BJ889" s="10"/>
      <c r="BK889" s="10"/>
      <c r="BL889" s="10"/>
      <c r="BM889" s="10"/>
      <c r="BN889" s="10"/>
      <c r="BO889" s="10"/>
      <c r="BP889" s="10"/>
      <c r="BQ889" s="10"/>
      <c r="BR889" s="10"/>
      <c r="BS889" s="10"/>
      <c r="BT889" s="10"/>
      <c r="BU889" s="10"/>
      <c r="BV889" s="10"/>
      <c r="BW889" s="10"/>
      <c r="BX889" s="10"/>
      <c r="BY889" s="10"/>
      <c r="BZ889" s="10"/>
      <c r="CA889" s="10"/>
      <c r="CB889" s="10"/>
      <c r="CC889" s="10"/>
      <c r="CD889" s="10"/>
      <c r="CE889" s="10"/>
      <c r="CF889" s="10"/>
      <c r="CG889" s="10"/>
      <c r="CH889" s="10"/>
      <c r="CI889" s="10"/>
      <c r="CJ889" s="10"/>
      <c r="CK889" s="10"/>
      <c r="CL889" s="10"/>
      <c r="CM889" s="10"/>
      <c r="CN889" s="10"/>
      <c r="CO889" s="10"/>
      <c r="CP889" s="10"/>
      <c r="CQ889" s="10"/>
      <c r="CR889" s="10"/>
      <c r="CS889" s="10"/>
      <c r="CT889" s="39"/>
      <c r="CU889" s="39"/>
      <c r="CV889" s="39"/>
      <c r="CW889" s="20"/>
      <c r="CX889" s="39"/>
      <c r="CY889" s="39"/>
      <c r="CZ889" s="39"/>
      <c r="DA889" s="39"/>
      <c r="DB889" s="3"/>
      <c r="DC889" s="3"/>
      <c r="DD889" s="3"/>
      <c r="DE889" s="3"/>
    </row>
    <row r="890" spans="1:109" ht="15.6" x14ac:dyDescent="0.3">
      <c r="A890" s="2"/>
      <c r="B890" s="3"/>
      <c r="C890" s="3"/>
      <c r="D890" s="3"/>
      <c r="E890" s="2"/>
      <c r="F890" s="2"/>
      <c r="G890" s="2"/>
      <c r="H890" s="15"/>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c r="BI890" s="10"/>
      <c r="BJ890" s="10"/>
      <c r="BK890" s="10"/>
      <c r="BL890" s="10"/>
      <c r="BM890" s="10"/>
      <c r="BN890" s="10"/>
      <c r="BO890" s="10"/>
      <c r="BP890" s="10"/>
      <c r="BQ890" s="10"/>
      <c r="BR890" s="10"/>
      <c r="BS890" s="10"/>
      <c r="BT890" s="10"/>
      <c r="BU890" s="10"/>
      <c r="BV890" s="10"/>
      <c r="BW890" s="10"/>
      <c r="BX890" s="10"/>
      <c r="BY890" s="10"/>
      <c r="BZ890" s="10"/>
      <c r="CA890" s="10"/>
      <c r="CB890" s="10"/>
      <c r="CC890" s="10"/>
      <c r="CD890" s="10"/>
      <c r="CE890" s="10"/>
      <c r="CF890" s="10"/>
      <c r="CG890" s="10"/>
      <c r="CH890" s="10"/>
      <c r="CI890" s="10"/>
      <c r="CJ890" s="10"/>
      <c r="CK890" s="10"/>
      <c r="CL890" s="10"/>
      <c r="CM890" s="10"/>
      <c r="CN890" s="10"/>
      <c r="CO890" s="10"/>
      <c r="CP890" s="10"/>
      <c r="CQ890" s="10"/>
      <c r="CR890" s="10"/>
      <c r="CS890" s="10"/>
      <c r="CT890" s="39"/>
      <c r="CU890" s="39"/>
      <c r="CV890" s="39"/>
      <c r="CW890" s="20"/>
      <c r="CX890" s="39"/>
      <c r="CY890" s="39"/>
      <c r="CZ890" s="39"/>
      <c r="DA890" s="39"/>
      <c r="DB890" s="3"/>
      <c r="DC890" s="3"/>
      <c r="DD890" s="3"/>
      <c r="DE890" s="3"/>
    </row>
    <row r="891" spans="1:109" ht="15.6" x14ac:dyDescent="0.3">
      <c r="A891" s="2"/>
      <c r="B891" s="3"/>
      <c r="C891" s="3"/>
      <c r="D891" s="3"/>
      <c r="E891" s="2"/>
      <c r="F891" s="2"/>
      <c r="G891" s="2"/>
      <c r="H891" s="15"/>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c r="BI891" s="10"/>
      <c r="BJ891" s="10"/>
      <c r="BK891" s="10"/>
      <c r="BL891" s="10"/>
      <c r="BM891" s="10"/>
      <c r="BN891" s="10"/>
      <c r="BO891" s="10"/>
      <c r="BP891" s="10"/>
      <c r="BQ891" s="10"/>
      <c r="BR891" s="10"/>
      <c r="BS891" s="10"/>
      <c r="BT891" s="10"/>
      <c r="BU891" s="10"/>
      <c r="BV891" s="10"/>
      <c r="BW891" s="10"/>
      <c r="BX891" s="10"/>
      <c r="BY891" s="10"/>
      <c r="BZ891" s="10"/>
      <c r="CA891" s="10"/>
      <c r="CB891" s="10"/>
      <c r="CC891" s="10"/>
      <c r="CD891" s="10"/>
      <c r="CE891" s="10"/>
      <c r="CF891" s="10"/>
      <c r="CG891" s="10"/>
      <c r="CH891" s="10"/>
      <c r="CI891" s="10"/>
      <c r="CJ891" s="10"/>
      <c r="CK891" s="10"/>
      <c r="CL891" s="10"/>
      <c r="CM891" s="10"/>
      <c r="CN891" s="10"/>
      <c r="CO891" s="10"/>
      <c r="CP891" s="10"/>
      <c r="CQ891" s="10"/>
      <c r="CR891" s="10"/>
      <c r="CS891" s="10"/>
      <c r="CT891" s="39"/>
      <c r="CU891" s="39"/>
      <c r="CV891" s="39"/>
      <c r="CW891" s="20"/>
      <c r="CX891" s="39"/>
      <c r="CY891" s="39"/>
      <c r="CZ891" s="39"/>
      <c r="DA891" s="39"/>
      <c r="DB891" s="3"/>
      <c r="DC891" s="3"/>
      <c r="DD891" s="3"/>
      <c r="DE891" s="3"/>
    </row>
    <row r="892" spans="1:109" ht="15.6" x14ac:dyDescent="0.3">
      <c r="A892" s="2"/>
      <c r="B892" s="3"/>
      <c r="C892" s="3"/>
      <c r="D892" s="3"/>
      <c r="E892" s="2"/>
      <c r="F892" s="2"/>
      <c r="G892" s="2"/>
      <c r="H892" s="15"/>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c r="BI892" s="10"/>
      <c r="BJ892" s="10"/>
      <c r="BK892" s="10"/>
      <c r="BL892" s="10"/>
      <c r="BM892" s="10"/>
      <c r="BN892" s="10"/>
      <c r="BO892" s="10"/>
      <c r="BP892" s="10"/>
      <c r="BQ892" s="10"/>
      <c r="BR892" s="10"/>
      <c r="BS892" s="10"/>
      <c r="BT892" s="10"/>
      <c r="BU892" s="10"/>
      <c r="BV892" s="10"/>
      <c r="BW892" s="10"/>
      <c r="BX892" s="10"/>
      <c r="BY892" s="10"/>
      <c r="BZ892" s="10"/>
      <c r="CA892" s="10"/>
      <c r="CB892" s="10"/>
      <c r="CC892" s="10"/>
      <c r="CD892" s="10"/>
      <c r="CE892" s="10"/>
      <c r="CF892" s="10"/>
      <c r="CG892" s="10"/>
      <c r="CH892" s="10"/>
      <c r="CI892" s="10"/>
      <c r="CJ892" s="10"/>
      <c r="CK892" s="10"/>
      <c r="CL892" s="10"/>
      <c r="CM892" s="10"/>
      <c r="CN892" s="10"/>
      <c r="CO892" s="10"/>
      <c r="CP892" s="10"/>
      <c r="CQ892" s="10"/>
      <c r="CR892" s="10"/>
      <c r="CS892" s="10"/>
      <c r="CT892" s="39"/>
      <c r="CU892" s="39"/>
      <c r="CV892" s="39"/>
      <c r="CW892" s="20"/>
      <c r="CX892" s="39"/>
      <c r="CY892" s="39"/>
      <c r="CZ892" s="39"/>
      <c r="DA892" s="39"/>
      <c r="DB892" s="3"/>
      <c r="DC892" s="3"/>
      <c r="DD892" s="3"/>
      <c r="DE892" s="3"/>
    </row>
    <row r="893" spans="1:109" ht="15.6" x14ac:dyDescent="0.3">
      <c r="A893" s="2"/>
      <c r="B893" s="3"/>
      <c r="C893" s="3"/>
      <c r="D893" s="3"/>
      <c r="E893" s="2"/>
      <c r="F893" s="2"/>
      <c r="G893" s="2"/>
      <c r="H893" s="15"/>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c r="BI893" s="10"/>
      <c r="BJ893" s="10"/>
      <c r="BK893" s="10"/>
      <c r="BL893" s="10"/>
      <c r="BM893" s="10"/>
      <c r="BN893" s="10"/>
      <c r="BO893" s="10"/>
      <c r="BP893" s="10"/>
      <c r="BQ893" s="10"/>
      <c r="BR893" s="10"/>
      <c r="BS893" s="10"/>
      <c r="BT893" s="10"/>
      <c r="BU893" s="10"/>
      <c r="BV893" s="10"/>
      <c r="BW893" s="10"/>
      <c r="BX893" s="10"/>
      <c r="BY893" s="10"/>
      <c r="BZ893" s="10"/>
      <c r="CA893" s="10"/>
      <c r="CB893" s="10"/>
      <c r="CC893" s="10"/>
      <c r="CD893" s="10"/>
      <c r="CE893" s="10"/>
      <c r="CF893" s="10"/>
      <c r="CG893" s="10"/>
      <c r="CH893" s="10"/>
      <c r="CI893" s="10"/>
      <c r="CJ893" s="10"/>
      <c r="CK893" s="10"/>
      <c r="CL893" s="10"/>
      <c r="CM893" s="10"/>
      <c r="CN893" s="10"/>
      <c r="CO893" s="10"/>
      <c r="CP893" s="10"/>
      <c r="CQ893" s="10"/>
      <c r="CR893" s="10"/>
      <c r="CS893" s="10"/>
      <c r="CT893" s="39"/>
      <c r="CU893" s="39"/>
      <c r="CV893" s="39"/>
      <c r="CW893" s="20"/>
      <c r="CX893" s="39"/>
      <c r="CY893" s="39"/>
      <c r="CZ893" s="39"/>
      <c r="DA893" s="39"/>
      <c r="DB893" s="3"/>
      <c r="DC893" s="3"/>
      <c r="DD893" s="3"/>
      <c r="DE893" s="3"/>
    </row>
    <row r="894" spans="1:109" ht="15.6" x14ac:dyDescent="0.3">
      <c r="A894" s="2"/>
      <c r="B894" s="3"/>
      <c r="C894" s="3"/>
      <c r="D894" s="3"/>
      <c r="E894" s="2"/>
      <c r="F894" s="2"/>
      <c r="G894" s="2"/>
      <c r="H894" s="15"/>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c r="BI894" s="10"/>
      <c r="BJ894" s="10"/>
      <c r="BK894" s="10"/>
      <c r="BL894" s="10"/>
      <c r="BM894" s="10"/>
      <c r="BN894" s="10"/>
      <c r="BO894" s="10"/>
      <c r="BP894" s="10"/>
      <c r="BQ894" s="10"/>
      <c r="BR894" s="10"/>
      <c r="BS894" s="10"/>
      <c r="BT894" s="10"/>
      <c r="BU894" s="10"/>
      <c r="BV894" s="10"/>
      <c r="BW894" s="10"/>
      <c r="BX894" s="10"/>
      <c r="BY894" s="10"/>
      <c r="BZ894" s="10"/>
      <c r="CA894" s="10"/>
      <c r="CB894" s="10"/>
      <c r="CC894" s="10"/>
      <c r="CD894" s="10"/>
      <c r="CE894" s="10"/>
      <c r="CF894" s="10"/>
      <c r="CG894" s="10"/>
      <c r="CH894" s="10"/>
      <c r="CI894" s="10"/>
      <c r="CJ894" s="10"/>
      <c r="CK894" s="10"/>
      <c r="CL894" s="10"/>
      <c r="CM894" s="10"/>
      <c r="CN894" s="10"/>
      <c r="CO894" s="10"/>
      <c r="CP894" s="10"/>
      <c r="CQ894" s="10"/>
      <c r="CR894" s="10"/>
      <c r="CS894" s="10"/>
      <c r="CT894" s="39"/>
      <c r="CU894" s="39"/>
      <c r="CV894" s="39"/>
      <c r="CW894" s="20"/>
      <c r="CX894" s="39"/>
      <c r="CY894" s="39"/>
      <c r="CZ894" s="39"/>
      <c r="DA894" s="39"/>
      <c r="DB894" s="3"/>
      <c r="DC894" s="3"/>
      <c r="DD894" s="3"/>
      <c r="DE894" s="3"/>
    </row>
    <row r="895" spans="1:109" ht="15.6" x14ac:dyDescent="0.3">
      <c r="A895" s="2"/>
      <c r="B895" s="3"/>
      <c r="C895" s="3"/>
      <c r="D895" s="3"/>
      <c r="E895" s="2"/>
      <c r="F895" s="2"/>
      <c r="G895" s="2"/>
      <c r="H895" s="15"/>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c r="BI895" s="10"/>
      <c r="BJ895" s="10"/>
      <c r="BK895" s="10"/>
      <c r="BL895" s="10"/>
      <c r="BM895" s="10"/>
      <c r="BN895" s="10"/>
      <c r="BO895" s="10"/>
      <c r="BP895" s="10"/>
      <c r="BQ895" s="10"/>
      <c r="BR895" s="10"/>
      <c r="BS895" s="10"/>
      <c r="BT895" s="10"/>
      <c r="BU895" s="10"/>
      <c r="BV895" s="10"/>
      <c r="BW895" s="10"/>
      <c r="BX895" s="10"/>
      <c r="BY895" s="10"/>
      <c r="BZ895" s="10"/>
      <c r="CA895" s="10"/>
      <c r="CB895" s="10"/>
      <c r="CC895" s="10"/>
      <c r="CD895" s="10"/>
      <c r="CE895" s="10"/>
      <c r="CF895" s="10"/>
      <c r="CG895" s="10"/>
      <c r="CH895" s="10"/>
      <c r="CI895" s="10"/>
      <c r="CJ895" s="10"/>
      <c r="CK895" s="10"/>
      <c r="CL895" s="10"/>
      <c r="CM895" s="10"/>
      <c r="CN895" s="10"/>
      <c r="CO895" s="10"/>
      <c r="CP895" s="10"/>
      <c r="CQ895" s="10"/>
      <c r="CR895" s="10"/>
      <c r="CS895" s="10"/>
      <c r="CT895" s="39"/>
      <c r="CU895" s="39"/>
      <c r="CV895" s="39"/>
      <c r="CW895" s="20"/>
      <c r="CX895" s="39"/>
      <c r="CY895" s="39"/>
      <c r="CZ895" s="39"/>
      <c r="DA895" s="39"/>
      <c r="DB895" s="3"/>
      <c r="DC895" s="3"/>
      <c r="DD895" s="3"/>
      <c r="DE895" s="3"/>
    </row>
    <row r="896" spans="1:109" ht="15.6" x14ac:dyDescent="0.3">
      <c r="A896" s="2"/>
      <c r="B896" s="3"/>
      <c r="C896" s="3"/>
      <c r="D896" s="3"/>
      <c r="E896" s="2"/>
      <c r="F896" s="2"/>
      <c r="G896" s="2"/>
      <c r="H896" s="15"/>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c r="BI896" s="10"/>
      <c r="BJ896" s="10"/>
      <c r="BK896" s="10"/>
      <c r="BL896" s="10"/>
      <c r="BM896" s="10"/>
      <c r="BN896" s="10"/>
      <c r="BO896" s="10"/>
      <c r="BP896" s="10"/>
      <c r="BQ896" s="10"/>
      <c r="BR896" s="10"/>
      <c r="BS896" s="10"/>
      <c r="BT896" s="10"/>
      <c r="BU896" s="10"/>
      <c r="BV896" s="10"/>
      <c r="BW896" s="10"/>
      <c r="BX896" s="10"/>
      <c r="BY896" s="10"/>
      <c r="BZ896" s="10"/>
      <c r="CA896" s="10"/>
      <c r="CB896" s="10"/>
      <c r="CC896" s="10"/>
      <c r="CD896" s="10"/>
      <c r="CE896" s="10"/>
      <c r="CF896" s="10"/>
      <c r="CG896" s="10"/>
      <c r="CH896" s="10"/>
      <c r="CI896" s="10"/>
      <c r="CJ896" s="10"/>
      <c r="CK896" s="10"/>
      <c r="CL896" s="10"/>
      <c r="CM896" s="10"/>
      <c r="CN896" s="10"/>
      <c r="CO896" s="10"/>
      <c r="CP896" s="10"/>
      <c r="CQ896" s="10"/>
      <c r="CR896" s="10"/>
      <c r="CS896" s="10"/>
      <c r="CT896" s="39"/>
      <c r="CU896" s="39"/>
      <c r="CV896" s="39"/>
      <c r="CW896" s="20"/>
      <c r="CX896" s="39"/>
      <c r="CY896" s="39"/>
      <c r="CZ896" s="39"/>
      <c r="DA896" s="39"/>
      <c r="DB896" s="3"/>
      <c r="DC896" s="3"/>
      <c r="DD896" s="3"/>
      <c r="DE896" s="3"/>
    </row>
    <row r="897" spans="1:109" ht="15.6" x14ac:dyDescent="0.3">
      <c r="A897" s="2"/>
      <c r="B897" s="3"/>
      <c r="C897" s="3"/>
      <c r="D897" s="3"/>
      <c r="E897" s="2"/>
      <c r="F897" s="2"/>
      <c r="G897" s="2"/>
      <c r="H897" s="15"/>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c r="BI897" s="10"/>
      <c r="BJ897" s="10"/>
      <c r="BK897" s="10"/>
      <c r="BL897" s="10"/>
      <c r="BM897" s="10"/>
      <c r="BN897" s="10"/>
      <c r="BO897" s="10"/>
      <c r="BP897" s="10"/>
      <c r="BQ897" s="10"/>
      <c r="BR897" s="10"/>
      <c r="BS897" s="10"/>
      <c r="BT897" s="10"/>
      <c r="BU897" s="10"/>
      <c r="BV897" s="10"/>
      <c r="BW897" s="10"/>
      <c r="BX897" s="10"/>
      <c r="BY897" s="10"/>
      <c r="BZ897" s="10"/>
      <c r="CA897" s="10"/>
      <c r="CB897" s="10"/>
      <c r="CC897" s="10"/>
      <c r="CD897" s="10"/>
      <c r="CE897" s="10"/>
      <c r="CF897" s="10"/>
      <c r="CG897" s="10"/>
      <c r="CH897" s="10"/>
      <c r="CI897" s="10"/>
      <c r="CJ897" s="10"/>
      <c r="CK897" s="10"/>
      <c r="CL897" s="10"/>
      <c r="CM897" s="10"/>
      <c r="CN897" s="10"/>
      <c r="CO897" s="10"/>
      <c r="CP897" s="10"/>
      <c r="CQ897" s="10"/>
      <c r="CR897" s="10"/>
      <c r="CS897" s="10"/>
      <c r="CT897" s="39"/>
      <c r="CU897" s="39"/>
      <c r="CV897" s="39"/>
      <c r="CW897" s="20"/>
      <c r="CX897" s="39"/>
      <c r="CY897" s="39"/>
      <c r="CZ897" s="39"/>
      <c r="DA897" s="39"/>
      <c r="DB897" s="3"/>
      <c r="DC897" s="3"/>
      <c r="DD897" s="3"/>
      <c r="DE897" s="3"/>
    </row>
    <row r="898" spans="1:109" ht="15.6" x14ac:dyDescent="0.3">
      <c r="A898" s="2"/>
      <c r="B898" s="3"/>
      <c r="C898" s="3"/>
      <c r="D898" s="3"/>
      <c r="E898" s="2"/>
      <c r="F898" s="2"/>
      <c r="G898" s="2"/>
      <c r="H898" s="15"/>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c r="BI898" s="10"/>
      <c r="BJ898" s="10"/>
      <c r="BK898" s="10"/>
      <c r="BL898" s="10"/>
      <c r="BM898" s="10"/>
      <c r="BN898" s="10"/>
      <c r="BO898" s="10"/>
      <c r="BP898" s="10"/>
      <c r="BQ898" s="10"/>
      <c r="BR898" s="10"/>
      <c r="BS898" s="10"/>
      <c r="BT898" s="10"/>
      <c r="BU898" s="10"/>
      <c r="BV898" s="10"/>
      <c r="BW898" s="10"/>
      <c r="BX898" s="10"/>
      <c r="BY898" s="10"/>
      <c r="BZ898" s="10"/>
      <c r="CA898" s="10"/>
      <c r="CB898" s="10"/>
      <c r="CC898" s="10"/>
      <c r="CD898" s="10"/>
      <c r="CE898" s="10"/>
      <c r="CF898" s="10"/>
      <c r="CG898" s="10"/>
      <c r="CH898" s="10"/>
      <c r="CI898" s="10"/>
      <c r="CJ898" s="10"/>
      <c r="CK898" s="10"/>
      <c r="CL898" s="10"/>
      <c r="CM898" s="10"/>
      <c r="CN898" s="10"/>
      <c r="CO898" s="10"/>
      <c r="CP898" s="10"/>
      <c r="CQ898" s="10"/>
      <c r="CR898" s="10"/>
      <c r="CS898" s="10"/>
      <c r="CT898" s="39"/>
      <c r="CU898" s="39"/>
      <c r="CV898" s="39"/>
      <c r="CW898" s="20"/>
      <c r="CX898" s="39"/>
      <c r="CY898" s="39"/>
      <c r="CZ898" s="39"/>
      <c r="DA898" s="39"/>
      <c r="DB898" s="3"/>
      <c r="DC898" s="3"/>
      <c r="DD898" s="3"/>
      <c r="DE898" s="3"/>
    </row>
    <row r="899" spans="1:109" ht="15.6" x14ac:dyDescent="0.3">
      <c r="A899" s="2"/>
      <c r="B899" s="3"/>
      <c r="C899" s="3"/>
      <c r="D899" s="3"/>
      <c r="E899" s="2"/>
      <c r="F899" s="2"/>
      <c r="G899" s="2"/>
      <c r="H899" s="15"/>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c r="BI899" s="10"/>
      <c r="BJ899" s="10"/>
      <c r="BK899" s="10"/>
      <c r="BL899" s="10"/>
      <c r="BM899" s="10"/>
      <c r="BN899" s="10"/>
      <c r="BO899" s="10"/>
      <c r="BP899" s="10"/>
      <c r="BQ899" s="10"/>
      <c r="BR899" s="10"/>
      <c r="BS899" s="10"/>
      <c r="BT899" s="10"/>
      <c r="BU899" s="10"/>
      <c r="BV899" s="10"/>
      <c r="BW899" s="10"/>
      <c r="BX899" s="10"/>
      <c r="BY899" s="10"/>
      <c r="BZ899" s="10"/>
      <c r="CA899" s="10"/>
      <c r="CB899" s="10"/>
      <c r="CC899" s="10"/>
      <c r="CD899" s="10"/>
      <c r="CE899" s="10"/>
      <c r="CF899" s="10"/>
      <c r="CG899" s="10"/>
      <c r="CH899" s="10"/>
      <c r="CI899" s="10"/>
      <c r="CJ899" s="10"/>
      <c r="CK899" s="10"/>
      <c r="CL899" s="10"/>
      <c r="CM899" s="10"/>
      <c r="CN899" s="10"/>
      <c r="CO899" s="10"/>
      <c r="CP899" s="10"/>
      <c r="CQ899" s="10"/>
      <c r="CR899" s="10"/>
      <c r="CS899" s="10"/>
      <c r="CT899" s="39"/>
      <c r="CU899" s="39"/>
      <c r="CV899" s="39"/>
      <c r="CW899" s="20"/>
      <c r="CX899" s="39"/>
      <c r="CY899" s="39"/>
      <c r="CZ899" s="39"/>
      <c r="DA899" s="39"/>
      <c r="DB899" s="3"/>
      <c r="DC899" s="3"/>
      <c r="DD899" s="3"/>
      <c r="DE899" s="3"/>
    </row>
    <row r="900" spans="1:109" ht="15.6" x14ac:dyDescent="0.3">
      <c r="A900" s="2"/>
      <c r="B900" s="3"/>
      <c r="C900" s="3"/>
      <c r="D900" s="3"/>
      <c r="E900" s="2"/>
      <c r="F900" s="2"/>
      <c r="G900" s="2"/>
      <c r="H900" s="15"/>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c r="BI900" s="10"/>
      <c r="BJ900" s="10"/>
      <c r="BK900" s="10"/>
      <c r="BL900" s="10"/>
      <c r="BM900" s="10"/>
      <c r="BN900" s="10"/>
      <c r="BO900" s="10"/>
      <c r="BP900" s="10"/>
      <c r="BQ900" s="10"/>
      <c r="BR900" s="10"/>
      <c r="BS900" s="10"/>
      <c r="BT900" s="10"/>
      <c r="BU900" s="10"/>
      <c r="BV900" s="10"/>
      <c r="BW900" s="10"/>
      <c r="BX900" s="10"/>
      <c r="BY900" s="10"/>
      <c r="BZ900" s="10"/>
      <c r="CA900" s="10"/>
      <c r="CB900" s="10"/>
      <c r="CC900" s="10"/>
      <c r="CD900" s="10"/>
      <c r="CE900" s="10"/>
      <c r="CF900" s="10"/>
      <c r="CG900" s="10"/>
      <c r="CH900" s="10"/>
      <c r="CI900" s="10"/>
      <c r="CJ900" s="10"/>
      <c r="CK900" s="10"/>
      <c r="CL900" s="10"/>
      <c r="CM900" s="10"/>
      <c r="CN900" s="10"/>
      <c r="CO900" s="10"/>
      <c r="CP900" s="10"/>
      <c r="CQ900" s="10"/>
      <c r="CR900" s="10"/>
      <c r="CS900" s="10"/>
      <c r="CT900" s="39"/>
      <c r="CU900" s="39"/>
      <c r="CV900" s="39"/>
      <c r="CW900" s="20"/>
      <c r="CX900" s="39"/>
      <c r="CY900" s="39"/>
      <c r="CZ900" s="39"/>
      <c r="DA900" s="39"/>
      <c r="DB900" s="3"/>
      <c r="DC900" s="3"/>
      <c r="DD900" s="3"/>
      <c r="DE900" s="3"/>
    </row>
    <row r="901" spans="1:109" ht="15.6" x14ac:dyDescent="0.3">
      <c r="A901" s="2"/>
      <c r="B901" s="3"/>
      <c r="C901" s="3"/>
      <c r="D901" s="3"/>
      <c r="E901" s="2"/>
      <c r="F901" s="2"/>
      <c r="G901" s="2"/>
      <c r="H901" s="15"/>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c r="BI901" s="10"/>
      <c r="BJ901" s="10"/>
      <c r="BK901" s="10"/>
      <c r="BL901" s="10"/>
      <c r="BM901" s="10"/>
      <c r="BN901" s="10"/>
      <c r="BO901" s="10"/>
      <c r="BP901" s="10"/>
      <c r="BQ901" s="10"/>
      <c r="BR901" s="10"/>
      <c r="BS901" s="10"/>
      <c r="BT901" s="10"/>
      <c r="BU901" s="10"/>
      <c r="BV901" s="10"/>
      <c r="BW901" s="10"/>
      <c r="BX901" s="10"/>
      <c r="BY901" s="10"/>
      <c r="BZ901" s="10"/>
      <c r="CA901" s="10"/>
      <c r="CB901" s="10"/>
      <c r="CC901" s="10"/>
      <c r="CD901" s="10"/>
      <c r="CE901" s="10"/>
      <c r="CF901" s="10"/>
      <c r="CG901" s="10"/>
      <c r="CH901" s="10"/>
      <c r="CI901" s="10"/>
      <c r="CJ901" s="10"/>
      <c r="CK901" s="10"/>
      <c r="CL901" s="10"/>
      <c r="CM901" s="10"/>
      <c r="CN901" s="10"/>
      <c r="CO901" s="10"/>
      <c r="CP901" s="10"/>
      <c r="CQ901" s="10"/>
      <c r="CR901" s="10"/>
      <c r="CS901" s="10"/>
      <c r="CT901" s="39"/>
      <c r="CU901" s="39"/>
      <c r="CV901" s="39"/>
      <c r="CW901" s="20"/>
      <c r="CX901" s="39"/>
      <c r="CY901" s="39"/>
      <c r="CZ901" s="39"/>
      <c r="DA901" s="39"/>
      <c r="DB901" s="3"/>
      <c r="DC901" s="3"/>
      <c r="DD901" s="3"/>
      <c r="DE901" s="3"/>
    </row>
    <row r="902" spans="1:109" ht="15.6" x14ac:dyDescent="0.3">
      <c r="A902" s="2"/>
      <c r="B902" s="3"/>
      <c r="C902" s="3"/>
      <c r="D902" s="3"/>
      <c r="E902" s="2"/>
      <c r="F902" s="2"/>
      <c r="G902" s="2"/>
      <c r="H902" s="15"/>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c r="BI902" s="10"/>
      <c r="BJ902" s="10"/>
      <c r="BK902" s="10"/>
      <c r="BL902" s="10"/>
      <c r="BM902" s="10"/>
      <c r="BN902" s="10"/>
      <c r="BO902" s="10"/>
      <c r="BP902" s="10"/>
      <c r="BQ902" s="10"/>
      <c r="BR902" s="10"/>
      <c r="BS902" s="10"/>
      <c r="BT902" s="10"/>
      <c r="BU902" s="10"/>
      <c r="BV902" s="10"/>
      <c r="BW902" s="10"/>
      <c r="BX902" s="10"/>
      <c r="BY902" s="10"/>
      <c r="BZ902" s="10"/>
      <c r="CA902" s="10"/>
      <c r="CB902" s="10"/>
      <c r="CC902" s="10"/>
      <c r="CD902" s="10"/>
      <c r="CE902" s="10"/>
      <c r="CF902" s="10"/>
      <c r="CG902" s="10"/>
      <c r="CH902" s="10"/>
      <c r="CI902" s="10"/>
      <c r="CJ902" s="10"/>
      <c r="CK902" s="10"/>
      <c r="CL902" s="10"/>
      <c r="CM902" s="10"/>
      <c r="CN902" s="10"/>
      <c r="CO902" s="10"/>
      <c r="CP902" s="10"/>
      <c r="CQ902" s="10"/>
      <c r="CR902" s="10"/>
      <c r="CS902" s="10"/>
      <c r="CT902" s="39"/>
      <c r="CU902" s="39"/>
      <c r="CV902" s="39"/>
      <c r="CW902" s="20"/>
      <c r="CX902" s="39"/>
      <c r="CY902" s="39"/>
      <c r="CZ902" s="39"/>
      <c r="DA902" s="39"/>
      <c r="DB902" s="3"/>
      <c r="DC902" s="3"/>
      <c r="DD902" s="3"/>
      <c r="DE902" s="3"/>
    </row>
    <row r="903" spans="1:109" ht="15.6" x14ac:dyDescent="0.3">
      <c r="A903" s="2"/>
      <c r="B903" s="3"/>
      <c r="C903" s="3"/>
      <c r="D903" s="3"/>
      <c r="E903" s="2"/>
      <c r="F903" s="2"/>
      <c r="G903" s="2"/>
      <c r="H903" s="15"/>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c r="BI903" s="10"/>
      <c r="BJ903" s="10"/>
      <c r="BK903" s="10"/>
      <c r="BL903" s="10"/>
      <c r="BM903" s="10"/>
      <c r="BN903" s="10"/>
      <c r="BO903" s="10"/>
      <c r="BP903" s="10"/>
      <c r="BQ903" s="10"/>
      <c r="BR903" s="10"/>
      <c r="BS903" s="10"/>
      <c r="BT903" s="10"/>
      <c r="BU903" s="10"/>
      <c r="BV903" s="10"/>
      <c r="BW903" s="10"/>
      <c r="BX903" s="10"/>
      <c r="BY903" s="10"/>
      <c r="BZ903" s="10"/>
      <c r="CA903" s="10"/>
      <c r="CB903" s="10"/>
      <c r="CC903" s="10"/>
      <c r="CD903" s="10"/>
      <c r="CE903" s="10"/>
      <c r="CF903" s="10"/>
      <c r="CG903" s="10"/>
      <c r="CH903" s="10"/>
      <c r="CI903" s="10"/>
      <c r="CJ903" s="10"/>
      <c r="CK903" s="10"/>
      <c r="CL903" s="10"/>
      <c r="CM903" s="10"/>
      <c r="CN903" s="10"/>
      <c r="CO903" s="10"/>
      <c r="CP903" s="10"/>
      <c r="CQ903" s="10"/>
      <c r="CR903" s="10"/>
      <c r="CS903" s="10"/>
      <c r="CT903" s="39"/>
      <c r="CU903" s="39"/>
      <c r="CV903" s="39"/>
      <c r="CW903" s="20"/>
      <c r="CX903" s="39"/>
      <c r="CY903" s="39"/>
      <c r="CZ903" s="39"/>
      <c r="DA903" s="39"/>
      <c r="DB903" s="3"/>
      <c r="DC903" s="3"/>
      <c r="DD903" s="3"/>
      <c r="DE903" s="3"/>
    </row>
    <row r="904" spans="1:109" ht="15.6" x14ac:dyDescent="0.3">
      <c r="A904" s="2"/>
      <c r="B904" s="3"/>
      <c r="C904" s="3"/>
      <c r="D904" s="3"/>
      <c r="E904" s="2"/>
      <c r="F904" s="2"/>
      <c r="G904" s="2"/>
      <c r="H904" s="15"/>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c r="BI904" s="10"/>
      <c r="BJ904" s="10"/>
      <c r="BK904" s="10"/>
      <c r="BL904" s="10"/>
      <c r="BM904" s="10"/>
      <c r="BN904" s="10"/>
      <c r="BO904" s="10"/>
      <c r="BP904" s="10"/>
      <c r="BQ904" s="10"/>
      <c r="BR904" s="10"/>
      <c r="BS904" s="10"/>
      <c r="BT904" s="10"/>
      <c r="BU904" s="10"/>
      <c r="BV904" s="10"/>
      <c r="BW904" s="10"/>
      <c r="BX904" s="10"/>
      <c r="BY904" s="10"/>
      <c r="BZ904" s="10"/>
      <c r="CA904" s="10"/>
      <c r="CB904" s="10"/>
      <c r="CC904" s="10"/>
      <c r="CD904" s="10"/>
      <c r="CE904" s="10"/>
      <c r="CF904" s="10"/>
      <c r="CG904" s="10"/>
      <c r="CH904" s="10"/>
      <c r="CI904" s="10"/>
      <c r="CJ904" s="10"/>
      <c r="CK904" s="10"/>
      <c r="CL904" s="10"/>
      <c r="CM904" s="10"/>
      <c r="CN904" s="10"/>
      <c r="CO904" s="10"/>
      <c r="CP904" s="10"/>
      <c r="CQ904" s="10"/>
      <c r="CR904" s="10"/>
      <c r="CS904" s="10"/>
      <c r="CT904" s="39"/>
      <c r="CU904" s="39"/>
      <c r="CV904" s="39"/>
      <c r="CW904" s="20"/>
      <c r="CX904" s="39"/>
      <c r="CY904" s="39"/>
      <c r="CZ904" s="39"/>
      <c r="DA904" s="39"/>
      <c r="DB904" s="3"/>
      <c r="DC904" s="3"/>
      <c r="DD904" s="3"/>
      <c r="DE904" s="3"/>
    </row>
    <row r="905" spans="1:109" ht="15.6" x14ac:dyDescent="0.3">
      <c r="A905" s="2"/>
      <c r="B905" s="3"/>
      <c r="C905" s="3"/>
      <c r="D905" s="3"/>
      <c r="E905" s="2"/>
      <c r="F905" s="2"/>
      <c r="G905" s="2"/>
      <c r="H905" s="15"/>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c r="BI905" s="10"/>
      <c r="BJ905" s="10"/>
      <c r="BK905" s="10"/>
      <c r="BL905" s="10"/>
      <c r="BM905" s="10"/>
      <c r="BN905" s="10"/>
      <c r="BO905" s="10"/>
      <c r="BP905" s="10"/>
      <c r="BQ905" s="10"/>
      <c r="BR905" s="10"/>
      <c r="BS905" s="10"/>
      <c r="BT905" s="10"/>
      <c r="BU905" s="10"/>
      <c r="BV905" s="10"/>
      <c r="BW905" s="10"/>
      <c r="BX905" s="10"/>
      <c r="BY905" s="10"/>
      <c r="BZ905" s="10"/>
      <c r="CA905" s="10"/>
      <c r="CB905" s="10"/>
      <c r="CC905" s="10"/>
      <c r="CD905" s="10"/>
      <c r="CE905" s="10"/>
      <c r="CF905" s="10"/>
      <c r="CG905" s="10"/>
      <c r="CH905" s="10"/>
      <c r="CI905" s="10"/>
      <c r="CJ905" s="10"/>
      <c r="CK905" s="10"/>
      <c r="CL905" s="10"/>
      <c r="CM905" s="10"/>
      <c r="CN905" s="10"/>
      <c r="CO905" s="10"/>
      <c r="CP905" s="10"/>
      <c r="CQ905" s="10"/>
      <c r="CR905" s="10"/>
      <c r="CS905" s="10"/>
      <c r="CT905" s="39"/>
      <c r="CU905" s="39"/>
      <c r="CV905" s="39"/>
      <c r="CW905" s="20"/>
      <c r="CX905" s="39"/>
      <c r="CY905" s="39"/>
      <c r="CZ905" s="39"/>
      <c r="DA905" s="39"/>
      <c r="DB905" s="3"/>
      <c r="DC905" s="3"/>
      <c r="DD905" s="3"/>
      <c r="DE905" s="3"/>
    </row>
    <row r="906" spans="1:109" ht="15.6" x14ac:dyDescent="0.3">
      <c r="A906" s="2"/>
      <c r="B906" s="3"/>
      <c r="C906" s="3"/>
      <c r="D906" s="3"/>
      <c r="E906" s="2"/>
      <c r="F906" s="2"/>
      <c r="G906" s="2"/>
      <c r="H906" s="15"/>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c r="BI906" s="10"/>
      <c r="BJ906" s="10"/>
      <c r="BK906" s="10"/>
      <c r="BL906" s="10"/>
      <c r="BM906" s="10"/>
      <c r="BN906" s="10"/>
      <c r="BO906" s="10"/>
      <c r="BP906" s="10"/>
      <c r="BQ906" s="10"/>
      <c r="BR906" s="10"/>
      <c r="BS906" s="10"/>
      <c r="BT906" s="10"/>
      <c r="BU906" s="10"/>
      <c r="BV906" s="10"/>
      <c r="BW906" s="10"/>
      <c r="BX906" s="10"/>
      <c r="BY906" s="10"/>
      <c r="BZ906" s="10"/>
      <c r="CA906" s="10"/>
      <c r="CB906" s="10"/>
      <c r="CC906" s="10"/>
      <c r="CD906" s="10"/>
      <c r="CE906" s="10"/>
      <c r="CF906" s="10"/>
      <c r="CG906" s="10"/>
      <c r="CH906" s="10"/>
      <c r="CI906" s="10"/>
      <c r="CJ906" s="10"/>
      <c r="CK906" s="10"/>
      <c r="CL906" s="10"/>
      <c r="CM906" s="10"/>
      <c r="CN906" s="10"/>
      <c r="CO906" s="10"/>
      <c r="CP906" s="10"/>
      <c r="CQ906" s="10"/>
      <c r="CR906" s="10"/>
      <c r="CS906" s="10"/>
      <c r="CT906" s="39"/>
      <c r="CU906" s="39"/>
      <c r="CV906" s="39"/>
      <c r="CW906" s="20"/>
      <c r="CX906" s="39"/>
      <c r="CY906" s="39"/>
      <c r="CZ906" s="39"/>
      <c r="DA906" s="39"/>
      <c r="DB906" s="3"/>
      <c r="DC906" s="3"/>
      <c r="DD906" s="3"/>
      <c r="DE906" s="3"/>
    </row>
    <row r="907" spans="1:109" ht="15.6" x14ac:dyDescent="0.3">
      <c r="A907" s="2"/>
      <c r="B907" s="3"/>
      <c r="C907" s="3"/>
      <c r="D907" s="3"/>
      <c r="E907" s="2"/>
      <c r="F907" s="2"/>
      <c r="G907" s="2"/>
      <c r="H907" s="15"/>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c r="BI907" s="10"/>
      <c r="BJ907" s="10"/>
      <c r="BK907" s="10"/>
      <c r="BL907" s="10"/>
      <c r="BM907" s="10"/>
      <c r="BN907" s="10"/>
      <c r="BO907" s="10"/>
      <c r="BP907" s="10"/>
      <c r="BQ907" s="10"/>
      <c r="BR907" s="10"/>
      <c r="BS907" s="10"/>
      <c r="BT907" s="10"/>
      <c r="BU907" s="10"/>
      <c r="BV907" s="10"/>
      <c r="BW907" s="10"/>
      <c r="BX907" s="10"/>
      <c r="BY907" s="10"/>
      <c r="BZ907" s="10"/>
      <c r="CA907" s="10"/>
      <c r="CB907" s="10"/>
      <c r="CC907" s="10"/>
      <c r="CD907" s="10"/>
      <c r="CE907" s="10"/>
      <c r="CF907" s="10"/>
      <c r="CG907" s="10"/>
      <c r="CH907" s="10"/>
      <c r="CI907" s="10"/>
      <c r="CJ907" s="10"/>
      <c r="CK907" s="10"/>
      <c r="CL907" s="10"/>
      <c r="CM907" s="10"/>
      <c r="CN907" s="10"/>
      <c r="CO907" s="10"/>
      <c r="CP907" s="10"/>
      <c r="CQ907" s="10"/>
      <c r="CR907" s="10"/>
      <c r="CS907" s="10"/>
      <c r="CT907" s="39"/>
      <c r="CU907" s="39"/>
      <c r="CV907" s="39"/>
      <c r="CW907" s="20"/>
      <c r="CX907" s="39"/>
      <c r="CY907" s="39"/>
      <c r="CZ907" s="39"/>
      <c r="DA907" s="39"/>
      <c r="DB907" s="3"/>
      <c r="DC907" s="3"/>
      <c r="DD907" s="3"/>
      <c r="DE907" s="3"/>
    </row>
    <row r="908" spans="1:109" ht="15.6" x14ac:dyDescent="0.3">
      <c r="A908" s="2"/>
      <c r="B908" s="3"/>
      <c r="C908" s="3"/>
      <c r="D908" s="3"/>
      <c r="E908" s="2"/>
      <c r="F908" s="2"/>
      <c r="G908" s="2"/>
      <c r="H908" s="15"/>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c r="BI908" s="10"/>
      <c r="BJ908" s="10"/>
      <c r="BK908" s="10"/>
      <c r="BL908" s="10"/>
      <c r="BM908" s="10"/>
      <c r="BN908" s="10"/>
      <c r="BO908" s="10"/>
      <c r="BP908" s="10"/>
      <c r="BQ908" s="10"/>
      <c r="BR908" s="10"/>
      <c r="BS908" s="10"/>
      <c r="BT908" s="10"/>
      <c r="BU908" s="10"/>
      <c r="BV908" s="10"/>
      <c r="BW908" s="10"/>
      <c r="BX908" s="10"/>
      <c r="BY908" s="10"/>
      <c r="BZ908" s="10"/>
      <c r="CA908" s="10"/>
      <c r="CB908" s="10"/>
      <c r="CC908" s="10"/>
      <c r="CD908" s="10"/>
      <c r="CE908" s="10"/>
      <c r="CF908" s="10"/>
      <c r="CG908" s="10"/>
      <c r="CH908" s="10"/>
      <c r="CI908" s="10"/>
      <c r="CJ908" s="10"/>
      <c r="CK908" s="10"/>
      <c r="CL908" s="10"/>
      <c r="CM908" s="10"/>
      <c r="CN908" s="10"/>
      <c r="CO908" s="10"/>
      <c r="CP908" s="10"/>
      <c r="CQ908" s="10"/>
      <c r="CR908" s="10"/>
      <c r="CS908" s="10"/>
      <c r="CT908" s="39"/>
      <c r="CU908" s="39"/>
      <c r="CV908" s="39"/>
      <c r="CW908" s="20"/>
      <c r="CX908" s="39"/>
      <c r="CY908" s="39"/>
      <c r="CZ908" s="39"/>
      <c r="DA908" s="39"/>
      <c r="DB908" s="3"/>
      <c r="DC908" s="3"/>
      <c r="DD908" s="3"/>
      <c r="DE908" s="3"/>
    </row>
    <row r="909" spans="1:109" ht="15.6" x14ac:dyDescent="0.3">
      <c r="A909" s="2"/>
      <c r="B909" s="3"/>
      <c r="C909" s="3"/>
      <c r="D909" s="3"/>
      <c r="E909" s="2"/>
      <c r="F909" s="2"/>
      <c r="G909" s="2"/>
      <c r="H909" s="15"/>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c r="BI909" s="10"/>
      <c r="BJ909" s="10"/>
      <c r="BK909" s="10"/>
      <c r="BL909" s="10"/>
      <c r="BM909" s="10"/>
      <c r="BN909" s="10"/>
      <c r="BO909" s="10"/>
      <c r="BP909" s="10"/>
      <c r="BQ909" s="10"/>
      <c r="BR909" s="10"/>
      <c r="BS909" s="10"/>
      <c r="BT909" s="10"/>
      <c r="BU909" s="10"/>
      <c r="BV909" s="10"/>
      <c r="BW909" s="10"/>
      <c r="BX909" s="10"/>
      <c r="BY909" s="10"/>
      <c r="BZ909" s="10"/>
      <c r="CA909" s="10"/>
      <c r="CB909" s="10"/>
      <c r="CC909" s="10"/>
      <c r="CD909" s="10"/>
      <c r="CE909" s="10"/>
      <c r="CF909" s="10"/>
      <c r="CG909" s="10"/>
      <c r="CH909" s="10"/>
      <c r="CI909" s="10"/>
      <c r="CJ909" s="10"/>
      <c r="CK909" s="10"/>
      <c r="CL909" s="10"/>
      <c r="CM909" s="10"/>
      <c r="CN909" s="10"/>
      <c r="CO909" s="10"/>
      <c r="CP909" s="10"/>
      <c r="CQ909" s="10"/>
      <c r="CR909" s="10"/>
      <c r="CS909" s="10"/>
      <c r="CT909" s="39"/>
      <c r="CU909" s="39"/>
      <c r="CV909" s="39"/>
      <c r="CW909" s="20"/>
      <c r="CX909" s="39"/>
      <c r="CY909" s="39"/>
      <c r="CZ909" s="39"/>
      <c r="DA909" s="39"/>
      <c r="DB909" s="3"/>
      <c r="DC909" s="3"/>
      <c r="DD909" s="3"/>
      <c r="DE909" s="3"/>
    </row>
    <row r="910" spans="1:109" ht="15.6" x14ac:dyDescent="0.3">
      <c r="A910" s="2"/>
      <c r="B910" s="3"/>
      <c r="C910" s="3"/>
      <c r="D910" s="3"/>
      <c r="E910" s="2"/>
      <c r="F910" s="2"/>
      <c r="G910" s="2"/>
      <c r="H910" s="15"/>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c r="BI910" s="10"/>
      <c r="BJ910" s="10"/>
      <c r="BK910" s="10"/>
      <c r="BL910" s="10"/>
      <c r="BM910" s="10"/>
      <c r="BN910" s="10"/>
      <c r="BO910" s="10"/>
      <c r="BP910" s="10"/>
      <c r="BQ910" s="10"/>
      <c r="BR910" s="10"/>
      <c r="BS910" s="10"/>
      <c r="BT910" s="10"/>
      <c r="BU910" s="10"/>
      <c r="BV910" s="10"/>
      <c r="BW910" s="10"/>
      <c r="BX910" s="10"/>
      <c r="BY910" s="10"/>
      <c r="BZ910" s="10"/>
      <c r="CA910" s="10"/>
      <c r="CB910" s="10"/>
      <c r="CC910" s="10"/>
      <c r="CD910" s="10"/>
      <c r="CE910" s="10"/>
      <c r="CF910" s="10"/>
      <c r="CG910" s="10"/>
      <c r="CH910" s="10"/>
      <c r="CI910" s="10"/>
      <c r="CJ910" s="10"/>
      <c r="CK910" s="10"/>
      <c r="CL910" s="10"/>
      <c r="CM910" s="10"/>
      <c r="CN910" s="10"/>
      <c r="CO910" s="10"/>
      <c r="CP910" s="10"/>
      <c r="CQ910" s="10"/>
      <c r="CR910" s="10"/>
      <c r="CS910" s="10"/>
      <c r="CT910" s="39"/>
      <c r="CU910" s="39"/>
      <c r="CV910" s="39"/>
      <c r="CW910" s="20"/>
      <c r="CX910" s="39"/>
      <c r="CY910" s="39"/>
      <c r="CZ910" s="39"/>
      <c r="DA910" s="39"/>
      <c r="DB910" s="3"/>
      <c r="DC910" s="3"/>
      <c r="DD910" s="3"/>
      <c r="DE910" s="3"/>
    </row>
    <row r="911" spans="1:109" ht="15.6" x14ac:dyDescent="0.3">
      <c r="A911" s="2"/>
      <c r="B911" s="3"/>
      <c r="C911" s="3"/>
      <c r="D911" s="3"/>
      <c r="E911" s="2"/>
      <c r="F911" s="2"/>
      <c r="G911" s="2"/>
      <c r="H911" s="15"/>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c r="BI911" s="10"/>
      <c r="BJ911" s="10"/>
      <c r="BK911" s="10"/>
      <c r="BL911" s="10"/>
      <c r="BM911" s="10"/>
      <c r="BN911" s="10"/>
      <c r="BO911" s="10"/>
      <c r="BP911" s="10"/>
      <c r="BQ911" s="10"/>
      <c r="BR911" s="10"/>
      <c r="BS911" s="10"/>
      <c r="BT911" s="10"/>
      <c r="BU911" s="10"/>
      <c r="BV911" s="10"/>
      <c r="BW911" s="10"/>
      <c r="BX911" s="10"/>
      <c r="BY911" s="10"/>
      <c r="BZ911" s="10"/>
      <c r="CA911" s="10"/>
      <c r="CB911" s="10"/>
      <c r="CC911" s="10"/>
      <c r="CD911" s="10"/>
      <c r="CE911" s="10"/>
      <c r="CF911" s="10"/>
      <c r="CG911" s="10"/>
      <c r="CH911" s="10"/>
      <c r="CI911" s="10"/>
      <c r="CJ911" s="10"/>
      <c r="CK911" s="10"/>
      <c r="CL911" s="10"/>
      <c r="CM911" s="10"/>
      <c r="CN911" s="10"/>
      <c r="CO911" s="10"/>
      <c r="CP911" s="10"/>
      <c r="CQ911" s="10"/>
      <c r="CR911" s="10"/>
      <c r="CS911" s="10"/>
      <c r="CT911" s="39"/>
      <c r="CU911" s="39"/>
      <c r="CV911" s="39"/>
      <c r="CW911" s="20"/>
      <c r="CX911" s="39"/>
      <c r="CY911" s="39"/>
      <c r="CZ911" s="39"/>
      <c r="DA911" s="39"/>
      <c r="DB911" s="3"/>
      <c r="DC911" s="3"/>
      <c r="DD911" s="3"/>
      <c r="DE911" s="3"/>
    </row>
    <row r="912" spans="1:109" ht="15.6" x14ac:dyDescent="0.3">
      <c r="A912" s="2"/>
      <c r="B912" s="3"/>
      <c r="C912" s="3"/>
      <c r="D912" s="3"/>
      <c r="E912" s="2"/>
      <c r="F912" s="2"/>
      <c r="G912" s="2"/>
      <c r="H912" s="15"/>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c r="BI912" s="10"/>
      <c r="BJ912" s="10"/>
      <c r="BK912" s="10"/>
      <c r="BL912" s="10"/>
      <c r="BM912" s="10"/>
      <c r="BN912" s="10"/>
      <c r="BO912" s="10"/>
      <c r="BP912" s="10"/>
      <c r="BQ912" s="10"/>
      <c r="BR912" s="10"/>
      <c r="BS912" s="10"/>
      <c r="BT912" s="10"/>
      <c r="BU912" s="10"/>
      <c r="BV912" s="10"/>
      <c r="BW912" s="10"/>
      <c r="BX912" s="10"/>
      <c r="BY912" s="10"/>
      <c r="BZ912" s="10"/>
      <c r="CA912" s="10"/>
      <c r="CB912" s="10"/>
      <c r="CC912" s="10"/>
      <c r="CD912" s="10"/>
      <c r="CE912" s="10"/>
      <c r="CF912" s="10"/>
      <c r="CG912" s="10"/>
      <c r="CH912" s="10"/>
      <c r="CI912" s="10"/>
      <c r="CJ912" s="10"/>
      <c r="CK912" s="10"/>
      <c r="CL912" s="10"/>
      <c r="CM912" s="10"/>
      <c r="CN912" s="10"/>
      <c r="CO912" s="10"/>
      <c r="CP912" s="10"/>
      <c r="CQ912" s="10"/>
      <c r="CR912" s="10"/>
      <c r="CS912" s="10"/>
      <c r="CT912" s="39"/>
      <c r="CU912" s="39"/>
      <c r="CV912" s="39"/>
      <c r="CW912" s="20"/>
      <c r="CX912" s="39"/>
      <c r="CY912" s="39"/>
      <c r="CZ912" s="39"/>
      <c r="DA912" s="39"/>
      <c r="DB912" s="3"/>
      <c r="DC912" s="3"/>
      <c r="DD912" s="3"/>
      <c r="DE912" s="3"/>
    </row>
    <row r="913" spans="1:109" ht="15.6" x14ac:dyDescent="0.3">
      <c r="A913" s="2"/>
      <c r="B913" s="3"/>
      <c r="C913" s="3"/>
      <c r="D913" s="3"/>
      <c r="E913" s="2"/>
      <c r="F913" s="2"/>
      <c r="G913" s="2"/>
      <c r="H913" s="15"/>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c r="BI913" s="10"/>
      <c r="BJ913" s="10"/>
      <c r="BK913" s="10"/>
      <c r="BL913" s="10"/>
      <c r="BM913" s="10"/>
      <c r="BN913" s="10"/>
      <c r="BO913" s="10"/>
      <c r="BP913" s="10"/>
      <c r="BQ913" s="10"/>
      <c r="BR913" s="10"/>
      <c r="BS913" s="10"/>
      <c r="BT913" s="10"/>
      <c r="BU913" s="10"/>
      <c r="BV913" s="10"/>
      <c r="BW913" s="10"/>
      <c r="BX913" s="10"/>
      <c r="BY913" s="10"/>
      <c r="BZ913" s="10"/>
      <c r="CA913" s="10"/>
      <c r="CB913" s="10"/>
      <c r="CC913" s="10"/>
      <c r="CD913" s="10"/>
      <c r="CE913" s="10"/>
      <c r="CF913" s="10"/>
      <c r="CG913" s="10"/>
      <c r="CH913" s="10"/>
      <c r="CI913" s="10"/>
      <c r="CJ913" s="10"/>
      <c r="CK913" s="10"/>
      <c r="CL913" s="10"/>
      <c r="CM913" s="10"/>
      <c r="CN913" s="10"/>
      <c r="CO913" s="10"/>
      <c r="CP913" s="10"/>
      <c r="CQ913" s="10"/>
      <c r="CR913" s="10"/>
      <c r="CS913" s="10"/>
      <c r="CT913" s="39"/>
      <c r="CU913" s="39"/>
      <c r="CV913" s="39"/>
      <c r="CW913" s="20"/>
      <c r="CX913" s="39"/>
      <c r="CY913" s="39"/>
      <c r="CZ913" s="39"/>
      <c r="DA913" s="39"/>
      <c r="DB913" s="3"/>
      <c r="DC913" s="3"/>
      <c r="DD913" s="3"/>
      <c r="DE913" s="3"/>
    </row>
    <row r="914" spans="1:109" ht="15.6" x14ac:dyDescent="0.3">
      <c r="A914" s="2"/>
      <c r="B914" s="3"/>
      <c r="C914" s="3"/>
      <c r="D914" s="3"/>
      <c r="E914" s="2"/>
      <c r="F914" s="2"/>
      <c r="G914" s="2"/>
      <c r="H914" s="15"/>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c r="BI914" s="10"/>
      <c r="BJ914" s="10"/>
      <c r="BK914" s="10"/>
      <c r="BL914" s="10"/>
      <c r="BM914" s="10"/>
      <c r="BN914" s="10"/>
      <c r="BO914" s="10"/>
      <c r="BP914" s="10"/>
      <c r="BQ914" s="10"/>
      <c r="BR914" s="10"/>
      <c r="BS914" s="10"/>
      <c r="BT914" s="10"/>
      <c r="BU914" s="10"/>
      <c r="BV914" s="10"/>
      <c r="BW914" s="10"/>
      <c r="BX914" s="10"/>
      <c r="BY914" s="10"/>
      <c r="BZ914" s="10"/>
      <c r="CA914" s="10"/>
      <c r="CB914" s="10"/>
      <c r="CC914" s="10"/>
      <c r="CD914" s="10"/>
      <c r="CE914" s="10"/>
      <c r="CF914" s="10"/>
      <c r="CG914" s="10"/>
      <c r="CH914" s="10"/>
      <c r="CI914" s="10"/>
      <c r="CJ914" s="10"/>
      <c r="CK914" s="10"/>
      <c r="CL914" s="10"/>
      <c r="CM914" s="10"/>
      <c r="CN914" s="10"/>
      <c r="CO914" s="10"/>
      <c r="CP914" s="10"/>
      <c r="CQ914" s="10"/>
      <c r="CR914" s="10"/>
      <c r="CS914" s="10"/>
      <c r="CT914" s="39"/>
      <c r="CU914" s="39"/>
      <c r="CV914" s="39"/>
      <c r="CW914" s="20"/>
      <c r="CX914" s="39"/>
      <c r="CY914" s="39"/>
      <c r="CZ914" s="39"/>
      <c r="DA914" s="39"/>
      <c r="DB914" s="3"/>
      <c r="DC914" s="3"/>
      <c r="DD914" s="3"/>
      <c r="DE914" s="3"/>
    </row>
    <row r="915" spans="1:109" ht="15.6" x14ac:dyDescent="0.3">
      <c r="A915" s="2"/>
      <c r="B915" s="3"/>
      <c r="C915" s="3"/>
      <c r="D915" s="3"/>
      <c r="E915" s="2"/>
      <c r="F915" s="2"/>
      <c r="G915" s="2"/>
      <c r="H915" s="15"/>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c r="BI915" s="10"/>
      <c r="BJ915" s="10"/>
      <c r="BK915" s="10"/>
      <c r="BL915" s="10"/>
      <c r="BM915" s="10"/>
      <c r="BN915" s="10"/>
      <c r="BO915" s="10"/>
      <c r="BP915" s="10"/>
      <c r="BQ915" s="10"/>
      <c r="BR915" s="10"/>
      <c r="BS915" s="10"/>
      <c r="BT915" s="10"/>
      <c r="BU915" s="10"/>
      <c r="BV915" s="10"/>
      <c r="BW915" s="10"/>
      <c r="BX915" s="10"/>
      <c r="BY915" s="10"/>
      <c r="BZ915" s="10"/>
      <c r="CA915" s="10"/>
      <c r="CB915" s="10"/>
      <c r="CC915" s="10"/>
      <c r="CD915" s="10"/>
      <c r="CE915" s="10"/>
      <c r="CF915" s="10"/>
      <c r="CG915" s="10"/>
      <c r="CH915" s="10"/>
      <c r="CI915" s="10"/>
      <c r="CJ915" s="10"/>
      <c r="CK915" s="10"/>
      <c r="CL915" s="10"/>
      <c r="CM915" s="10"/>
      <c r="CN915" s="10"/>
      <c r="CO915" s="10"/>
      <c r="CP915" s="10"/>
      <c r="CQ915" s="10"/>
      <c r="CR915" s="10"/>
      <c r="CS915" s="10"/>
      <c r="CT915" s="39"/>
      <c r="CU915" s="39"/>
      <c r="CV915" s="39"/>
      <c r="CW915" s="20"/>
      <c r="CX915" s="39"/>
      <c r="CY915" s="39"/>
      <c r="CZ915" s="39"/>
      <c r="DA915" s="39"/>
      <c r="DB915" s="3"/>
      <c r="DC915" s="3"/>
      <c r="DD915" s="3"/>
      <c r="DE915" s="3"/>
    </row>
    <row r="916" spans="1:109" ht="15.6" x14ac:dyDescent="0.3">
      <c r="A916" s="2"/>
      <c r="B916" s="3"/>
      <c r="C916" s="3"/>
      <c r="D916" s="3"/>
      <c r="E916" s="2"/>
      <c r="F916" s="2"/>
      <c r="G916" s="2"/>
      <c r="H916" s="15"/>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c r="BI916" s="10"/>
      <c r="BJ916" s="10"/>
      <c r="BK916" s="10"/>
      <c r="BL916" s="10"/>
      <c r="BM916" s="10"/>
      <c r="BN916" s="10"/>
      <c r="BO916" s="10"/>
      <c r="BP916" s="10"/>
      <c r="BQ916" s="10"/>
      <c r="BR916" s="10"/>
      <c r="BS916" s="10"/>
      <c r="BT916" s="10"/>
      <c r="BU916" s="10"/>
      <c r="BV916" s="10"/>
      <c r="BW916" s="10"/>
      <c r="BX916" s="10"/>
      <c r="BY916" s="10"/>
      <c r="BZ916" s="10"/>
      <c r="CA916" s="10"/>
      <c r="CB916" s="10"/>
      <c r="CC916" s="10"/>
      <c r="CD916" s="10"/>
      <c r="CE916" s="10"/>
      <c r="CF916" s="10"/>
      <c r="CG916" s="10"/>
      <c r="CH916" s="10"/>
      <c r="CI916" s="10"/>
      <c r="CJ916" s="10"/>
      <c r="CK916" s="10"/>
      <c r="CL916" s="10"/>
      <c r="CM916" s="10"/>
      <c r="CN916" s="10"/>
      <c r="CO916" s="10"/>
      <c r="CP916" s="10"/>
      <c r="CQ916" s="10"/>
      <c r="CR916" s="10"/>
      <c r="CS916" s="10"/>
      <c r="CT916" s="39"/>
      <c r="CU916" s="39"/>
      <c r="CV916" s="39"/>
      <c r="CW916" s="20"/>
      <c r="CX916" s="39"/>
      <c r="CY916" s="39"/>
      <c r="CZ916" s="39"/>
      <c r="DA916" s="39"/>
      <c r="DB916" s="3"/>
      <c r="DC916" s="3"/>
      <c r="DD916" s="3"/>
      <c r="DE916" s="3"/>
    </row>
    <row r="917" spans="1:109" ht="15.6" x14ac:dyDescent="0.3">
      <c r="A917" s="2"/>
      <c r="B917" s="3"/>
      <c r="C917" s="3"/>
      <c r="D917" s="3"/>
      <c r="E917" s="2"/>
      <c r="F917" s="2"/>
      <c r="G917" s="2"/>
      <c r="H917" s="15"/>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c r="BI917" s="10"/>
      <c r="BJ917" s="10"/>
      <c r="BK917" s="10"/>
      <c r="BL917" s="10"/>
      <c r="BM917" s="10"/>
      <c r="BN917" s="10"/>
      <c r="BO917" s="10"/>
      <c r="BP917" s="10"/>
      <c r="BQ917" s="10"/>
      <c r="BR917" s="10"/>
      <c r="BS917" s="10"/>
      <c r="BT917" s="10"/>
      <c r="BU917" s="10"/>
      <c r="BV917" s="10"/>
      <c r="BW917" s="10"/>
      <c r="BX917" s="10"/>
      <c r="BY917" s="10"/>
      <c r="BZ917" s="10"/>
      <c r="CA917" s="10"/>
      <c r="CB917" s="10"/>
      <c r="CC917" s="10"/>
      <c r="CD917" s="10"/>
      <c r="CE917" s="10"/>
      <c r="CF917" s="10"/>
      <c r="CG917" s="10"/>
      <c r="CH917" s="10"/>
      <c r="CI917" s="10"/>
      <c r="CJ917" s="10"/>
      <c r="CK917" s="10"/>
      <c r="CL917" s="10"/>
      <c r="CM917" s="10"/>
      <c r="CN917" s="10"/>
      <c r="CO917" s="10"/>
      <c r="CP917" s="10"/>
      <c r="CQ917" s="10"/>
      <c r="CR917" s="10"/>
      <c r="CS917" s="10"/>
      <c r="CT917" s="39"/>
      <c r="CU917" s="39"/>
      <c r="CV917" s="39"/>
      <c r="CW917" s="20"/>
      <c r="CX917" s="39"/>
      <c r="CY917" s="39"/>
      <c r="CZ917" s="39"/>
      <c r="DA917" s="39"/>
      <c r="DB917" s="3"/>
      <c r="DC917" s="3"/>
      <c r="DD917" s="3"/>
      <c r="DE917" s="3"/>
    </row>
    <row r="918" spans="1:109" ht="15.6" x14ac:dyDescent="0.3">
      <c r="A918" s="2"/>
      <c r="B918" s="3"/>
      <c r="C918" s="3"/>
      <c r="D918" s="3"/>
      <c r="E918" s="2"/>
      <c r="F918" s="2"/>
      <c r="G918" s="2"/>
      <c r="H918" s="15"/>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c r="BI918" s="10"/>
      <c r="BJ918" s="10"/>
      <c r="BK918" s="10"/>
      <c r="BL918" s="10"/>
      <c r="BM918" s="10"/>
      <c r="BN918" s="10"/>
      <c r="BO918" s="10"/>
      <c r="BP918" s="10"/>
      <c r="BQ918" s="10"/>
      <c r="BR918" s="10"/>
      <c r="BS918" s="10"/>
      <c r="BT918" s="10"/>
      <c r="BU918" s="10"/>
      <c r="BV918" s="10"/>
      <c r="BW918" s="10"/>
      <c r="BX918" s="10"/>
      <c r="BY918" s="10"/>
      <c r="BZ918" s="10"/>
      <c r="CA918" s="10"/>
      <c r="CB918" s="10"/>
      <c r="CC918" s="10"/>
      <c r="CD918" s="10"/>
      <c r="CE918" s="10"/>
      <c r="CF918" s="10"/>
      <c r="CG918" s="10"/>
      <c r="CH918" s="10"/>
      <c r="CI918" s="10"/>
      <c r="CJ918" s="10"/>
      <c r="CK918" s="10"/>
      <c r="CL918" s="10"/>
      <c r="CM918" s="10"/>
      <c r="CN918" s="10"/>
      <c r="CO918" s="10"/>
      <c r="CP918" s="10"/>
      <c r="CQ918" s="10"/>
      <c r="CR918" s="10"/>
      <c r="CS918" s="10"/>
      <c r="CT918" s="39"/>
      <c r="CU918" s="39"/>
      <c r="CV918" s="39"/>
      <c r="CW918" s="20"/>
      <c r="CX918" s="39"/>
      <c r="CY918" s="39"/>
      <c r="CZ918" s="39"/>
      <c r="DA918" s="39"/>
      <c r="DB918" s="3"/>
      <c r="DC918" s="3"/>
      <c r="DD918" s="3"/>
      <c r="DE918" s="3"/>
    </row>
    <row r="919" spans="1:109" ht="15.6" x14ac:dyDescent="0.3">
      <c r="A919" s="2"/>
      <c r="B919" s="3"/>
      <c r="C919" s="3"/>
      <c r="D919" s="3"/>
      <c r="E919" s="2"/>
      <c r="F919" s="2"/>
      <c r="G919" s="2"/>
      <c r="H919" s="15"/>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c r="BI919" s="10"/>
      <c r="BJ919" s="10"/>
      <c r="BK919" s="10"/>
      <c r="BL919" s="10"/>
      <c r="BM919" s="10"/>
      <c r="BN919" s="10"/>
      <c r="BO919" s="10"/>
      <c r="BP919" s="10"/>
      <c r="BQ919" s="10"/>
      <c r="BR919" s="10"/>
      <c r="BS919" s="10"/>
      <c r="BT919" s="10"/>
      <c r="BU919" s="10"/>
      <c r="BV919" s="10"/>
      <c r="BW919" s="10"/>
      <c r="BX919" s="10"/>
      <c r="BY919" s="10"/>
      <c r="BZ919" s="10"/>
      <c r="CA919" s="10"/>
      <c r="CB919" s="10"/>
      <c r="CC919" s="10"/>
      <c r="CD919" s="10"/>
      <c r="CE919" s="10"/>
      <c r="CF919" s="10"/>
      <c r="CG919" s="10"/>
      <c r="CH919" s="10"/>
      <c r="CI919" s="10"/>
      <c r="CJ919" s="10"/>
      <c r="CK919" s="10"/>
      <c r="CL919" s="10"/>
      <c r="CM919" s="10"/>
      <c r="CN919" s="10"/>
      <c r="CO919" s="10"/>
      <c r="CP919" s="10"/>
      <c r="CQ919" s="10"/>
      <c r="CR919" s="10"/>
      <c r="CS919" s="10"/>
      <c r="CT919" s="39"/>
      <c r="CU919" s="39"/>
      <c r="CV919" s="39"/>
      <c r="CW919" s="20"/>
      <c r="CX919" s="39"/>
      <c r="CY919" s="39"/>
      <c r="CZ919" s="39"/>
      <c r="DA919" s="39"/>
      <c r="DB919" s="3"/>
      <c r="DC919" s="3"/>
      <c r="DD919" s="3"/>
      <c r="DE919" s="3"/>
    </row>
    <row r="920" spans="1:109" ht="15.6" x14ac:dyDescent="0.3">
      <c r="A920" s="2"/>
      <c r="B920" s="3"/>
      <c r="C920" s="3"/>
      <c r="D920" s="3"/>
      <c r="E920" s="2"/>
      <c r="F920" s="2"/>
      <c r="G920" s="2"/>
      <c r="H920" s="15"/>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c r="BU920" s="10"/>
      <c r="BV920" s="10"/>
      <c r="BW920" s="10"/>
      <c r="BX920" s="10"/>
      <c r="BY920" s="10"/>
      <c r="BZ920" s="10"/>
      <c r="CA920" s="10"/>
      <c r="CB920" s="10"/>
      <c r="CC920" s="10"/>
      <c r="CD920" s="10"/>
      <c r="CE920" s="10"/>
      <c r="CF920" s="10"/>
      <c r="CG920" s="10"/>
      <c r="CH920" s="10"/>
      <c r="CI920" s="10"/>
      <c r="CJ920" s="10"/>
      <c r="CK920" s="10"/>
      <c r="CL920" s="10"/>
      <c r="CM920" s="10"/>
      <c r="CN920" s="10"/>
      <c r="CO920" s="10"/>
      <c r="CP920" s="10"/>
      <c r="CQ920" s="10"/>
      <c r="CR920" s="10"/>
      <c r="CS920" s="10"/>
      <c r="CT920" s="39"/>
      <c r="CU920" s="39"/>
      <c r="CV920" s="39"/>
      <c r="CW920" s="20"/>
      <c r="CX920" s="39"/>
      <c r="CY920" s="39"/>
      <c r="CZ920" s="39"/>
      <c r="DA920" s="39"/>
      <c r="DB920" s="3"/>
      <c r="DC920" s="3"/>
      <c r="DD920" s="3"/>
      <c r="DE920" s="3"/>
    </row>
    <row r="921" spans="1:109" ht="15.6" x14ac:dyDescent="0.3">
      <c r="A921" s="2"/>
      <c r="B921" s="3"/>
      <c r="C921" s="3"/>
      <c r="D921" s="3"/>
      <c r="E921" s="2"/>
      <c r="F921" s="2"/>
      <c r="G921" s="2"/>
      <c r="H921" s="15"/>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c r="BU921" s="10"/>
      <c r="BV921" s="10"/>
      <c r="BW921" s="10"/>
      <c r="BX921" s="10"/>
      <c r="BY921" s="10"/>
      <c r="BZ921" s="10"/>
      <c r="CA921" s="10"/>
      <c r="CB921" s="10"/>
      <c r="CC921" s="10"/>
      <c r="CD921" s="10"/>
      <c r="CE921" s="10"/>
      <c r="CF921" s="10"/>
      <c r="CG921" s="10"/>
      <c r="CH921" s="10"/>
      <c r="CI921" s="10"/>
      <c r="CJ921" s="10"/>
      <c r="CK921" s="10"/>
      <c r="CL921" s="10"/>
      <c r="CM921" s="10"/>
      <c r="CN921" s="10"/>
      <c r="CO921" s="10"/>
      <c r="CP921" s="10"/>
      <c r="CQ921" s="10"/>
      <c r="CR921" s="10"/>
      <c r="CS921" s="10"/>
      <c r="CT921" s="39"/>
      <c r="CU921" s="39"/>
      <c r="CV921" s="39"/>
      <c r="CW921" s="20"/>
      <c r="CX921" s="39"/>
      <c r="CY921" s="39"/>
      <c r="CZ921" s="39"/>
      <c r="DA921" s="39"/>
      <c r="DB921" s="3"/>
      <c r="DC921" s="3"/>
      <c r="DD921" s="3"/>
      <c r="DE921" s="3"/>
    </row>
    <row r="922" spans="1:109" ht="15.6" x14ac:dyDescent="0.3">
      <c r="A922" s="2"/>
      <c r="B922" s="3"/>
      <c r="C922" s="3"/>
      <c r="D922" s="3"/>
      <c r="E922" s="2"/>
      <c r="F922" s="2"/>
      <c r="G922" s="2"/>
      <c r="H922" s="15"/>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c r="BU922" s="10"/>
      <c r="BV922" s="10"/>
      <c r="BW922" s="10"/>
      <c r="BX922" s="10"/>
      <c r="BY922" s="10"/>
      <c r="BZ922" s="10"/>
      <c r="CA922" s="10"/>
      <c r="CB922" s="10"/>
      <c r="CC922" s="10"/>
      <c r="CD922" s="10"/>
      <c r="CE922" s="10"/>
      <c r="CF922" s="10"/>
      <c r="CG922" s="10"/>
      <c r="CH922" s="10"/>
      <c r="CI922" s="10"/>
      <c r="CJ922" s="10"/>
      <c r="CK922" s="10"/>
      <c r="CL922" s="10"/>
      <c r="CM922" s="10"/>
      <c r="CN922" s="10"/>
      <c r="CO922" s="10"/>
      <c r="CP922" s="10"/>
      <c r="CQ922" s="10"/>
      <c r="CR922" s="10"/>
      <c r="CS922" s="10"/>
      <c r="CT922" s="39"/>
      <c r="CU922" s="39"/>
      <c r="CV922" s="39"/>
      <c r="CW922" s="20"/>
      <c r="CX922" s="39"/>
      <c r="CY922" s="39"/>
      <c r="CZ922" s="39"/>
      <c r="DA922" s="39"/>
      <c r="DB922" s="3"/>
      <c r="DC922" s="3"/>
      <c r="DD922" s="3"/>
      <c r="DE922" s="3"/>
    </row>
    <row r="923" spans="1:109" ht="15.6" x14ac:dyDescent="0.3">
      <c r="A923" s="2"/>
      <c r="B923" s="3"/>
      <c r="C923" s="3"/>
      <c r="D923" s="3"/>
      <c r="E923" s="2"/>
      <c r="F923" s="2"/>
      <c r="G923" s="2"/>
      <c r="H923" s="15"/>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c r="BU923" s="10"/>
      <c r="BV923" s="10"/>
      <c r="BW923" s="10"/>
      <c r="BX923" s="10"/>
      <c r="BY923" s="10"/>
      <c r="BZ923" s="10"/>
      <c r="CA923" s="10"/>
      <c r="CB923" s="10"/>
      <c r="CC923" s="10"/>
      <c r="CD923" s="10"/>
      <c r="CE923" s="10"/>
      <c r="CF923" s="10"/>
      <c r="CG923" s="10"/>
      <c r="CH923" s="10"/>
      <c r="CI923" s="10"/>
      <c r="CJ923" s="10"/>
      <c r="CK923" s="10"/>
      <c r="CL923" s="10"/>
      <c r="CM923" s="10"/>
      <c r="CN923" s="10"/>
      <c r="CO923" s="10"/>
      <c r="CP923" s="10"/>
      <c r="CQ923" s="10"/>
      <c r="CR923" s="10"/>
      <c r="CS923" s="10"/>
      <c r="CT923" s="39"/>
      <c r="CU923" s="39"/>
      <c r="CV923" s="39"/>
      <c r="CW923" s="20"/>
      <c r="CX923" s="39"/>
      <c r="CY923" s="39"/>
      <c r="CZ923" s="39"/>
      <c r="DA923" s="39"/>
      <c r="DB923" s="3"/>
      <c r="DC923" s="3"/>
      <c r="DD923" s="3"/>
      <c r="DE923" s="3"/>
    </row>
    <row r="924" spans="1:109" ht="15.6" x14ac:dyDescent="0.3">
      <c r="A924" s="2"/>
      <c r="B924" s="3"/>
      <c r="C924" s="3"/>
      <c r="D924" s="3"/>
      <c r="E924" s="2"/>
      <c r="F924" s="2"/>
      <c r="G924" s="2"/>
      <c r="H924" s="15"/>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c r="BU924" s="10"/>
      <c r="BV924" s="10"/>
      <c r="BW924" s="10"/>
      <c r="BX924" s="10"/>
      <c r="BY924" s="10"/>
      <c r="BZ924" s="10"/>
      <c r="CA924" s="10"/>
      <c r="CB924" s="10"/>
      <c r="CC924" s="10"/>
      <c r="CD924" s="10"/>
      <c r="CE924" s="10"/>
      <c r="CF924" s="10"/>
      <c r="CG924" s="10"/>
      <c r="CH924" s="10"/>
      <c r="CI924" s="10"/>
      <c r="CJ924" s="10"/>
      <c r="CK924" s="10"/>
      <c r="CL924" s="10"/>
      <c r="CM924" s="10"/>
      <c r="CN924" s="10"/>
      <c r="CO924" s="10"/>
      <c r="CP924" s="10"/>
      <c r="CQ924" s="10"/>
      <c r="CR924" s="10"/>
      <c r="CS924" s="10"/>
      <c r="CT924" s="39"/>
      <c r="CU924" s="39"/>
      <c r="CV924" s="39"/>
      <c r="CW924" s="20"/>
      <c r="CX924" s="39"/>
      <c r="CY924" s="39"/>
      <c r="CZ924" s="39"/>
      <c r="DA924" s="39"/>
      <c r="DB924" s="3"/>
      <c r="DC924" s="3"/>
      <c r="DD924" s="3"/>
      <c r="DE924" s="3"/>
    </row>
    <row r="925" spans="1:109" ht="15.6" x14ac:dyDescent="0.3">
      <c r="A925" s="2"/>
      <c r="B925" s="3"/>
      <c r="C925" s="3"/>
      <c r="D925" s="3"/>
      <c r="E925" s="2"/>
      <c r="F925" s="2"/>
      <c r="G925" s="2"/>
      <c r="H925" s="15"/>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c r="BU925" s="10"/>
      <c r="BV925" s="10"/>
      <c r="BW925" s="10"/>
      <c r="BX925" s="10"/>
      <c r="BY925" s="10"/>
      <c r="BZ925" s="10"/>
      <c r="CA925" s="10"/>
      <c r="CB925" s="10"/>
      <c r="CC925" s="10"/>
      <c r="CD925" s="10"/>
      <c r="CE925" s="10"/>
      <c r="CF925" s="10"/>
      <c r="CG925" s="10"/>
      <c r="CH925" s="10"/>
      <c r="CI925" s="10"/>
      <c r="CJ925" s="10"/>
      <c r="CK925" s="10"/>
      <c r="CL925" s="10"/>
      <c r="CM925" s="10"/>
      <c r="CN925" s="10"/>
      <c r="CO925" s="10"/>
      <c r="CP925" s="10"/>
      <c r="CQ925" s="10"/>
      <c r="CR925" s="10"/>
      <c r="CS925" s="10"/>
      <c r="CT925" s="39"/>
      <c r="CU925" s="39"/>
      <c r="CV925" s="39"/>
      <c r="CW925" s="20"/>
      <c r="CX925" s="39"/>
      <c r="CY925" s="39"/>
      <c r="CZ925" s="39"/>
      <c r="DA925" s="39"/>
      <c r="DB925" s="3"/>
      <c r="DC925" s="3"/>
      <c r="DD925" s="3"/>
      <c r="DE925" s="3"/>
    </row>
    <row r="926" spans="1:109" ht="15.6" x14ac:dyDescent="0.3">
      <c r="A926" s="2"/>
      <c r="B926" s="3"/>
      <c r="C926" s="3"/>
      <c r="D926" s="3"/>
      <c r="E926" s="2"/>
      <c r="F926" s="2"/>
      <c r="G926" s="2"/>
      <c r="H926" s="15"/>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c r="BU926" s="10"/>
      <c r="BV926" s="10"/>
      <c r="BW926" s="10"/>
      <c r="BX926" s="10"/>
      <c r="BY926" s="10"/>
      <c r="BZ926" s="10"/>
      <c r="CA926" s="10"/>
      <c r="CB926" s="10"/>
      <c r="CC926" s="10"/>
      <c r="CD926" s="10"/>
      <c r="CE926" s="10"/>
      <c r="CF926" s="10"/>
      <c r="CG926" s="10"/>
      <c r="CH926" s="10"/>
      <c r="CI926" s="10"/>
      <c r="CJ926" s="10"/>
      <c r="CK926" s="10"/>
      <c r="CL926" s="10"/>
      <c r="CM926" s="10"/>
      <c r="CN926" s="10"/>
      <c r="CO926" s="10"/>
      <c r="CP926" s="10"/>
      <c r="CQ926" s="10"/>
      <c r="CR926" s="10"/>
      <c r="CS926" s="10"/>
      <c r="CT926" s="39"/>
      <c r="CU926" s="39"/>
      <c r="CV926" s="39"/>
      <c r="CW926" s="20"/>
      <c r="CX926" s="39"/>
      <c r="CY926" s="39"/>
      <c r="CZ926" s="39"/>
      <c r="DA926" s="39"/>
      <c r="DB926" s="3"/>
      <c r="DC926" s="3"/>
      <c r="DD926" s="3"/>
      <c r="DE926" s="3"/>
    </row>
    <row r="927" spans="1:109" ht="15.6" x14ac:dyDescent="0.3">
      <c r="A927" s="2"/>
      <c r="B927" s="3"/>
      <c r="C927" s="3"/>
      <c r="D927" s="3"/>
      <c r="E927" s="2"/>
      <c r="F927" s="2"/>
      <c r="G927" s="2"/>
      <c r="H927" s="15"/>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c r="BU927" s="10"/>
      <c r="BV927" s="10"/>
      <c r="BW927" s="10"/>
      <c r="BX927" s="10"/>
      <c r="BY927" s="10"/>
      <c r="BZ927" s="10"/>
      <c r="CA927" s="10"/>
      <c r="CB927" s="10"/>
      <c r="CC927" s="10"/>
      <c r="CD927" s="10"/>
      <c r="CE927" s="10"/>
      <c r="CF927" s="10"/>
      <c r="CG927" s="10"/>
      <c r="CH927" s="10"/>
      <c r="CI927" s="10"/>
      <c r="CJ927" s="10"/>
      <c r="CK927" s="10"/>
      <c r="CL927" s="10"/>
      <c r="CM927" s="10"/>
      <c r="CN927" s="10"/>
      <c r="CO927" s="10"/>
      <c r="CP927" s="10"/>
      <c r="CQ927" s="10"/>
      <c r="CR927" s="10"/>
      <c r="CS927" s="10"/>
      <c r="CT927" s="39"/>
      <c r="CU927" s="39"/>
      <c r="CV927" s="39"/>
      <c r="CW927" s="20"/>
      <c r="CX927" s="39"/>
      <c r="CY927" s="39"/>
      <c r="CZ927" s="39"/>
      <c r="DA927" s="39"/>
      <c r="DB927" s="3"/>
      <c r="DC927" s="3"/>
      <c r="DD927" s="3"/>
      <c r="DE927" s="3"/>
    </row>
    <row r="928" spans="1:109" ht="15.6" x14ac:dyDescent="0.3">
      <c r="A928" s="2"/>
      <c r="B928" s="3"/>
      <c r="C928" s="3"/>
      <c r="D928" s="3"/>
      <c r="E928" s="2"/>
      <c r="F928" s="2"/>
      <c r="G928" s="2"/>
      <c r="H928" s="15"/>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c r="BU928" s="10"/>
      <c r="BV928" s="10"/>
      <c r="BW928" s="10"/>
      <c r="BX928" s="10"/>
      <c r="BY928" s="10"/>
      <c r="BZ928" s="10"/>
      <c r="CA928" s="10"/>
      <c r="CB928" s="10"/>
      <c r="CC928" s="10"/>
      <c r="CD928" s="10"/>
      <c r="CE928" s="10"/>
      <c r="CF928" s="10"/>
      <c r="CG928" s="10"/>
      <c r="CH928" s="10"/>
      <c r="CI928" s="10"/>
      <c r="CJ928" s="10"/>
      <c r="CK928" s="10"/>
      <c r="CL928" s="10"/>
      <c r="CM928" s="10"/>
      <c r="CN928" s="10"/>
      <c r="CO928" s="10"/>
      <c r="CP928" s="10"/>
      <c r="CQ928" s="10"/>
      <c r="CR928" s="10"/>
      <c r="CS928" s="10"/>
      <c r="CT928" s="39"/>
      <c r="CU928" s="39"/>
      <c r="CV928" s="39"/>
      <c r="CW928" s="20"/>
      <c r="CX928" s="39"/>
      <c r="CY928" s="39"/>
      <c r="CZ928" s="39"/>
      <c r="DA928" s="39"/>
      <c r="DB928" s="3"/>
      <c r="DC928" s="3"/>
      <c r="DD928" s="3"/>
      <c r="DE928" s="3"/>
    </row>
    <row r="929" spans="1:109" ht="15.6" x14ac:dyDescent="0.3">
      <c r="A929" s="2"/>
      <c r="B929" s="3"/>
      <c r="C929" s="3"/>
      <c r="D929" s="3"/>
      <c r="E929" s="2"/>
      <c r="F929" s="2"/>
      <c r="G929" s="2"/>
      <c r="H929" s="15"/>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c r="BU929" s="10"/>
      <c r="BV929" s="10"/>
      <c r="BW929" s="10"/>
      <c r="BX929" s="10"/>
      <c r="BY929" s="10"/>
      <c r="BZ929" s="10"/>
      <c r="CA929" s="10"/>
      <c r="CB929" s="10"/>
      <c r="CC929" s="10"/>
      <c r="CD929" s="10"/>
      <c r="CE929" s="10"/>
      <c r="CF929" s="10"/>
      <c r="CG929" s="10"/>
      <c r="CH929" s="10"/>
      <c r="CI929" s="10"/>
      <c r="CJ929" s="10"/>
      <c r="CK929" s="10"/>
      <c r="CL929" s="10"/>
      <c r="CM929" s="10"/>
      <c r="CN929" s="10"/>
      <c r="CO929" s="10"/>
      <c r="CP929" s="10"/>
      <c r="CQ929" s="10"/>
      <c r="CR929" s="10"/>
      <c r="CS929" s="10"/>
      <c r="CT929" s="39"/>
      <c r="CU929" s="39"/>
      <c r="CV929" s="39"/>
      <c r="CW929" s="20"/>
      <c r="CX929" s="39"/>
      <c r="CY929" s="39"/>
      <c r="CZ929" s="39"/>
      <c r="DA929" s="39"/>
      <c r="DB929" s="3"/>
      <c r="DC929" s="3"/>
      <c r="DD929" s="3"/>
      <c r="DE929" s="3"/>
    </row>
    <row r="930" spans="1:109" ht="15.6" x14ac:dyDescent="0.3">
      <c r="A930" s="2"/>
      <c r="B930" s="3"/>
      <c r="C930" s="3"/>
      <c r="D930" s="3"/>
      <c r="E930" s="2"/>
      <c r="F930" s="2"/>
      <c r="G930" s="2"/>
      <c r="H930" s="15"/>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c r="BU930" s="10"/>
      <c r="BV930" s="10"/>
      <c r="BW930" s="10"/>
      <c r="BX930" s="10"/>
      <c r="BY930" s="10"/>
      <c r="BZ930" s="10"/>
      <c r="CA930" s="10"/>
      <c r="CB930" s="10"/>
      <c r="CC930" s="10"/>
      <c r="CD930" s="10"/>
      <c r="CE930" s="10"/>
      <c r="CF930" s="10"/>
      <c r="CG930" s="10"/>
      <c r="CH930" s="10"/>
      <c r="CI930" s="10"/>
      <c r="CJ930" s="10"/>
      <c r="CK930" s="10"/>
      <c r="CL930" s="10"/>
      <c r="CM930" s="10"/>
      <c r="CN930" s="10"/>
      <c r="CO930" s="10"/>
      <c r="CP930" s="10"/>
      <c r="CQ930" s="10"/>
      <c r="CR930" s="10"/>
      <c r="CS930" s="10"/>
      <c r="CT930" s="39"/>
      <c r="CU930" s="39"/>
      <c r="CV930" s="39"/>
      <c r="CW930" s="20"/>
      <c r="CX930" s="39"/>
      <c r="CY930" s="39"/>
      <c r="CZ930" s="39"/>
      <c r="DA930" s="39"/>
      <c r="DB930" s="3"/>
      <c r="DC930" s="3"/>
      <c r="DD930" s="3"/>
      <c r="DE930" s="3"/>
    </row>
    <row r="931" spans="1:109" ht="15.6" x14ac:dyDescent="0.3">
      <c r="A931" s="2"/>
      <c r="B931" s="3"/>
      <c r="C931" s="3"/>
      <c r="D931" s="3"/>
      <c r="E931" s="2"/>
      <c r="F931" s="2"/>
      <c r="G931" s="2"/>
      <c r="H931" s="15"/>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c r="BU931" s="10"/>
      <c r="BV931" s="10"/>
      <c r="BW931" s="10"/>
      <c r="BX931" s="10"/>
      <c r="BY931" s="10"/>
      <c r="BZ931" s="10"/>
      <c r="CA931" s="10"/>
      <c r="CB931" s="10"/>
      <c r="CC931" s="10"/>
      <c r="CD931" s="10"/>
      <c r="CE931" s="10"/>
      <c r="CF931" s="10"/>
      <c r="CG931" s="10"/>
      <c r="CH931" s="10"/>
      <c r="CI931" s="10"/>
      <c r="CJ931" s="10"/>
      <c r="CK931" s="10"/>
      <c r="CL931" s="10"/>
      <c r="CM931" s="10"/>
      <c r="CN931" s="10"/>
      <c r="CO931" s="10"/>
      <c r="CP931" s="10"/>
      <c r="CQ931" s="10"/>
      <c r="CR931" s="10"/>
      <c r="CS931" s="10"/>
      <c r="CT931" s="39"/>
      <c r="CU931" s="39"/>
      <c r="CV931" s="39"/>
      <c r="CW931" s="20"/>
      <c r="CX931" s="39"/>
      <c r="CY931" s="39"/>
      <c r="CZ931" s="39"/>
      <c r="DA931" s="39"/>
      <c r="DB931" s="3"/>
      <c r="DC931" s="3"/>
      <c r="DD931" s="3"/>
      <c r="DE931" s="3"/>
    </row>
    <row r="932" spans="1:109" ht="15.6" x14ac:dyDescent="0.3">
      <c r="A932" s="2"/>
      <c r="B932" s="3"/>
      <c r="C932" s="3"/>
      <c r="D932" s="3"/>
      <c r="E932" s="2"/>
      <c r="F932" s="2"/>
      <c r="G932" s="2"/>
      <c r="H932" s="15"/>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c r="BU932" s="10"/>
      <c r="BV932" s="10"/>
      <c r="BW932" s="10"/>
      <c r="BX932" s="10"/>
      <c r="BY932" s="10"/>
      <c r="BZ932" s="10"/>
      <c r="CA932" s="10"/>
      <c r="CB932" s="10"/>
      <c r="CC932" s="10"/>
      <c r="CD932" s="10"/>
      <c r="CE932" s="10"/>
      <c r="CF932" s="10"/>
      <c r="CG932" s="10"/>
      <c r="CH932" s="10"/>
      <c r="CI932" s="10"/>
      <c r="CJ932" s="10"/>
      <c r="CK932" s="10"/>
      <c r="CL932" s="10"/>
      <c r="CM932" s="10"/>
      <c r="CN932" s="10"/>
      <c r="CO932" s="10"/>
      <c r="CP932" s="10"/>
      <c r="CQ932" s="10"/>
      <c r="CR932" s="10"/>
      <c r="CS932" s="10"/>
      <c r="CT932" s="39"/>
      <c r="CU932" s="39"/>
      <c r="CV932" s="39"/>
      <c r="CW932" s="20"/>
      <c r="CX932" s="39"/>
      <c r="CY932" s="39"/>
      <c r="CZ932" s="39"/>
      <c r="DA932" s="39"/>
      <c r="DB932" s="3"/>
      <c r="DC932" s="3"/>
      <c r="DD932" s="3"/>
      <c r="DE932" s="3"/>
    </row>
    <row r="933" spans="1:109" ht="15.6" x14ac:dyDescent="0.3">
      <c r="A933" s="2"/>
      <c r="B933" s="3"/>
      <c r="C933" s="3"/>
      <c r="D933" s="3"/>
      <c r="E933" s="2"/>
      <c r="F933" s="2"/>
      <c r="G933" s="2"/>
      <c r="H933" s="15"/>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c r="BU933" s="10"/>
      <c r="BV933" s="10"/>
      <c r="BW933" s="10"/>
      <c r="BX933" s="10"/>
      <c r="BY933" s="10"/>
      <c r="BZ933" s="10"/>
      <c r="CA933" s="10"/>
      <c r="CB933" s="10"/>
      <c r="CC933" s="10"/>
      <c r="CD933" s="10"/>
      <c r="CE933" s="10"/>
      <c r="CF933" s="10"/>
      <c r="CG933" s="10"/>
      <c r="CH933" s="10"/>
      <c r="CI933" s="10"/>
      <c r="CJ933" s="10"/>
      <c r="CK933" s="10"/>
      <c r="CL933" s="10"/>
      <c r="CM933" s="10"/>
      <c r="CN933" s="10"/>
      <c r="CO933" s="10"/>
      <c r="CP933" s="10"/>
      <c r="CQ933" s="10"/>
      <c r="CR933" s="10"/>
      <c r="CS933" s="10"/>
      <c r="CT933" s="39"/>
      <c r="CU933" s="39"/>
      <c r="CV933" s="39"/>
      <c r="CW933" s="20"/>
      <c r="CX933" s="39"/>
      <c r="CY933" s="39"/>
      <c r="CZ933" s="39"/>
      <c r="DA933" s="39"/>
      <c r="DB933" s="3"/>
      <c r="DC933" s="3"/>
      <c r="DD933" s="3"/>
      <c r="DE933" s="3"/>
    </row>
    <row r="934" spans="1:109" ht="15.6" x14ac:dyDescent="0.3">
      <c r="A934" s="2"/>
      <c r="B934" s="3"/>
      <c r="C934" s="3"/>
      <c r="D934" s="3"/>
      <c r="E934" s="2"/>
      <c r="F934" s="2"/>
      <c r="G934" s="2"/>
      <c r="H934" s="15"/>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c r="BU934" s="10"/>
      <c r="BV934" s="10"/>
      <c r="BW934" s="10"/>
      <c r="BX934" s="10"/>
      <c r="BY934" s="10"/>
      <c r="BZ934" s="10"/>
      <c r="CA934" s="10"/>
      <c r="CB934" s="10"/>
      <c r="CC934" s="10"/>
      <c r="CD934" s="10"/>
      <c r="CE934" s="10"/>
      <c r="CF934" s="10"/>
      <c r="CG934" s="10"/>
      <c r="CH934" s="10"/>
      <c r="CI934" s="10"/>
      <c r="CJ934" s="10"/>
      <c r="CK934" s="10"/>
      <c r="CL934" s="10"/>
      <c r="CM934" s="10"/>
      <c r="CN934" s="10"/>
      <c r="CO934" s="10"/>
      <c r="CP934" s="10"/>
      <c r="CQ934" s="10"/>
      <c r="CR934" s="10"/>
      <c r="CS934" s="10"/>
      <c r="CT934" s="39"/>
      <c r="CU934" s="39"/>
      <c r="CV934" s="39"/>
      <c r="CW934" s="20"/>
      <c r="CX934" s="39"/>
      <c r="CY934" s="39"/>
      <c r="CZ934" s="39"/>
      <c r="DA934" s="39"/>
      <c r="DB934" s="3"/>
      <c r="DC934" s="3"/>
      <c r="DD934" s="3"/>
      <c r="DE934" s="3"/>
    </row>
    <row r="935" spans="1:109" ht="15.6" x14ac:dyDescent="0.3">
      <c r="A935" s="2"/>
      <c r="B935" s="3"/>
      <c r="C935" s="3"/>
      <c r="D935" s="3"/>
      <c r="E935" s="2"/>
      <c r="F935" s="2"/>
      <c r="G935" s="2"/>
      <c r="H935" s="15"/>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c r="BU935" s="10"/>
      <c r="BV935" s="10"/>
      <c r="BW935" s="10"/>
      <c r="BX935" s="10"/>
      <c r="BY935" s="10"/>
      <c r="BZ935" s="10"/>
      <c r="CA935" s="10"/>
      <c r="CB935" s="10"/>
      <c r="CC935" s="10"/>
      <c r="CD935" s="10"/>
      <c r="CE935" s="10"/>
      <c r="CF935" s="10"/>
      <c r="CG935" s="10"/>
      <c r="CH935" s="10"/>
      <c r="CI935" s="10"/>
      <c r="CJ935" s="10"/>
      <c r="CK935" s="10"/>
      <c r="CL935" s="10"/>
      <c r="CM935" s="10"/>
      <c r="CN935" s="10"/>
      <c r="CO935" s="10"/>
      <c r="CP935" s="10"/>
      <c r="CQ935" s="10"/>
      <c r="CR935" s="10"/>
      <c r="CS935" s="10"/>
      <c r="CT935" s="39"/>
      <c r="CU935" s="39"/>
      <c r="CV935" s="39"/>
      <c r="CW935" s="20"/>
      <c r="CX935" s="39"/>
      <c r="CY935" s="39"/>
      <c r="CZ935" s="39"/>
      <c r="DA935" s="39"/>
      <c r="DB935" s="3"/>
      <c r="DC935" s="3"/>
      <c r="DD935" s="3"/>
      <c r="DE935" s="3"/>
    </row>
    <row r="936" spans="1:109" ht="15.6" x14ac:dyDescent="0.3">
      <c r="A936" s="2"/>
      <c r="B936" s="3"/>
      <c r="C936" s="3"/>
      <c r="D936" s="3"/>
      <c r="E936" s="2"/>
      <c r="F936" s="2"/>
      <c r="G936" s="2"/>
      <c r="H936" s="15"/>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c r="BU936" s="10"/>
      <c r="BV936" s="10"/>
      <c r="BW936" s="10"/>
      <c r="BX936" s="10"/>
      <c r="BY936" s="10"/>
      <c r="BZ936" s="10"/>
      <c r="CA936" s="10"/>
      <c r="CB936" s="10"/>
      <c r="CC936" s="10"/>
      <c r="CD936" s="10"/>
      <c r="CE936" s="10"/>
      <c r="CF936" s="10"/>
      <c r="CG936" s="10"/>
      <c r="CH936" s="10"/>
      <c r="CI936" s="10"/>
      <c r="CJ936" s="10"/>
      <c r="CK936" s="10"/>
      <c r="CL936" s="10"/>
      <c r="CM936" s="10"/>
      <c r="CN936" s="10"/>
      <c r="CO936" s="10"/>
      <c r="CP936" s="10"/>
      <c r="CQ936" s="10"/>
      <c r="CR936" s="10"/>
      <c r="CS936" s="10"/>
      <c r="CT936" s="39"/>
      <c r="CU936" s="39"/>
      <c r="CV936" s="39"/>
      <c r="CW936" s="20"/>
      <c r="CX936" s="39"/>
      <c r="CY936" s="39"/>
      <c r="CZ936" s="39"/>
      <c r="DA936" s="39"/>
      <c r="DB936" s="3"/>
      <c r="DC936" s="3"/>
      <c r="DD936" s="3"/>
      <c r="DE936" s="3"/>
    </row>
    <row r="937" spans="1:109" ht="15.6" x14ac:dyDescent="0.3">
      <c r="A937" s="2"/>
      <c r="B937" s="3"/>
      <c r="C937" s="3"/>
      <c r="D937" s="3"/>
      <c r="E937" s="2"/>
      <c r="F937" s="2"/>
      <c r="G937" s="2"/>
      <c r="H937" s="15"/>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c r="BU937" s="10"/>
      <c r="BV937" s="10"/>
      <c r="BW937" s="10"/>
      <c r="BX937" s="10"/>
      <c r="BY937" s="10"/>
      <c r="BZ937" s="10"/>
      <c r="CA937" s="10"/>
      <c r="CB937" s="10"/>
      <c r="CC937" s="10"/>
      <c r="CD937" s="10"/>
      <c r="CE937" s="10"/>
      <c r="CF937" s="10"/>
      <c r="CG937" s="10"/>
      <c r="CH937" s="10"/>
      <c r="CI937" s="10"/>
      <c r="CJ937" s="10"/>
      <c r="CK937" s="10"/>
      <c r="CL937" s="10"/>
      <c r="CM937" s="10"/>
      <c r="CN937" s="10"/>
      <c r="CO937" s="10"/>
      <c r="CP937" s="10"/>
      <c r="CQ937" s="10"/>
      <c r="CR937" s="10"/>
      <c r="CS937" s="10"/>
      <c r="CT937" s="39"/>
      <c r="CU937" s="39"/>
      <c r="CV937" s="39"/>
      <c r="CW937" s="20"/>
      <c r="CX937" s="39"/>
      <c r="CY937" s="39"/>
      <c r="CZ937" s="39"/>
      <c r="DA937" s="39"/>
      <c r="DB937" s="3"/>
      <c r="DC937" s="3"/>
      <c r="DD937" s="3"/>
      <c r="DE937" s="3"/>
    </row>
    <row r="938" spans="1:109" ht="15.6" x14ac:dyDescent="0.3">
      <c r="A938" s="2"/>
      <c r="B938" s="3"/>
      <c r="C938" s="3"/>
      <c r="D938" s="3"/>
      <c r="E938" s="2"/>
      <c r="F938" s="2"/>
      <c r="G938" s="2"/>
      <c r="H938" s="15"/>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c r="BU938" s="10"/>
      <c r="BV938" s="10"/>
      <c r="BW938" s="10"/>
      <c r="BX938" s="10"/>
      <c r="BY938" s="10"/>
      <c r="BZ938" s="10"/>
      <c r="CA938" s="10"/>
      <c r="CB938" s="10"/>
      <c r="CC938" s="10"/>
      <c r="CD938" s="10"/>
      <c r="CE938" s="10"/>
      <c r="CF938" s="10"/>
      <c r="CG938" s="10"/>
      <c r="CH938" s="10"/>
      <c r="CI938" s="10"/>
      <c r="CJ938" s="10"/>
      <c r="CK938" s="10"/>
      <c r="CL938" s="10"/>
      <c r="CM938" s="10"/>
      <c r="CN938" s="10"/>
      <c r="CO938" s="10"/>
      <c r="CP938" s="10"/>
      <c r="CQ938" s="10"/>
      <c r="CR938" s="10"/>
      <c r="CS938" s="10"/>
      <c r="CT938" s="39"/>
      <c r="CU938" s="39"/>
      <c r="CV938" s="39"/>
      <c r="CW938" s="20"/>
      <c r="CX938" s="39"/>
      <c r="CY938" s="39"/>
      <c r="CZ938" s="39"/>
      <c r="DA938" s="39"/>
      <c r="DB938" s="3"/>
      <c r="DC938" s="3"/>
      <c r="DD938" s="3"/>
      <c r="DE938" s="3"/>
    </row>
    <row r="939" spans="1:109" ht="15.6" x14ac:dyDescent="0.3">
      <c r="A939" s="2"/>
      <c r="B939" s="3"/>
      <c r="C939" s="3"/>
      <c r="D939" s="3"/>
      <c r="E939" s="2"/>
      <c r="F939" s="2"/>
      <c r="G939" s="2"/>
      <c r="H939" s="15"/>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c r="BU939" s="10"/>
      <c r="BV939" s="10"/>
      <c r="BW939" s="10"/>
      <c r="BX939" s="10"/>
      <c r="BY939" s="10"/>
      <c r="BZ939" s="10"/>
      <c r="CA939" s="10"/>
      <c r="CB939" s="10"/>
      <c r="CC939" s="10"/>
      <c r="CD939" s="10"/>
      <c r="CE939" s="10"/>
      <c r="CF939" s="10"/>
      <c r="CG939" s="10"/>
      <c r="CH939" s="10"/>
      <c r="CI939" s="10"/>
      <c r="CJ939" s="10"/>
      <c r="CK939" s="10"/>
      <c r="CL939" s="10"/>
      <c r="CM939" s="10"/>
      <c r="CN939" s="10"/>
      <c r="CO939" s="10"/>
      <c r="CP939" s="10"/>
      <c r="CQ939" s="10"/>
      <c r="CR939" s="10"/>
      <c r="CS939" s="10"/>
      <c r="CT939" s="39"/>
      <c r="CU939" s="39"/>
      <c r="CV939" s="39"/>
      <c r="CW939" s="20"/>
      <c r="CX939" s="39"/>
      <c r="CY939" s="39"/>
      <c r="CZ939" s="39"/>
      <c r="DA939" s="39"/>
      <c r="DB939" s="3"/>
      <c r="DC939" s="3"/>
      <c r="DD939" s="3"/>
      <c r="DE939" s="3"/>
    </row>
    <row r="940" spans="1:109" ht="15.6" x14ac:dyDescent="0.3">
      <c r="A940" s="2"/>
      <c r="B940" s="3"/>
      <c r="C940" s="3"/>
      <c r="D940" s="3"/>
      <c r="E940" s="2"/>
      <c r="F940" s="2"/>
      <c r="G940" s="2"/>
      <c r="H940" s="15"/>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c r="BU940" s="10"/>
      <c r="BV940" s="10"/>
      <c r="BW940" s="10"/>
      <c r="BX940" s="10"/>
      <c r="BY940" s="10"/>
      <c r="BZ940" s="10"/>
      <c r="CA940" s="10"/>
      <c r="CB940" s="10"/>
      <c r="CC940" s="10"/>
      <c r="CD940" s="10"/>
      <c r="CE940" s="10"/>
      <c r="CF940" s="10"/>
      <c r="CG940" s="10"/>
      <c r="CH940" s="10"/>
      <c r="CI940" s="10"/>
      <c r="CJ940" s="10"/>
      <c r="CK940" s="10"/>
      <c r="CL940" s="10"/>
      <c r="CM940" s="10"/>
      <c r="CN940" s="10"/>
      <c r="CO940" s="10"/>
      <c r="CP940" s="10"/>
      <c r="CQ940" s="10"/>
      <c r="CR940" s="10"/>
      <c r="CS940" s="10"/>
      <c r="CT940" s="39"/>
      <c r="CU940" s="39"/>
      <c r="CV940" s="39"/>
      <c r="CW940" s="20"/>
      <c r="CX940" s="39"/>
      <c r="CY940" s="39"/>
      <c r="CZ940" s="39"/>
      <c r="DA940" s="39"/>
      <c r="DB940" s="3"/>
      <c r="DC940" s="3"/>
      <c r="DD940" s="3"/>
      <c r="DE940" s="3"/>
    </row>
    <row r="941" spans="1:109" ht="15.6" x14ac:dyDescent="0.3">
      <c r="A941" s="2"/>
      <c r="B941" s="3"/>
      <c r="C941" s="3"/>
      <c r="D941" s="3"/>
      <c r="E941" s="2"/>
      <c r="F941" s="2"/>
      <c r="G941" s="2"/>
      <c r="H941" s="15"/>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c r="BU941" s="10"/>
      <c r="BV941" s="10"/>
      <c r="BW941" s="10"/>
      <c r="BX941" s="10"/>
      <c r="BY941" s="10"/>
      <c r="BZ941" s="10"/>
      <c r="CA941" s="10"/>
      <c r="CB941" s="10"/>
      <c r="CC941" s="10"/>
      <c r="CD941" s="10"/>
      <c r="CE941" s="10"/>
      <c r="CF941" s="10"/>
      <c r="CG941" s="10"/>
      <c r="CH941" s="10"/>
      <c r="CI941" s="10"/>
      <c r="CJ941" s="10"/>
      <c r="CK941" s="10"/>
      <c r="CL941" s="10"/>
      <c r="CM941" s="10"/>
      <c r="CN941" s="10"/>
      <c r="CO941" s="10"/>
      <c r="CP941" s="10"/>
      <c r="CQ941" s="10"/>
      <c r="CR941" s="10"/>
      <c r="CS941" s="10"/>
      <c r="CT941" s="39"/>
      <c r="CU941" s="39"/>
      <c r="CV941" s="39"/>
      <c r="CW941" s="20"/>
      <c r="CX941" s="39"/>
      <c r="CY941" s="39"/>
      <c r="CZ941" s="39"/>
      <c r="DA941" s="39"/>
      <c r="DB941" s="3"/>
      <c r="DC941" s="3"/>
      <c r="DD941" s="3"/>
      <c r="DE941" s="3"/>
    </row>
    <row r="942" spans="1:109" ht="15.6" x14ac:dyDescent="0.3">
      <c r="A942" s="2"/>
      <c r="B942" s="3"/>
      <c r="C942" s="3"/>
      <c r="D942" s="3"/>
      <c r="E942" s="2"/>
      <c r="F942" s="2"/>
      <c r="G942" s="2"/>
      <c r="H942" s="15"/>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c r="BU942" s="10"/>
      <c r="BV942" s="10"/>
      <c r="BW942" s="10"/>
      <c r="BX942" s="10"/>
      <c r="BY942" s="10"/>
      <c r="BZ942" s="10"/>
      <c r="CA942" s="10"/>
      <c r="CB942" s="10"/>
      <c r="CC942" s="10"/>
      <c r="CD942" s="10"/>
      <c r="CE942" s="10"/>
      <c r="CF942" s="10"/>
      <c r="CG942" s="10"/>
      <c r="CH942" s="10"/>
      <c r="CI942" s="10"/>
      <c r="CJ942" s="10"/>
      <c r="CK942" s="10"/>
      <c r="CL942" s="10"/>
      <c r="CM942" s="10"/>
      <c r="CN942" s="10"/>
      <c r="CO942" s="10"/>
      <c r="CP942" s="10"/>
      <c r="CQ942" s="10"/>
      <c r="CR942" s="10"/>
      <c r="CS942" s="10"/>
      <c r="CT942" s="39"/>
      <c r="CU942" s="39"/>
      <c r="CV942" s="39"/>
      <c r="CW942" s="20"/>
      <c r="CX942" s="39"/>
      <c r="CY942" s="39"/>
      <c r="CZ942" s="39"/>
      <c r="DA942" s="39"/>
      <c r="DB942" s="3"/>
      <c r="DC942" s="3"/>
      <c r="DD942" s="3"/>
      <c r="DE942" s="3"/>
    </row>
    <row r="943" spans="1:109" ht="15.6" x14ac:dyDescent="0.3">
      <c r="A943" s="2"/>
      <c r="B943" s="3"/>
      <c r="C943" s="3"/>
      <c r="D943" s="3"/>
      <c r="E943" s="2"/>
      <c r="F943" s="2"/>
      <c r="G943" s="2"/>
      <c r="H943" s="15"/>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c r="BU943" s="10"/>
      <c r="BV943" s="10"/>
      <c r="BW943" s="10"/>
      <c r="BX943" s="10"/>
      <c r="BY943" s="10"/>
      <c r="BZ943" s="10"/>
      <c r="CA943" s="10"/>
      <c r="CB943" s="10"/>
      <c r="CC943" s="10"/>
      <c r="CD943" s="10"/>
      <c r="CE943" s="10"/>
      <c r="CF943" s="10"/>
      <c r="CG943" s="10"/>
      <c r="CH943" s="10"/>
      <c r="CI943" s="10"/>
      <c r="CJ943" s="10"/>
      <c r="CK943" s="10"/>
      <c r="CL943" s="10"/>
      <c r="CM943" s="10"/>
      <c r="CN943" s="10"/>
      <c r="CO943" s="10"/>
      <c r="CP943" s="10"/>
      <c r="CQ943" s="10"/>
      <c r="CR943" s="10"/>
      <c r="CS943" s="10"/>
      <c r="CT943" s="39"/>
      <c r="CU943" s="39"/>
      <c r="CV943" s="39"/>
      <c r="CW943" s="20"/>
      <c r="CX943" s="39"/>
      <c r="CY943" s="39"/>
      <c r="CZ943" s="39"/>
      <c r="DA943" s="39"/>
      <c r="DB943" s="3"/>
      <c r="DC943" s="3"/>
      <c r="DD943" s="3"/>
      <c r="DE943" s="3"/>
    </row>
    <row r="944" spans="1:109" ht="15.6" x14ac:dyDescent="0.3">
      <c r="A944" s="2"/>
      <c r="B944" s="3"/>
      <c r="C944" s="3"/>
      <c r="D944" s="3"/>
      <c r="E944" s="2"/>
      <c r="F944" s="2"/>
      <c r="G944" s="2"/>
      <c r="H944" s="15"/>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c r="BU944" s="10"/>
      <c r="BV944" s="10"/>
      <c r="BW944" s="10"/>
      <c r="BX944" s="10"/>
      <c r="BY944" s="10"/>
      <c r="BZ944" s="10"/>
      <c r="CA944" s="10"/>
      <c r="CB944" s="10"/>
      <c r="CC944" s="10"/>
      <c r="CD944" s="10"/>
      <c r="CE944" s="10"/>
      <c r="CF944" s="10"/>
      <c r="CG944" s="10"/>
      <c r="CH944" s="10"/>
      <c r="CI944" s="10"/>
      <c r="CJ944" s="10"/>
      <c r="CK944" s="10"/>
      <c r="CL944" s="10"/>
      <c r="CM944" s="10"/>
      <c r="CN944" s="10"/>
      <c r="CO944" s="10"/>
      <c r="CP944" s="10"/>
      <c r="CQ944" s="10"/>
      <c r="CR944" s="10"/>
      <c r="CS944" s="10"/>
      <c r="CT944" s="39"/>
      <c r="CU944" s="39"/>
      <c r="CV944" s="39"/>
      <c r="CW944" s="20"/>
      <c r="CX944" s="39"/>
      <c r="CY944" s="39"/>
      <c r="CZ944" s="39"/>
      <c r="DA944" s="39"/>
      <c r="DB944" s="3"/>
      <c r="DC944" s="3"/>
      <c r="DD944" s="3"/>
      <c r="DE944" s="3"/>
    </row>
    <row r="945" spans="1:109" ht="15.6" x14ac:dyDescent="0.3">
      <c r="A945" s="2"/>
      <c r="B945" s="3"/>
      <c r="C945" s="3"/>
      <c r="D945" s="3"/>
      <c r="E945" s="2"/>
      <c r="F945" s="2"/>
      <c r="G945" s="2"/>
      <c r="H945" s="15"/>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c r="BU945" s="10"/>
      <c r="BV945" s="10"/>
      <c r="BW945" s="10"/>
      <c r="BX945" s="10"/>
      <c r="BY945" s="10"/>
      <c r="BZ945" s="10"/>
      <c r="CA945" s="10"/>
      <c r="CB945" s="10"/>
      <c r="CC945" s="10"/>
      <c r="CD945" s="10"/>
      <c r="CE945" s="10"/>
      <c r="CF945" s="10"/>
      <c r="CG945" s="10"/>
      <c r="CH945" s="10"/>
      <c r="CI945" s="10"/>
      <c r="CJ945" s="10"/>
      <c r="CK945" s="10"/>
      <c r="CL945" s="10"/>
      <c r="CM945" s="10"/>
      <c r="CN945" s="10"/>
      <c r="CO945" s="10"/>
      <c r="CP945" s="10"/>
      <c r="CQ945" s="10"/>
      <c r="CR945" s="10"/>
      <c r="CS945" s="10"/>
      <c r="CT945" s="39"/>
      <c r="CU945" s="39"/>
      <c r="CV945" s="39"/>
      <c r="CW945" s="20"/>
      <c r="CX945" s="39"/>
      <c r="CY945" s="39"/>
      <c r="CZ945" s="39"/>
      <c r="DA945" s="39"/>
      <c r="DB945" s="3"/>
      <c r="DC945" s="3"/>
      <c r="DD945" s="3"/>
      <c r="DE945" s="3"/>
    </row>
    <row r="946" spans="1:109" ht="15.6" x14ac:dyDescent="0.3">
      <c r="A946" s="2"/>
      <c r="B946" s="3"/>
      <c r="C946" s="3"/>
      <c r="D946" s="3"/>
      <c r="E946" s="2"/>
      <c r="F946" s="2"/>
      <c r="G946" s="2"/>
      <c r="H946" s="15"/>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c r="BU946" s="10"/>
      <c r="BV946" s="10"/>
      <c r="BW946" s="10"/>
      <c r="BX946" s="10"/>
      <c r="BY946" s="10"/>
      <c r="BZ946" s="10"/>
      <c r="CA946" s="10"/>
      <c r="CB946" s="10"/>
      <c r="CC946" s="10"/>
      <c r="CD946" s="10"/>
      <c r="CE946" s="10"/>
      <c r="CF946" s="10"/>
      <c r="CG946" s="10"/>
      <c r="CH946" s="10"/>
      <c r="CI946" s="10"/>
      <c r="CJ946" s="10"/>
      <c r="CK946" s="10"/>
      <c r="CL946" s="10"/>
      <c r="CM946" s="10"/>
      <c r="CN946" s="10"/>
      <c r="CO946" s="10"/>
      <c r="CP946" s="10"/>
      <c r="CQ946" s="10"/>
      <c r="CR946" s="10"/>
      <c r="CS946" s="10"/>
      <c r="CT946" s="39"/>
      <c r="CU946" s="39"/>
      <c r="CV946" s="39"/>
      <c r="CW946" s="20"/>
      <c r="CX946" s="39"/>
      <c r="CY946" s="39"/>
      <c r="CZ946" s="39"/>
      <c r="DA946" s="39"/>
      <c r="DB946" s="3"/>
      <c r="DC946" s="3"/>
      <c r="DD946" s="3"/>
      <c r="DE946" s="3"/>
    </row>
    <row r="947" spans="1:109" ht="15.6" x14ac:dyDescent="0.3">
      <c r="A947" s="2"/>
      <c r="B947" s="3"/>
      <c r="C947" s="3"/>
      <c r="D947" s="3"/>
      <c r="E947" s="2"/>
      <c r="F947" s="2"/>
      <c r="G947" s="2"/>
      <c r="H947" s="15"/>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c r="BU947" s="10"/>
      <c r="BV947" s="10"/>
      <c r="BW947" s="10"/>
      <c r="BX947" s="10"/>
      <c r="BY947" s="10"/>
      <c r="BZ947" s="10"/>
      <c r="CA947" s="10"/>
      <c r="CB947" s="10"/>
      <c r="CC947" s="10"/>
      <c r="CD947" s="10"/>
      <c r="CE947" s="10"/>
      <c r="CF947" s="10"/>
      <c r="CG947" s="10"/>
      <c r="CH947" s="10"/>
      <c r="CI947" s="10"/>
      <c r="CJ947" s="10"/>
      <c r="CK947" s="10"/>
      <c r="CL947" s="10"/>
      <c r="CM947" s="10"/>
      <c r="CN947" s="10"/>
      <c r="CO947" s="10"/>
      <c r="CP947" s="10"/>
      <c r="CQ947" s="10"/>
      <c r="CR947" s="10"/>
      <c r="CS947" s="10"/>
      <c r="CT947" s="39"/>
      <c r="CU947" s="39"/>
      <c r="CV947" s="39"/>
      <c r="CW947" s="20"/>
      <c r="CX947" s="39"/>
      <c r="CY947" s="39"/>
      <c r="CZ947" s="39"/>
      <c r="DA947" s="39"/>
      <c r="DB947" s="3"/>
      <c r="DC947" s="3"/>
      <c r="DD947" s="3"/>
      <c r="DE947" s="3"/>
    </row>
    <row r="948" spans="1:109" ht="15.6" x14ac:dyDescent="0.3">
      <c r="A948" s="2"/>
      <c r="B948" s="3"/>
      <c r="C948" s="3"/>
      <c r="D948" s="3"/>
      <c r="E948" s="2"/>
      <c r="F948" s="2"/>
      <c r="G948" s="2"/>
      <c r="H948" s="15"/>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c r="BU948" s="10"/>
      <c r="BV948" s="10"/>
      <c r="BW948" s="10"/>
      <c r="BX948" s="10"/>
      <c r="BY948" s="10"/>
      <c r="BZ948" s="10"/>
      <c r="CA948" s="10"/>
      <c r="CB948" s="10"/>
      <c r="CC948" s="10"/>
      <c r="CD948" s="10"/>
      <c r="CE948" s="10"/>
      <c r="CF948" s="10"/>
      <c r="CG948" s="10"/>
      <c r="CH948" s="10"/>
      <c r="CI948" s="10"/>
      <c r="CJ948" s="10"/>
      <c r="CK948" s="10"/>
      <c r="CL948" s="10"/>
      <c r="CM948" s="10"/>
      <c r="CN948" s="10"/>
      <c r="CO948" s="10"/>
      <c r="CP948" s="10"/>
      <c r="CQ948" s="10"/>
      <c r="CR948" s="10"/>
      <c r="CS948" s="10"/>
      <c r="CT948" s="39"/>
      <c r="CU948" s="39"/>
      <c r="CV948" s="39"/>
      <c r="CW948" s="20"/>
      <c r="CX948" s="39"/>
      <c r="CY948" s="39"/>
      <c r="CZ948" s="39"/>
      <c r="DA948" s="39"/>
      <c r="DB948" s="3"/>
      <c r="DC948" s="3"/>
      <c r="DD948" s="3"/>
      <c r="DE948" s="3"/>
    </row>
    <row r="949" spans="1:109" ht="15.6" x14ac:dyDescent="0.3">
      <c r="A949" s="2"/>
      <c r="B949" s="3"/>
      <c r="C949" s="3"/>
      <c r="D949" s="3"/>
      <c r="E949" s="2"/>
      <c r="F949" s="2"/>
      <c r="G949" s="2"/>
      <c r="H949" s="15"/>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c r="BU949" s="10"/>
      <c r="BV949" s="10"/>
      <c r="BW949" s="10"/>
      <c r="BX949" s="10"/>
      <c r="BY949" s="10"/>
      <c r="BZ949" s="10"/>
      <c r="CA949" s="10"/>
      <c r="CB949" s="10"/>
      <c r="CC949" s="10"/>
      <c r="CD949" s="10"/>
      <c r="CE949" s="10"/>
      <c r="CF949" s="10"/>
      <c r="CG949" s="10"/>
      <c r="CH949" s="10"/>
      <c r="CI949" s="10"/>
      <c r="CJ949" s="10"/>
      <c r="CK949" s="10"/>
      <c r="CL949" s="10"/>
      <c r="CM949" s="10"/>
      <c r="CN949" s="10"/>
      <c r="CO949" s="10"/>
      <c r="CP949" s="10"/>
      <c r="CQ949" s="10"/>
      <c r="CR949" s="10"/>
      <c r="CS949" s="10"/>
      <c r="CT949" s="39"/>
      <c r="CU949" s="39"/>
      <c r="CV949" s="39"/>
      <c r="CW949" s="20"/>
      <c r="CX949" s="39"/>
      <c r="CY949" s="39"/>
      <c r="CZ949" s="39"/>
      <c r="DA949" s="39"/>
      <c r="DB949" s="3"/>
      <c r="DC949" s="3"/>
      <c r="DD949" s="3"/>
      <c r="DE949" s="3"/>
    </row>
    <row r="950" spans="1:109" ht="15.6" x14ac:dyDescent="0.3">
      <c r="A950" s="2"/>
      <c r="B950" s="3"/>
      <c r="C950" s="3"/>
      <c r="D950" s="3"/>
      <c r="E950" s="2"/>
      <c r="F950" s="2"/>
      <c r="G950" s="2"/>
      <c r="H950" s="15"/>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c r="BU950" s="10"/>
      <c r="BV950" s="10"/>
      <c r="BW950" s="10"/>
      <c r="BX950" s="10"/>
      <c r="BY950" s="10"/>
      <c r="BZ950" s="10"/>
      <c r="CA950" s="10"/>
      <c r="CB950" s="10"/>
      <c r="CC950" s="10"/>
      <c r="CD950" s="10"/>
      <c r="CE950" s="10"/>
      <c r="CF950" s="10"/>
      <c r="CG950" s="10"/>
      <c r="CH950" s="10"/>
      <c r="CI950" s="10"/>
      <c r="CJ950" s="10"/>
      <c r="CK950" s="10"/>
      <c r="CL950" s="10"/>
      <c r="CM950" s="10"/>
      <c r="CN950" s="10"/>
      <c r="CO950" s="10"/>
      <c r="CP950" s="10"/>
      <c r="CQ950" s="10"/>
      <c r="CR950" s="10"/>
      <c r="CS950" s="10"/>
      <c r="CT950" s="39"/>
      <c r="CU950" s="39"/>
      <c r="CV950" s="39"/>
      <c r="CW950" s="20"/>
      <c r="CX950" s="39"/>
      <c r="CY950" s="39"/>
      <c r="CZ950" s="39"/>
      <c r="DA950" s="39"/>
      <c r="DB950" s="3"/>
      <c r="DC950" s="3"/>
      <c r="DD950" s="3"/>
      <c r="DE950" s="3"/>
    </row>
    <row r="951" spans="1:109" ht="15.6" x14ac:dyDescent="0.3">
      <c r="A951" s="2"/>
      <c r="B951" s="3"/>
      <c r="C951" s="3"/>
      <c r="D951" s="3"/>
      <c r="E951" s="2"/>
      <c r="F951" s="2"/>
      <c r="G951" s="2"/>
      <c r="H951" s="15"/>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c r="BU951" s="10"/>
      <c r="BV951" s="10"/>
      <c r="BW951" s="10"/>
      <c r="BX951" s="10"/>
      <c r="BY951" s="10"/>
      <c r="BZ951" s="10"/>
      <c r="CA951" s="10"/>
      <c r="CB951" s="10"/>
      <c r="CC951" s="10"/>
      <c r="CD951" s="10"/>
      <c r="CE951" s="10"/>
      <c r="CF951" s="10"/>
      <c r="CG951" s="10"/>
      <c r="CH951" s="10"/>
      <c r="CI951" s="10"/>
      <c r="CJ951" s="10"/>
      <c r="CK951" s="10"/>
      <c r="CL951" s="10"/>
      <c r="CM951" s="10"/>
      <c r="CN951" s="10"/>
      <c r="CO951" s="10"/>
      <c r="CP951" s="10"/>
      <c r="CQ951" s="10"/>
      <c r="CR951" s="10"/>
      <c r="CS951" s="10"/>
      <c r="CT951" s="39"/>
      <c r="CU951" s="39"/>
      <c r="CV951" s="39"/>
      <c r="CW951" s="20"/>
      <c r="CX951" s="39"/>
      <c r="CY951" s="39"/>
      <c r="CZ951" s="39"/>
      <c r="DA951" s="39"/>
      <c r="DB951" s="3"/>
      <c r="DC951" s="3"/>
      <c r="DD951" s="3"/>
      <c r="DE951" s="3"/>
    </row>
    <row r="952" spans="1:109" ht="15.6" x14ac:dyDescent="0.3">
      <c r="A952" s="2"/>
      <c r="B952" s="3"/>
      <c r="C952" s="3"/>
      <c r="D952" s="3"/>
      <c r="E952" s="2"/>
      <c r="F952" s="2"/>
      <c r="G952" s="2"/>
      <c r="H952" s="15"/>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c r="BU952" s="10"/>
      <c r="BV952" s="10"/>
      <c r="BW952" s="10"/>
      <c r="BX952" s="10"/>
      <c r="BY952" s="10"/>
      <c r="BZ952" s="10"/>
      <c r="CA952" s="10"/>
      <c r="CB952" s="10"/>
      <c r="CC952" s="10"/>
      <c r="CD952" s="10"/>
      <c r="CE952" s="10"/>
      <c r="CF952" s="10"/>
      <c r="CG952" s="10"/>
      <c r="CH952" s="10"/>
      <c r="CI952" s="10"/>
      <c r="CJ952" s="10"/>
      <c r="CK952" s="10"/>
      <c r="CL952" s="10"/>
      <c r="CM952" s="10"/>
      <c r="CN952" s="10"/>
      <c r="CO952" s="10"/>
      <c r="CP952" s="10"/>
      <c r="CQ952" s="10"/>
      <c r="CR952" s="10"/>
      <c r="CS952" s="10"/>
      <c r="CT952" s="39"/>
      <c r="CU952" s="39"/>
      <c r="CV952" s="39"/>
      <c r="CW952" s="20"/>
      <c r="CX952" s="39"/>
      <c r="CY952" s="39"/>
      <c r="CZ952" s="39"/>
      <c r="DA952" s="39"/>
      <c r="DB952" s="3"/>
      <c r="DC952" s="3"/>
      <c r="DD952" s="3"/>
      <c r="DE952" s="3"/>
    </row>
    <row r="953" spans="1:109" ht="15.6" x14ac:dyDescent="0.3">
      <c r="A953" s="2"/>
      <c r="B953" s="3"/>
      <c r="C953" s="3"/>
      <c r="D953" s="3"/>
      <c r="E953" s="2"/>
      <c r="F953" s="2"/>
      <c r="G953" s="2"/>
      <c r="H953" s="15"/>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c r="BU953" s="10"/>
      <c r="BV953" s="10"/>
      <c r="BW953" s="10"/>
      <c r="BX953" s="10"/>
      <c r="BY953" s="10"/>
      <c r="BZ953" s="10"/>
      <c r="CA953" s="10"/>
      <c r="CB953" s="10"/>
      <c r="CC953" s="10"/>
      <c r="CD953" s="10"/>
      <c r="CE953" s="10"/>
      <c r="CF953" s="10"/>
      <c r="CG953" s="10"/>
      <c r="CH953" s="10"/>
      <c r="CI953" s="10"/>
      <c r="CJ953" s="10"/>
      <c r="CK953" s="10"/>
      <c r="CL953" s="10"/>
      <c r="CM953" s="10"/>
      <c r="CN953" s="10"/>
      <c r="CO953" s="10"/>
      <c r="CP953" s="10"/>
      <c r="CQ953" s="10"/>
      <c r="CR953" s="10"/>
      <c r="CS953" s="10"/>
      <c r="CT953" s="39"/>
      <c r="CU953" s="39"/>
      <c r="CV953" s="39"/>
      <c r="CW953" s="20"/>
      <c r="CX953" s="39"/>
      <c r="CY953" s="39"/>
      <c r="CZ953" s="39"/>
      <c r="DA953" s="39"/>
      <c r="DB953" s="3"/>
      <c r="DC953" s="3"/>
      <c r="DD953" s="3"/>
      <c r="DE953" s="3"/>
    </row>
    <row r="954" spans="1:109" ht="15.6" x14ac:dyDescent="0.3">
      <c r="A954" s="2"/>
      <c r="B954" s="3"/>
      <c r="C954" s="3"/>
      <c r="D954" s="3"/>
      <c r="E954" s="2"/>
      <c r="F954" s="2"/>
      <c r="G954" s="2"/>
      <c r="H954" s="15"/>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c r="BU954" s="10"/>
      <c r="BV954" s="10"/>
      <c r="BW954" s="10"/>
      <c r="BX954" s="10"/>
      <c r="BY954" s="10"/>
      <c r="BZ954" s="10"/>
      <c r="CA954" s="10"/>
      <c r="CB954" s="10"/>
      <c r="CC954" s="10"/>
      <c r="CD954" s="10"/>
      <c r="CE954" s="10"/>
      <c r="CF954" s="10"/>
      <c r="CG954" s="10"/>
      <c r="CH954" s="10"/>
      <c r="CI954" s="10"/>
      <c r="CJ954" s="10"/>
      <c r="CK954" s="10"/>
      <c r="CL954" s="10"/>
      <c r="CM954" s="10"/>
      <c r="CN954" s="10"/>
      <c r="CO954" s="10"/>
      <c r="CP954" s="10"/>
      <c r="CQ954" s="10"/>
      <c r="CR954" s="10"/>
      <c r="CS954" s="10"/>
      <c r="CT954" s="39"/>
      <c r="CU954" s="39"/>
      <c r="CV954" s="39"/>
      <c r="CW954" s="20"/>
      <c r="CX954" s="39"/>
      <c r="CY954" s="39"/>
      <c r="CZ954" s="39"/>
      <c r="DA954" s="39"/>
      <c r="DB954" s="3"/>
      <c r="DC954" s="3"/>
      <c r="DD954" s="3"/>
      <c r="DE954" s="3"/>
    </row>
    <row r="955" spans="1:109" ht="15.6" x14ac:dyDescent="0.3">
      <c r="A955" s="2"/>
      <c r="B955" s="3"/>
      <c r="C955" s="3"/>
      <c r="D955" s="3"/>
      <c r="E955" s="2"/>
      <c r="F955" s="2"/>
      <c r="G955" s="2"/>
      <c r="H955" s="15"/>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c r="BU955" s="10"/>
      <c r="BV955" s="10"/>
      <c r="BW955" s="10"/>
      <c r="BX955" s="10"/>
      <c r="BY955" s="10"/>
      <c r="BZ955" s="10"/>
      <c r="CA955" s="10"/>
      <c r="CB955" s="10"/>
      <c r="CC955" s="10"/>
      <c r="CD955" s="10"/>
      <c r="CE955" s="10"/>
      <c r="CF955" s="10"/>
      <c r="CG955" s="10"/>
      <c r="CH955" s="10"/>
      <c r="CI955" s="10"/>
      <c r="CJ955" s="10"/>
      <c r="CK955" s="10"/>
      <c r="CL955" s="10"/>
      <c r="CM955" s="10"/>
      <c r="CN955" s="10"/>
      <c r="CO955" s="10"/>
      <c r="CP955" s="10"/>
      <c r="CQ955" s="10"/>
      <c r="CR955" s="10"/>
      <c r="CS955" s="10"/>
      <c r="CT955" s="39"/>
      <c r="CU955" s="39"/>
      <c r="CV955" s="39"/>
      <c r="CW955" s="20"/>
      <c r="CX955" s="39"/>
      <c r="CY955" s="39"/>
      <c r="CZ955" s="39"/>
      <c r="DA955" s="39"/>
      <c r="DB955" s="3"/>
      <c r="DC955" s="3"/>
      <c r="DD955" s="3"/>
      <c r="DE955" s="3"/>
    </row>
    <row r="956" spans="1:109" ht="15.6" x14ac:dyDescent="0.3">
      <c r="A956" s="2"/>
      <c r="B956" s="3"/>
      <c r="C956" s="3"/>
      <c r="D956" s="3"/>
      <c r="E956" s="2"/>
      <c r="F956" s="2"/>
      <c r="G956" s="2"/>
      <c r="H956" s="15"/>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c r="BU956" s="10"/>
      <c r="BV956" s="10"/>
      <c r="BW956" s="10"/>
      <c r="BX956" s="10"/>
      <c r="BY956" s="10"/>
      <c r="BZ956" s="10"/>
      <c r="CA956" s="10"/>
      <c r="CB956" s="10"/>
      <c r="CC956" s="10"/>
      <c r="CD956" s="10"/>
      <c r="CE956" s="10"/>
      <c r="CF956" s="10"/>
      <c r="CG956" s="10"/>
      <c r="CH956" s="10"/>
      <c r="CI956" s="10"/>
      <c r="CJ956" s="10"/>
      <c r="CK956" s="10"/>
      <c r="CL956" s="10"/>
      <c r="CM956" s="10"/>
      <c r="CN956" s="10"/>
      <c r="CO956" s="10"/>
      <c r="CP956" s="10"/>
      <c r="CQ956" s="10"/>
      <c r="CR956" s="10"/>
      <c r="CS956" s="10"/>
      <c r="CT956" s="39"/>
      <c r="CU956" s="39"/>
      <c r="CV956" s="39"/>
      <c r="CW956" s="20"/>
      <c r="CX956" s="39"/>
      <c r="CY956" s="39"/>
      <c r="CZ956" s="39"/>
      <c r="DA956" s="39"/>
      <c r="DB956" s="3"/>
      <c r="DC956" s="3"/>
      <c r="DD956" s="3"/>
      <c r="DE956" s="3"/>
    </row>
    <row r="957" spans="1:109" ht="15.6" x14ac:dyDescent="0.3">
      <c r="A957" s="2"/>
      <c r="B957" s="3"/>
      <c r="C957" s="3"/>
      <c r="D957" s="3"/>
      <c r="E957" s="2"/>
      <c r="F957" s="2"/>
      <c r="G957" s="2"/>
      <c r="H957" s="15"/>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c r="BU957" s="10"/>
      <c r="BV957" s="10"/>
      <c r="BW957" s="10"/>
      <c r="BX957" s="10"/>
      <c r="BY957" s="10"/>
      <c r="BZ957" s="10"/>
      <c r="CA957" s="10"/>
      <c r="CB957" s="10"/>
      <c r="CC957" s="10"/>
      <c r="CD957" s="10"/>
      <c r="CE957" s="10"/>
      <c r="CF957" s="10"/>
      <c r="CG957" s="10"/>
      <c r="CH957" s="10"/>
      <c r="CI957" s="10"/>
      <c r="CJ957" s="10"/>
      <c r="CK957" s="10"/>
      <c r="CL957" s="10"/>
      <c r="CM957" s="10"/>
      <c r="CN957" s="10"/>
      <c r="CO957" s="10"/>
      <c r="CP957" s="10"/>
      <c r="CQ957" s="10"/>
      <c r="CR957" s="10"/>
      <c r="CS957" s="10"/>
      <c r="CT957" s="39"/>
      <c r="CU957" s="39"/>
      <c r="CV957" s="39"/>
      <c r="CW957" s="20"/>
      <c r="CX957" s="39"/>
      <c r="CY957" s="39"/>
      <c r="CZ957" s="39"/>
      <c r="DA957" s="39"/>
      <c r="DB957" s="3"/>
      <c r="DC957" s="3"/>
      <c r="DD957" s="3"/>
      <c r="DE957" s="3"/>
    </row>
    <row r="958" spans="1:109" ht="15.6" x14ac:dyDescent="0.3">
      <c r="A958" s="2"/>
      <c r="B958" s="3"/>
      <c r="C958" s="3"/>
      <c r="D958" s="3"/>
      <c r="E958" s="2"/>
      <c r="F958" s="2"/>
      <c r="G958" s="2"/>
      <c r="H958" s="15"/>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c r="BU958" s="10"/>
      <c r="BV958" s="10"/>
      <c r="BW958" s="10"/>
      <c r="BX958" s="10"/>
      <c r="BY958" s="10"/>
      <c r="BZ958" s="10"/>
      <c r="CA958" s="10"/>
      <c r="CB958" s="10"/>
      <c r="CC958" s="10"/>
      <c r="CD958" s="10"/>
      <c r="CE958" s="10"/>
      <c r="CF958" s="10"/>
      <c r="CG958" s="10"/>
      <c r="CH958" s="10"/>
      <c r="CI958" s="10"/>
      <c r="CJ958" s="10"/>
      <c r="CK958" s="10"/>
      <c r="CL958" s="10"/>
      <c r="CM958" s="10"/>
      <c r="CN958" s="10"/>
      <c r="CO958" s="10"/>
      <c r="CP958" s="10"/>
      <c r="CQ958" s="10"/>
      <c r="CR958" s="10"/>
      <c r="CS958" s="10"/>
      <c r="CT958" s="39"/>
      <c r="CU958" s="39"/>
      <c r="CV958" s="39"/>
      <c r="CW958" s="20"/>
      <c r="CX958" s="39"/>
      <c r="CY958" s="39"/>
      <c r="CZ958" s="39"/>
      <c r="DA958" s="39"/>
      <c r="DB958" s="3"/>
      <c r="DC958" s="3"/>
      <c r="DD958" s="3"/>
      <c r="DE958" s="3"/>
    </row>
    <row r="959" spans="1:109" ht="15.6" x14ac:dyDescent="0.3">
      <c r="A959" s="2"/>
      <c r="B959" s="3"/>
      <c r="C959" s="3"/>
      <c r="D959" s="3"/>
      <c r="E959" s="2"/>
      <c r="F959" s="2"/>
      <c r="G959" s="2"/>
      <c r="H959" s="15"/>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c r="BU959" s="10"/>
      <c r="BV959" s="10"/>
      <c r="BW959" s="10"/>
      <c r="BX959" s="10"/>
      <c r="BY959" s="10"/>
      <c r="BZ959" s="10"/>
      <c r="CA959" s="10"/>
      <c r="CB959" s="10"/>
      <c r="CC959" s="10"/>
      <c r="CD959" s="10"/>
      <c r="CE959" s="10"/>
      <c r="CF959" s="10"/>
      <c r="CG959" s="10"/>
      <c r="CH959" s="10"/>
      <c r="CI959" s="10"/>
      <c r="CJ959" s="10"/>
      <c r="CK959" s="10"/>
      <c r="CL959" s="10"/>
      <c r="CM959" s="10"/>
      <c r="CN959" s="10"/>
      <c r="CO959" s="10"/>
      <c r="CP959" s="10"/>
      <c r="CQ959" s="10"/>
      <c r="CR959" s="10"/>
      <c r="CS959" s="10"/>
      <c r="CT959" s="39"/>
      <c r="CU959" s="39"/>
      <c r="CV959" s="39"/>
      <c r="CW959" s="20"/>
      <c r="CX959" s="39"/>
      <c r="CY959" s="39"/>
      <c r="CZ959" s="39"/>
      <c r="DA959" s="39"/>
      <c r="DB959" s="3"/>
      <c r="DC959" s="3"/>
      <c r="DD959" s="3"/>
      <c r="DE959" s="3"/>
    </row>
    <row r="960" spans="1:109" ht="15.6" x14ac:dyDescent="0.3">
      <c r="A960" s="2"/>
      <c r="B960" s="3"/>
      <c r="C960" s="3"/>
      <c r="D960" s="3"/>
      <c r="E960" s="2"/>
      <c r="F960" s="2"/>
      <c r="G960" s="2"/>
      <c r="H960" s="15"/>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c r="BU960" s="10"/>
      <c r="BV960" s="10"/>
      <c r="BW960" s="10"/>
      <c r="BX960" s="10"/>
      <c r="BY960" s="10"/>
      <c r="BZ960" s="10"/>
      <c r="CA960" s="10"/>
      <c r="CB960" s="10"/>
      <c r="CC960" s="10"/>
      <c r="CD960" s="10"/>
      <c r="CE960" s="10"/>
      <c r="CF960" s="10"/>
      <c r="CG960" s="10"/>
      <c r="CH960" s="10"/>
      <c r="CI960" s="10"/>
      <c r="CJ960" s="10"/>
      <c r="CK960" s="10"/>
      <c r="CL960" s="10"/>
      <c r="CM960" s="10"/>
      <c r="CN960" s="10"/>
      <c r="CO960" s="10"/>
      <c r="CP960" s="10"/>
      <c r="CQ960" s="10"/>
      <c r="CR960" s="10"/>
      <c r="CS960" s="10"/>
      <c r="CT960" s="39"/>
      <c r="CU960" s="39"/>
      <c r="CV960" s="39"/>
      <c r="CW960" s="20"/>
      <c r="CX960" s="39"/>
      <c r="CY960" s="39"/>
      <c r="CZ960" s="39"/>
      <c r="DA960" s="39"/>
      <c r="DB960" s="3"/>
      <c r="DC960" s="3"/>
      <c r="DD960" s="3"/>
      <c r="DE960" s="3"/>
    </row>
    <row r="961" spans="1:109" ht="15.6" x14ac:dyDescent="0.3">
      <c r="A961" s="2"/>
      <c r="B961" s="3"/>
      <c r="C961" s="3"/>
      <c r="D961" s="3"/>
      <c r="E961" s="2"/>
      <c r="F961" s="2"/>
      <c r="G961" s="2"/>
      <c r="H961" s="15"/>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c r="BU961" s="10"/>
      <c r="BV961" s="10"/>
      <c r="BW961" s="10"/>
      <c r="BX961" s="10"/>
      <c r="BY961" s="10"/>
      <c r="BZ961" s="10"/>
      <c r="CA961" s="10"/>
      <c r="CB961" s="10"/>
      <c r="CC961" s="10"/>
      <c r="CD961" s="10"/>
      <c r="CE961" s="10"/>
      <c r="CF961" s="10"/>
      <c r="CG961" s="10"/>
      <c r="CH961" s="10"/>
      <c r="CI961" s="10"/>
      <c r="CJ961" s="10"/>
      <c r="CK961" s="10"/>
      <c r="CL961" s="10"/>
      <c r="CM961" s="10"/>
      <c r="CN961" s="10"/>
      <c r="CO961" s="10"/>
      <c r="CP961" s="10"/>
      <c r="CQ961" s="10"/>
      <c r="CR961" s="10"/>
      <c r="CS961" s="10"/>
      <c r="CT961" s="39"/>
      <c r="CU961" s="39"/>
      <c r="CV961" s="39"/>
      <c r="CW961" s="20"/>
      <c r="CX961" s="39"/>
      <c r="CY961" s="39"/>
      <c r="CZ961" s="39"/>
      <c r="DA961" s="39"/>
      <c r="DB961" s="3"/>
      <c r="DC961" s="3"/>
      <c r="DD961" s="3"/>
      <c r="DE961" s="3"/>
    </row>
    <row r="962" spans="1:109" ht="15.6" x14ac:dyDescent="0.3">
      <c r="A962" s="2"/>
      <c r="B962" s="3"/>
      <c r="C962" s="3"/>
      <c r="D962" s="3"/>
      <c r="E962" s="2"/>
      <c r="F962" s="2"/>
      <c r="G962" s="2"/>
      <c r="H962" s="15"/>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c r="BU962" s="10"/>
      <c r="BV962" s="10"/>
      <c r="BW962" s="10"/>
      <c r="BX962" s="10"/>
      <c r="BY962" s="10"/>
      <c r="BZ962" s="10"/>
      <c r="CA962" s="10"/>
      <c r="CB962" s="10"/>
      <c r="CC962" s="10"/>
      <c r="CD962" s="10"/>
      <c r="CE962" s="10"/>
      <c r="CF962" s="10"/>
      <c r="CG962" s="10"/>
      <c r="CH962" s="10"/>
      <c r="CI962" s="10"/>
      <c r="CJ962" s="10"/>
      <c r="CK962" s="10"/>
      <c r="CL962" s="10"/>
      <c r="CM962" s="10"/>
      <c r="CN962" s="10"/>
      <c r="CO962" s="10"/>
      <c r="CP962" s="10"/>
      <c r="CQ962" s="10"/>
      <c r="CR962" s="10"/>
      <c r="CS962" s="10"/>
      <c r="CT962" s="39"/>
      <c r="CU962" s="39"/>
      <c r="CV962" s="39"/>
      <c r="CW962" s="20"/>
      <c r="CX962" s="39"/>
      <c r="CY962" s="39"/>
      <c r="CZ962" s="39"/>
      <c r="DA962" s="39"/>
      <c r="DB962" s="3"/>
      <c r="DC962" s="3"/>
      <c r="DD962" s="3"/>
      <c r="DE962" s="3"/>
    </row>
    <row r="963" spans="1:109" ht="15.6" x14ac:dyDescent="0.3">
      <c r="A963" s="2"/>
      <c r="B963" s="3"/>
      <c r="C963" s="3"/>
      <c r="D963" s="3"/>
      <c r="E963" s="2"/>
      <c r="F963" s="2"/>
      <c r="G963" s="2"/>
      <c r="H963" s="15"/>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c r="BU963" s="10"/>
      <c r="BV963" s="10"/>
      <c r="BW963" s="10"/>
      <c r="BX963" s="10"/>
      <c r="BY963" s="10"/>
      <c r="BZ963" s="10"/>
      <c r="CA963" s="10"/>
      <c r="CB963" s="10"/>
      <c r="CC963" s="10"/>
      <c r="CD963" s="10"/>
      <c r="CE963" s="10"/>
      <c r="CF963" s="10"/>
      <c r="CG963" s="10"/>
      <c r="CH963" s="10"/>
      <c r="CI963" s="10"/>
      <c r="CJ963" s="10"/>
      <c r="CK963" s="10"/>
      <c r="CL963" s="10"/>
      <c r="CM963" s="10"/>
      <c r="CN963" s="10"/>
      <c r="CO963" s="10"/>
      <c r="CP963" s="10"/>
      <c r="CQ963" s="10"/>
      <c r="CR963" s="10"/>
      <c r="CS963" s="10"/>
      <c r="CT963" s="39"/>
      <c r="CU963" s="39"/>
      <c r="CV963" s="39"/>
      <c r="CW963" s="20"/>
      <c r="CX963" s="39"/>
      <c r="CY963" s="39"/>
      <c r="CZ963" s="39"/>
      <c r="DA963" s="39"/>
      <c r="DB963" s="3"/>
      <c r="DC963" s="3"/>
      <c r="DD963" s="3"/>
      <c r="DE963" s="3"/>
    </row>
    <row r="964" spans="1:109" ht="15.6" x14ac:dyDescent="0.3">
      <c r="A964" s="2"/>
      <c r="B964" s="3"/>
      <c r="C964" s="3"/>
      <c r="D964" s="3"/>
      <c r="E964" s="2"/>
      <c r="F964" s="2"/>
      <c r="G964" s="2"/>
      <c r="H964" s="15"/>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c r="BU964" s="10"/>
      <c r="BV964" s="10"/>
      <c r="BW964" s="10"/>
      <c r="BX964" s="10"/>
      <c r="BY964" s="10"/>
      <c r="BZ964" s="10"/>
      <c r="CA964" s="10"/>
      <c r="CB964" s="10"/>
      <c r="CC964" s="10"/>
      <c r="CD964" s="10"/>
      <c r="CE964" s="10"/>
      <c r="CF964" s="10"/>
      <c r="CG964" s="10"/>
      <c r="CH964" s="10"/>
      <c r="CI964" s="10"/>
      <c r="CJ964" s="10"/>
      <c r="CK964" s="10"/>
      <c r="CL964" s="10"/>
      <c r="CM964" s="10"/>
      <c r="CN964" s="10"/>
      <c r="CO964" s="10"/>
      <c r="CP964" s="10"/>
      <c r="CQ964" s="10"/>
      <c r="CR964" s="10"/>
      <c r="CS964" s="10"/>
      <c r="CT964" s="39"/>
      <c r="CU964" s="39"/>
      <c r="CV964" s="39"/>
      <c r="CW964" s="20"/>
      <c r="CX964" s="39"/>
      <c r="CY964" s="39"/>
      <c r="CZ964" s="39"/>
      <c r="DA964" s="39"/>
      <c r="DB964" s="3"/>
      <c r="DC964" s="3"/>
      <c r="DD964" s="3"/>
      <c r="DE964" s="3"/>
    </row>
    <row r="965" spans="1:109" ht="15.6" x14ac:dyDescent="0.3">
      <c r="A965" s="2"/>
      <c r="B965" s="3"/>
      <c r="C965" s="3"/>
      <c r="D965" s="3"/>
      <c r="E965" s="2"/>
      <c r="F965" s="2"/>
      <c r="G965" s="2"/>
      <c r="H965" s="15"/>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c r="BU965" s="10"/>
      <c r="BV965" s="10"/>
      <c r="BW965" s="10"/>
      <c r="BX965" s="10"/>
      <c r="BY965" s="10"/>
      <c r="BZ965" s="10"/>
      <c r="CA965" s="10"/>
      <c r="CB965" s="10"/>
      <c r="CC965" s="10"/>
      <c r="CD965" s="10"/>
      <c r="CE965" s="10"/>
      <c r="CF965" s="10"/>
      <c r="CG965" s="10"/>
      <c r="CH965" s="10"/>
      <c r="CI965" s="10"/>
      <c r="CJ965" s="10"/>
      <c r="CK965" s="10"/>
      <c r="CL965" s="10"/>
      <c r="CM965" s="10"/>
      <c r="CN965" s="10"/>
      <c r="CO965" s="10"/>
      <c r="CP965" s="10"/>
      <c r="CQ965" s="10"/>
      <c r="CR965" s="10"/>
      <c r="CS965" s="10"/>
      <c r="CT965" s="39"/>
      <c r="CU965" s="39"/>
      <c r="CV965" s="39"/>
      <c r="CW965" s="20"/>
      <c r="CX965" s="39"/>
      <c r="CY965" s="39"/>
      <c r="CZ965" s="39"/>
      <c r="DA965" s="39"/>
      <c r="DB965" s="3"/>
      <c r="DC965" s="3"/>
      <c r="DD965" s="3"/>
      <c r="DE965" s="3"/>
    </row>
    <row r="966" spans="1:109" ht="15.6" x14ac:dyDescent="0.3">
      <c r="A966" s="2"/>
      <c r="B966" s="3"/>
      <c r="C966" s="3"/>
      <c r="D966" s="3"/>
      <c r="E966" s="2"/>
      <c r="F966" s="2"/>
      <c r="G966" s="2"/>
      <c r="H966" s="15"/>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c r="BU966" s="10"/>
      <c r="BV966" s="10"/>
      <c r="BW966" s="10"/>
      <c r="BX966" s="10"/>
      <c r="BY966" s="10"/>
      <c r="BZ966" s="10"/>
      <c r="CA966" s="10"/>
      <c r="CB966" s="10"/>
      <c r="CC966" s="10"/>
      <c r="CD966" s="10"/>
      <c r="CE966" s="10"/>
      <c r="CF966" s="10"/>
      <c r="CG966" s="10"/>
      <c r="CH966" s="10"/>
      <c r="CI966" s="10"/>
      <c r="CJ966" s="10"/>
      <c r="CK966" s="10"/>
      <c r="CL966" s="10"/>
      <c r="CM966" s="10"/>
      <c r="CN966" s="10"/>
      <c r="CO966" s="10"/>
      <c r="CP966" s="10"/>
      <c r="CQ966" s="10"/>
      <c r="CR966" s="10"/>
      <c r="CS966" s="10"/>
      <c r="CT966" s="39"/>
      <c r="CU966" s="39"/>
      <c r="CV966" s="39"/>
      <c r="CW966" s="20"/>
      <c r="CX966" s="39"/>
      <c r="CY966" s="39"/>
      <c r="CZ966" s="39"/>
      <c r="DA966" s="39"/>
      <c r="DB966" s="3"/>
      <c r="DC966" s="3"/>
      <c r="DD966" s="3"/>
      <c r="DE966" s="3"/>
    </row>
    <row r="967" spans="1:109" ht="15.6" x14ac:dyDescent="0.3">
      <c r="A967" s="2"/>
      <c r="B967" s="3"/>
      <c r="C967" s="3"/>
      <c r="D967" s="3"/>
      <c r="E967" s="2"/>
      <c r="F967" s="2"/>
      <c r="G967" s="2"/>
      <c r="H967" s="15"/>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c r="BU967" s="10"/>
      <c r="BV967" s="10"/>
      <c r="BW967" s="10"/>
      <c r="BX967" s="10"/>
      <c r="BY967" s="10"/>
      <c r="BZ967" s="10"/>
      <c r="CA967" s="10"/>
      <c r="CB967" s="10"/>
      <c r="CC967" s="10"/>
      <c r="CD967" s="10"/>
      <c r="CE967" s="10"/>
      <c r="CF967" s="10"/>
      <c r="CG967" s="10"/>
      <c r="CH967" s="10"/>
      <c r="CI967" s="10"/>
      <c r="CJ967" s="10"/>
      <c r="CK967" s="10"/>
      <c r="CL967" s="10"/>
      <c r="CM967" s="10"/>
      <c r="CN967" s="10"/>
      <c r="CO967" s="10"/>
      <c r="CP967" s="10"/>
      <c r="CQ967" s="10"/>
      <c r="CR967" s="10"/>
      <c r="CS967" s="10"/>
      <c r="CT967" s="39"/>
      <c r="CU967" s="39"/>
      <c r="CV967" s="39"/>
      <c r="CW967" s="20"/>
      <c r="CX967" s="39"/>
      <c r="CY967" s="39"/>
      <c r="CZ967" s="39"/>
      <c r="DA967" s="39"/>
      <c r="DB967" s="3"/>
      <c r="DC967" s="3"/>
      <c r="DD967" s="3"/>
      <c r="DE967" s="3"/>
    </row>
    <row r="968" spans="1:109" ht="15.6" x14ac:dyDescent="0.3">
      <c r="A968" s="2"/>
      <c r="B968" s="3"/>
      <c r="C968" s="3"/>
      <c r="D968" s="3"/>
      <c r="E968" s="2"/>
      <c r="F968" s="2"/>
      <c r="G968" s="2"/>
      <c r="H968" s="15"/>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c r="BU968" s="10"/>
      <c r="BV968" s="10"/>
      <c r="BW968" s="10"/>
      <c r="BX968" s="10"/>
      <c r="BY968" s="10"/>
      <c r="BZ968" s="10"/>
      <c r="CA968" s="10"/>
      <c r="CB968" s="10"/>
      <c r="CC968" s="10"/>
      <c r="CD968" s="10"/>
      <c r="CE968" s="10"/>
      <c r="CF968" s="10"/>
      <c r="CG968" s="10"/>
      <c r="CH968" s="10"/>
      <c r="CI968" s="10"/>
      <c r="CJ968" s="10"/>
      <c r="CK968" s="10"/>
      <c r="CL968" s="10"/>
      <c r="CM968" s="10"/>
      <c r="CN968" s="10"/>
      <c r="CO968" s="10"/>
      <c r="CP968" s="10"/>
      <c r="CQ968" s="10"/>
      <c r="CR968" s="10"/>
      <c r="CS968" s="10"/>
      <c r="CT968" s="39"/>
      <c r="CU968" s="39"/>
      <c r="CV968" s="39"/>
      <c r="CW968" s="20"/>
      <c r="CX968" s="39"/>
      <c r="CY968" s="39"/>
      <c r="CZ968" s="39"/>
      <c r="DA968" s="39"/>
      <c r="DB968" s="3"/>
      <c r="DC968" s="3"/>
      <c r="DD968" s="3"/>
      <c r="DE968" s="3"/>
    </row>
    <row r="969" spans="1:109" ht="15.6" x14ac:dyDescent="0.3">
      <c r="A969" s="2"/>
      <c r="B969" s="3"/>
      <c r="C969" s="3"/>
      <c r="D969" s="3"/>
      <c r="E969" s="2"/>
      <c r="F969" s="2"/>
      <c r="G969" s="2"/>
      <c r="H969" s="15"/>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c r="BU969" s="10"/>
      <c r="BV969" s="10"/>
      <c r="BW969" s="10"/>
      <c r="BX969" s="10"/>
      <c r="BY969" s="10"/>
      <c r="BZ969" s="10"/>
      <c r="CA969" s="10"/>
      <c r="CB969" s="10"/>
      <c r="CC969" s="10"/>
      <c r="CD969" s="10"/>
      <c r="CE969" s="10"/>
      <c r="CF969" s="10"/>
      <c r="CG969" s="10"/>
      <c r="CH969" s="10"/>
      <c r="CI969" s="10"/>
      <c r="CJ969" s="10"/>
      <c r="CK969" s="10"/>
      <c r="CL969" s="10"/>
      <c r="CM969" s="10"/>
      <c r="CN969" s="10"/>
      <c r="CO969" s="10"/>
      <c r="CP969" s="10"/>
      <c r="CQ969" s="10"/>
      <c r="CR969" s="10"/>
      <c r="CS969" s="10"/>
      <c r="CT969" s="39"/>
      <c r="CU969" s="39"/>
      <c r="CV969" s="39"/>
      <c r="CW969" s="20"/>
      <c r="CX969" s="39"/>
      <c r="CY969" s="39"/>
      <c r="CZ969" s="39"/>
      <c r="DA969" s="39"/>
      <c r="DB969" s="3"/>
      <c r="DC969" s="3"/>
      <c r="DD969" s="3"/>
      <c r="DE969" s="3"/>
    </row>
    <row r="970" spans="1:109" ht="15.6" x14ac:dyDescent="0.3">
      <c r="A970" s="2"/>
      <c r="B970" s="3"/>
      <c r="C970" s="3"/>
      <c r="D970" s="3"/>
      <c r="E970" s="2"/>
      <c r="F970" s="2"/>
      <c r="G970" s="2"/>
      <c r="H970" s="15"/>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c r="BU970" s="10"/>
      <c r="BV970" s="10"/>
      <c r="BW970" s="10"/>
      <c r="BX970" s="10"/>
      <c r="BY970" s="10"/>
      <c r="BZ970" s="10"/>
      <c r="CA970" s="10"/>
      <c r="CB970" s="10"/>
      <c r="CC970" s="10"/>
      <c r="CD970" s="10"/>
      <c r="CE970" s="10"/>
      <c r="CF970" s="10"/>
      <c r="CG970" s="10"/>
      <c r="CH970" s="10"/>
      <c r="CI970" s="10"/>
      <c r="CJ970" s="10"/>
      <c r="CK970" s="10"/>
      <c r="CL970" s="10"/>
      <c r="CM970" s="10"/>
      <c r="CN970" s="10"/>
      <c r="CO970" s="10"/>
      <c r="CP970" s="10"/>
      <c r="CQ970" s="10"/>
      <c r="CR970" s="10"/>
      <c r="CS970" s="10"/>
      <c r="CT970" s="39"/>
      <c r="CU970" s="39"/>
      <c r="CV970" s="39"/>
      <c r="CW970" s="20"/>
      <c r="CX970" s="39"/>
      <c r="CY970" s="39"/>
      <c r="CZ970" s="39"/>
      <c r="DA970" s="39"/>
      <c r="DB970" s="3"/>
      <c r="DC970" s="3"/>
      <c r="DD970" s="3"/>
      <c r="DE970" s="3"/>
    </row>
    <row r="971" spans="1:109" ht="15.6" x14ac:dyDescent="0.3">
      <c r="A971" s="2"/>
      <c r="B971" s="3"/>
      <c r="C971" s="3"/>
      <c r="D971" s="3"/>
      <c r="E971" s="2"/>
      <c r="F971" s="2"/>
      <c r="G971" s="2"/>
      <c r="H971" s="15"/>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c r="BU971" s="10"/>
      <c r="BV971" s="10"/>
      <c r="BW971" s="10"/>
      <c r="BX971" s="10"/>
      <c r="BY971" s="10"/>
      <c r="BZ971" s="10"/>
      <c r="CA971" s="10"/>
      <c r="CB971" s="10"/>
      <c r="CC971" s="10"/>
      <c r="CD971" s="10"/>
      <c r="CE971" s="10"/>
      <c r="CF971" s="10"/>
      <c r="CG971" s="10"/>
      <c r="CH971" s="10"/>
      <c r="CI971" s="10"/>
      <c r="CJ971" s="10"/>
      <c r="CK971" s="10"/>
      <c r="CL971" s="10"/>
      <c r="CM971" s="10"/>
      <c r="CN971" s="10"/>
      <c r="CO971" s="10"/>
      <c r="CP971" s="10"/>
      <c r="CQ971" s="10"/>
      <c r="CR971" s="10"/>
      <c r="CS971" s="10"/>
      <c r="CT971" s="39"/>
      <c r="CU971" s="39"/>
      <c r="CV971" s="39"/>
      <c r="CW971" s="20"/>
      <c r="CX971" s="39"/>
      <c r="CY971" s="39"/>
      <c r="CZ971" s="39"/>
      <c r="DA971" s="39"/>
      <c r="DB971" s="3"/>
      <c r="DC971" s="3"/>
      <c r="DD971" s="3"/>
      <c r="DE971" s="3"/>
    </row>
    <row r="972" spans="1:109" ht="15.6" x14ac:dyDescent="0.3">
      <c r="A972" s="2"/>
      <c r="B972" s="3"/>
      <c r="C972" s="3"/>
      <c r="D972" s="3"/>
      <c r="E972" s="2"/>
      <c r="F972" s="2"/>
      <c r="G972" s="2"/>
      <c r="H972" s="15"/>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c r="BU972" s="10"/>
      <c r="BV972" s="10"/>
      <c r="BW972" s="10"/>
      <c r="BX972" s="10"/>
      <c r="BY972" s="10"/>
      <c r="BZ972" s="10"/>
      <c r="CA972" s="10"/>
      <c r="CB972" s="10"/>
      <c r="CC972" s="10"/>
      <c r="CD972" s="10"/>
      <c r="CE972" s="10"/>
      <c r="CF972" s="10"/>
      <c r="CG972" s="10"/>
      <c r="CH972" s="10"/>
      <c r="CI972" s="10"/>
      <c r="CJ972" s="10"/>
      <c r="CK972" s="10"/>
      <c r="CL972" s="10"/>
      <c r="CM972" s="10"/>
      <c r="CN972" s="10"/>
      <c r="CO972" s="10"/>
      <c r="CP972" s="10"/>
      <c r="CQ972" s="10"/>
      <c r="CR972" s="10"/>
      <c r="CS972" s="10"/>
      <c r="CT972" s="39"/>
      <c r="CU972" s="39"/>
      <c r="CV972" s="39"/>
      <c r="CW972" s="20"/>
      <c r="CX972" s="39"/>
      <c r="CY972" s="39"/>
      <c r="CZ972" s="39"/>
      <c r="DA972" s="39"/>
      <c r="DB972" s="3"/>
      <c r="DC972" s="3"/>
      <c r="DD972" s="3"/>
      <c r="DE972" s="3"/>
    </row>
    <row r="973" spans="1:109" ht="15.6" x14ac:dyDescent="0.3">
      <c r="A973" s="2"/>
      <c r="B973" s="3"/>
      <c r="C973" s="3"/>
      <c r="D973" s="3"/>
      <c r="E973" s="2"/>
      <c r="F973" s="2"/>
      <c r="G973" s="2"/>
      <c r="H973" s="15"/>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c r="BU973" s="10"/>
      <c r="BV973" s="10"/>
      <c r="BW973" s="10"/>
      <c r="BX973" s="10"/>
      <c r="BY973" s="10"/>
      <c r="BZ973" s="10"/>
      <c r="CA973" s="10"/>
      <c r="CB973" s="10"/>
      <c r="CC973" s="10"/>
      <c r="CD973" s="10"/>
      <c r="CE973" s="10"/>
      <c r="CF973" s="10"/>
      <c r="CG973" s="10"/>
      <c r="CH973" s="10"/>
      <c r="CI973" s="10"/>
      <c r="CJ973" s="10"/>
      <c r="CK973" s="10"/>
      <c r="CL973" s="10"/>
      <c r="CM973" s="10"/>
      <c r="CN973" s="10"/>
      <c r="CO973" s="10"/>
      <c r="CP973" s="10"/>
      <c r="CQ973" s="10"/>
      <c r="CR973" s="10"/>
      <c r="CS973" s="10"/>
      <c r="CT973" s="39"/>
      <c r="CU973" s="39"/>
      <c r="CV973" s="39"/>
      <c r="CW973" s="20"/>
      <c r="CX973" s="39"/>
      <c r="CY973" s="39"/>
      <c r="CZ973" s="39"/>
      <c r="DA973" s="39"/>
      <c r="DB973" s="3"/>
      <c r="DC973" s="3"/>
      <c r="DD973" s="3"/>
      <c r="DE973" s="3"/>
    </row>
    <row r="974" spans="1:109" ht="15.6" x14ac:dyDescent="0.3">
      <c r="A974" s="2"/>
      <c r="B974" s="3"/>
      <c r="C974" s="3"/>
      <c r="D974" s="3"/>
      <c r="E974" s="2"/>
      <c r="F974" s="2"/>
      <c r="G974" s="2"/>
      <c r="H974" s="15"/>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c r="BU974" s="10"/>
      <c r="BV974" s="10"/>
      <c r="BW974" s="10"/>
      <c r="BX974" s="10"/>
      <c r="BY974" s="10"/>
      <c r="BZ974" s="10"/>
      <c r="CA974" s="10"/>
      <c r="CB974" s="10"/>
      <c r="CC974" s="10"/>
      <c r="CD974" s="10"/>
      <c r="CE974" s="10"/>
      <c r="CF974" s="10"/>
      <c r="CG974" s="10"/>
      <c r="CH974" s="10"/>
      <c r="CI974" s="10"/>
      <c r="CJ974" s="10"/>
      <c r="CK974" s="10"/>
      <c r="CL974" s="10"/>
      <c r="CM974" s="10"/>
      <c r="CN974" s="10"/>
      <c r="CO974" s="10"/>
      <c r="CP974" s="10"/>
      <c r="CQ974" s="10"/>
      <c r="CR974" s="10"/>
      <c r="CS974" s="10"/>
      <c r="CT974" s="39"/>
      <c r="CU974" s="39"/>
      <c r="CV974" s="39"/>
      <c r="CW974" s="20"/>
      <c r="CX974" s="39"/>
      <c r="CY974" s="39"/>
      <c r="CZ974" s="39"/>
      <c r="DA974" s="39"/>
      <c r="DB974" s="3"/>
      <c r="DC974" s="3"/>
      <c r="DD974" s="3"/>
      <c r="DE974" s="3"/>
    </row>
    <row r="975" spans="1:109" ht="15.6" x14ac:dyDescent="0.3">
      <c r="A975" s="2"/>
      <c r="B975" s="3"/>
      <c r="C975" s="3"/>
      <c r="D975" s="3"/>
      <c r="E975" s="2"/>
      <c r="F975" s="2"/>
      <c r="G975" s="2"/>
      <c r="H975" s="15"/>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c r="BU975" s="10"/>
      <c r="BV975" s="10"/>
      <c r="BW975" s="10"/>
      <c r="BX975" s="10"/>
      <c r="BY975" s="10"/>
      <c r="BZ975" s="10"/>
      <c r="CA975" s="10"/>
      <c r="CB975" s="10"/>
      <c r="CC975" s="10"/>
      <c r="CD975" s="10"/>
      <c r="CE975" s="10"/>
      <c r="CF975" s="10"/>
      <c r="CG975" s="10"/>
      <c r="CH975" s="10"/>
      <c r="CI975" s="10"/>
      <c r="CJ975" s="10"/>
      <c r="CK975" s="10"/>
      <c r="CL975" s="10"/>
      <c r="CM975" s="10"/>
      <c r="CN975" s="10"/>
      <c r="CO975" s="10"/>
      <c r="CP975" s="10"/>
      <c r="CQ975" s="10"/>
      <c r="CR975" s="10"/>
      <c r="CS975" s="10"/>
      <c r="CT975" s="39"/>
      <c r="CU975" s="39"/>
      <c r="CV975" s="39"/>
      <c r="CW975" s="20"/>
      <c r="CX975" s="39"/>
      <c r="CY975" s="39"/>
      <c r="CZ975" s="39"/>
      <c r="DA975" s="39"/>
      <c r="DB975" s="3"/>
      <c r="DC975" s="3"/>
      <c r="DD975" s="3"/>
      <c r="DE975" s="3"/>
    </row>
    <row r="976" spans="1:109" ht="15.6" x14ac:dyDescent="0.3">
      <c r="A976" s="2"/>
      <c r="B976" s="3"/>
      <c r="C976" s="3"/>
      <c r="D976" s="3"/>
      <c r="E976" s="2"/>
      <c r="F976" s="2"/>
      <c r="G976" s="2"/>
      <c r="H976" s="15"/>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c r="BU976" s="10"/>
      <c r="BV976" s="10"/>
      <c r="BW976" s="10"/>
      <c r="BX976" s="10"/>
      <c r="BY976" s="10"/>
      <c r="BZ976" s="10"/>
      <c r="CA976" s="10"/>
      <c r="CB976" s="10"/>
      <c r="CC976" s="10"/>
      <c r="CD976" s="10"/>
      <c r="CE976" s="10"/>
      <c r="CF976" s="10"/>
      <c r="CG976" s="10"/>
      <c r="CH976" s="10"/>
      <c r="CI976" s="10"/>
      <c r="CJ976" s="10"/>
      <c r="CK976" s="10"/>
      <c r="CL976" s="10"/>
      <c r="CM976" s="10"/>
      <c r="CN976" s="10"/>
      <c r="CO976" s="10"/>
      <c r="CP976" s="10"/>
      <c r="CQ976" s="10"/>
      <c r="CR976" s="10"/>
      <c r="CS976" s="10"/>
      <c r="CT976" s="39"/>
      <c r="CU976" s="39"/>
      <c r="CV976" s="39"/>
      <c r="CW976" s="20"/>
      <c r="CX976" s="39"/>
      <c r="CY976" s="39"/>
      <c r="CZ976" s="39"/>
      <c r="DA976" s="39"/>
      <c r="DB976" s="3"/>
      <c r="DC976" s="3"/>
      <c r="DD976" s="3"/>
      <c r="DE976" s="3"/>
    </row>
    <row r="977" spans="1:109" ht="15.6" x14ac:dyDescent="0.3">
      <c r="A977" s="2"/>
      <c r="B977" s="3"/>
      <c r="C977" s="3"/>
      <c r="D977" s="3"/>
      <c r="E977" s="2"/>
      <c r="F977" s="2"/>
      <c r="G977" s="2"/>
      <c r="H977" s="15"/>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c r="BU977" s="10"/>
      <c r="BV977" s="10"/>
      <c r="BW977" s="10"/>
      <c r="BX977" s="10"/>
      <c r="BY977" s="10"/>
      <c r="BZ977" s="10"/>
      <c r="CA977" s="10"/>
      <c r="CB977" s="10"/>
      <c r="CC977" s="10"/>
      <c r="CD977" s="10"/>
      <c r="CE977" s="10"/>
      <c r="CF977" s="10"/>
      <c r="CG977" s="10"/>
      <c r="CH977" s="10"/>
      <c r="CI977" s="10"/>
      <c r="CJ977" s="10"/>
      <c r="CK977" s="10"/>
      <c r="CL977" s="10"/>
      <c r="CM977" s="10"/>
      <c r="CN977" s="10"/>
      <c r="CO977" s="10"/>
      <c r="CP977" s="10"/>
      <c r="CQ977" s="10"/>
      <c r="CR977" s="10"/>
      <c r="CS977" s="10"/>
      <c r="CT977" s="39"/>
      <c r="CU977" s="39"/>
      <c r="CV977" s="39"/>
      <c r="CW977" s="20"/>
      <c r="CX977" s="39"/>
      <c r="CY977" s="39"/>
      <c r="CZ977" s="39"/>
      <c r="DA977" s="39"/>
      <c r="DB977" s="3"/>
      <c r="DC977" s="3"/>
      <c r="DD977" s="3"/>
      <c r="DE977" s="3"/>
    </row>
    <row r="978" spans="1:109" ht="15.6" x14ac:dyDescent="0.3">
      <c r="A978" s="2"/>
      <c r="B978" s="3"/>
      <c r="C978" s="3"/>
      <c r="D978" s="3"/>
      <c r="E978" s="2"/>
      <c r="F978" s="2"/>
      <c r="G978" s="2"/>
      <c r="H978" s="15"/>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c r="BU978" s="10"/>
      <c r="BV978" s="10"/>
      <c r="BW978" s="10"/>
      <c r="BX978" s="10"/>
      <c r="BY978" s="10"/>
      <c r="BZ978" s="10"/>
      <c r="CA978" s="10"/>
      <c r="CB978" s="10"/>
      <c r="CC978" s="10"/>
      <c r="CD978" s="10"/>
      <c r="CE978" s="10"/>
      <c r="CF978" s="10"/>
      <c r="CG978" s="10"/>
      <c r="CH978" s="10"/>
      <c r="CI978" s="10"/>
      <c r="CJ978" s="10"/>
      <c r="CK978" s="10"/>
      <c r="CL978" s="10"/>
      <c r="CM978" s="10"/>
      <c r="CN978" s="10"/>
      <c r="CO978" s="10"/>
      <c r="CP978" s="10"/>
      <c r="CQ978" s="10"/>
      <c r="CR978" s="10"/>
      <c r="CS978" s="10"/>
      <c r="CT978" s="39"/>
      <c r="CU978" s="39"/>
      <c r="CV978" s="39"/>
      <c r="CW978" s="20"/>
      <c r="CX978" s="39"/>
      <c r="CY978" s="39"/>
      <c r="CZ978" s="39"/>
      <c r="DA978" s="39"/>
      <c r="DB978" s="3"/>
      <c r="DC978" s="3"/>
      <c r="DD978" s="3"/>
      <c r="DE978" s="3"/>
    </row>
    <row r="979" spans="1:109" ht="15.6" x14ac:dyDescent="0.3">
      <c r="A979" s="2"/>
      <c r="B979" s="3"/>
      <c r="C979" s="3"/>
      <c r="D979" s="3"/>
      <c r="E979" s="2"/>
      <c r="F979" s="2"/>
      <c r="G979" s="2"/>
      <c r="H979" s="15"/>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c r="BU979" s="10"/>
      <c r="BV979" s="10"/>
      <c r="BW979" s="10"/>
      <c r="BX979" s="10"/>
      <c r="BY979" s="10"/>
      <c r="BZ979" s="10"/>
      <c r="CA979" s="10"/>
      <c r="CB979" s="10"/>
      <c r="CC979" s="10"/>
      <c r="CD979" s="10"/>
      <c r="CE979" s="10"/>
      <c r="CF979" s="10"/>
      <c r="CG979" s="10"/>
      <c r="CH979" s="10"/>
      <c r="CI979" s="10"/>
      <c r="CJ979" s="10"/>
      <c r="CK979" s="10"/>
      <c r="CL979" s="10"/>
      <c r="CM979" s="10"/>
      <c r="CN979" s="10"/>
      <c r="CO979" s="10"/>
      <c r="CP979" s="10"/>
      <c r="CQ979" s="10"/>
      <c r="CR979" s="10"/>
      <c r="CS979" s="10"/>
      <c r="CT979" s="39"/>
      <c r="CU979" s="39"/>
      <c r="CV979" s="39"/>
      <c r="CW979" s="20"/>
      <c r="CX979" s="39"/>
      <c r="CY979" s="39"/>
      <c r="CZ979" s="39"/>
      <c r="DA979" s="39"/>
      <c r="DB979" s="3"/>
      <c r="DC979" s="3"/>
      <c r="DD979" s="3"/>
      <c r="DE979" s="3"/>
    </row>
    <row r="980" spans="1:109" ht="15.6" x14ac:dyDescent="0.3">
      <c r="A980" s="2"/>
      <c r="B980" s="3"/>
      <c r="C980" s="3"/>
      <c r="D980" s="3"/>
      <c r="E980" s="2"/>
      <c r="F980" s="2"/>
      <c r="G980" s="2"/>
      <c r="H980" s="15"/>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c r="BU980" s="10"/>
      <c r="BV980" s="10"/>
      <c r="BW980" s="10"/>
      <c r="BX980" s="10"/>
      <c r="BY980" s="10"/>
      <c r="BZ980" s="10"/>
      <c r="CA980" s="10"/>
      <c r="CB980" s="10"/>
      <c r="CC980" s="10"/>
      <c r="CD980" s="10"/>
      <c r="CE980" s="10"/>
      <c r="CF980" s="10"/>
      <c r="CG980" s="10"/>
      <c r="CH980" s="10"/>
      <c r="CI980" s="10"/>
      <c r="CJ980" s="10"/>
      <c r="CK980" s="10"/>
      <c r="CL980" s="10"/>
      <c r="CM980" s="10"/>
      <c r="CN980" s="10"/>
      <c r="CO980" s="10"/>
      <c r="CP980" s="10"/>
      <c r="CQ980" s="10"/>
      <c r="CR980" s="10"/>
      <c r="CS980" s="10"/>
      <c r="CT980" s="39"/>
      <c r="CU980" s="39"/>
      <c r="CV980" s="39"/>
      <c r="CW980" s="20"/>
      <c r="CX980" s="39"/>
      <c r="CY980" s="39"/>
      <c r="CZ980" s="39"/>
      <c r="DA980" s="39"/>
      <c r="DB980" s="3"/>
      <c r="DC980" s="3"/>
      <c r="DD980" s="3"/>
      <c r="DE980" s="3"/>
    </row>
    <row r="981" spans="1:109" ht="15.6" x14ac:dyDescent="0.3">
      <c r="A981" s="2"/>
      <c r="B981" s="3"/>
      <c r="C981" s="3"/>
      <c r="D981" s="3"/>
      <c r="E981" s="2"/>
      <c r="F981" s="2"/>
      <c r="G981" s="2"/>
      <c r="H981" s="15"/>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c r="BU981" s="10"/>
      <c r="BV981" s="10"/>
      <c r="BW981" s="10"/>
      <c r="BX981" s="10"/>
      <c r="BY981" s="10"/>
      <c r="BZ981" s="10"/>
      <c r="CA981" s="10"/>
      <c r="CB981" s="10"/>
      <c r="CC981" s="10"/>
      <c r="CD981" s="10"/>
      <c r="CE981" s="10"/>
      <c r="CF981" s="10"/>
      <c r="CG981" s="10"/>
      <c r="CH981" s="10"/>
      <c r="CI981" s="10"/>
      <c r="CJ981" s="10"/>
      <c r="CK981" s="10"/>
      <c r="CL981" s="10"/>
      <c r="CM981" s="10"/>
      <c r="CN981" s="10"/>
      <c r="CO981" s="10"/>
      <c r="CP981" s="10"/>
      <c r="CQ981" s="10"/>
      <c r="CR981" s="10"/>
      <c r="CS981" s="10"/>
      <c r="CT981" s="39"/>
      <c r="CU981" s="39"/>
      <c r="CV981" s="39"/>
      <c r="CW981" s="20"/>
      <c r="CX981" s="39"/>
      <c r="CY981" s="39"/>
      <c r="CZ981" s="39"/>
      <c r="DA981" s="39"/>
      <c r="DB981" s="3"/>
      <c r="DC981" s="3"/>
      <c r="DD981" s="3"/>
      <c r="DE981" s="3"/>
    </row>
    <row r="982" spans="1:109" ht="15.6" x14ac:dyDescent="0.3">
      <c r="A982" s="2"/>
      <c r="B982" s="3"/>
      <c r="C982" s="3"/>
      <c r="D982" s="3"/>
      <c r="E982" s="2"/>
      <c r="F982" s="2"/>
      <c r="G982" s="2"/>
      <c r="H982" s="15"/>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c r="BU982" s="10"/>
      <c r="BV982" s="10"/>
      <c r="BW982" s="10"/>
      <c r="BX982" s="10"/>
      <c r="BY982" s="10"/>
      <c r="BZ982" s="10"/>
      <c r="CA982" s="10"/>
      <c r="CB982" s="10"/>
      <c r="CC982" s="10"/>
      <c r="CD982" s="10"/>
      <c r="CE982" s="10"/>
      <c r="CF982" s="10"/>
      <c r="CG982" s="10"/>
      <c r="CH982" s="10"/>
      <c r="CI982" s="10"/>
      <c r="CJ982" s="10"/>
      <c r="CK982" s="10"/>
      <c r="CL982" s="10"/>
      <c r="CM982" s="10"/>
      <c r="CN982" s="10"/>
      <c r="CO982" s="10"/>
      <c r="CP982" s="10"/>
      <c r="CQ982" s="10"/>
      <c r="CR982" s="10"/>
      <c r="CS982" s="10"/>
      <c r="CT982" s="39"/>
      <c r="CU982" s="39"/>
      <c r="CV982" s="39"/>
      <c r="CW982" s="20"/>
      <c r="CX982" s="39"/>
      <c r="CY982" s="39"/>
      <c r="CZ982" s="39"/>
      <c r="DA982" s="39"/>
      <c r="DB982" s="3"/>
      <c r="DC982" s="3"/>
      <c r="DD982" s="3"/>
      <c r="DE982" s="3"/>
    </row>
    <row r="983" spans="1:109" ht="15.6" x14ac:dyDescent="0.3">
      <c r="A983" s="2"/>
      <c r="B983" s="3"/>
      <c r="C983" s="3"/>
      <c r="D983" s="3"/>
      <c r="E983" s="2"/>
      <c r="F983" s="2"/>
      <c r="G983" s="2"/>
      <c r="H983" s="15"/>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c r="BU983" s="10"/>
      <c r="BV983" s="10"/>
      <c r="BW983" s="10"/>
      <c r="BX983" s="10"/>
      <c r="BY983" s="10"/>
      <c r="BZ983" s="10"/>
      <c r="CA983" s="10"/>
      <c r="CB983" s="10"/>
      <c r="CC983" s="10"/>
      <c r="CD983" s="10"/>
      <c r="CE983" s="10"/>
      <c r="CF983" s="10"/>
      <c r="CG983" s="10"/>
      <c r="CH983" s="10"/>
      <c r="CI983" s="10"/>
      <c r="CJ983" s="10"/>
      <c r="CK983" s="10"/>
      <c r="CL983" s="10"/>
      <c r="CM983" s="10"/>
      <c r="CN983" s="10"/>
      <c r="CO983" s="10"/>
      <c r="CP983" s="10"/>
      <c r="CQ983" s="10"/>
      <c r="CR983" s="10"/>
      <c r="CS983" s="10"/>
      <c r="CT983" s="39"/>
      <c r="CU983" s="39"/>
      <c r="CV983" s="39"/>
      <c r="CW983" s="20"/>
      <c r="CX983" s="39"/>
      <c r="CY983" s="39"/>
      <c r="CZ983" s="39"/>
      <c r="DA983" s="39"/>
      <c r="DB983" s="3"/>
      <c r="DC983" s="3"/>
      <c r="DD983" s="3"/>
      <c r="DE983" s="3"/>
    </row>
    <row r="984" spans="1:109" ht="15.6" x14ac:dyDescent="0.3">
      <c r="A984" s="2"/>
      <c r="B984" s="3"/>
      <c r="C984" s="3"/>
      <c r="D984" s="3"/>
      <c r="E984" s="2"/>
      <c r="F984" s="2"/>
      <c r="G984" s="2"/>
      <c r="H984" s="15"/>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c r="BU984" s="10"/>
      <c r="BV984" s="10"/>
      <c r="BW984" s="10"/>
      <c r="BX984" s="10"/>
      <c r="BY984" s="10"/>
      <c r="BZ984" s="10"/>
      <c r="CA984" s="10"/>
      <c r="CB984" s="10"/>
      <c r="CC984" s="10"/>
      <c r="CD984" s="10"/>
      <c r="CE984" s="10"/>
      <c r="CF984" s="10"/>
      <c r="CG984" s="10"/>
      <c r="CH984" s="10"/>
      <c r="CI984" s="10"/>
      <c r="CJ984" s="10"/>
      <c r="CK984" s="10"/>
      <c r="CL984" s="10"/>
      <c r="CM984" s="10"/>
      <c r="CN984" s="10"/>
      <c r="CO984" s="10"/>
      <c r="CP984" s="10"/>
      <c r="CQ984" s="10"/>
      <c r="CR984" s="10"/>
      <c r="CS984" s="10"/>
      <c r="CT984" s="39"/>
      <c r="CU984" s="39"/>
      <c r="CV984" s="39"/>
      <c r="CW984" s="20"/>
      <c r="CX984" s="39"/>
      <c r="CY984" s="39"/>
      <c r="CZ984" s="39"/>
      <c r="DA984" s="39"/>
      <c r="DB984" s="3"/>
      <c r="DC984" s="3"/>
      <c r="DD984" s="3"/>
      <c r="DE984" s="3"/>
    </row>
    <row r="985" spans="1:109" ht="15.6" x14ac:dyDescent="0.3">
      <c r="A985" s="2"/>
      <c r="B985" s="3"/>
      <c r="C985" s="3"/>
      <c r="D985" s="3"/>
      <c r="E985" s="2"/>
      <c r="F985" s="2"/>
      <c r="G985" s="2"/>
      <c r="H985" s="15"/>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c r="BU985" s="10"/>
      <c r="BV985" s="10"/>
      <c r="BW985" s="10"/>
      <c r="BX985" s="10"/>
      <c r="BY985" s="10"/>
      <c r="BZ985" s="10"/>
      <c r="CA985" s="10"/>
      <c r="CB985" s="10"/>
      <c r="CC985" s="10"/>
      <c r="CD985" s="10"/>
      <c r="CE985" s="10"/>
      <c r="CF985" s="10"/>
      <c r="CG985" s="10"/>
      <c r="CH985" s="10"/>
      <c r="CI985" s="10"/>
      <c r="CJ985" s="10"/>
      <c r="CK985" s="10"/>
      <c r="CL985" s="10"/>
      <c r="CM985" s="10"/>
      <c r="CN985" s="10"/>
      <c r="CO985" s="10"/>
      <c r="CP985" s="10"/>
      <c r="CQ985" s="10"/>
      <c r="CR985" s="10"/>
      <c r="CS985" s="10"/>
      <c r="CT985" s="39"/>
      <c r="CU985" s="39"/>
      <c r="CV985" s="39"/>
      <c r="CW985" s="20"/>
      <c r="CX985" s="39"/>
      <c r="CY985" s="39"/>
      <c r="CZ985" s="39"/>
      <c r="DA985" s="39"/>
      <c r="DB985" s="3"/>
      <c r="DC985" s="3"/>
      <c r="DD985" s="3"/>
      <c r="DE985" s="3"/>
    </row>
    <row r="986" spans="1:109" ht="15.6" x14ac:dyDescent="0.3">
      <c r="A986" s="2"/>
      <c r="B986" s="3"/>
      <c r="C986" s="3"/>
      <c r="D986" s="3"/>
      <c r="E986" s="2"/>
      <c r="F986" s="2"/>
      <c r="G986" s="2"/>
      <c r="H986" s="15"/>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c r="BU986" s="10"/>
      <c r="BV986" s="10"/>
      <c r="BW986" s="10"/>
      <c r="BX986" s="10"/>
      <c r="BY986" s="10"/>
      <c r="BZ986" s="10"/>
      <c r="CA986" s="10"/>
      <c r="CB986" s="10"/>
      <c r="CC986" s="10"/>
      <c r="CD986" s="10"/>
      <c r="CE986" s="10"/>
      <c r="CF986" s="10"/>
      <c r="CG986" s="10"/>
      <c r="CH986" s="10"/>
      <c r="CI986" s="10"/>
      <c r="CJ986" s="10"/>
      <c r="CK986" s="10"/>
      <c r="CL986" s="10"/>
      <c r="CM986" s="10"/>
      <c r="CN986" s="10"/>
      <c r="CO986" s="10"/>
      <c r="CP986" s="10"/>
      <c r="CQ986" s="10"/>
      <c r="CR986" s="10"/>
      <c r="CS986" s="10"/>
      <c r="CT986" s="39"/>
      <c r="CU986" s="39"/>
      <c r="CV986" s="39"/>
      <c r="CW986" s="20"/>
      <c r="CX986" s="39"/>
      <c r="CY986" s="39"/>
      <c r="CZ986" s="39"/>
      <c r="DA986" s="39"/>
      <c r="DB986" s="3"/>
      <c r="DC986" s="3"/>
      <c r="DD986" s="3"/>
      <c r="DE986" s="3"/>
    </row>
    <row r="987" spans="1:109" ht="15.6" x14ac:dyDescent="0.3">
      <c r="A987" s="2"/>
      <c r="B987" s="3"/>
      <c r="C987" s="3"/>
      <c r="D987" s="3"/>
      <c r="E987" s="2"/>
      <c r="F987" s="2"/>
      <c r="G987" s="2"/>
      <c r="H987" s="15"/>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c r="BU987" s="10"/>
      <c r="BV987" s="10"/>
      <c r="BW987" s="10"/>
      <c r="BX987" s="10"/>
      <c r="BY987" s="10"/>
      <c r="BZ987" s="10"/>
      <c r="CA987" s="10"/>
      <c r="CB987" s="10"/>
      <c r="CC987" s="10"/>
      <c r="CD987" s="10"/>
      <c r="CE987" s="10"/>
      <c r="CF987" s="10"/>
      <c r="CG987" s="10"/>
      <c r="CH987" s="10"/>
      <c r="CI987" s="10"/>
      <c r="CJ987" s="10"/>
      <c r="CK987" s="10"/>
      <c r="CL987" s="10"/>
      <c r="CM987" s="10"/>
      <c r="CN987" s="10"/>
      <c r="CO987" s="10"/>
      <c r="CP987" s="10"/>
      <c r="CQ987" s="10"/>
      <c r="CR987" s="10"/>
      <c r="CS987" s="10"/>
      <c r="CT987" s="39"/>
      <c r="CU987" s="39"/>
      <c r="CV987" s="39"/>
      <c r="CW987" s="20"/>
      <c r="CX987" s="39"/>
      <c r="CY987" s="39"/>
      <c r="CZ987" s="39"/>
      <c r="DA987" s="39"/>
      <c r="DB987" s="3"/>
      <c r="DC987" s="3"/>
      <c r="DD987" s="3"/>
      <c r="DE987" s="3"/>
    </row>
  </sheetData>
  <autoFilter ref="A5:DE102" xr:uid="{6D9E7CBF-245C-4594-A3AF-DC3466179991}">
    <filterColumn colId="2">
      <filters>
        <filter val="BOLSA DE DIFUSIÓN Y COMUNICACIÓN DEL PROYECTO"/>
      </filters>
    </filterColumn>
  </autoFilter>
  <mergeCells count="40">
    <mergeCell ref="A3:DB3"/>
    <mergeCell ref="A84:E84"/>
    <mergeCell ref="A100:B100"/>
    <mergeCell ref="A2:DB2"/>
    <mergeCell ref="BX4:BY4"/>
    <mergeCell ref="BT4:BU4"/>
    <mergeCell ref="BV4:BW4"/>
    <mergeCell ref="AW4:AX4"/>
    <mergeCell ref="V4:W4"/>
    <mergeCell ref="AB4:AC4"/>
    <mergeCell ref="AE4:AF4"/>
    <mergeCell ref="AG4:AH4"/>
    <mergeCell ref="AI4:AJ4"/>
    <mergeCell ref="AK4:AL4"/>
    <mergeCell ref="A4:G4"/>
    <mergeCell ref="CT4:DB4"/>
    <mergeCell ref="BP4:BQ4"/>
    <mergeCell ref="BR4:BS4"/>
    <mergeCell ref="AY4:AZ4"/>
    <mergeCell ref="BB4:BC4"/>
    <mergeCell ref="BD4:BE4"/>
    <mergeCell ref="BF4:BG4"/>
    <mergeCell ref="BH4:BI4"/>
    <mergeCell ref="BJ4:BK4"/>
    <mergeCell ref="Z4:AA4"/>
    <mergeCell ref="X4:Y4"/>
    <mergeCell ref="T4:U4"/>
    <mergeCell ref="CR4:CS4"/>
    <mergeCell ref="A104:H104"/>
    <mergeCell ref="N4:O4"/>
    <mergeCell ref="AU4:AV4"/>
    <mergeCell ref="R4:S4"/>
    <mergeCell ref="A10:D10"/>
    <mergeCell ref="AM4:AN4"/>
    <mergeCell ref="AQ4:AR4"/>
    <mergeCell ref="AS4:AT4"/>
    <mergeCell ref="P4:Q4"/>
    <mergeCell ref="A6:D6"/>
    <mergeCell ref="AO4:AP4"/>
    <mergeCell ref="BM4:BO4"/>
  </mergeCells>
  <pageMargins left="0.7" right="0.7" top="0.75" bottom="0.75" header="0.3" footer="0.3"/>
  <pageSetup orientation="portrait" r:id="rId1"/>
  <ignoredErrors>
    <ignoredError sqref="CZ30 CX32:CY32 CZ34 CZ57 CX57 CY58 CZ79 CX72:CY72 DA78 CV95 CV75" formula="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680B9-D450-4CB0-AFC9-6EF429B3F7C7}">
  <dimension ref="A1:MF256"/>
  <sheetViews>
    <sheetView topLeftCell="A193" zoomScale="46" zoomScaleNormal="46" workbookViewId="0">
      <selection activeCell="CO12" sqref="CO12"/>
    </sheetView>
  </sheetViews>
  <sheetFormatPr baseColWidth="10" defaultColWidth="8.77734375" defaultRowHeight="14.4" x14ac:dyDescent="0.3"/>
  <cols>
    <col min="1" max="1" width="9.21875" style="83" customWidth="1"/>
    <col min="2" max="2" width="31.44140625" style="84" customWidth="1"/>
    <col min="3" max="3" width="97.88671875" style="85" customWidth="1"/>
    <col min="4" max="4" width="19.5546875" style="84" customWidth="1"/>
    <col min="5" max="5" width="22.21875" style="84" customWidth="1"/>
    <col min="6" max="11" width="21.77734375" style="86" customWidth="1"/>
    <col min="12" max="12" width="26.88671875" style="86" customWidth="1"/>
    <col min="13" max="32" width="21.77734375" style="86" customWidth="1"/>
    <col min="33" max="33" width="23.6640625" style="86" customWidth="1"/>
    <col min="34" max="34" width="27.77734375" style="86" customWidth="1"/>
    <col min="35" max="36" width="21.77734375" style="86" customWidth="1"/>
    <col min="37" max="37" width="25.44140625" style="87" customWidth="1"/>
    <col min="38" max="38" width="21.77734375" style="87" customWidth="1"/>
    <col min="39" max="39" width="21.77734375" style="88" customWidth="1"/>
    <col min="40" max="40" width="21.77734375" style="91" customWidth="1"/>
    <col min="41" max="44" width="21.77734375" style="88" customWidth="1"/>
    <col min="45" max="45" width="29.44140625" style="88" customWidth="1"/>
    <col min="46" max="47" width="21.77734375" style="88" customWidth="1"/>
    <col min="48" max="49" width="21.77734375" style="91" customWidth="1"/>
    <col min="50" max="51" width="21.77734375" style="86" customWidth="1"/>
    <col min="52" max="53" width="21.77734375" style="91" customWidth="1"/>
    <col min="54" max="55" width="21.77734375" style="88" customWidth="1"/>
    <col min="56" max="57" width="21.77734375" style="91" customWidth="1"/>
    <col min="58" max="59" width="21.77734375" style="88" customWidth="1"/>
    <col min="60" max="64" width="23.88671875" style="88" customWidth="1"/>
    <col min="65" max="65" width="28.21875" style="88" customWidth="1"/>
    <col min="66" max="67" width="23.88671875" style="88" customWidth="1"/>
    <col min="68" max="68" width="25.21875" style="88" customWidth="1"/>
    <col min="69" max="69" width="21.77734375" style="88" customWidth="1"/>
    <col min="70" max="70" width="27.5546875" style="88" customWidth="1"/>
    <col min="71" max="71" width="18.44140625" style="88" customWidth="1"/>
    <col min="72" max="72" width="22.21875" style="88" customWidth="1"/>
    <col min="73" max="74" width="18.44140625" style="88" customWidth="1"/>
    <col min="75" max="75" width="23.21875" style="88" customWidth="1"/>
    <col min="76" max="76" width="18.44140625" style="88" customWidth="1"/>
    <col min="77" max="77" width="21.44140625" style="88" customWidth="1"/>
    <col min="78" max="78" width="18.44140625" style="86" customWidth="1"/>
    <col min="79" max="79" width="23" style="86" customWidth="1"/>
    <col min="80" max="82" width="18.44140625" style="86" customWidth="1"/>
    <col min="83" max="83" width="30.21875" style="86" customWidth="1"/>
    <col min="84" max="84" width="18.44140625" style="91" customWidth="1"/>
    <col min="85" max="85" width="25.44140625" style="91" customWidth="1"/>
    <col min="86" max="104" width="18.44140625" style="88" customWidth="1"/>
    <col min="105" max="105" width="28.6640625" style="88" customWidth="1"/>
    <col min="106" max="108" width="28.6640625" style="91" customWidth="1"/>
    <col min="109" max="193" width="28.6640625" style="88" customWidth="1"/>
    <col min="194" max="199" width="28.6640625" style="86" customWidth="1"/>
    <col min="200" max="206" width="28.6640625" style="88" customWidth="1"/>
    <col min="207" max="209" width="28.6640625" style="86" customWidth="1"/>
    <col min="210" max="216" width="28.6640625" style="88" customWidth="1"/>
    <col min="217" max="222" width="28.6640625" style="86" customWidth="1"/>
    <col min="223" max="248" width="28.6640625" style="88" customWidth="1"/>
    <col min="249" max="251" width="28.6640625" style="86" customWidth="1"/>
    <col min="252" max="252" width="28.6640625" style="166" customWidth="1"/>
    <col min="253" max="253" width="28.6640625" style="86" customWidth="1"/>
    <col min="254" max="330" width="28.6640625" style="166" customWidth="1"/>
    <col min="331" max="332" width="17.21875" style="88" customWidth="1"/>
    <col min="333" max="333" width="17.21875" style="91" customWidth="1"/>
    <col min="334" max="334" width="41.6640625" style="90" customWidth="1"/>
    <col min="335" max="335" width="25.77734375" style="91" customWidth="1"/>
    <col min="336" max="336" width="19.21875" style="91" customWidth="1"/>
    <col min="337" max="337" width="32.109375" style="376" customWidth="1"/>
    <col min="338" max="338" width="67.109375" style="88" customWidth="1"/>
    <col min="339" max="16384" width="8.77734375" style="88"/>
  </cols>
  <sheetData>
    <row r="1" spans="1:338" x14ac:dyDescent="0.3">
      <c r="GJ1" s="89"/>
      <c r="GK1" s="89"/>
      <c r="GL1" s="161"/>
      <c r="GM1" s="161"/>
      <c r="GN1" s="161"/>
      <c r="GO1" s="161"/>
      <c r="GP1" s="161"/>
      <c r="GQ1" s="161"/>
      <c r="GR1" s="89"/>
      <c r="GS1" s="89"/>
      <c r="GT1" s="89"/>
      <c r="GU1" s="89"/>
      <c r="GV1" s="89"/>
      <c r="GW1" s="89"/>
      <c r="GX1" s="89"/>
      <c r="GY1" s="161"/>
      <c r="GZ1" s="161"/>
      <c r="HA1" s="161"/>
      <c r="HB1" s="89"/>
      <c r="HC1" s="89"/>
      <c r="HD1" s="89"/>
      <c r="HE1" s="89"/>
      <c r="HF1" s="89"/>
      <c r="HG1" s="89"/>
      <c r="HH1" s="89"/>
      <c r="HI1" s="161"/>
      <c r="HJ1" s="161"/>
      <c r="HK1" s="161"/>
      <c r="HL1" s="161"/>
      <c r="HM1" s="161"/>
      <c r="HN1" s="161"/>
      <c r="HO1" s="89"/>
      <c r="HP1" s="89"/>
      <c r="HQ1" s="89"/>
      <c r="HR1" s="89"/>
      <c r="HS1" s="89"/>
      <c r="HT1" s="89"/>
      <c r="HU1" s="89"/>
      <c r="HV1" s="89"/>
      <c r="HW1" s="89"/>
      <c r="HX1" s="89"/>
      <c r="HY1" s="89"/>
      <c r="HZ1" s="89"/>
      <c r="IA1" s="89"/>
      <c r="IB1" s="89"/>
      <c r="IC1" s="89"/>
      <c r="ID1" s="89"/>
      <c r="IE1" s="89"/>
      <c r="IF1" s="89"/>
      <c r="IG1" s="89"/>
      <c r="IH1" s="89"/>
      <c r="IR1" s="163"/>
      <c r="IT1" s="163"/>
      <c r="IU1" s="163"/>
      <c r="IV1" s="163"/>
      <c r="IW1" s="163"/>
      <c r="IX1" s="163"/>
      <c r="IY1" s="163"/>
      <c r="IZ1" s="163"/>
      <c r="JA1" s="163"/>
      <c r="JB1" s="163"/>
      <c r="JC1" s="163"/>
      <c r="JD1" s="163"/>
      <c r="JE1" s="163"/>
      <c r="JF1" s="163"/>
      <c r="JG1" s="163"/>
      <c r="JH1" s="163"/>
      <c r="JI1" s="163"/>
      <c r="JJ1" s="163"/>
      <c r="JK1" s="163"/>
      <c r="JL1" s="163"/>
      <c r="JM1" s="163"/>
      <c r="JN1" s="163"/>
      <c r="JO1" s="163"/>
      <c r="JP1" s="163"/>
      <c r="JQ1" s="163"/>
      <c r="JR1" s="163"/>
      <c r="JS1" s="163"/>
      <c r="JT1" s="163"/>
      <c r="JU1" s="163"/>
      <c r="JV1" s="163"/>
      <c r="JW1" s="163"/>
      <c r="JX1" s="163"/>
      <c r="JY1" s="163"/>
      <c r="JZ1" s="163"/>
      <c r="KA1" s="163"/>
      <c r="KB1" s="163"/>
      <c r="KC1" s="163"/>
      <c r="KD1" s="163"/>
      <c r="KE1" s="163"/>
      <c r="KF1" s="163"/>
      <c r="KG1" s="163"/>
      <c r="KH1" s="163"/>
      <c r="KI1" s="163"/>
      <c r="KJ1" s="163"/>
      <c r="KK1" s="163"/>
      <c r="KL1" s="163"/>
      <c r="KM1" s="163"/>
      <c r="KN1" s="163"/>
      <c r="KO1" s="163"/>
      <c r="KP1" s="163"/>
      <c r="KQ1" s="163"/>
      <c r="KR1" s="163"/>
      <c r="KS1" s="163"/>
      <c r="KT1" s="163"/>
      <c r="KU1" s="163"/>
      <c r="KV1" s="163"/>
      <c r="KW1" s="163"/>
      <c r="KX1" s="163"/>
      <c r="KY1" s="163"/>
      <c r="KZ1" s="163"/>
      <c r="LA1" s="163"/>
      <c r="LB1" s="163"/>
      <c r="LC1" s="163"/>
      <c r="LD1" s="163"/>
      <c r="LE1" s="163"/>
      <c r="LF1" s="163"/>
      <c r="LG1" s="163"/>
      <c r="LH1" s="163"/>
      <c r="LI1" s="163"/>
      <c r="LJ1" s="163"/>
      <c r="LK1" s="163"/>
      <c r="LL1" s="163"/>
      <c r="LM1" s="163"/>
      <c r="LN1" s="163"/>
      <c r="LO1" s="163"/>
      <c r="LP1" s="163"/>
      <c r="LQ1" s="163"/>
      <c r="LR1" s="163"/>
    </row>
    <row r="2" spans="1:338" s="108" customFormat="1" ht="76.05" customHeight="1" x14ac:dyDescent="0.3">
      <c r="A2" s="484" t="s">
        <v>136</v>
      </c>
      <c r="B2" s="484"/>
      <c r="C2" s="484"/>
      <c r="D2" s="484"/>
      <c r="E2" s="484"/>
      <c r="F2" s="485" t="s">
        <v>82</v>
      </c>
      <c r="G2" s="486"/>
      <c r="H2" s="487" t="s">
        <v>92</v>
      </c>
      <c r="I2" s="488"/>
      <c r="J2" s="489" t="s">
        <v>137</v>
      </c>
      <c r="K2" s="490"/>
      <c r="L2" s="92" t="s">
        <v>80</v>
      </c>
      <c r="M2" s="491" t="s">
        <v>101</v>
      </c>
      <c r="N2" s="490"/>
      <c r="O2" s="472" t="s">
        <v>78</v>
      </c>
      <c r="P2" s="473"/>
      <c r="Q2" s="491" t="s">
        <v>81</v>
      </c>
      <c r="R2" s="490"/>
      <c r="S2" s="472" t="s">
        <v>138</v>
      </c>
      <c r="T2" s="473"/>
      <c r="U2" s="489" t="s">
        <v>139</v>
      </c>
      <c r="V2" s="490"/>
      <c r="W2" s="487" t="s">
        <v>140</v>
      </c>
      <c r="X2" s="488"/>
      <c r="Y2" s="491" t="s">
        <v>141</v>
      </c>
      <c r="Z2" s="490"/>
      <c r="AA2" s="472" t="s">
        <v>609</v>
      </c>
      <c r="AB2" s="473"/>
      <c r="AC2" s="489" t="s">
        <v>142</v>
      </c>
      <c r="AD2" s="490"/>
      <c r="AE2" s="487" t="s">
        <v>610</v>
      </c>
      <c r="AF2" s="488"/>
      <c r="AG2" s="93" t="s">
        <v>143</v>
      </c>
      <c r="AH2" s="94" t="s">
        <v>144</v>
      </c>
      <c r="AI2" s="95" t="s">
        <v>145</v>
      </c>
      <c r="AJ2" s="96" t="s">
        <v>686</v>
      </c>
      <c r="AK2" s="95" t="s">
        <v>146</v>
      </c>
      <c r="AL2" s="96" t="s">
        <v>147</v>
      </c>
      <c r="AM2" s="471" t="s">
        <v>148</v>
      </c>
      <c r="AN2" s="471"/>
      <c r="AO2" s="470" t="s">
        <v>149</v>
      </c>
      <c r="AP2" s="470"/>
      <c r="AQ2" s="474" t="s">
        <v>150</v>
      </c>
      <c r="AR2" s="475"/>
      <c r="AS2" s="150" t="s">
        <v>151</v>
      </c>
      <c r="AT2" s="97" t="s">
        <v>152</v>
      </c>
      <c r="AU2" s="98" t="s">
        <v>153</v>
      </c>
      <c r="AV2" s="476" t="s">
        <v>154</v>
      </c>
      <c r="AW2" s="477"/>
      <c r="AX2" s="478" t="s">
        <v>155</v>
      </c>
      <c r="AY2" s="478"/>
      <c r="AZ2" s="469" t="s">
        <v>156</v>
      </c>
      <c r="BA2" s="469"/>
      <c r="BB2" s="470" t="s">
        <v>157</v>
      </c>
      <c r="BC2" s="470"/>
      <c r="BD2" s="469" t="s">
        <v>158</v>
      </c>
      <c r="BE2" s="469"/>
      <c r="BF2" s="98" t="s">
        <v>156</v>
      </c>
      <c r="BG2" s="100" t="s">
        <v>159</v>
      </c>
      <c r="BH2" s="101" t="s">
        <v>160</v>
      </c>
      <c r="BI2" s="102" t="s">
        <v>161</v>
      </c>
      <c r="BJ2" s="101" t="s">
        <v>162</v>
      </c>
      <c r="BK2" s="479" t="s">
        <v>163</v>
      </c>
      <c r="BL2" s="477"/>
      <c r="BM2" s="477"/>
      <c r="BN2" s="480" t="s">
        <v>164</v>
      </c>
      <c r="BO2" s="480"/>
      <c r="BP2" s="480"/>
      <c r="BQ2" s="99" t="s">
        <v>165</v>
      </c>
      <c r="BR2" s="98" t="s">
        <v>166</v>
      </c>
      <c r="BS2" s="97" t="s">
        <v>167</v>
      </c>
      <c r="BT2" s="98" t="s">
        <v>168</v>
      </c>
      <c r="BU2" s="97" t="s">
        <v>169</v>
      </c>
      <c r="BV2" s="470" t="s">
        <v>170</v>
      </c>
      <c r="BW2" s="470"/>
      <c r="BX2" s="471" t="s">
        <v>171</v>
      </c>
      <c r="BY2" s="471"/>
      <c r="BZ2" s="481" t="s">
        <v>172</v>
      </c>
      <c r="CA2" s="482"/>
      <c r="CB2" s="483" t="s">
        <v>173</v>
      </c>
      <c r="CC2" s="483"/>
      <c r="CD2" s="468" t="s">
        <v>174</v>
      </c>
      <c r="CE2" s="468"/>
      <c r="CF2" s="469" t="s">
        <v>175</v>
      </c>
      <c r="CG2" s="469"/>
      <c r="CH2" s="470" t="s">
        <v>176</v>
      </c>
      <c r="CI2" s="470"/>
      <c r="CJ2" s="470" t="s">
        <v>177</v>
      </c>
      <c r="CK2" s="470"/>
      <c r="CL2" s="471" t="s">
        <v>178</v>
      </c>
      <c r="CM2" s="471"/>
      <c r="CN2" s="470" t="s">
        <v>179</v>
      </c>
      <c r="CO2" s="494"/>
      <c r="CP2" s="97" t="s">
        <v>180</v>
      </c>
      <c r="CQ2" s="98" t="s">
        <v>181</v>
      </c>
      <c r="CR2" s="97" t="s">
        <v>182</v>
      </c>
      <c r="CS2" s="98" t="s">
        <v>611</v>
      </c>
      <c r="CT2" s="97" t="s">
        <v>183</v>
      </c>
      <c r="CU2" s="494" t="s">
        <v>184</v>
      </c>
      <c r="CV2" s="480"/>
      <c r="CW2" s="495"/>
      <c r="CX2" s="104" t="s">
        <v>185</v>
      </c>
      <c r="CY2" s="494" t="s">
        <v>186</v>
      </c>
      <c r="CZ2" s="480"/>
      <c r="DA2" s="495"/>
      <c r="DB2" s="476" t="s">
        <v>612</v>
      </c>
      <c r="DC2" s="477"/>
      <c r="DD2" s="503"/>
      <c r="DE2" s="494" t="s">
        <v>95</v>
      </c>
      <c r="DF2" s="495"/>
      <c r="DG2" s="492" t="s">
        <v>96</v>
      </c>
      <c r="DH2" s="493"/>
      <c r="DI2" s="494" t="s">
        <v>98</v>
      </c>
      <c r="DJ2" s="495"/>
      <c r="DK2" s="104" t="s">
        <v>187</v>
      </c>
      <c r="DL2" s="494" t="s">
        <v>188</v>
      </c>
      <c r="DM2" s="480"/>
      <c r="DN2" s="495"/>
      <c r="DO2" s="492" t="s">
        <v>189</v>
      </c>
      <c r="DP2" s="502"/>
      <c r="DQ2" s="493"/>
      <c r="DR2" s="103" t="s">
        <v>190</v>
      </c>
      <c r="DS2" s="492" t="s">
        <v>191</v>
      </c>
      <c r="DT2" s="493"/>
      <c r="DU2" s="494" t="s">
        <v>192</v>
      </c>
      <c r="DV2" s="495"/>
      <c r="DW2" s="492" t="s">
        <v>193</v>
      </c>
      <c r="DX2" s="502"/>
      <c r="DY2" s="493"/>
      <c r="DZ2" s="494" t="s">
        <v>194</v>
      </c>
      <c r="EA2" s="480"/>
      <c r="EB2" s="495"/>
      <c r="EC2" s="492" t="s">
        <v>195</v>
      </c>
      <c r="ED2" s="502"/>
      <c r="EE2" s="493"/>
      <c r="EF2" s="494" t="s">
        <v>196</v>
      </c>
      <c r="EG2" s="495"/>
      <c r="EH2" s="492" t="s">
        <v>197</v>
      </c>
      <c r="EI2" s="493"/>
      <c r="EJ2" s="494" t="s">
        <v>198</v>
      </c>
      <c r="EK2" s="495"/>
      <c r="EL2" s="492" t="s">
        <v>199</v>
      </c>
      <c r="EM2" s="493"/>
      <c r="EN2" s="494" t="s">
        <v>200</v>
      </c>
      <c r="EO2" s="495"/>
      <c r="EP2" s="492" t="s">
        <v>201</v>
      </c>
      <c r="EQ2" s="493"/>
      <c r="ER2" s="494" t="s">
        <v>202</v>
      </c>
      <c r="ES2" s="495"/>
      <c r="ET2" s="492" t="s">
        <v>203</v>
      </c>
      <c r="EU2" s="493"/>
      <c r="EV2" s="494" t="s">
        <v>204</v>
      </c>
      <c r="EW2" s="495"/>
      <c r="EX2" s="492" t="s">
        <v>205</v>
      </c>
      <c r="EY2" s="493"/>
      <c r="EZ2" s="494" t="s">
        <v>206</v>
      </c>
      <c r="FA2" s="495"/>
      <c r="FB2" s="492" t="s">
        <v>207</v>
      </c>
      <c r="FC2" s="493"/>
      <c r="FD2" s="494" t="s">
        <v>208</v>
      </c>
      <c r="FE2" s="495"/>
      <c r="FF2" s="492" t="s">
        <v>209</v>
      </c>
      <c r="FG2" s="493"/>
      <c r="FH2" s="494" t="s">
        <v>210</v>
      </c>
      <c r="FI2" s="495"/>
      <c r="FJ2" s="492" t="s">
        <v>211</v>
      </c>
      <c r="FK2" s="493"/>
      <c r="FL2" s="494" t="s">
        <v>212</v>
      </c>
      <c r="FM2" s="495"/>
      <c r="FN2" s="492" t="s">
        <v>213</v>
      </c>
      <c r="FO2" s="493"/>
      <c r="FP2" s="494" t="s">
        <v>214</v>
      </c>
      <c r="FQ2" s="495"/>
      <c r="FR2" s="492" t="s">
        <v>215</v>
      </c>
      <c r="FS2" s="493"/>
      <c r="FT2" s="103" t="s">
        <v>216</v>
      </c>
      <c r="FU2" s="104" t="s">
        <v>217</v>
      </c>
      <c r="FV2" s="103" t="s">
        <v>218</v>
      </c>
      <c r="FW2" s="104" t="s">
        <v>219</v>
      </c>
      <c r="FX2" s="496" t="s">
        <v>220</v>
      </c>
      <c r="FY2" s="497"/>
      <c r="FZ2" s="498"/>
      <c r="GA2" s="499" t="s">
        <v>221</v>
      </c>
      <c r="GB2" s="500"/>
      <c r="GC2" s="501"/>
      <c r="GD2" s="496" t="s">
        <v>222</v>
      </c>
      <c r="GE2" s="497"/>
      <c r="GF2" s="498"/>
      <c r="GG2" s="499" t="s">
        <v>223</v>
      </c>
      <c r="GH2" s="500"/>
      <c r="GI2" s="500"/>
      <c r="GJ2" s="98" t="s">
        <v>224</v>
      </c>
      <c r="GK2" s="97" t="s">
        <v>225</v>
      </c>
      <c r="GL2" s="478" t="s">
        <v>226</v>
      </c>
      <c r="GM2" s="478"/>
      <c r="GN2" s="478"/>
      <c r="GO2" s="513" t="s">
        <v>227</v>
      </c>
      <c r="GP2" s="513"/>
      <c r="GQ2" s="513"/>
      <c r="GR2" s="470" t="s">
        <v>170</v>
      </c>
      <c r="GS2" s="470"/>
      <c r="GT2" s="471" t="s">
        <v>228</v>
      </c>
      <c r="GU2" s="471"/>
      <c r="GV2" s="470" t="s">
        <v>171</v>
      </c>
      <c r="GW2" s="470"/>
      <c r="GX2" s="97" t="s">
        <v>229</v>
      </c>
      <c r="GY2" s="478" t="s">
        <v>230</v>
      </c>
      <c r="GZ2" s="478"/>
      <c r="HA2" s="478"/>
      <c r="HB2" s="471" t="s">
        <v>231</v>
      </c>
      <c r="HC2" s="471"/>
      <c r="HD2" s="470" t="s">
        <v>232</v>
      </c>
      <c r="HE2" s="470"/>
      <c r="HF2" s="471" t="s">
        <v>233</v>
      </c>
      <c r="HG2" s="471"/>
      <c r="HH2" s="98" t="s">
        <v>80</v>
      </c>
      <c r="HI2" s="513" t="s">
        <v>234</v>
      </c>
      <c r="HJ2" s="513"/>
      <c r="HK2" s="478" t="s">
        <v>235</v>
      </c>
      <c r="HL2" s="478"/>
      <c r="HM2" s="513" t="s">
        <v>236</v>
      </c>
      <c r="HN2" s="513"/>
      <c r="HO2" s="470" t="s">
        <v>237</v>
      </c>
      <c r="HP2" s="470"/>
      <c r="HQ2" s="471" t="s">
        <v>238</v>
      </c>
      <c r="HR2" s="471"/>
      <c r="HS2" s="470" t="s">
        <v>239</v>
      </c>
      <c r="HT2" s="470"/>
      <c r="HU2" s="471" t="s">
        <v>240</v>
      </c>
      <c r="HV2" s="471"/>
      <c r="HW2" s="470" t="s">
        <v>241</v>
      </c>
      <c r="HX2" s="470"/>
      <c r="HY2" s="509" t="s">
        <v>242</v>
      </c>
      <c r="HZ2" s="510"/>
      <c r="IA2" s="105" t="s">
        <v>243</v>
      </c>
      <c r="IB2" s="106" t="s">
        <v>244</v>
      </c>
      <c r="IC2" s="511" t="s">
        <v>245</v>
      </c>
      <c r="ID2" s="511"/>
      <c r="IE2" s="106" t="s">
        <v>246</v>
      </c>
      <c r="IF2" s="107" t="s">
        <v>247</v>
      </c>
      <c r="IG2" s="512" t="s">
        <v>154</v>
      </c>
      <c r="IH2" s="512"/>
      <c r="II2" s="455" t="s">
        <v>644</v>
      </c>
      <c r="IJ2" s="456"/>
      <c r="IK2" s="457" t="s">
        <v>645</v>
      </c>
      <c r="IL2" s="458"/>
      <c r="IM2" s="455" t="s">
        <v>646</v>
      </c>
      <c r="IN2" s="456"/>
      <c r="IO2" s="462" t="s">
        <v>649</v>
      </c>
      <c r="IP2" s="463"/>
      <c r="IQ2" s="464"/>
      <c r="IR2" s="459" t="s">
        <v>650</v>
      </c>
      <c r="IS2" s="460"/>
      <c r="IT2" s="461"/>
      <c r="IU2" s="514" t="s">
        <v>655</v>
      </c>
      <c r="IV2" s="515"/>
      <c r="IW2" s="516" t="s">
        <v>656</v>
      </c>
      <c r="IX2" s="517"/>
      <c r="IY2" s="518" t="s">
        <v>657</v>
      </c>
      <c r="IZ2" s="519"/>
      <c r="JA2" s="465" t="s">
        <v>658</v>
      </c>
      <c r="JB2" s="466"/>
      <c r="JC2" s="316" t="s">
        <v>660</v>
      </c>
      <c r="JD2" s="317" t="s">
        <v>662</v>
      </c>
      <c r="JE2" s="467" t="s">
        <v>663</v>
      </c>
      <c r="JF2" s="467"/>
      <c r="JG2" s="467"/>
      <c r="JH2" s="448" t="s">
        <v>667</v>
      </c>
      <c r="JI2" s="449"/>
      <c r="JJ2" s="446" t="s">
        <v>668</v>
      </c>
      <c r="JK2" s="447"/>
      <c r="JL2" s="448" t="s">
        <v>669</v>
      </c>
      <c r="JM2" s="449"/>
      <c r="JN2" s="315" t="s">
        <v>672</v>
      </c>
      <c r="JO2" s="448" t="s">
        <v>680</v>
      </c>
      <c r="JP2" s="451"/>
      <c r="JQ2" s="449"/>
      <c r="JR2" s="446" t="s">
        <v>681</v>
      </c>
      <c r="JS2" s="450"/>
      <c r="JT2" s="447"/>
      <c r="JU2" s="448" t="s">
        <v>683</v>
      </c>
      <c r="JV2" s="449"/>
      <c r="JW2" s="446" t="s">
        <v>689</v>
      </c>
      <c r="JX2" s="447"/>
      <c r="JY2" s="318" t="s">
        <v>691</v>
      </c>
      <c r="JZ2" s="446" t="s">
        <v>695</v>
      </c>
      <c r="KA2" s="450"/>
      <c r="KB2" s="447"/>
      <c r="KC2" s="448" t="s">
        <v>697</v>
      </c>
      <c r="KD2" s="451"/>
      <c r="KE2" s="449"/>
      <c r="KF2" s="446" t="s">
        <v>699</v>
      </c>
      <c r="KG2" s="450"/>
      <c r="KH2" s="447"/>
      <c r="KI2" s="448" t="s">
        <v>700</v>
      </c>
      <c r="KJ2" s="451"/>
      <c r="KK2" s="449"/>
      <c r="KL2" s="446" t="s">
        <v>701</v>
      </c>
      <c r="KM2" s="450"/>
      <c r="KN2" s="447"/>
      <c r="KO2" s="448" t="s">
        <v>702</v>
      </c>
      <c r="KP2" s="451"/>
      <c r="KQ2" s="449"/>
      <c r="KR2" s="446" t="s">
        <v>703</v>
      </c>
      <c r="KS2" s="450"/>
      <c r="KT2" s="447"/>
      <c r="KU2" s="448" t="s">
        <v>704</v>
      </c>
      <c r="KV2" s="451"/>
      <c r="KW2" s="449"/>
      <c r="KX2" s="446" t="s">
        <v>706</v>
      </c>
      <c r="KY2" s="450"/>
      <c r="KZ2" s="447"/>
      <c r="LA2" s="448" t="s">
        <v>707</v>
      </c>
      <c r="LB2" s="451"/>
      <c r="LC2" s="449"/>
      <c r="LD2" s="446" t="s">
        <v>712</v>
      </c>
      <c r="LE2" s="450"/>
      <c r="LF2" s="447"/>
      <c r="LG2" s="448" t="s">
        <v>181</v>
      </c>
      <c r="LH2" s="449"/>
      <c r="LI2" s="446" t="s">
        <v>240</v>
      </c>
      <c r="LJ2" s="447"/>
      <c r="LK2" s="448" t="s">
        <v>241</v>
      </c>
      <c r="LL2" s="449"/>
      <c r="LM2" s="446" t="s">
        <v>839</v>
      </c>
      <c r="LN2" s="450"/>
      <c r="LO2" s="447"/>
      <c r="LP2" s="448" t="s">
        <v>840</v>
      </c>
      <c r="LQ2" s="451"/>
      <c r="LR2" s="449"/>
      <c r="LS2" s="452" t="s">
        <v>66</v>
      </c>
      <c r="LT2" s="453"/>
      <c r="LU2" s="453"/>
      <c r="LV2" s="454"/>
      <c r="LW2" s="504" t="s">
        <v>248</v>
      </c>
      <c r="LX2" s="504"/>
      <c r="LY2" s="505"/>
      <c r="LZ2" s="504"/>
    </row>
    <row r="3" spans="1:338" ht="43.95" customHeight="1" x14ac:dyDescent="0.3">
      <c r="A3" s="109" t="s">
        <v>0</v>
      </c>
      <c r="B3" s="109" t="s">
        <v>2</v>
      </c>
      <c r="C3" s="110" t="s">
        <v>3</v>
      </c>
      <c r="D3" s="109" t="s">
        <v>4</v>
      </c>
      <c r="E3" s="109" t="s">
        <v>249</v>
      </c>
      <c r="F3" s="111" t="s">
        <v>74</v>
      </c>
      <c r="G3" s="112" t="s">
        <v>79</v>
      </c>
      <c r="H3" s="111" t="s">
        <v>74</v>
      </c>
      <c r="I3" s="112" t="s">
        <v>79</v>
      </c>
      <c r="J3" s="111" t="s">
        <v>74</v>
      </c>
      <c r="K3" s="112" t="s">
        <v>79</v>
      </c>
      <c r="L3" s="111" t="s">
        <v>74</v>
      </c>
      <c r="M3" s="111" t="s">
        <v>74</v>
      </c>
      <c r="N3" s="112" t="s">
        <v>79</v>
      </c>
      <c r="O3" s="111" t="s">
        <v>74</v>
      </c>
      <c r="P3" s="112" t="s">
        <v>79</v>
      </c>
      <c r="Q3" s="111" t="s">
        <v>74</v>
      </c>
      <c r="R3" s="112" t="s">
        <v>79</v>
      </c>
      <c r="S3" s="111" t="s">
        <v>74</v>
      </c>
      <c r="T3" s="112" t="s">
        <v>79</v>
      </c>
      <c r="U3" s="111" t="s">
        <v>74</v>
      </c>
      <c r="V3" s="112" t="s">
        <v>79</v>
      </c>
      <c r="W3" s="111" t="s">
        <v>74</v>
      </c>
      <c r="X3" s="112" t="s">
        <v>79</v>
      </c>
      <c r="Y3" s="111" t="s">
        <v>74</v>
      </c>
      <c r="Z3" s="112" t="s">
        <v>79</v>
      </c>
      <c r="AA3" s="111" t="s">
        <v>74</v>
      </c>
      <c r="AB3" s="112" t="s">
        <v>79</v>
      </c>
      <c r="AC3" s="111" t="s">
        <v>74</v>
      </c>
      <c r="AD3" s="112" t="s">
        <v>79</v>
      </c>
      <c r="AE3" s="113" t="s">
        <v>74</v>
      </c>
      <c r="AF3" s="114" t="s">
        <v>79</v>
      </c>
      <c r="AG3" s="115" t="s">
        <v>73</v>
      </c>
      <c r="AH3" s="115" t="s">
        <v>73</v>
      </c>
      <c r="AI3" s="116" t="s">
        <v>73</v>
      </c>
      <c r="AJ3" s="116" t="s">
        <v>73</v>
      </c>
      <c r="AK3" s="116" t="s">
        <v>73</v>
      </c>
      <c r="AL3" s="116" t="s">
        <v>73</v>
      </c>
      <c r="AM3" s="117" t="s">
        <v>74</v>
      </c>
      <c r="AN3" s="174" t="s">
        <v>79</v>
      </c>
      <c r="AO3" s="117" t="s">
        <v>74</v>
      </c>
      <c r="AP3" s="118" t="s">
        <v>79</v>
      </c>
      <c r="AQ3" s="111" t="s">
        <v>74</v>
      </c>
      <c r="AR3" s="112" t="s">
        <v>79</v>
      </c>
      <c r="AS3" s="119" t="s">
        <v>73</v>
      </c>
      <c r="AT3" s="119" t="s">
        <v>73</v>
      </c>
      <c r="AU3" s="119" t="s">
        <v>73</v>
      </c>
      <c r="AV3" s="172" t="s">
        <v>74</v>
      </c>
      <c r="AW3" s="173" t="s">
        <v>79</v>
      </c>
      <c r="AX3" s="111" t="s">
        <v>74</v>
      </c>
      <c r="AY3" s="112" t="s">
        <v>79</v>
      </c>
      <c r="AZ3" s="172" t="s">
        <v>74</v>
      </c>
      <c r="BA3" s="173" t="s">
        <v>79</v>
      </c>
      <c r="BB3" s="111" t="s">
        <v>74</v>
      </c>
      <c r="BC3" s="112" t="s">
        <v>79</v>
      </c>
      <c r="BD3" s="172" t="s">
        <v>74</v>
      </c>
      <c r="BE3" s="173" t="s">
        <v>79</v>
      </c>
      <c r="BF3" s="119" t="s">
        <v>73</v>
      </c>
      <c r="BG3" s="119" t="s">
        <v>73</v>
      </c>
      <c r="BH3" s="120" t="s">
        <v>74</v>
      </c>
      <c r="BI3" s="120" t="s">
        <v>74</v>
      </c>
      <c r="BJ3" s="120" t="s">
        <v>74</v>
      </c>
      <c r="BK3" s="121" t="s">
        <v>102</v>
      </c>
      <c r="BL3" s="121" t="s">
        <v>103</v>
      </c>
      <c r="BM3" s="121" t="s">
        <v>104</v>
      </c>
      <c r="BN3" s="121" t="s">
        <v>102</v>
      </c>
      <c r="BO3" s="121" t="s">
        <v>103</v>
      </c>
      <c r="BP3" s="122" t="s">
        <v>104</v>
      </c>
      <c r="BQ3" s="123" t="s">
        <v>74</v>
      </c>
      <c r="BR3" s="123" t="s">
        <v>74</v>
      </c>
      <c r="BS3" s="123" t="s">
        <v>74</v>
      </c>
      <c r="BT3" s="123" t="s">
        <v>74</v>
      </c>
      <c r="BU3" s="123" t="s">
        <v>74</v>
      </c>
      <c r="BV3" s="111" t="s">
        <v>74</v>
      </c>
      <c r="BW3" s="112" t="s">
        <v>79</v>
      </c>
      <c r="BX3" s="111" t="s">
        <v>74</v>
      </c>
      <c r="BY3" s="112" t="s">
        <v>79</v>
      </c>
      <c r="BZ3" s="111" t="s">
        <v>74</v>
      </c>
      <c r="CA3" s="112" t="s">
        <v>79</v>
      </c>
      <c r="CB3" s="111" t="s">
        <v>74</v>
      </c>
      <c r="CC3" s="112" t="s">
        <v>79</v>
      </c>
      <c r="CD3" s="111" t="s">
        <v>74</v>
      </c>
      <c r="CE3" s="112" t="s">
        <v>79</v>
      </c>
      <c r="CF3" s="172" t="s">
        <v>74</v>
      </c>
      <c r="CG3" s="173" t="s">
        <v>79</v>
      </c>
      <c r="CH3" s="111" t="s">
        <v>74</v>
      </c>
      <c r="CI3" s="112" t="s">
        <v>79</v>
      </c>
      <c r="CJ3" s="111" t="s">
        <v>74</v>
      </c>
      <c r="CK3" s="112" t="s">
        <v>79</v>
      </c>
      <c r="CL3" s="111" t="s">
        <v>74</v>
      </c>
      <c r="CM3" s="112" t="s">
        <v>79</v>
      </c>
      <c r="CN3" s="111" t="s">
        <v>74</v>
      </c>
      <c r="CO3" s="124" t="s">
        <v>79</v>
      </c>
      <c r="CP3" s="125" t="s">
        <v>74</v>
      </c>
      <c r="CQ3" s="125" t="s">
        <v>74</v>
      </c>
      <c r="CR3" s="125" t="s">
        <v>74</v>
      </c>
      <c r="CS3" s="125" t="s">
        <v>74</v>
      </c>
      <c r="CT3" s="125" t="s">
        <v>74</v>
      </c>
      <c r="CU3" s="121" t="s">
        <v>102</v>
      </c>
      <c r="CV3" s="121" t="s">
        <v>103</v>
      </c>
      <c r="CW3" s="121" t="s">
        <v>104</v>
      </c>
      <c r="CX3" s="125" t="s">
        <v>74</v>
      </c>
      <c r="CY3" s="121" t="s">
        <v>102</v>
      </c>
      <c r="CZ3" s="121" t="s">
        <v>103</v>
      </c>
      <c r="DA3" s="121" t="s">
        <v>104</v>
      </c>
      <c r="DB3" s="175" t="s">
        <v>102</v>
      </c>
      <c r="DC3" s="175" t="s">
        <v>103</v>
      </c>
      <c r="DD3" s="175" t="s">
        <v>104</v>
      </c>
      <c r="DE3" s="111" t="s">
        <v>74</v>
      </c>
      <c r="DF3" s="124" t="s">
        <v>79</v>
      </c>
      <c r="DG3" s="111" t="s">
        <v>74</v>
      </c>
      <c r="DH3" s="124" t="s">
        <v>79</v>
      </c>
      <c r="DI3" s="111" t="s">
        <v>74</v>
      </c>
      <c r="DJ3" s="124" t="s">
        <v>79</v>
      </c>
      <c r="DK3" s="111" t="s">
        <v>74</v>
      </c>
      <c r="DL3" s="121" t="s">
        <v>102</v>
      </c>
      <c r="DM3" s="121" t="s">
        <v>103</v>
      </c>
      <c r="DN3" s="121" t="s">
        <v>104</v>
      </c>
      <c r="DO3" s="121" t="s">
        <v>102</v>
      </c>
      <c r="DP3" s="121" t="s">
        <v>103</v>
      </c>
      <c r="DQ3" s="121" t="s">
        <v>104</v>
      </c>
      <c r="DR3" s="111" t="s">
        <v>74</v>
      </c>
      <c r="DS3" s="111" t="s">
        <v>74</v>
      </c>
      <c r="DT3" s="124" t="s">
        <v>79</v>
      </c>
      <c r="DU3" s="111" t="s">
        <v>74</v>
      </c>
      <c r="DV3" s="124" t="s">
        <v>79</v>
      </c>
      <c r="DW3" s="121" t="s">
        <v>102</v>
      </c>
      <c r="DX3" s="121" t="s">
        <v>103</v>
      </c>
      <c r="DY3" s="121" t="s">
        <v>104</v>
      </c>
      <c r="DZ3" s="121" t="s">
        <v>102</v>
      </c>
      <c r="EA3" s="121" t="s">
        <v>103</v>
      </c>
      <c r="EB3" s="121" t="s">
        <v>104</v>
      </c>
      <c r="EC3" s="121" t="s">
        <v>102</v>
      </c>
      <c r="ED3" s="121" t="s">
        <v>103</v>
      </c>
      <c r="EE3" s="121" t="s">
        <v>104</v>
      </c>
      <c r="EF3" s="111" t="s">
        <v>74</v>
      </c>
      <c r="EG3" s="124" t="s">
        <v>79</v>
      </c>
      <c r="EH3" s="111" t="s">
        <v>74</v>
      </c>
      <c r="EI3" s="124" t="s">
        <v>79</v>
      </c>
      <c r="EJ3" s="111" t="s">
        <v>74</v>
      </c>
      <c r="EK3" s="124" t="s">
        <v>79</v>
      </c>
      <c r="EL3" s="111" t="s">
        <v>74</v>
      </c>
      <c r="EM3" s="124" t="s">
        <v>79</v>
      </c>
      <c r="EN3" s="111" t="s">
        <v>74</v>
      </c>
      <c r="EO3" s="124" t="s">
        <v>79</v>
      </c>
      <c r="EP3" s="111" t="s">
        <v>74</v>
      </c>
      <c r="EQ3" s="124" t="s">
        <v>79</v>
      </c>
      <c r="ER3" s="111" t="s">
        <v>74</v>
      </c>
      <c r="ES3" s="124" t="s">
        <v>79</v>
      </c>
      <c r="ET3" s="111" t="s">
        <v>74</v>
      </c>
      <c r="EU3" s="124" t="s">
        <v>79</v>
      </c>
      <c r="EV3" s="111" t="s">
        <v>74</v>
      </c>
      <c r="EW3" s="124" t="s">
        <v>79</v>
      </c>
      <c r="EX3" s="111" t="s">
        <v>74</v>
      </c>
      <c r="EY3" s="124" t="s">
        <v>79</v>
      </c>
      <c r="EZ3" s="111" t="s">
        <v>74</v>
      </c>
      <c r="FA3" s="124" t="s">
        <v>79</v>
      </c>
      <c r="FB3" s="111" t="s">
        <v>74</v>
      </c>
      <c r="FC3" s="124" t="s">
        <v>79</v>
      </c>
      <c r="FD3" s="111" t="s">
        <v>74</v>
      </c>
      <c r="FE3" s="124" t="s">
        <v>79</v>
      </c>
      <c r="FF3" s="111" t="s">
        <v>74</v>
      </c>
      <c r="FG3" s="124" t="s">
        <v>79</v>
      </c>
      <c r="FH3" s="111" t="s">
        <v>74</v>
      </c>
      <c r="FI3" s="124" t="s">
        <v>79</v>
      </c>
      <c r="FJ3" s="111" t="s">
        <v>74</v>
      </c>
      <c r="FK3" s="124" t="s">
        <v>79</v>
      </c>
      <c r="FL3" s="111" t="s">
        <v>74</v>
      </c>
      <c r="FM3" s="124" t="s">
        <v>79</v>
      </c>
      <c r="FN3" s="111" t="s">
        <v>74</v>
      </c>
      <c r="FO3" s="124" t="s">
        <v>79</v>
      </c>
      <c r="FP3" s="111" t="s">
        <v>74</v>
      </c>
      <c r="FQ3" s="124" t="s">
        <v>79</v>
      </c>
      <c r="FR3" s="111" t="s">
        <v>74</v>
      </c>
      <c r="FS3" s="124" t="s">
        <v>79</v>
      </c>
      <c r="FT3" s="111" t="s">
        <v>74</v>
      </c>
      <c r="FU3" s="111" t="s">
        <v>74</v>
      </c>
      <c r="FV3" s="111" t="s">
        <v>74</v>
      </c>
      <c r="FW3" s="111" t="s">
        <v>74</v>
      </c>
      <c r="FX3" s="111" t="s">
        <v>250</v>
      </c>
      <c r="FY3" s="111" t="s">
        <v>103</v>
      </c>
      <c r="FZ3" s="111" t="s">
        <v>251</v>
      </c>
      <c r="GA3" s="111" t="s">
        <v>250</v>
      </c>
      <c r="GB3" s="111" t="s">
        <v>103</v>
      </c>
      <c r="GC3" s="111" t="s">
        <v>251</v>
      </c>
      <c r="GD3" s="111" t="s">
        <v>250</v>
      </c>
      <c r="GE3" s="111" t="s">
        <v>103</v>
      </c>
      <c r="GF3" s="111" t="s">
        <v>251</v>
      </c>
      <c r="GG3" s="111" t="s">
        <v>250</v>
      </c>
      <c r="GH3" s="111" t="s">
        <v>103</v>
      </c>
      <c r="GI3" s="111" t="s">
        <v>251</v>
      </c>
      <c r="GJ3" s="125" t="s">
        <v>74</v>
      </c>
      <c r="GK3" s="125" t="s">
        <v>74</v>
      </c>
      <c r="GL3" s="111" t="s">
        <v>250</v>
      </c>
      <c r="GM3" s="111" t="s">
        <v>103</v>
      </c>
      <c r="GN3" s="111" t="s">
        <v>251</v>
      </c>
      <c r="GO3" s="111" t="s">
        <v>250</v>
      </c>
      <c r="GP3" s="111" t="s">
        <v>103</v>
      </c>
      <c r="GQ3" s="111" t="s">
        <v>251</v>
      </c>
      <c r="GR3" s="125" t="s">
        <v>74</v>
      </c>
      <c r="GS3" s="126" t="s">
        <v>79</v>
      </c>
      <c r="GT3" s="125" t="s">
        <v>74</v>
      </c>
      <c r="GU3" s="126" t="s">
        <v>79</v>
      </c>
      <c r="GV3" s="125" t="s">
        <v>74</v>
      </c>
      <c r="GW3" s="126" t="s">
        <v>79</v>
      </c>
      <c r="GX3" s="125" t="s">
        <v>74</v>
      </c>
      <c r="GY3" s="125" t="s">
        <v>250</v>
      </c>
      <c r="GZ3" s="125" t="s">
        <v>103</v>
      </c>
      <c r="HA3" s="125" t="s">
        <v>251</v>
      </c>
      <c r="HB3" s="125" t="s">
        <v>74</v>
      </c>
      <c r="HC3" s="125" t="s">
        <v>79</v>
      </c>
      <c r="HD3" s="125" t="s">
        <v>74</v>
      </c>
      <c r="HE3" s="125" t="s">
        <v>79</v>
      </c>
      <c r="HF3" s="125" t="s">
        <v>74</v>
      </c>
      <c r="HG3" s="125" t="s">
        <v>79</v>
      </c>
      <c r="HH3" s="125" t="s">
        <v>74</v>
      </c>
      <c r="HI3" s="125" t="s">
        <v>74</v>
      </c>
      <c r="HJ3" s="125" t="s">
        <v>79</v>
      </c>
      <c r="HK3" s="125" t="s">
        <v>74</v>
      </c>
      <c r="HL3" s="125" t="s">
        <v>79</v>
      </c>
      <c r="HM3" s="125" t="s">
        <v>74</v>
      </c>
      <c r="HN3" s="125" t="s">
        <v>79</v>
      </c>
      <c r="HO3" s="125" t="s">
        <v>74</v>
      </c>
      <c r="HP3" s="125" t="s">
        <v>79</v>
      </c>
      <c r="HQ3" s="125" t="s">
        <v>74</v>
      </c>
      <c r="HR3" s="125" t="s">
        <v>79</v>
      </c>
      <c r="HS3" s="125" t="s">
        <v>74</v>
      </c>
      <c r="HT3" s="125" t="s">
        <v>79</v>
      </c>
      <c r="HU3" s="125" t="s">
        <v>74</v>
      </c>
      <c r="HV3" s="125" t="s">
        <v>79</v>
      </c>
      <c r="HW3" s="125" t="s">
        <v>74</v>
      </c>
      <c r="HX3" s="125" t="s">
        <v>79</v>
      </c>
      <c r="HY3" s="125" t="s">
        <v>74</v>
      </c>
      <c r="HZ3" s="125" t="s">
        <v>79</v>
      </c>
      <c r="IA3" s="127" t="s">
        <v>74</v>
      </c>
      <c r="IB3" s="127" t="s">
        <v>74</v>
      </c>
      <c r="IC3" s="125" t="s">
        <v>74</v>
      </c>
      <c r="ID3" s="125" t="s">
        <v>79</v>
      </c>
      <c r="IE3" s="125" t="s">
        <v>74</v>
      </c>
      <c r="IF3" s="125" t="s">
        <v>74</v>
      </c>
      <c r="IG3" s="125" t="s">
        <v>74</v>
      </c>
      <c r="IH3" s="125" t="s">
        <v>79</v>
      </c>
      <c r="II3" s="125" t="s">
        <v>74</v>
      </c>
      <c r="IJ3" s="125" t="s">
        <v>79</v>
      </c>
      <c r="IK3" s="125" t="s">
        <v>74</v>
      </c>
      <c r="IL3" s="125" t="s">
        <v>79</v>
      </c>
      <c r="IM3" s="125" t="s">
        <v>74</v>
      </c>
      <c r="IN3" s="125" t="s">
        <v>79</v>
      </c>
      <c r="IO3" s="164" t="s">
        <v>74</v>
      </c>
      <c r="IP3" s="162" t="s">
        <v>648</v>
      </c>
      <c r="IQ3" s="111" t="s">
        <v>251</v>
      </c>
      <c r="IR3" s="164" t="s">
        <v>74</v>
      </c>
      <c r="IS3" s="162" t="s">
        <v>648</v>
      </c>
      <c r="IT3" s="111" t="s">
        <v>251</v>
      </c>
      <c r="IU3" s="127" t="s">
        <v>74</v>
      </c>
      <c r="IV3" s="167" t="s">
        <v>79</v>
      </c>
      <c r="IW3" s="127" t="s">
        <v>74</v>
      </c>
      <c r="IX3" s="167" t="s">
        <v>79</v>
      </c>
      <c r="IY3" s="127" t="s">
        <v>74</v>
      </c>
      <c r="IZ3" s="167" t="s">
        <v>79</v>
      </c>
      <c r="JA3" s="127" t="s">
        <v>74</v>
      </c>
      <c r="JB3" s="167" t="s">
        <v>79</v>
      </c>
      <c r="JC3" s="127" t="s">
        <v>74</v>
      </c>
      <c r="JD3" s="127" t="s">
        <v>661</v>
      </c>
      <c r="JE3" s="169" t="s">
        <v>74</v>
      </c>
      <c r="JF3" s="170" t="s">
        <v>648</v>
      </c>
      <c r="JG3" s="117" t="s">
        <v>251</v>
      </c>
      <c r="JH3" s="127" t="s">
        <v>74</v>
      </c>
      <c r="JI3" s="167" t="s">
        <v>79</v>
      </c>
      <c r="JJ3" s="127" t="s">
        <v>74</v>
      </c>
      <c r="JK3" s="167" t="s">
        <v>79</v>
      </c>
      <c r="JL3" s="127" t="s">
        <v>74</v>
      </c>
      <c r="JM3" s="167" t="s">
        <v>79</v>
      </c>
      <c r="JN3" s="127" t="s">
        <v>74</v>
      </c>
      <c r="JO3" s="127" t="s">
        <v>74</v>
      </c>
      <c r="JP3" s="171" t="s">
        <v>103</v>
      </c>
      <c r="JQ3" s="117" t="s">
        <v>251</v>
      </c>
      <c r="JR3" s="127" t="s">
        <v>74</v>
      </c>
      <c r="JS3" s="171" t="s">
        <v>103</v>
      </c>
      <c r="JT3" s="117" t="s">
        <v>251</v>
      </c>
      <c r="JU3" s="127" t="s">
        <v>74</v>
      </c>
      <c r="JV3" s="167" t="s">
        <v>79</v>
      </c>
      <c r="JW3" s="127" t="s">
        <v>74</v>
      </c>
      <c r="JX3" s="167" t="s">
        <v>79</v>
      </c>
      <c r="JY3" s="127" t="s">
        <v>74</v>
      </c>
      <c r="JZ3" s="127" t="s">
        <v>74</v>
      </c>
      <c r="KA3" s="171" t="s">
        <v>103</v>
      </c>
      <c r="KB3" s="117" t="s">
        <v>251</v>
      </c>
      <c r="KC3" s="127" t="s">
        <v>74</v>
      </c>
      <c r="KD3" s="171" t="s">
        <v>103</v>
      </c>
      <c r="KE3" s="117" t="s">
        <v>251</v>
      </c>
      <c r="KF3" s="127" t="s">
        <v>74</v>
      </c>
      <c r="KG3" s="171" t="s">
        <v>103</v>
      </c>
      <c r="KH3" s="117" t="s">
        <v>251</v>
      </c>
      <c r="KI3" s="127" t="s">
        <v>74</v>
      </c>
      <c r="KJ3" s="171" t="s">
        <v>103</v>
      </c>
      <c r="KK3" s="117" t="s">
        <v>251</v>
      </c>
      <c r="KL3" s="127" t="s">
        <v>74</v>
      </c>
      <c r="KM3" s="171" t="s">
        <v>103</v>
      </c>
      <c r="KN3" s="117" t="s">
        <v>251</v>
      </c>
      <c r="KO3" s="127" t="s">
        <v>74</v>
      </c>
      <c r="KP3" s="171" t="s">
        <v>103</v>
      </c>
      <c r="KQ3" s="117" t="s">
        <v>251</v>
      </c>
      <c r="KR3" s="127" t="s">
        <v>74</v>
      </c>
      <c r="KS3" s="171" t="s">
        <v>103</v>
      </c>
      <c r="KT3" s="117" t="s">
        <v>251</v>
      </c>
      <c r="KU3" s="127" t="s">
        <v>74</v>
      </c>
      <c r="KV3" s="171" t="s">
        <v>103</v>
      </c>
      <c r="KW3" s="117" t="s">
        <v>251</v>
      </c>
      <c r="KX3" s="127" t="s">
        <v>74</v>
      </c>
      <c r="KY3" s="171" t="s">
        <v>103</v>
      </c>
      <c r="KZ3" s="117" t="s">
        <v>251</v>
      </c>
      <c r="LA3" s="127" t="s">
        <v>74</v>
      </c>
      <c r="LB3" s="171" t="s">
        <v>103</v>
      </c>
      <c r="LC3" s="117" t="s">
        <v>251</v>
      </c>
      <c r="LD3" s="127" t="s">
        <v>74</v>
      </c>
      <c r="LE3" s="171" t="s">
        <v>103</v>
      </c>
      <c r="LF3" s="117" t="s">
        <v>251</v>
      </c>
      <c r="LG3" s="127" t="s">
        <v>74</v>
      </c>
      <c r="LH3" s="167" t="s">
        <v>79</v>
      </c>
      <c r="LI3" s="127" t="s">
        <v>74</v>
      </c>
      <c r="LJ3" s="167" t="s">
        <v>79</v>
      </c>
      <c r="LK3" s="127" t="s">
        <v>74</v>
      </c>
      <c r="LL3" s="167" t="s">
        <v>79</v>
      </c>
      <c r="LM3" s="127" t="s">
        <v>74</v>
      </c>
      <c r="LN3" s="171" t="s">
        <v>103</v>
      </c>
      <c r="LO3" s="117" t="s">
        <v>251</v>
      </c>
      <c r="LP3" s="127" t="s">
        <v>74</v>
      </c>
      <c r="LQ3" s="171" t="s">
        <v>103</v>
      </c>
      <c r="LR3" s="117" t="s">
        <v>251</v>
      </c>
      <c r="LS3" s="128" t="s">
        <v>252</v>
      </c>
      <c r="LT3" s="129" t="s">
        <v>253</v>
      </c>
      <c r="LU3" s="129" t="s">
        <v>254</v>
      </c>
      <c r="LV3" s="130" t="s">
        <v>255</v>
      </c>
      <c r="LW3" s="145" t="s">
        <v>865</v>
      </c>
      <c r="LX3" s="145" t="s">
        <v>866</v>
      </c>
      <c r="LY3" s="147" t="s">
        <v>867</v>
      </c>
      <c r="LZ3" s="146" t="s">
        <v>256</v>
      </c>
    </row>
    <row r="4" spans="1:338" s="5" customFormat="1" ht="43.95" customHeight="1" x14ac:dyDescent="0.3">
      <c r="A4" s="131">
        <v>1</v>
      </c>
      <c r="B4" s="236" t="s">
        <v>257</v>
      </c>
      <c r="C4" s="8" t="s">
        <v>258</v>
      </c>
      <c r="D4" s="236" t="s">
        <v>8</v>
      </c>
      <c r="E4" s="322">
        <v>1</v>
      </c>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3"/>
      <c r="AG4" s="132"/>
      <c r="AH4" s="132"/>
      <c r="AI4" s="132"/>
      <c r="AJ4" s="132"/>
      <c r="AK4" s="134"/>
      <c r="AL4" s="134"/>
      <c r="AM4" s="135"/>
      <c r="AN4" s="137"/>
      <c r="AO4" s="135"/>
      <c r="AP4" s="135"/>
      <c r="AQ4" s="135"/>
      <c r="AR4" s="135"/>
      <c r="AS4" s="327"/>
      <c r="AT4" s="328"/>
      <c r="AU4" s="327"/>
      <c r="AV4" s="137"/>
      <c r="AW4" s="329"/>
      <c r="AX4" s="132"/>
      <c r="AY4" s="132"/>
      <c r="AZ4" s="137"/>
      <c r="BA4" s="137"/>
      <c r="BB4" s="135"/>
      <c r="BC4" s="135"/>
      <c r="BD4" s="137"/>
      <c r="BE4" s="137"/>
      <c r="BF4" s="135"/>
      <c r="BG4" s="135"/>
      <c r="BH4" s="135"/>
      <c r="BI4" s="135"/>
      <c r="BJ4" s="135"/>
      <c r="BK4" s="135"/>
      <c r="BL4" s="135"/>
      <c r="BM4" s="135"/>
      <c r="BN4" s="135"/>
      <c r="BO4" s="135"/>
      <c r="BP4" s="135"/>
      <c r="BQ4" s="330"/>
      <c r="BR4" s="135"/>
      <c r="BS4" s="135"/>
      <c r="BT4" s="135"/>
      <c r="BU4" s="135"/>
      <c r="BV4" s="135"/>
      <c r="BW4" s="135"/>
      <c r="BX4" s="135"/>
      <c r="BY4" s="135"/>
      <c r="BZ4" s="132"/>
      <c r="CA4" s="132"/>
      <c r="CB4" s="132"/>
      <c r="CC4" s="132"/>
      <c r="CD4" s="132"/>
      <c r="CE4" s="132"/>
      <c r="CF4" s="137"/>
      <c r="CG4" s="137"/>
      <c r="CH4" s="135"/>
      <c r="CI4" s="135"/>
      <c r="CJ4" s="135"/>
      <c r="CK4" s="135"/>
      <c r="CL4" s="135"/>
      <c r="CM4" s="135"/>
      <c r="CN4" s="135"/>
      <c r="CO4" s="330"/>
      <c r="CP4" s="135"/>
      <c r="CQ4" s="135"/>
      <c r="CR4" s="135"/>
      <c r="CS4" s="135"/>
      <c r="CT4" s="135"/>
      <c r="CU4" s="135"/>
      <c r="CV4" s="135"/>
      <c r="CW4" s="135"/>
      <c r="CX4" s="135"/>
      <c r="CY4" s="135"/>
      <c r="CZ4" s="135"/>
      <c r="DA4" s="135"/>
      <c r="DB4" s="137"/>
      <c r="DC4" s="137"/>
      <c r="DD4" s="137"/>
      <c r="DE4" s="135"/>
      <c r="DF4" s="135"/>
      <c r="DG4" s="135"/>
      <c r="DH4" s="135"/>
      <c r="DI4" s="135"/>
      <c r="DJ4" s="135"/>
      <c r="DK4" s="135"/>
      <c r="DL4" s="135"/>
      <c r="DM4" s="135"/>
      <c r="DN4" s="135"/>
      <c r="DO4" s="135"/>
      <c r="DP4" s="135"/>
      <c r="DQ4" s="135"/>
      <c r="DR4" s="135"/>
      <c r="DS4" s="135"/>
      <c r="DT4" s="135"/>
      <c r="DU4" s="135"/>
      <c r="DV4" s="135"/>
      <c r="DW4" s="135"/>
      <c r="DX4" s="135"/>
      <c r="DY4" s="135"/>
      <c r="DZ4" s="135"/>
      <c r="EA4" s="135"/>
      <c r="EB4" s="135"/>
      <c r="EC4" s="135"/>
      <c r="ED4" s="135"/>
      <c r="EE4" s="135"/>
      <c r="EF4" s="135"/>
      <c r="EG4" s="135"/>
      <c r="EH4" s="135"/>
      <c r="EI4" s="135"/>
      <c r="EJ4" s="135"/>
      <c r="EK4" s="135"/>
      <c r="EL4" s="135"/>
      <c r="EM4" s="135"/>
      <c r="EN4" s="135"/>
      <c r="EO4" s="135"/>
      <c r="EP4" s="135"/>
      <c r="EQ4" s="135"/>
      <c r="ER4" s="135"/>
      <c r="ES4" s="135"/>
      <c r="ET4" s="135"/>
      <c r="EU4" s="135"/>
      <c r="EV4" s="135"/>
      <c r="EW4" s="135"/>
      <c r="EX4" s="135"/>
      <c r="EY4" s="135"/>
      <c r="EZ4" s="135"/>
      <c r="FA4" s="135"/>
      <c r="FB4" s="135"/>
      <c r="FC4" s="135"/>
      <c r="FD4" s="135"/>
      <c r="FE4" s="135"/>
      <c r="FF4" s="135"/>
      <c r="FG4" s="135"/>
      <c r="FH4" s="135"/>
      <c r="FI4" s="135"/>
      <c r="FJ4" s="135"/>
      <c r="FK4" s="135"/>
      <c r="FL4" s="135"/>
      <c r="FM4" s="135"/>
      <c r="FN4" s="135"/>
      <c r="FO4" s="135"/>
      <c r="FP4" s="135"/>
      <c r="FQ4" s="135"/>
      <c r="FR4" s="135"/>
      <c r="FS4" s="135"/>
      <c r="FT4" s="135"/>
      <c r="FU4" s="135"/>
      <c r="FV4" s="135">
        <v>6295</v>
      </c>
      <c r="FW4" s="135">
        <v>5720</v>
      </c>
      <c r="FX4" s="135"/>
      <c r="FY4" s="135"/>
      <c r="FZ4" s="135"/>
      <c r="GA4" s="135"/>
      <c r="GB4" s="135"/>
      <c r="GC4" s="135"/>
      <c r="GD4" s="135"/>
      <c r="GE4" s="135"/>
      <c r="GF4" s="135"/>
      <c r="GG4" s="135"/>
      <c r="GH4" s="135"/>
      <c r="GI4" s="135"/>
      <c r="GJ4" s="135">
        <v>9500</v>
      </c>
      <c r="GK4" s="135">
        <v>9400</v>
      </c>
      <c r="GL4" s="132"/>
      <c r="GM4" s="132"/>
      <c r="GN4" s="132"/>
      <c r="GO4" s="132"/>
      <c r="GP4" s="132"/>
      <c r="GQ4" s="132"/>
      <c r="GR4" s="135"/>
      <c r="GS4" s="135"/>
      <c r="GT4" s="135"/>
      <c r="GU4" s="135"/>
      <c r="GV4" s="135"/>
      <c r="GW4" s="135"/>
      <c r="GX4" s="135"/>
      <c r="GY4" s="132"/>
      <c r="GZ4" s="132"/>
      <c r="HA4" s="132"/>
      <c r="HB4" s="135"/>
      <c r="HC4" s="135"/>
      <c r="HD4" s="135"/>
      <c r="HE4" s="135"/>
      <c r="HF4" s="135"/>
      <c r="HG4" s="135"/>
      <c r="HH4" s="135"/>
      <c r="HI4" s="132"/>
      <c r="HJ4" s="132"/>
      <c r="HK4" s="132"/>
      <c r="HL4" s="132"/>
      <c r="HM4" s="132"/>
      <c r="HN4" s="132"/>
      <c r="HO4" s="135"/>
      <c r="HP4" s="135"/>
      <c r="HQ4" s="135"/>
      <c r="HR4" s="135"/>
      <c r="HS4" s="135"/>
      <c r="HT4" s="135"/>
      <c r="HU4" s="135"/>
      <c r="HV4" s="135"/>
      <c r="HW4" s="135"/>
      <c r="HX4" s="135"/>
      <c r="HY4" s="135"/>
      <c r="HZ4" s="135"/>
      <c r="IA4" s="135"/>
      <c r="IB4" s="135"/>
      <c r="IC4" s="135"/>
      <c r="ID4" s="135"/>
      <c r="IE4" s="135"/>
      <c r="IF4" s="135"/>
      <c r="IG4" s="135"/>
      <c r="IH4" s="135"/>
      <c r="II4" s="135"/>
      <c r="IJ4" s="135"/>
      <c r="IK4" s="135"/>
      <c r="IL4" s="135"/>
      <c r="IM4" s="135"/>
      <c r="IN4" s="135"/>
      <c r="IO4" s="132"/>
      <c r="IP4" s="132"/>
      <c r="IQ4" s="132"/>
      <c r="IR4" s="332"/>
      <c r="IS4" s="132"/>
      <c r="IT4" s="332"/>
      <c r="IU4" s="332"/>
      <c r="IV4" s="332"/>
      <c r="IW4" s="332"/>
      <c r="IX4" s="332"/>
      <c r="IY4" s="332"/>
      <c r="IZ4" s="332"/>
      <c r="JA4" s="332"/>
      <c r="JB4" s="332"/>
      <c r="JC4" s="332"/>
      <c r="JD4" s="332"/>
      <c r="JE4" s="332"/>
      <c r="JF4" s="332"/>
      <c r="JG4" s="332"/>
      <c r="JH4" s="332"/>
      <c r="JI4" s="332"/>
      <c r="JJ4" s="332"/>
      <c r="JK4" s="332"/>
      <c r="JL4" s="332"/>
      <c r="JM4" s="332"/>
      <c r="JN4" s="332"/>
      <c r="JO4" s="332"/>
      <c r="JP4" s="332"/>
      <c r="JQ4" s="332"/>
      <c r="JR4" s="332"/>
      <c r="JS4" s="332"/>
      <c r="JT4" s="332"/>
      <c r="JU4" s="332"/>
      <c r="JV4" s="332"/>
      <c r="JW4" s="332"/>
      <c r="JX4" s="332"/>
      <c r="JY4" s="332"/>
      <c r="JZ4" s="332"/>
      <c r="KA4" s="332"/>
      <c r="KB4" s="332"/>
      <c r="KC4" s="332"/>
      <c r="KD4" s="332"/>
      <c r="KE4" s="332"/>
      <c r="KF4" s="332"/>
      <c r="KG4" s="332"/>
      <c r="KH4" s="332"/>
      <c r="KI4" s="332"/>
      <c r="KJ4" s="332"/>
      <c r="KK4" s="332"/>
      <c r="KL4" s="332"/>
      <c r="KM4" s="332"/>
      <c r="KN4" s="332"/>
      <c r="KO4" s="332"/>
      <c r="KP4" s="332"/>
      <c r="KQ4" s="332"/>
      <c r="KR4" s="332"/>
      <c r="KS4" s="332"/>
      <c r="KT4" s="332"/>
      <c r="KU4" s="332"/>
      <c r="KV4" s="332"/>
      <c r="KW4" s="332"/>
      <c r="KX4" s="332"/>
      <c r="KY4" s="332"/>
      <c r="KZ4" s="332"/>
      <c r="LA4" s="332"/>
      <c r="LB4" s="332"/>
      <c r="LC4" s="332"/>
      <c r="LD4" s="332"/>
      <c r="LE4" s="332"/>
      <c r="LF4" s="332"/>
      <c r="LG4" s="332"/>
      <c r="LH4" s="332"/>
      <c r="LI4" s="332"/>
      <c r="LJ4" s="332"/>
      <c r="LK4" s="332"/>
      <c r="LL4" s="332"/>
      <c r="LM4" s="332"/>
      <c r="LN4" s="332"/>
      <c r="LO4" s="332"/>
      <c r="LP4" s="332"/>
      <c r="LQ4" s="332"/>
      <c r="LR4" s="332"/>
      <c r="LS4" s="132">
        <f>MEDIAN(G4,I4,K4,L4,N4,P4,R4,T4,V4,X4,Z4,AB4,AD4,AF4,AG4,AH4,AI4,AJ4,AK4,AL4,AN4,AP4,AR4,AS4,AT4,AU4,AW4,AY4,BA4,BC4,BE4,BF4,BG4,BH4,BI4,BJ4,BM4,BP4,BQ4,BR4,BS4,BT4,BU4,BW4,BY4,CA4,CC4,CE4,CG4,CI4,CK4,CM4,CO4,CP4,CQ4,CR4,CS4,CT4,CW4,CX4,DA4,DD4,DF4,DH4,DJ4,DK4,DN4,DQ4,DR4,DT4,DV4,DY4,EB4,EE4,EG4,EI4,EK4,EM4,EO4,EQ4,ES4,EU4,EW4,EY4,FA4,FC4,FE4,FG4,FI4,FK4,FM4,FO4,FQ4,FS4,FT4,FU4,FV4,FW4,FZ4,GC4,GF4,GI4,GJ4,GK4,GN4,GQ4,GS4,GU4,GW4,GX4,HA4,HC4,HE4,HG4,HH4,HJ4,HL4,HN4,HP4,HR4,HT4,HV4,HX4,HZ4,IA4,IB4,ID4,IE4,IF4,IH4,IJ4,IL4,IN4,IQ4,IT4,IV4,IX4,IZ4,JB4,JC4,JD4,JG4,JI4,JK4,JM4,JN4,JQ4,JT4,JV4,JX4,JY4,KB4,KE4,KH4,KK4,KN4,KQ4,KT4,KW4,KZ4,LC4,LF4,LH4,LJ4,LL4,LO4,LR4)</f>
        <v>7847.5</v>
      </c>
      <c r="LT4" s="132">
        <f>AVERAGE(G4,I4,K4,L4,N4,P4,R4,T4,V4,X4,Z4,AB4,AD4,AF4,AG4,AH4,AI4,AJ4,AK4,AL4,AN4,AP4,AR4,AS4,AT4,AU4,AW4,AY4,BA4,BC4,BE4,BF4,BG4,BH4,BI4,BJ4,BM4,BP4,BQ4,BR4,BS4,BT4,BU4,BW4,BY4,CA4,CC4,CE4,CG4,CI4,CK4,CM4,CO4,CP4,CQ4,CR4,CS4,CT4,CW4,CX4,DA4,DD4,DF4,DH4,DJ4,DK4,DN4,DQ4,DR4,DT4,DV4,DY4,EB4,EE4,EG4,EI4,EK4,EM4,EO4,EQ4,ES4,EU4,EW4,EY4,FA4,FC4,FE4,FG4,FI4,FK4,FM4,FO4,FQ4,FS4,FT4,FU4,FV4,FW4,FZ4,GC4,GF4,GI4,GJ4,GK4,GN4,GQ4,GS4,GU4,GW4,GX4,HA4,HC4,HE4,HG4,HH4,HJ4,HL4,HN4,HP4,HR4,HT4,HV4,HX4,HZ4,IA4,IB4,ID4,IE4,IF4,IH4,IJ4,IL4,IN4,IQ4,IT4,IV4,IX4,IZ4,JB4,JC4,JD4,JG4,JI4,JK4,JM4,JN4,JQ4,JT4,JV4,JX4,JY4,KB4,KE4,KH4,KK4,KN4,KQ4,KT4,KW4,KZ4,LC4,LF4,LH4,LJ4,LL4,LO4,LR4)</f>
        <v>7728.75</v>
      </c>
      <c r="LU4" s="137">
        <f>STDEV(G4,I4,K4,L4,N4,P4,R4,T4,V4,X4,Z4,AB4,AD4,AF4,AG4,AH4,AI4,AJ4,AK4,AL4,AN4,AP4,AR4,AS4,AT4,AU4,AW4,AY4,BA4,BC4,BE4,BF4,BG4,BH4,BI4,BJ4,BM4,BP4,BQ4,BR4,BS4,BT4,BU4,BW4,BY4,CA4,CC4,CE4,CG4,CI4,CK4,CM4,CO4,CP4,CQ4,CR4,CS4,CT4,CW4,CX4,DA4,DD4,DF4,DH4,DJ4,DK4,DN4,DQ4,DR4,DT4,DV4,DY4,EB4,EE4,EG4,EI4,EK4,EM4,EO4,EQ4,ES4,EU4,EW4,EY4,FA4,FC4,FE4,FG4,FI4,FK4,FM4,FO4,FQ4,FS4,FT4,FU4,FV4,FW4,FZ4,GC4,GF4,GI4,GJ4,GK4,GN4,GQ4,GS4,GU4,GW4,GX4,HA4,HC4,HE4,HG4,HH4,HJ4,HL4,HN4,HP4,HR4,HT4,HV4,HX4,HZ4,IA4,IB4,ID4,IE4,IF4,IH4,IJ4,IL4,IN4,IQ4,IT4,IV4,IX4,IZ4,JB4,JC4,JD4,JG4,JI4,JK4,JM4,JN4,JQ4,JT4,JV4,JX4,JY4,KB4,KE4,KH4,KK4,KN4,KQ4,KT4,KW4,KZ4,LC4,LF4,LH4,LJ4,LL4,LO4,LR4)</f>
        <v>2001.7591222055999</v>
      </c>
      <c r="LV4" s="136">
        <f>LU4/LT4</f>
        <v>0.2590016654964386</v>
      </c>
      <c r="LW4" s="137">
        <f>+LY4/1.19</f>
        <v>6594.9579831932779</v>
      </c>
      <c r="LX4" s="137">
        <f>+LW4*19%</f>
        <v>1253.0420168067228</v>
      </c>
      <c r="LY4" s="377">
        <f t="shared" ref="LY4:LY34" si="0">+ROUNDUP(IF(LV4&lt;15%,LT4,LS4),0)</f>
        <v>7848</v>
      </c>
      <c r="LZ4" s="334" t="s">
        <v>636</v>
      </c>
    </row>
    <row r="5" spans="1:338" s="5" customFormat="1" ht="45.45" customHeight="1" x14ac:dyDescent="0.3">
      <c r="A5" s="131">
        <f>+A4+1</f>
        <v>2</v>
      </c>
      <c r="B5" s="236" t="s">
        <v>260</v>
      </c>
      <c r="C5" s="8" t="s">
        <v>261</v>
      </c>
      <c r="D5" s="236" t="s">
        <v>8</v>
      </c>
      <c r="E5" s="322">
        <v>1</v>
      </c>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3"/>
      <c r="AG5" s="132"/>
      <c r="AH5" s="132"/>
      <c r="AI5" s="132"/>
      <c r="AJ5" s="132"/>
      <c r="AK5" s="134"/>
      <c r="AL5" s="134"/>
      <c r="AM5" s="135"/>
      <c r="AN5" s="137"/>
      <c r="AO5" s="135"/>
      <c r="AP5" s="135"/>
      <c r="AQ5" s="135"/>
      <c r="AR5" s="135"/>
      <c r="AS5" s="135"/>
      <c r="AT5" s="135"/>
      <c r="AU5" s="135"/>
      <c r="AV5" s="137"/>
      <c r="AW5" s="329"/>
      <c r="AX5" s="132"/>
      <c r="AY5" s="132"/>
      <c r="AZ5" s="137"/>
      <c r="BA5" s="137"/>
      <c r="BB5" s="135"/>
      <c r="BC5" s="135"/>
      <c r="BD5" s="137"/>
      <c r="BE5" s="137"/>
      <c r="BF5" s="135"/>
      <c r="BG5" s="135"/>
      <c r="BH5" s="135"/>
      <c r="BI5" s="135"/>
      <c r="BJ5" s="135"/>
      <c r="BK5" s="135"/>
      <c r="BL5" s="135"/>
      <c r="BM5" s="135"/>
      <c r="BN5" s="135"/>
      <c r="BO5" s="135"/>
      <c r="BP5" s="135"/>
      <c r="BQ5" s="330"/>
      <c r="BR5" s="135"/>
      <c r="BS5" s="135"/>
      <c r="BT5" s="135"/>
      <c r="BU5" s="135"/>
      <c r="BV5" s="135"/>
      <c r="BW5" s="135"/>
      <c r="BX5" s="135"/>
      <c r="BY5" s="135"/>
      <c r="BZ5" s="132"/>
      <c r="CA5" s="132"/>
      <c r="CB5" s="132"/>
      <c r="CC5" s="132"/>
      <c r="CD5" s="132"/>
      <c r="CE5" s="132"/>
      <c r="CF5" s="137"/>
      <c r="CG5" s="137"/>
      <c r="CH5" s="135"/>
      <c r="CI5" s="135"/>
      <c r="CJ5" s="135"/>
      <c r="CK5" s="135"/>
      <c r="CL5" s="135"/>
      <c r="CM5" s="135"/>
      <c r="CN5" s="135"/>
      <c r="CO5" s="330"/>
      <c r="CP5" s="135"/>
      <c r="CQ5" s="135"/>
      <c r="CR5" s="135"/>
      <c r="CS5" s="135"/>
      <c r="CT5" s="135"/>
      <c r="CU5" s="135"/>
      <c r="CV5" s="135"/>
      <c r="CW5" s="135"/>
      <c r="CX5" s="135"/>
      <c r="CY5" s="135"/>
      <c r="CZ5" s="135"/>
      <c r="DA5" s="135"/>
      <c r="DB5" s="137"/>
      <c r="DC5" s="137"/>
      <c r="DD5" s="137"/>
      <c r="DE5" s="135"/>
      <c r="DF5" s="135"/>
      <c r="DG5" s="135"/>
      <c r="DH5" s="135"/>
      <c r="DI5" s="135"/>
      <c r="DJ5" s="135"/>
      <c r="DK5" s="135"/>
      <c r="DL5" s="135"/>
      <c r="DM5" s="135"/>
      <c r="DN5" s="135"/>
      <c r="DO5" s="135"/>
      <c r="DP5" s="135"/>
      <c r="DQ5" s="135"/>
      <c r="DR5" s="135"/>
      <c r="DS5" s="135"/>
      <c r="DT5" s="135"/>
      <c r="DU5" s="135"/>
      <c r="DV5" s="135"/>
      <c r="DW5" s="135"/>
      <c r="DX5" s="135"/>
      <c r="DY5" s="135"/>
      <c r="DZ5" s="135"/>
      <c r="EA5" s="135"/>
      <c r="EB5" s="135"/>
      <c r="EC5" s="135"/>
      <c r="ED5" s="135"/>
      <c r="EE5" s="135"/>
      <c r="EF5" s="135"/>
      <c r="EG5" s="135"/>
      <c r="EH5" s="135"/>
      <c r="EI5" s="135"/>
      <c r="EJ5" s="135"/>
      <c r="EK5" s="135"/>
      <c r="EL5" s="135"/>
      <c r="EM5" s="135"/>
      <c r="EN5" s="135"/>
      <c r="EO5" s="135"/>
      <c r="EP5" s="135"/>
      <c r="EQ5" s="135"/>
      <c r="ER5" s="135"/>
      <c r="ES5" s="135"/>
      <c r="ET5" s="135"/>
      <c r="EU5" s="135"/>
      <c r="EV5" s="135"/>
      <c r="EW5" s="135"/>
      <c r="EX5" s="135"/>
      <c r="EY5" s="135"/>
      <c r="EZ5" s="135"/>
      <c r="FA5" s="135"/>
      <c r="FB5" s="135"/>
      <c r="FC5" s="135"/>
      <c r="FD5" s="135"/>
      <c r="FE5" s="135"/>
      <c r="FF5" s="135"/>
      <c r="FG5" s="135"/>
      <c r="FH5" s="135"/>
      <c r="FI5" s="135"/>
      <c r="FJ5" s="135"/>
      <c r="FK5" s="135"/>
      <c r="FL5" s="135"/>
      <c r="FM5" s="135"/>
      <c r="FN5" s="135"/>
      <c r="FO5" s="135"/>
      <c r="FP5" s="135"/>
      <c r="FQ5" s="135"/>
      <c r="FR5" s="135"/>
      <c r="FS5" s="135"/>
      <c r="FT5" s="135"/>
      <c r="FU5" s="135">
        <v>2200</v>
      </c>
      <c r="FV5" s="135">
        <v>2353</v>
      </c>
      <c r="FW5" s="135">
        <v>2200</v>
      </c>
      <c r="FX5" s="135"/>
      <c r="FY5" s="135"/>
      <c r="FZ5" s="135"/>
      <c r="GA5" s="135"/>
      <c r="GB5" s="135"/>
      <c r="GC5" s="135"/>
      <c r="GD5" s="135"/>
      <c r="GE5" s="135"/>
      <c r="GF5" s="135"/>
      <c r="GG5" s="135"/>
      <c r="GH5" s="135"/>
      <c r="GI5" s="135"/>
      <c r="GJ5" s="135"/>
      <c r="GK5" s="135"/>
      <c r="GL5" s="132"/>
      <c r="GM5" s="132"/>
      <c r="GN5" s="132"/>
      <c r="GO5" s="132"/>
      <c r="GP5" s="132"/>
      <c r="GQ5" s="132"/>
      <c r="GR5" s="135"/>
      <c r="GS5" s="135"/>
      <c r="GT5" s="135"/>
      <c r="GU5" s="135"/>
      <c r="GV5" s="135"/>
      <c r="GW5" s="135"/>
      <c r="GX5" s="135"/>
      <c r="GY5" s="132"/>
      <c r="GZ5" s="132"/>
      <c r="HA5" s="132"/>
      <c r="HB5" s="135"/>
      <c r="HC5" s="135"/>
      <c r="HD5" s="135"/>
      <c r="HE5" s="135"/>
      <c r="HF5" s="135"/>
      <c r="HG5" s="135"/>
      <c r="HH5" s="135"/>
      <c r="HI5" s="132"/>
      <c r="HJ5" s="132"/>
      <c r="HK5" s="132"/>
      <c r="HL5" s="132"/>
      <c r="HM5" s="132"/>
      <c r="HN5" s="132"/>
      <c r="HO5" s="135"/>
      <c r="HP5" s="135"/>
      <c r="HQ5" s="135"/>
      <c r="HR5" s="135"/>
      <c r="HS5" s="135"/>
      <c r="HT5" s="135"/>
      <c r="HU5" s="135"/>
      <c r="HV5" s="135"/>
      <c r="HW5" s="135"/>
      <c r="HX5" s="135"/>
      <c r="HY5" s="135"/>
      <c r="HZ5" s="135"/>
      <c r="IA5" s="135"/>
      <c r="IB5" s="135"/>
      <c r="IC5" s="135"/>
      <c r="ID5" s="135"/>
      <c r="IE5" s="135"/>
      <c r="IF5" s="135"/>
      <c r="IG5" s="135"/>
      <c r="IH5" s="135"/>
      <c r="II5" s="135"/>
      <c r="IJ5" s="135"/>
      <c r="IK5" s="135"/>
      <c r="IL5" s="135"/>
      <c r="IM5" s="135"/>
      <c r="IN5" s="135"/>
      <c r="IO5" s="132"/>
      <c r="IP5" s="132"/>
      <c r="IQ5" s="132"/>
      <c r="IR5" s="332"/>
      <c r="IS5" s="132"/>
      <c r="IT5" s="332"/>
      <c r="IU5" s="332"/>
      <c r="IV5" s="332"/>
      <c r="IW5" s="332"/>
      <c r="IX5" s="332"/>
      <c r="IY5" s="332"/>
      <c r="IZ5" s="332"/>
      <c r="JA5" s="332"/>
      <c r="JB5" s="332"/>
      <c r="JC5" s="332"/>
      <c r="JD5" s="332"/>
      <c r="JE5" s="332"/>
      <c r="JF5" s="332"/>
      <c r="JG5" s="332"/>
      <c r="JH5" s="332"/>
      <c r="JI5" s="332"/>
      <c r="JJ5" s="332"/>
      <c r="JK5" s="332"/>
      <c r="JL5" s="332"/>
      <c r="JM5" s="332"/>
      <c r="JN5" s="332"/>
      <c r="JO5" s="332"/>
      <c r="JP5" s="332"/>
      <c r="JQ5" s="332"/>
      <c r="JR5" s="332"/>
      <c r="JS5" s="332"/>
      <c r="JT5" s="332"/>
      <c r="JU5" s="332"/>
      <c r="JV5" s="332"/>
      <c r="JW5" s="332"/>
      <c r="JX5" s="332"/>
      <c r="JY5" s="332"/>
      <c r="JZ5" s="332"/>
      <c r="KA5" s="332"/>
      <c r="KB5" s="332"/>
      <c r="KC5" s="332"/>
      <c r="KD5" s="332"/>
      <c r="KE5" s="332"/>
      <c r="KF5" s="332"/>
      <c r="KG5" s="332"/>
      <c r="KH5" s="332"/>
      <c r="KI5" s="332"/>
      <c r="KJ5" s="332"/>
      <c r="KK5" s="332"/>
      <c r="KL5" s="332"/>
      <c r="KM5" s="332"/>
      <c r="KN5" s="332"/>
      <c r="KO5" s="332"/>
      <c r="KP5" s="332"/>
      <c r="KQ5" s="332"/>
      <c r="KR5" s="332"/>
      <c r="KS5" s="332"/>
      <c r="KT5" s="332"/>
      <c r="KU5" s="332"/>
      <c r="KV5" s="332"/>
      <c r="KW5" s="332"/>
      <c r="KX5" s="332"/>
      <c r="KY5" s="332"/>
      <c r="KZ5" s="332"/>
      <c r="LA5" s="332"/>
      <c r="LB5" s="332"/>
      <c r="LC5" s="332"/>
      <c r="LD5" s="332"/>
      <c r="LE5" s="332"/>
      <c r="LF5" s="332"/>
      <c r="LG5" s="332"/>
      <c r="LH5" s="332"/>
      <c r="LI5" s="332"/>
      <c r="LJ5" s="332"/>
      <c r="LK5" s="332"/>
      <c r="LL5" s="332"/>
      <c r="LM5" s="332"/>
      <c r="LN5" s="332"/>
      <c r="LO5" s="332"/>
      <c r="LP5" s="332"/>
      <c r="LQ5" s="332"/>
      <c r="LR5" s="332"/>
      <c r="LS5" s="132">
        <f t="shared" ref="LS5:LS68" si="1">MEDIAN(G5,I5,K5,L5,N5,P5,R5,T5,V5,X5,Z5,AB5,AD5,AF5,AG5,AH5,AI5,AJ5,AK5,AL5,AN5,AP5,AR5,AS5,AT5,AU5,AW5,AY5,BA5,BC5,BE5,BF5,BG5,BH5,BI5,BJ5,BM5,BP5,BQ5,BR5,BS5,BT5,BU5,BW5,BY5,CA5,CC5,CE5,CG5,CI5,CK5,CM5,CO5,CP5,CQ5,CR5,CS5,CT5,CW5,CX5,DA5,DD5,DF5,DH5,DJ5,DK5,DN5,DQ5,DR5,DT5,DV5,DY5,EB5,EE5,EG5,EI5,EK5,EM5,EO5,EQ5,ES5,EU5,EW5,EY5,FA5,FC5,FE5,FG5,FI5,FK5,FM5,FO5,FQ5,FS5,FT5,FU5,FV5,FW5,FZ5,GC5,GF5,GI5,GJ5,GK5,GN5,GQ5,GS5,GU5,GW5,GX5,HA5,HC5,HE5,HG5,HH5,HJ5,HL5,HN5,HP5,HR5,HT5,HV5,HX5,HZ5,IA5,IB5,ID5,IE5,IF5,IH5,IJ5,IL5,IN5,IQ5,IT5,IV5,IX5,IZ5,JB5,JC5,JD5,JG5,JI5,JK5,JM5,JN5,JQ5,JT5,JV5,JX5,JY5,KB5,KE5,KH5,KK5,KN5,KQ5,KT5,KW5,KZ5,LC5,LF5,LH5,LJ5,LL5,LO5,LR5)</f>
        <v>2200</v>
      </c>
      <c r="LT5" s="132">
        <f t="shared" ref="LT5:LT68" si="2">AVERAGE(G5,I5,K5,L5,N5,P5,R5,T5,V5,X5,Z5,AB5,AD5,AF5,AG5,AH5,AI5,AJ5,AK5,AL5,AN5,AP5,AR5,AS5,AT5,AU5,AW5,AY5,BA5,BC5,BE5,BF5,BG5,BH5,BI5,BJ5,BM5,BP5,BQ5,BR5,BS5,BT5,BU5,BW5,BY5,CA5,CC5,CE5,CG5,CI5,CK5,CM5,CO5,CP5,CQ5,CR5,CS5,CT5,CW5,CX5,DA5,DD5,DF5,DH5,DJ5,DK5,DN5,DQ5,DR5,DT5,DV5,DY5,EB5,EE5,EG5,EI5,EK5,EM5,EO5,EQ5,ES5,EU5,EW5,EY5,FA5,FC5,FE5,FG5,FI5,FK5,FM5,FO5,FQ5,FS5,FT5,FU5,FV5,FW5,FZ5,GC5,GF5,GI5,GJ5,GK5,GN5,GQ5,GS5,GU5,GW5,GX5,HA5,HC5,HE5,HG5,HH5,HJ5,HL5,HN5,HP5,HR5,HT5,HV5,HX5,HZ5,IA5,IB5,ID5,IE5,IF5,IH5,IJ5,IL5,IN5,IQ5,IT5,IV5,IX5,IZ5,JB5,JC5,JD5,JG5,JI5,JK5,JM5,JN5,JQ5,JT5,JV5,JX5,JY5,KB5,KE5,KH5,KK5,KN5,KQ5,KT5,KW5,KZ5,LC5,LF5,LH5,LJ5,LL5,LO5,LR5)</f>
        <v>2251</v>
      </c>
      <c r="LU5" s="137">
        <f t="shared" ref="LU5:LU68" si="3">STDEV(G5,I5,K5,L5,N5,P5,R5,T5,V5,X5,Z5,AB5,AD5,AF5,AG5,AH5,AI5,AJ5,AK5,AL5,AN5,AP5,AR5,AS5,AT5,AU5,AW5,AY5,BA5,BC5,BE5,BF5,BG5,BH5,BI5,BJ5,BM5,BP5,BQ5,BR5,BS5,BT5,BU5,BW5,BY5,CA5,CC5,CE5,CG5,CI5,CK5,CM5,CO5,CP5,CQ5,CR5,CS5,CT5,CW5,CX5,DA5,DD5,DF5,DH5,DJ5,DK5,DN5,DQ5,DR5,DT5,DV5,DY5,EB5,EE5,EG5,EI5,EK5,EM5,EO5,EQ5,ES5,EU5,EW5,EY5,FA5,FC5,FE5,FG5,FI5,FK5,FM5,FO5,FQ5,FS5,FT5,FU5,FV5,FW5,FZ5,GC5,GF5,GI5,GJ5,GK5,GN5,GQ5,GS5,GU5,GW5,GX5,HA5,HC5,HE5,HG5,HH5,HJ5,HL5,HN5,HP5,HR5,HT5,HV5,HX5,HZ5,IA5,IB5,ID5,IE5,IF5,IH5,IJ5,IL5,IN5,IQ5,IT5,IV5,IX5,IZ5,JB5,JC5,JD5,JG5,JI5,JK5,JM5,JN5,JQ5,JT5,JV5,JX5,JY5,KB5,KE5,KH5,KK5,KN5,KQ5,KT5,KW5,KZ5,LC5,LF5,LH5,LJ5,LL5,LO5,LR5)</f>
        <v>88.334591186012744</v>
      </c>
      <c r="LV5" s="136">
        <f t="shared" ref="LV5:LV66" si="4">LU5/LT5</f>
        <v>3.9242377248339733E-2</v>
      </c>
      <c r="LW5" s="137">
        <f t="shared" ref="LW5:LW66" si="5">+LY5/1.19</f>
        <v>1891.5966386554624</v>
      </c>
      <c r="LX5" s="137">
        <f t="shared" ref="LX5:LX66" si="6">+LW5*19%</f>
        <v>359.40336134453787</v>
      </c>
      <c r="LY5" s="377">
        <f t="shared" si="0"/>
        <v>2251</v>
      </c>
      <c r="LZ5" s="334" t="s">
        <v>642</v>
      </c>
    </row>
    <row r="6" spans="1:338" s="5" customFormat="1" ht="31.5" customHeight="1" x14ac:dyDescent="0.3">
      <c r="A6" s="131">
        <f t="shared" ref="A6:A69" si="7">+A5+1</f>
        <v>3</v>
      </c>
      <c r="B6" s="236" t="s">
        <v>262</v>
      </c>
      <c r="C6" s="8" t="s">
        <v>263</v>
      </c>
      <c r="D6" s="236" t="s">
        <v>8</v>
      </c>
      <c r="E6" s="322">
        <v>1</v>
      </c>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3"/>
      <c r="AG6" s="132"/>
      <c r="AH6" s="132"/>
      <c r="AI6" s="132"/>
      <c r="AJ6" s="132"/>
      <c r="AK6" s="134"/>
      <c r="AL6" s="134"/>
      <c r="AM6" s="135"/>
      <c r="AN6" s="137"/>
      <c r="AO6" s="135"/>
      <c r="AP6" s="135"/>
      <c r="AQ6" s="135"/>
      <c r="AR6" s="135"/>
      <c r="AS6" s="135"/>
      <c r="AT6" s="135"/>
      <c r="AU6" s="135"/>
      <c r="AV6" s="137"/>
      <c r="AW6" s="329"/>
      <c r="AX6" s="132"/>
      <c r="AY6" s="132"/>
      <c r="AZ6" s="137"/>
      <c r="BA6" s="137"/>
      <c r="BB6" s="135"/>
      <c r="BC6" s="135"/>
      <c r="BD6" s="137"/>
      <c r="BE6" s="137"/>
      <c r="BF6" s="135"/>
      <c r="BG6" s="135"/>
      <c r="BH6" s="135"/>
      <c r="BI6" s="135"/>
      <c r="BJ6" s="135"/>
      <c r="BK6" s="135"/>
      <c r="BL6" s="135"/>
      <c r="BM6" s="135"/>
      <c r="BN6" s="135"/>
      <c r="BO6" s="135"/>
      <c r="BP6" s="135"/>
      <c r="BQ6" s="330"/>
      <c r="BR6" s="135"/>
      <c r="BS6" s="135"/>
      <c r="BT6" s="135"/>
      <c r="BU6" s="135"/>
      <c r="BV6" s="135"/>
      <c r="BW6" s="135"/>
      <c r="BX6" s="135"/>
      <c r="BY6" s="135"/>
      <c r="BZ6" s="132"/>
      <c r="CA6" s="132"/>
      <c r="CB6" s="132"/>
      <c r="CC6" s="132"/>
      <c r="CD6" s="132"/>
      <c r="CE6" s="132"/>
      <c r="CF6" s="137"/>
      <c r="CG6" s="137"/>
      <c r="CH6" s="135"/>
      <c r="CI6" s="135"/>
      <c r="CJ6" s="135"/>
      <c r="CK6" s="135"/>
      <c r="CL6" s="135"/>
      <c r="CM6" s="135"/>
      <c r="CN6" s="135"/>
      <c r="CO6" s="330"/>
      <c r="CP6" s="135"/>
      <c r="CQ6" s="135"/>
      <c r="CR6" s="135"/>
      <c r="CS6" s="135"/>
      <c r="CT6" s="135"/>
      <c r="CU6" s="135"/>
      <c r="CV6" s="135"/>
      <c r="CW6" s="135"/>
      <c r="CX6" s="135"/>
      <c r="CY6" s="135"/>
      <c r="CZ6" s="135"/>
      <c r="DA6" s="135"/>
      <c r="DB6" s="137"/>
      <c r="DC6" s="137"/>
      <c r="DD6" s="137"/>
      <c r="DE6" s="135"/>
      <c r="DF6" s="135"/>
      <c r="DG6" s="135"/>
      <c r="DH6" s="135"/>
      <c r="DI6" s="135"/>
      <c r="DJ6" s="135"/>
      <c r="DK6" s="135"/>
      <c r="DL6" s="135"/>
      <c r="DM6" s="135"/>
      <c r="DN6" s="135"/>
      <c r="DO6" s="135"/>
      <c r="DP6" s="135"/>
      <c r="DQ6" s="135"/>
      <c r="DR6" s="135"/>
      <c r="DS6" s="135"/>
      <c r="DT6" s="135"/>
      <c r="DU6" s="135"/>
      <c r="DV6" s="135"/>
      <c r="DW6" s="135"/>
      <c r="DX6" s="135"/>
      <c r="DY6" s="135"/>
      <c r="DZ6" s="135"/>
      <c r="EA6" s="135"/>
      <c r="EB6" s="135"/>
      <c r="EC6" s="135"/>
      <c r="ED6" s="135"/>
      <c r="EE6" s="135"/>
      <c r="EF6" s="135"/>
      <c r="EG6" s="135"/>
      <c r="EH6" s="135"/>
      <c r="EI6" s="135"/>
      <c r="EJ6" s="135"/>
      <c r="EK6" s="135"/>
      <c r="EL6" s="135"/>
      <c r="EM6" s="135"/>
      <c r="EN6" s="135"/>
      <c r="EO6" s="135"/>
      <c r="EP6" s="135"/>
      <c r="EQ6" s="135"/>
      <c r="ER6" s="135"/>
      <c r="ES6" s="135"/>
      <c r="ET6" s="135"/>
      <c r="EU6" s="135"/>
      <c r="EV6" s="135"/>
      <c r="EW6" s="135"/>
      <c r="EX6" s="135"/>
      <c r="EY6" s="135"/>
      <c r="EZ6" s="135"/>
      <c r="FA6" s="135"/>
      <c r="FB6" s="135"/>
      <c r="FC6" s="135"/>
      <c r="FD6" s="135"/>
      <c r="FE6" s="135"/>
      <c r="FF6" s="135"/>
      <c r="FG6" s="135"/>
      <c r="FH6" s="135"/>
      <c r="FI6" s="135"/>
      <c r="FJ6" s="135"/>
      <c r="FK6" s="135"/>
      <c r="FL6" s="135"/>
      <c r="FM6" s="135"/>
      <c r="FN6" s="135"/>
      <c r="FO6" s="135"/>
      <c r="FP6" s="135"/>
      <c r="FQ6" s="135"/>
      <c r="FR6" s="135"/>
      <c r="FS6" s="135"/>
      <c r="FT6" s="135"/>
      <c r="FU6" s="135"/>
      <c r="FV6" s="135"/>
      <c r="FW6" s="135"/>
      <c r="FX6" s="135">
        <f>+(3500*15%)+3500</f>
        <v>4025</v>
      </c>
      <c r="FY6" s="135">
        <f>+FX6/1.19</f>
        <v>3382.3529411764707</v>
      </c>
      <c r="FZ6" s="135">
        <f>+(FY6*36%)+FY6</f>
        <v>4600</v>
      </c>
      <c r="GA6" s="135">
        <f>+(3800*15%)+3800</f>
        <v>4370</v>
      </c>
      <c r="GB6" s="135">
        <f>+GA6/1.19</f>
        <v>3672.2689075630256</v>
      </c>
      <c r="GC6" s="135">
        <f>+(GB6*36%)+GB6</f>
        <v>4994.2857142857147</v>
      </c>
      <c r="GD6" s="135"/>
      <c r="GE6" s="135"/>
      <c r="GF6" s="135"/>
      <c r="GG6" s="135"/>
      <c r="GH6" s="135"/>
      <c r="GI6" s="135"/>
      <c r="GJ6" s="135"/>
      <c r="GK6" s="135"/>
      <c r="GL6" s="132"/>
      <c r="GM6" s="132"/>
      <c r="GN6" s="132"/>
      <c r="GO6" s="132"/>
      <c r="GP6" s="132"/>
      <c r="GQ6" s="132"/>
      <c r="GR6" s="135"/>
      <c r="GS6" s="135"/>
      <c r="GT6" s="135"/>
      <c r="GU6" s="135"/>
      <c r="GV6" s="135"/>
      <c r="GW6" s="135"/>
      <c r="GX6" s="135"/>
      <c r="GY6" s="132"/>
      <c r="GZ6" s="132"/>
      <c r="HA6" s="132"/>
      <c r="HB6" s="135"/>
      <c r="HC6" s="135"/>
      <c r="HD6" s="135"/>
      <c r="HE6" s="135"/>
      <c r="HF6" s="135"/>
      <c r="HG6" s="135"/>
      <c r="HH6" s="135"/>
      <c r="HI6" s="132"/>
      <c r="HJ6" s="132"/>
      <c r="HK6" s="132"/>
      <c r="HL6" s="132"/>
      <c r="HM6" s="132"/>
      <c r="HN6" s="132"/>
      <c r="HO6" s="135"/>
      <c r="HP6" s="135"/>
      <c r="HQ6" s="135"/>
      <c r="HR6" s="135"/>
      <c r="HS6" s="135"/>
      <c r="HT6" s="135"/>
      <c r="HU6" s="135"/>
      <c r="HV6" s="135"/>
      <c r="HW6" s="135"/>
      <c r="HX6" s="135"/>
      <c r="HY6" s="135"/>
      <c r="HZ6" s="135"/>
      <c r="IA6" s="135"/>
      <c r="IB6" s="135"/>
      <c r="IC6" s="135"/>
      <c r="ID6" s="135"/>
      <c r="IE6" s="135"/>
      <c r="IF6" s="135"/>
      <c r="IG6" s="135"/>
      <c r="IH6" s="135"/>
      <c r="II6" s="135"/>
      <c r="IJ6" s="135"/>
      <c r="IK6" s="135"/>
      <c r="IL6" s="135"/>
      <c r="IM6" s="135"/>
      <c r="IN6" s="135"/>
      <c r="IO6" s="132"/>
      <c r="IP6" s="132"/>
      <c r="IQ6" s="132"/>
      <c r="IR6" s="332"/>
      <c r="IS6" s="132"/>
      <c r="IT6" s="332"/>
      <c r="IU6" s="332"/>
      <c r="IV6" s="332"/>
      <c r="IW6" s="332"/>
      <c r="IX6" s="332"/>
      <c r="IY6" s="332"/>
      <c r="IZ6" s="332"/>
      <c r="JA6" s="332"/>
      <c r="JB6" s="332"/>
      <c r="JC6" s="332"/>
      <c r="JD6" s="332"/>
      <c r="JE6" s="332"/>
      <c r="JF6" s="332"/>
      <c r="JG6" s="332"/>
      <c r="JH6" s="332"/>
      <c r="JI6" s="332"/>
      <c r="JJ6" s="332"/>
      <c r="JK6" s="332"/>
      <c r="JL6" s="332"/>
      <c r="JM6" s="332"/>
      <c r="JN6" s="332"/>
      <c r="JO6" s="332"/>
      <c r="JP6" s="332"/>
      <c r="JQ6" s="332"/>
      <c r="JR6" s="332"/>
      <c r="JS6" s="332"/>
      <c r="JT6" s="332"/>
      <c r="JU6" s="332"/>
      <c r="JV6" s="332"/>
      <c r="JW6" s="332"/>
      <c r="JX6" s="332"/>
      <c r="JY6" s="332"/>
      <c r="JZ6" s="332"/>
      <c r="KA6" s="332"/>
      <c r="KB6" s="332"/>
      <c r="KC6" s="332"/>
      <c r="KD6" s="332"/>
      <c r="KE6" s="332"/>
      <c r="KF6" s="332"/>
      <c r="KG6" s="332"/>
      <c r="KH6" s="332"/>
      <c r="KI6" s="332"/>
      <c r="KJ6" s="332"/>
      <c r="KK6" s="332"/>
      <c r="KL6" s="332"/>
      <c r="KM6" s="332"/>
      <c r="KN6" s="332"/>
      <c r="KO6" s="332"/>
      <c r="KP6" s="332"/>
      <c r="KQ6" s="332"/>
      <c r="KR6" s="332"/>
      <c r="KS6" s="332"/>
      <c r="KT6" s="332"/>
      <c r="KU6" s="332"/>
      <c r="KV6" s="332"/>
      <c r="KW6" s="332"/>
      <c r="KX6" s="332"/>
      <c r="KY6" s="332"/>
      <c r="KZ6" s="332"/>
      <c r="LA6" s="332"/>
      <c r="LB6" s="332"/>
      <c r="LC6" s="332"/>
      <c r="LD6" s="332"/>
      <c r="LE6" s="332"/>
      <c r="LF6" s="332"/>
      <c r="LG6" s="332"/>
      <c r="LH6" s="332"/>
      <c r="LI6" s="332"/>
      <c r="LJ6" s="332"/>
      <c r="LK6" s="332"/>
      <c r="LL6" s="332"/>
      <c r="LM6" s="332"/>
      <c r="LN6" s="332"/>
      <c r="LO6" s="332"/>
      <c r="LP6" s="332"/>
      <c r="LQ6" s="332"/>
      <c r="LR6" s="332"/>
      <c r="LS6" s="132">
        <f t="shared" si="1"/>
        <v>4797.1428571428569</v>
      </c>
      <c r="LT6" s="132">
        <f t="shared" si="2"/>
        <v>4797.1428571428569</v>
      </c>
      <c r="LU6" s="137">
        <f t="shared" si="3"/>
        <v>278.80210229641045</v>
      </c>
      <c r="LV6" s="136">
        <f t="shared" si="4"/>
        <v>5.8118365576976569E-2</v>
      </c>
      <c r="LW6" s="137">
        <f t="shared" si="5"/>
        <v>4031.932773109244</v>
      </c>
      <c r="LX6" s="137">
        <f t="shared" si="6"/>
        <v>766.06722689075639</v>
      </c>
      <c r="LY6" s="377">
        <f t="shared" si="0"/>
        <v>4798</v>
      </c>
      <c r="LZ6" s="334" t="s">
        <v>642</v>
      </c>
    </row>
    <row r="7" spans="1:338" s="5" customFormat="1" ht="39" customHeight="1" x14ac:dyDescent="0.3">
      <c r="A7" s="131">
        <f t="shared" si="7"/>
        <v>4</v>
      </c>
      <c r="B7" s="236" t="s">
        <v>264</v>
      </c>
      <c r="C7" s="8" t="s">
        <v>265</v>
      </c>
      <c r="D7" s="236" t="s">
        <v>51</v>
      </c>
      <c r="E7" s="322">
        <v>1</v>
      </c>
      <c r="F7" s="132"/>
      <c r="G7" s="132"/>
      <c r="H7" s="132"/>
      <c r="I7" s="132"/>
      <c r="J7" s="132"/>
      <c r="K7" s="132"/>
      <c r="L7" s="132"/>
      <c r="M7" s="132"/>
      <c r="N7" s="132"/>
      <c r="O7" s="132"/>
      <c r="P7" s="132"/>
      <c r="Q7" s="132"/>
      <c r="R7" s="132"/>
      <c r="S7" s="132"/>
      <c r="T7" s="132"/>
      <c r="U7" s="132"/>
      <c r="V7" s="132"/>
      <c r="W7" s="132"/>
      <c r="X7" s="132"/>
      <c r="Y7" s="132"/>
      <c r="Z7" s="132"/>
      <c r="AA7" s="132"/>
      <c r="AB7" s="132"/>
      <c r="AC7" s="132"/>
      <c r="AD7" s="132"/>
      <c r="AE7" s="132"/>
      <c r="AF7" s="133"/>
      <c r="AG7" s="132"/>
      <c r="AH7" s="132"/>
      <c r="AI7" s="132"/>
      <c r="AJ7" s="132"/>
      <c r="AK7" s="134"/>
      <c r="AL7" s="134"/>
      <c r="AM7" s="135"/>
      <c r="AN7" s="137"/>
      <c r="AO7" s="135"/>
      <c r="AP7" s="135"/>
      <c r="AQ7" s="135"/>
      <c r="AR7" s="135"/>
      <c r="AS7" s="135"/>
      <c r="AT7" s="135"/>
      <c r="AU7" s="135"/>
      <c r="AV7" s="137"/>
      <c r="AW7" s="329"/>
      <c r="AX7" s="132"/>
      <c r="AY7" s="132"/>
      <c r="AZ7" s="137"/>
      <c r="BA7" s="137"/>
      <c r="BB7" s="135"/>
      <c r="BC7" s="135"/>
      <c r="BD7" s="137"/>
      <c r="BE7" s="137"/>
      <c r="BF7" s="135"/>
      <c r="BG7" s="135"/>
      <c r="BH7" s="135"/>
      <c r="BI7" s="135"/>
      <c r="BJ7" s="135"/>
      <c r="BK7" s="135"/>
      <c r="BL7" s="135"/>
      <c r="BM7" s="135"/>
      <c r="BN7" s="135"/>
      <c r="BO7" s="135"/>
      <c r="BP7" s="135"/>
      <c r="BQ7" s="330"/>
      <c r="BR7" s="135"/>
      <c r="BS7" s="135"/>
      <c r="BT7" s="135"/>
      <c r="BU7" s="135"/>
      <c r="BV7" s="135"/>
      <c r="BW7" s="135"/>
      <c r="BX7" s="135"/>
      <c r="BY7" s="135"/>
      <c r="BZ7" s="132"/>
      <c r="CA7" s="132"/>
      <c r="CB7" s="132"/>
      <c r="CC7" s="132"/>
      <c r="CD7" s="132"/>
      <c r="CE7" s="132"/>
      <c r="CF7" s="137"/>
      <c r="CG7" s="137"/>
      <c r="CH7" s="135"/>
      <c r="CI7" s="135"/>
      <c r="CJ7" s="135"/>
      <c r="CK7" s="135"/>
      <c r="CL7" s="135"/>
      <c r="CM7" s="135"/>
      <c r="CN7" s="135"/>
      <c r="CO7" s="330"/>
      <c r="CP7" s="135"/>
      <c r="CQ7" s="135"/>
      <c r="CR7" s="135"/>
      <c r="CS7" s="135"/>
      <c r="CT7" s="135"/>
      <c r="CU7" s="135"/>
      <c r="CV7" s="135"/>
      <c r="CW7" s="135"/>
      <c r="CX7" s="135"/>
      <c r="CY7" s="135"/>
      <c r="CZ7" s="135"/>
      <c r="DA7" s="135"/>
      <c r="DB7" s="137"/>
      <c r="DC7" s="137"/>
      <c r="DD7" s="137"/>
      <c r="DE7" s="135"/>
      <c r="DF7" s="135"/>
      <c r="DG7" s="135"/>
      <c r="DH7" s="135"/>
      <c r="DI7" s="135"/>
      <c r="DJ7" s="135"/>
      <c r="DK7" s="135"/>
      <c r="DL7" s="135"/>
      <c r="DM7" s="135"/>
      <c r="DN7" s="135"/>
      <c r="DO7" s="135"/>
      <c r="DP7" s="135"/>
      <c r="DQ7" s="135"/>
      <c r="DR7" s="135"/>
      <c r="DS7" s="135"/>
      <c r="DT7" s="135"/>
      <c r="DU7" s="135"/>
      <c r="DV7" s="135"/>
      <c r="DW7" s="135"/>
      <c r="DX7" s="135"/>
      <c r="DY7" s="135"/>
      <c r="DZ7" s="135"/>
      <c r="EA7" s="135"/>
      <c r="EB7" s="135"/>
      <c r="EC7" s="135"/>
      <c r="ED7" s="135"/>
      <c r="EE7" s="135"/>
      <c r="EF7" s="135"/>
      <c r="EG7" s="135"/>
      <c r="EH7" s="135"/>
      <c r="EI7" s="135"/>
      <c r="EJ7" s="135"/>
      <c r="EK7" s="135"/>
      <c r="EL7" s="135"/>
      <c r="EM7" s="135"/>
      <c r="EN7" s="135"/>
      <c r="EO7" s="135"/>
      <c r="EP7" s="135"/>
      <c r="EQ7" s="135"/>
      <c r="ER7" s="135"/>
      <c r="ES7" s="135"/>
      <c r="ET7" s="135"/>
      <c r="EU7" s="135"/>
      <c r="EV7" s="135"/>
      <c r="EW7" s="135"/>
      <c r="EX7" s="135"/>
      <c r="EY7" s="135"/>
      <c r="EZ7" s="135"/>
      <c r="FA7" s="135"/>
      <c r="FB7" s="135"/>
      <c r="FC7" s="135"/>
      <c r="FD7" s="135"/>
      <c r="FE7" s="135"/>
      <c r="FF7" s="135"/>
      <c r="FG7" s="135"/>
      <c r="FH7" s="135"/>
      <c r="FI7" s="135"/>
      <c r="FJ7" s="135"/>
      <c r="FK7" s="135"/>
      <c r="FL7" s="135"/>
      <c r="FM7" s="135"/>
      <c r="FN7" s="135"/>
      <c r="FO7" s="135"/>
      <c r="FP7" s="135"/>
      <c r="FQ7" s="135"/>
      <c r="FR7" s="135"/>
      <c r="FS7" s="135"/>
      <c r="FT7" s="135"/>
      <c r="FU7" s="135">
        <v>195000</v>
      </c>
      <c r="FV7" s="135"/>
      <c r="FW7" s="135">
        <v>198000</v>
      </c>
      <c r="FX7" s="135"/>
      <c r="FY7" s="135"/>
      <c r="FZ7" s="135"/>
      <c r="GA7" s="135"/>
      <c r="GB7" s="135"/>
      <c r="GC7" s="135"/>
      <c r="GD7" s="135"/>
      <c r="GE7" s="135"/>
      <c r="GF7" s="135"/>
      <c r="GG7" s="135"/>
      <c r="GH7" s="135"/>
      <c r="GI7" s="135"/>
      <c r="GJ7" s="135"/>
      <c r="GK7" s="135">
        <v>199000</v>
      </c>
      <c r="GL7" s="132"/>
      <c r="GM7" s="132"/>
      <c r="GN7" s="132"/>
      <c r="GO7" s="132"/>
      <c r="GP7" s="132"/>
      <c r="GQ7" s="132"/>
      <c r="GR7" s="135"/>
      <c r="GS7" s="135"/>
      <c r="GT7" s="135"/>
      <c r="GU7" s="135"/>
      <c r="GV7" s="135"/>
      <c r="GW7" s="135"/>
      <c r="GX7" s="135"/>
      <c r="GY7" s="132"/>
      <c r="GZ7" s="132"/>
      <c r="HA7" s="132"/>
      <c r="HB7" s="135"/>
      <c r="HC7" s="135"/>
      <c r="HD7" s="135"/>
      <c r="HE7" s="135"/>
      <c r="HF7" s="135"/>
      <c r="HG7" s="135"/>
      <c r="HH7" s="135"/>
      <c r="HI7" s="132"/>
      <c r="HJ7" s="132"/>
      <c r="HK7" s="132"/>
      <c r="HL7" s="132"/>
      <c r="HM7" s="132"/>
      <c r="HN7" s="132"/>
      <c r="HO7" s="135"/>
      <c r="HP7" s="135"/>
      <c r="HQ7" s="135"/>
      <c r="HR7" s="135"/>
      <c r="HS7" s="135"/>
      <c r="HT7" s="135"/>
      <c r="HU7" s="135"/>
      <c r="HV7" s="135"/>
      <c r="HW7" s="135"/>
      <c r="HX7" s="135"/>
      <c r="HY7" s="135"/>
      <c r="HZ7" s="135"/>
      <c r="IA7" s="135"/>
      <c r="IB7" s="135"/>
      <c r="IC7" s="135"/>
      <c r="ID7" s="135"/>
      <c r="IE7" s="135"/>
      <c r="IF7" s="135"/>
      <c r="IG7" s="135"/>
      <c r="IH7" s="135"/>
      <c r="II7" s="135"/>
      <c r="IJ7" s="135"/>
      <c r="IK7" s="135"/>
      <c r="IL7" s="135"/>
      <c r="IM7" s="135"/>
      <c r="IN7" s="135"/>
      <c r="IO7" s="132"/>
      <c r="IP7" s="132"/>
      <c r="IQ7" s="132"/>
      <c r="IR7" s="332"/>
      <c r="IS7" s="132"/>
      <c r="IT7" s="332"/>
      <c r="IU7" s="332"/>
      <c r="IV7" s="332"/>
      <c r="IW7" s="332"/>
      <c r="IX7" s="332"/>
      <c r="IY7" s="332"/>
      <c r="IZ7" s="332"/>
      <c r="JA7" s="332"/>
      <c r="JB7" s="332"/>
      <c r="JC7" s="332"/>
      <c r="JD7" s="332"/>
      <c r="JE7" s="332"/>
      <c r="JF7" s="332"/>
      <c r="JG7" s="332"/>
      <c r="JH7" s="332"/>
      <c r="JI7" s="332"/>
      <c r="JJ7" s="332"/>
      <c r="JK7" s="332"/>
      <c r="JL7" s="332"/>
      <c r="JM7" s="332"/>
      <c r="JN7" s="332"/>
      <c r="JO7" s="332"/>
      <c r="JP7" s="332"/>
      <c r="JQ7" s="332"/>
      <c r="JR7" s="332"/>
      <c r="JS7" s="332"/>
      <c r="JT7" s="332"/>
      <c r="JU7" s="332"/>
      <c r="JV7" s="332"/>
      <c r="JW7" s="332"/>
      <c r="JX7" s="332"/>
      <c r="JY7" s="332"/>
      <c r="JZ7" s="332"/>
      <c r="KA7" s="332"/>
      <c r="KB7" s="332"/>
      <c r="KC7" s="332"/>
      <c r="KD7" s="332"/>
      <c r="KE7" s="332"/>
      <c r="KF7" s="332"/>
      <c r="KG7" s="332"/>
      <c r="KH7" s="332"/>
      <c r="KI7" s="332"/>
      <c r="KJ7" s="332"/>
      <c r="KK7" s="332"/>
      <c r="KL7" s="332"/>
      <c r="KM7" s="332"/>
      <c r="KN7" s="332"/>
      <c r="KO7" s="332"/>
      <c r="KP7" s="332"/>
      <c r="KQ7" s="332"/>
      <c r="KR7" s="332"/>
      <c r="KS7" s="332"/>
      <c r="KT7" s="332"/>
      <c r="KU7" s="332"/>
      <c r="KV7" s="332"/>
      <c r="KW7" s="332"/>
      <c r="KX7" s="332"/>
      <c r="KY7" s="332"/>
      <c r="KZ7" s="332"/>
      <c r="LA7" s="332"/>
      <c r="LB7" s="332"/>
      <c r="LC7" s="332"/>
      <c r="LD7" s="332"/>
      <c r="LE7" s="332"/>
      <c r="LF7" s="332"/>
      <c r="LG7" s="332"/>
      <c r="LH7" s="332"/>
      <c r="LI7" s="332"/>
      <c r="LJ7" s="332"/>
      <c r="LK7" s="332"/>
      <c r="LL7" s="332"/>
      <c r="LM7" s="332"/>
      <c r="LN7" s="332"/>
      <c r="LO7" s="332"/>
      <c r="LP7" s="332"/>
      <c r="LQ7" s="332"/>
      <c r="LR7" s="332"/>
      <c r="LS7" s="132">
        <f t="shared" si="1"/>
        <v>198000</v>
      </c>
      <c r="LT7" s="132">
        <f t="shared" si="2"/>
        <v>197333.33333333334</v>
      </c>
      <c r="LU7" s="137">
        <f t="shared" si="3"/>
        <v>2081.6659994661327</v>
      </c>
      <c r="LV7" s="136">
        <f t="shared" si="4"/>
        <v>1.0548983105402698E-2</v>
      </c>
      <c r="LW7" s="137">
        <f t="shared" si="5"/>
        <v>165826.89075630254</v>
      </c>
      <c r="LX7" s="137">
        <f t="shared" si="6"/>
        <v>31507.109243697483</v>
      </c>
      <c r="LY7" s="377">
        <f t="shared" si="0"/>
        <v>197334</v>
      </c>
      <c r="LZ7" s="334" t="s">
        <v>642</v>
      </c>
    </row>
    <row r="8" spans="1:338" s="5" customFormat="1" ht="43.95" customHeight="1" x14ac:dyDescent="0.3">
      <c r="A8" s="131">
        <f t="shared" si="7"/>
        <v>5</v>
      </c>
      <c r="B8" s="236" t="s">
        <v>266</v>
      </c>
      <c r="C8" s="8" t="s">
        <v>267</v>
      </c>
      <c r="D8" s="236" t="s">
        <v>268</v>
      </c>
      <c r="E8" s="322">
        <v>1</v>
      </c>
      <c r="F8" s="132"/>
      <c r="G8" s="132"/>
      <c r="H8" s="132"/>
      <c r="I8" s="132"/>
      <c r="J8" s="132"/>
      <c r="K8" s="132"/>
      <c r="L8" s="132"/>
      <c r="M8" s="132"/>
      <c r="N8" s="132"/>
      <c r="O8" s="132"/>
      <c r="P8" s="132"/>
      <c r="Q8" s="132"/>
      <c r="R8" s="349" t="s">
        <v>845</v>
      </c>
      <c r="S8" s="132"/>
      <c r="T8" s="132"/>
      <c r="U8" s="132"/>
      <c r="V8" s="132"/>
      <c r="W8" s="132"/>
      <c r="X8" s="132"/>
      <c r="Y8" s="132"/>
      <c r="Z8" s="132"/>
      <c r="AA8" s="132"/>
      <c r="AB8" s="132"/>
      <c r="AC8" s="132"/>
      <c r="AD8" s="132"/>
      <c r="AE8" s="132"/>
      <c r="AF8" s="133"/>
      <c r="AG8" s="132"/>
      <c r="AH8" s="132"/>
      <c r="AI8" s="132"/>
      <c r="AJ8" s="132"/>
      <c r="AK8" s="134"/>
      <c r="AL8" s="134"/>
      <c r="AM8" s="135"/>
      <c r="AN8" s="137"/>
      <c r="AO8" s="135"/>
      <c r="AP8" s="135"/>
      <c r="AQ8" s="135"/>
      <c r="AR8" s="135"/>
      <c r="AS8" s="135"/>
      <c r="AT8" s="135"/>
      <c r="AU8" s="135"/>
      <c r="AV8" s="137"/>
      <c r="AW8" s="329"/>
      <c r="AX8" s="132"/>
      <c r="AY8" s="132"/>
      <c r="AZ8" s="137"/>
      <c r="BA8" s="137"/>
      <c r="BB8" s="135"/>
      <c r="BC8" s="135"/>
      <c r="BD8" s="137"/>
      <c r="BE8" s="137"/>
      <c r="BF8" s="135"/>
      <c r="BG8" s="135"/>
      <c r="BH8" s="135"/>
      <c r="BI8" s="135"/>
      <c r="BJ8" s="135"/>
      <c r="BK8" s="135"/>
      <c r="BL8" s="135"/>
      <c r="BM8" s="135"/>
      <c r="BN8" s="135"/>
      <c r="BO8" s="135"/>
      <c r="BP8" s="135"/>
      <c r="BQ8" s="330"/>
      <c r="BR8" s="135"/>
      <c r="BS8" s="135"/>
      <c r="BT8" s="135"/>
      <c r="BU8" s="135"/>
      <c r="BV8" s="135"/>
      <c r="BW8" s="135"/>
      <c r="BX8" s="135"/>
      <c r="BY8" s="135"/>
      <c r="BZ8" s="132"/>
      <c r="CA8" s="132"/>
      <c r="CB8" s="132"/>
      <c r="CC8" s="132"/>
      <c r="CD8" s="132"/>
      <c r="CE8" s="132"/>
      <c r="CF8" s="137"/>
      <c r="CG8" s="137"/>
      <c r="CH8" s="135"/>
      <c r="CI8" s="135"/>
      <c r="CJ8" s="135"/>
      <c r="CK8" s="135"/>
      <c r="CL8" s="135"/>
      <c r="CM8" s="135"/>
      <c r="CN8" s="135"/>
      <c r="CO8" s="330"/>
      <c r="CP8" s="135"/>
      <c r="CQ8" s="135"/>
      <c r="CR8" s="135"/>
      <c r="CS8" s="135"/>
      <c r="CT8" s="135"/>
      <c r="CU8" s="135"/>
      <c r="CV8" s="135"/>
      <c r="CW8" s="135"/>
      <c r="CX8" s="135"/>
      <c r="CY8" s="135"/>
      <c r="CZ8" s="135"/>
      <c r="DA8" s="135"/>
      <c r="DB8" s="137"/>
      <c r="DC8" s="137"/>
      <c r="DD8" s="137"/>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c r="FY8" s="135"/>
      <c r="FZ8" s="135"/>
      <c r="GA8" s="135"/>
      <c r="GB8" s="135"/>
      <c r="GC8" s="135"/>
      <c r="GD8" s="135"/>
      <c r="GE8" s="135"/>
      <c r="GF8" s="135"/>
      <c r="GG8" s="135"/>
      <c r="GH8" s="135"/>
      <c r="GI8" s="135"/>
      <c r="GJ8" s="135">
        <v>1200</v>
      </c>
      <c r="GK8" s="135">
        <v>900</v>
      </c>
      <c r="GL8" s="132"/>
      <c r="GM8" s="132"/>
      <c r="GN8" s="132"/>
      <c r="GO8" s="132"/>
      <c r="GP8" s="132"/>
      <c r="GQ8" s="132"/>
      <c r="GR8" s="135"/>
      <c r="GS8" s="135"/>
      <c r="GT8" s="135"/>
      <c r="GU8" s="135"/>
      <c r="GV8" s="135"/>
      <c r="GW8" s="135"/>
      <c r="GX8" s="135"/>
      <c r="GY8" s="132"/>
      <c r="GZ8" s="132"/>
      <c r="HA8" s="132"/>
      <c r="HB8" s="135"/>
      <c r="HC8" s="135"/>
      <c r="HD8" s="135"/>
      <c r="HE8" s="135"/>
      <c r="HF8" s="135"/>
      <c r="HG8" s="135"/>
      <c r="HH8" s="135"/>
      <c r="HI8" s="132"/>
      <c r="HJ8" s="132"/>
      <c r="HK8" s="132"/>
      <c r="HL8" s="132"/>
      <c r="HM8" s="132"/>
      <c r="HN8" s="132"/>
      <c r="HO8" s="135"/>
      <c r="HP8" s="135"/>
      <c r="HQ8" s="135"/>
      <c r="HR8" s="135"/>
      <c r="HS8" s="135"/>
      <c r="HT8" s="135"/>
      <c r="HU8" s="135"/>
      <c r="HV8" s="135"/>
      <c r="HW8" s="135"/>
      <c r="HX8" s="135"/>
      <c r="HY8" s="135"/>
      <c r="HZ8" s="135"/>
      <c r="IA8" s="135"/>
      <c r="IB8" s="135"/>
      <c r="IC8" s="135"/>
      <c r="ID8" s="135"/>
      <c r="IE8" s="135"/>
      <c r="IF8" s="135"/>
      <c r="IG8" s="135"/>
      <c r="IH8" s="135"/>
      <c r="II8" s="135"/>
      <c r="IJ8" s="135"/>
      <c r="IK8" s="135"/>
      <c r="IL8" s="135"/>
      <c r="IM8" s="135"/>
      <c r="IN8" s="135"/>
      <c r="IO8" s="132"/>
      <c r="IP8" s="132"/>
      <c r="IQ8" s="132"/>
      <c r="IR8" s="332"/>
      <c r="IS8" s="132"/>
      <c r="IT8" s="332"/>
      <c r="IU8" s="332"/>
      <c r="IV8" s="332"/>
      <c r="IW8" s="332"/>
      <c r="IX8" s="332"/>
      <c r="IY8" s="332"/>
      <c r="IZ8" s="332"/>
      <c r="JA8" s="332"/>
      <c r="JB8" s="332"/>
      <c r="JC8" s="332"/>
      <c r="JD8" s="332"/>
      <c r="JE8" s="332"/>
      <c r="JF8" s="332"/>
      <c r="JG8" s="332"/>
      <c r="JH8" s="332"/>
      <c r="JI8" s="332"/>
      <c r="JJ8" s="332"/>
      <c r="JK8" s="332"/>
      <c r="JL8" s="332"/>
      <c r="JM8" s="332"/>
      <c r="JN8" s="332"/>
      <c r="JO8" s="332"/>
      <c r="JP8" s="332"/>
      <c r="JQ8" s="332"/>
      <c r="JR8" s="332"/>
      <c r="JS8" s="332"/>
      <c r="JT8" s="332"/>
      <c r="JU8" s="332"/>
      <c r="JV8" s="332"/>
      <c r="JW8" s="332"/>
      <c r="JX8" s="332"/>
      <c r="JY8" s="332"/>
      <c r="JZ8" s="332"/>
      <c r="KA8" s="332"/>
      <c r="KB8" s="332"/>
      <c r="KC8" s="332"/>
      <c r="KD8" s="332"/>
      <c r="KE8" s="332"/>
      <c r="KF8" s="332"/>
      <c r="KG8" s="332"/>
      <c r="KH8" s="332"/>
      <c r="KI8" s="332"/>
      <c r="KJ8" s="332"/>
      <c r="KK8" s="332"/>
      <c r="KL8" s="332"/>
      <c r="KM8" s="332"/>
      <c r="KN8" s="332"/>
      <c r="KO8" s="332"/>
      <c r="KP8" s="332"/>
      <c r="KQ8" s="332"/>
      <c r="KR8" s="332"/>
      <c r="KS8" s="332"/>
      <c r="KT8" s="332"/>
      <c r="KU8" s="332"/>
      <c r="KV8" s="332"/>
      <c r="KW8" s="332"/>
      <c r="KX8" s="332"/>
      <c r="KY8" s="332"/>
      <c r="KZ8" s="332"/>
      <c r="LA8" s="332"/>
      <c r="LB8" s="332"/>
      <c r="LC8" s="332"/>
      <c r="LD8" s="332"/>
      <c r="LE8" s="332"/>
      <c r="LF8" s="332"/>
      <c r="LG8" s="332"/>
      <c r="LH8" s="332"/>
      <c r="LI8" s="332"/>
      <c r="LJ8" s="332"/>
      <c r="LK8" s="332"/>
      <c r="LL8" s="332"/>
      <c r="LM8" s="332"/>
      <c r="LN8" s="332"/>
      <c r="LO8" s="332"/>
      <c r="LP8" s="332"/>
      <c r="LQ8" s="332"/>
      <c r="LR8" s="332"/>
      <c r="LS8" s="132">
        <f t="shared" si="1"/>
        <v>1050</v>
      </c>
      <c r="LT8" s="132">
        <f t="shared" si="2"/>
        <v>1050</v>
      </c>
      <c r="LU8" s="137">
        <f t="shared" si="3"/>
        <v>212.13203435596427</v>
      </c>
      <c r="LV8" s="136">
        <f t="shared" si="4"/>
        <v>0.20203050891044216</v>
      </c>
      <c r="LW8" s="137">
        <f t="shared" si="5"/>
        <v>882.35294117647061</v>
      </c>
      <c r="LX8" s="137">
        <f t="shared" si="6"/>
        <v>167.64705882352942</v>
      </c>
      <c r="LY8" s="377">
        <f t="shared" si="0"/>
        <v>1050</v>
      </c>
      <c r="LZ8" s="334" t="s">
        <v>636</v>
      </c>
    </row>
    <row r="9" spans="1:338" s="5" customFormat="1" ht="44.55" customHeight="1" x14ac:dyDescent="0.3">
      <c r="A9" s="131">
        <f t="shared" si="7"/>
        <v>6</v>
      </c>
      <c r="B9" s="236" t="s">
        <v>269</v>
      </c>
      <c r="C9" s="8" t="s">
        <v>270</v>
      </c>
      <c r="D9" s="236" t="s">
        <v>8</v>
      </c>
      <c r="E9" s="322">
        <v>1</v>
      </c>
      <c r="F9" s="132"/>
      <c r="G9" s="132"/>
      <c r="H9" s="132"/>
      <c r="I9" s="132"/>
      <c r="J9" s="132"/>
      <c r="K9" s="132"/>
      <c r="L9" s="132"/>
      <c r="M9" s="132"/>
      <c r="N9" s="132"/>
      <c r="O9" s="132"/>
      <c r="P9" s="132"/>
      <c r="Q9" s="132"/>
      <c r="R9" s="132"/>
      <c r="S9" s="132"/>
      <c r="T9" s="132"/>
      <c r="U9" s="132"/>
      <c r="V9" s="132"/>
      <c r="W9" s="132"/>
      <c r="X9" s="132"/>
      <c r="Y9" s="132"/>
      <c r="Z9" s="132"/>
      <c r="AA9" s="132"/>
      <c r="AB9" s="132"/>
      <c r="AC9" s="132"/>
      <c r="AD9" s="132"/>
      <c r="AE9" s="132"/>
      <c r="AF9" s="133"/>
      <c r="AG9" s="132"/>
      <c r="AH9" s="132"/>
      <c r="AI9" s="132"/>
      <c r="AJ9" s="132"/>
      <c r="AK9" s="134"/>
      <c r="AL9" s="134"/>
      <c r="AM9" s="135"/>
      <c r="AN9" s="137"/>
      <c r="AO9" s="135"/>
      <c r="AP9" s="135"/>
      <c r="AQ9" s="135"/>
      <c r="AR9" s="135"/>
      <c r="AS9" s="135"/>
      <c r="AT9" s="135"/>
      <c r="AU9" s="135"/>
      <c r="AV9" s="137"/>
      <c r="AW9" s="329"/>
      <c r="AX9" s="132"/>
      <c r="AY9" s="132"/>
      <c r="AZ9" s="137"/>
      <c r="BA9" s="137"/>
      <c r="BB9" s="135"/>
      <c r="BC9" s="135"/>
      <c r="BD9" s="137"/>
      <c r="BE9" s="137"/>
      <c r="BF9" s="135"/>
      <c r="BG9" s="135"/>
      <c r="BH9" s="135"/>
      <c r="BI9" s="135"/>
      <c r="BJ9" s="135"/>
      <c r="BK9" s="135"/>
      <c r="BL9" s="135"/>
      <c r="BM9" s="135"/>
      <c r="BN9" s="135"/>
      <c r="BO9" s="135"/>
      <c r="BP9" s="135"/>
      <c r="BQ9" s="330"/>
      <c r="BR9" s="135"/>
      <c r="BS9" s="135"/>
      <c r="BT9" s="135"/>
      <c r="BU9" s="135"/>
      <c r="BV9" s="135"/>
      <c r="BW9" s="135"/>
      <c r="BX9" s="135"/>
      <c r="BY9" s="135"/>
      <c r="BZ9" s="132"/>
      <c r="CA9" s="132"/>
      <c r="CB9" s="132"/>
      <c r="CC9" s="132"/>
      <c r="CD9" s="132"/>
      <c r="CE9" s="132"/>
      <c r="CF9" s="137"/>
      <c r="CG9" s="137"/>
      <c r="CH9" s="135"/>
      <c r="CI9" s="135"/>
      <c r="CJ9" s="135"/>
      <c r="CK9" s="135"/>
      <c r="CL9" s="135"/>
      <c r="CM9" s="135"/>
      <c r="CN9" s="135"/>
      <c r="CO9" s="330"/>
      <c r="CP9" s="135"/>
      <c r="CQ9" s="135"/>
      <c r="CR9" s="135"/>
      <c r="CS9" s="135"/>
      <c r="CT9" s="135"/>
      <c r="CU9" s="135"/>
      <c r="CV9" s="135"/>
      <c r="CW9" s="135"/>
      <c r="CX9" s="135"/>
      <c r="CY9" s="135"/>
      <c r="CZ9" s="135"/>
      <c r="DA9" s="135"/>
      <c r="DB9" s="137"/>
      <c r="DC9" s="137"/>
      <c r="DD9" s="137"/>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c r="FY9" s="135"/>
      <c r="FZ9" s="135"/>
      <c r="GA9" s="135"/>
      <c r="GB9" s="135"/>
      <c r="GC9" s="135"/>
      <c r="GD9" s="135">
        <v>260000</v>
      </c>
      <c r="GE9" s="135">
        <f>+GD9/1.19</f>
        <v>218487.3949579832</v>
      </c>
      <c r="GF9" s="135">
        <f>+(GE9*36%)+GE9</f>
        <v>297142.85714285716</v>
      </c>
      <c r="GG9" s="135">
        <v>275400</v>
      </c>
      <c r="GH9" s="135">
        <f>+GG9/1.19</f>
        <v>231428.57142857145</v>
      </c>
      <c r="GI9" s="132">
        <f>+(GH9*36%)+GH9</f>
        <v>314742.85714285716</v>
      </c>
      <c r="GJ9" s="135"/>
      <c r="GK9" s="135"/>
      <c r="GL9" s="132"/>
      <c r="GM9" s="132"/>
      <c r="GN9" s="132"/>
      <c r="GO9" s="132"/>
      <c r="GP9" s="132"/>
      <c r="GQ9" s="132"/>
      <c r="GR9" s="135"/>
      <c r="GS9" s="135"/>
      <c r="GT9" s="135"/>
      <c r="GU9" s="135"/>
      <c r="GV9" s="135"/>
      <c r="GW9" s="135"/>
      <c r="GX9" s="135"/>
      <c r="GY9" s="132"/>
      <c r="GZ9" s="132"/>
      <c r="HA9" s="132"/>
      <c r="HB9" s="135"/>
      <c r="HC9" s="135"/>
      <c r="HD9" s="135"/>
      <c r="HE9" s="135"/>
      <c r="HF9" s="135"/>
      <c r="HG9" s="135"/>
      <c r="HH9" s="135"/>
      <c r="HI9" s="132"/>
      <c r="HJ9" s="132"/>
      <c r="HK9" s="132"/>
      <c r="HL9" s="132"/>
      <c r="HM9" s="132"/>
      <c r="HN9" s="132"/>
      <c r="HO9" s="135"/>
      <c r="HP9" s="135"/>
      <c r="HQ9" s="135"/>
      <c r="HR9" s="135"/>
      <c r="HS9" s="135"/>
      <c r="HT9" s="135"/>
      <c r="HU9" s="135"/>
      <c r="HV9" s="135"/>
      <c r="HW9" s="135"/>
      <c r="HX9" s="135"/>
      <c r="HY9" s="135"/>
      <c r="HZ9" s="135"/>
      <c r="IA9" s="135"/>
      <c r="IB9" s="135"/>
      <c r="IC9" s="135"/>
      <c r="ID9" s="135"/>
      <c r="IE9" s="135"/>
      <c r="IF9" s="135"/>
      <c r="IG9" s="135"/>
      <c r="IH9" s="135"/>
      <c r="II9" s="135"/>
      <c r="IJ9" s="135"/>
      <c r="IK9" s="135"/>
      <c r="IL9" s="135"/>
      <c r="IM9" s="135"/>
      <c r="IN9" s="135"/>
      <c r="IO9" s="132"/>
      <c r="IP9" s="132"/>
      <c r="IQ9" s="132"/>
      <c r="IR9" s="332"/>
      <c r="IS9" s="132"/>
      <c r="IT9" s="332"/>
      <c r="IU9" s="332"/>
      <c r="IV9" s="332"/>
      <c r="IW9" s="332"/>
      <c r="IX9" s="332"/>
      <c r="IY9" s="332"/>
      <c r="IZ9" s="332"/>
      <c r="JA9" s="332"/>
      <c r="JB9" s="332"/>
      <c r="JC9" s="332"/>
      <c r="JD9" s="332"/>
      <c r="JE9" s="332"/>
      <c r="JF9" s="332"/>
      <c r="JG9" s="332"/>
      <c r="JH9" s="332"/>
      <c r="JI9" s="332"/>
      <c r="JJ9" s="332"/>
      <c r="JK9" s="332"/>
      <c r="JL9" s="332"/>
      <c r="JM9" s="332"/>
      <c r="JN9" s="332"/>
      <c r="JO9" s="332"/>
      <c r="JP9" s="332"/>
      <c r="JQ9" s="332"/>
      <c r="JR9" s="332"/>
      <c r="JS9" s="332"/>
      <c r="JT9" s="332"/>
      <c r="JU9" s="332"/>
      <c r="JV9" s="332"/>
      <c r="JW9" s="332"/>
      <c r="JX9" s="332"/>
      <c r="JY9" s="332"/>
      <c r="JZ9" s="332"/>
      <c r="KA9" s="332"/>
      <c r="KB9" s="332"/>
      <c r="KC9" s="332"/>
      <c r="KD9" s="332"/>
      <c r="KE9" s="332"/>
      <c r="KF9" s="332"/>
      <c r="KG9" s="332"/>
      <c r="KH9" s="332"/>
      <c r="KI9" s="332"/>
      <c r="KJ9" s="332"/>
      <c r="KK9" s="332"/>
      <c r="KL9" s="332"/>
      <c r="KM9" s="332"/>
      <c r="KN9" s="332"/>
      <c r="KO9" s="332"/>
      <c r="KP9" s="332"/>
      <c r="KQ9" s="332"/>
      <c r="KR9" s="332"/>
      <c r="KS9" s="332"/>
      <c r="KT9" s="332"/>
      <c r="KU9" s="332"/>
      <c r="KV9" s="332"/>
      <c r="KW9" s="332"/>
      <c r="KX9" s="332"/>
      <c r="KY9" s="332"/>
      <c r="KZ9" s="332"/>
      <c r="LA9" s="332"/>
      <c r="LB9" s="332"/>
      <c r="LC9" s="332"/>
      <c r="LD9" s="332"/>
      <c r="LE9" s="332"/>
      <c r="LF9" s="332"/>
      <c r="LG9" s="332"/>
      <c r="LH9" s="332"/>
      <c r="LI9" s="332"/>
      <c r="LJ9" s="332"/>
      <c r="LK9" s="332"/>
      <c r="LL9" s="332"/>
      <c r="LM9" s="332"/>
      <c r="LN9" s="332"/>
      <c r="LO9" s="332"/>
      <c r="LP9" s="332"/>
      <c r="LQ9" s="332"/>
      <c r="LR9" s="332"/>
      <c r="LS9" s="132">
        <f t="shared" si="1"/>
        <v>305942.85714285716</v>
      </c>
      <c r="LT9" s="132">
        <f t="shared" si="2"/>
        <v>305942.85714285716</v>
      </c>
      <c r="LU9" s="137">
        <f t="shared" si="3"/>
        <v>12445.079348883237</v>
      </c>
      <c r="LV9" s="136">
        <f t="shared" si="4"/>
        <v>4.0677790176588839E-2</v>
      </c>
      <c r="LW9" s="137">
        <f t="shared" si="5"/>
        <v>257094.95798319328</v>
      </c>
      <c r="LX9" s="137">
        <f t="shared" si="6"/>
        <v>48848.042016806721</v>
      </c>
      <c r="LY9" s="377">
        <f t="shared" si="0"/>
        <v>305943</v>
      </c>
      <c r="LZ9" s="334" t="s">
        <v>642</v>
      </c>
    </row>
    <row r="10" spans="1:338" s="5" customFormat="1" ht="43.95" customHeight="1" x14ac:dyDescent="0.3">
      <c r="A10" s="131">
        <f t="shared" si="7"/>
        <v>7</v>
      </c>
      <c r="B10" s="236" t="s">
        <v>271</v>
      </c>
      <c r="C10" s="8" t="s">
        <v>272</v>
      </c>
      <c r="D10" s="236" t="s">
        <v>8</v>
      </c>
      <c r="E10" s="322">
        <v>1</v>
      </c>
      <c r="F10" s="132"/>
      <c r="G10" s="132"/>
      <c r="H10" s="132"/>
      <c r="I10" s="132"/>
      <c r="J10" s="132"/>
      <c r="K10" s="132"/>
      <c r="L10" s="132"/>
      <c r="M10" s="132"/>
      <c r="N10" s="132"/>
      <c r="O10" s="132"/>
      <c r="P10" s="132"/>
      <c r="Q10" s="132"/>
      <c r="R10" s="132"/>
      <c r="S10" s="132"/>
      <c r="T10" s="132"/>
      <c r="U10" s="132"/>
      <c r="V10" s="132"/>
      <c r="W10" s="132"/>
      <c r="X10" s="132"/>
      <c r="Y10" s="132"/>
      <c r="Z10" s="132"/>
      <c r="AA10" s="132"/>
      <c r="AB10" s="132"/>
      <c r="AC10" s="132"/>
      <c r="AD10" s="132"/>
      <c r="AE10" s="132"/>
      <c r="AF10" s="133"/>
      <c r="AG10" s="132"/>
      <c r="AH10" s="132"/>
      <c r="AI10" s="132"/>
      <c r="AJ10" s="132"/>
      <c r="AK10" s="134"/>
      <c r="AL10" s="134"/>
      <c r="AM10" s="135"/>
      <c r="AN10" s="137"/>
      <c r="AO10" s="135"/>
      <c r="AP10" s="135"/>
      <c r="AQ10" s="135"/>
      <c r="AR10" s="135"/>
      <c r="AS10" s="135"/>
      <c r="AT10" s="135"/>
      <c r="AU10" s="135"/>
      <c r="AV10" s="137"/>
      <c r="AW10" s="329"/>
      <c r="AX10" s="132"/>
      <c r="AY10" s="132"/>
      <c r="AZ10" s="137"/>
      <c r="BA10" s="137"/>
      <c r="BB10" s="135"/>
      <c r="BC10" s="135"/>
      <c r="BD10" s="137"/>
      <c r="BE10" s="137"/>
      <c r="BF10" s="135"/>
      <c r="BG10" s="135"/>
      <c r="BH10" s="135"/>
      <c r="BI10" s="135"/>
      <c r="BJ10" s="135"/>
      <c r="BK10" s="135"/>
      <c r="BL10" s="135"/>
      <c r="BM10" s="135"/>
      <c r="BN10" s="135"/>
      <c r="BO10" s="135"/>
      <c r="BP10" s="135"/>
      <c r="BQ10" s="330"/>
      <c r="BR10" s="135"/>
      <c r="BS10" s="135"/>
      <c r="BT10" s="135"/>
      <c r="BU10" s="135"/>
      <c r="BV10" s="135"/>
      <c r="BW10" s="135"/>
      <c r="BX10" s="135"/>
      <c r="BY10" s="135"/>
      <c r="BZ10" s="132"/>
      <c r="CA10" s="132"/>
      <c r="CB10" s="132"/>
      <c r="CC10" s="132"/>
      <c r="CD10" s="132"/>
      <c r="CE10" s="132"/>
      <c r="CF10" s="137"/>
      <c r="CG10" s="137"/>
      <c r="CH10" s="135"/>
      <c r="CI10" s="135"/>
      <c r="CJ10" s="135"/>
      <c r="CK10" s="135"/>
      <c r="CL10" s="135"/>
      <c r="CM10" s="135"/>
      <c r="CN10" s="135"/>
      <c r="CO10" s="330"/>
      <c r="CP10" s="135"/>
      <c r="CQ10" s="135"/>
      <c r="CR10" s="135"/>
      <c r="CS10" s="135"/>
      <c r="CT10" s="135"/>
      <c r="CU10" s="135"/>
      <c r="CV10" s="135"/>
      <c r="CW10" s="135"/>
      <c r="CX10" s="135"/>
      <c r="CY10" s="135"/>
      <c r="CZ10" s="135"/>
      <c r="DA10" s="135"/>
      <c r="DB10" s="137"/>
      <c r="DC10" s="137"/>
      <c r="DD10" s="137"/>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v>5800</v>
      </c>
      <c r="FV10" s="135"/>
      <c r="FW10" s="135">
        <v>5050</v>
      </c>
      <c r="FX10" s="135"/>
      <c r="FY10" s="135"/>
      <c r="FZ10" s="135"/>
      <c r="GA10" s="135"/>
      <c r="GB10" s="135"/>
      <c r="GC10" s="135"/>
      <c r="GD10" s="135"/>
      <c r="GE10" s="135"/>
      <c r="GF10" s="135"/>
      <c r="GG10" s="135"/>
      <c r="GH10" s="135"/>
      <c r="GI10" s="135"/>
      <c r="GJ10" s="135"/>
      <c r="GK10" s="135"/>
      <c r="GL10" s="132"/>
      <c r="GM10" s="132"/>
      <c r="GN10" s="132"/>
      <c r="GO10" s="132"/>
      <c r="GP10" s="132"/>
      <c r="GQ10" s="132"/>
      <c r="GR10" s="135"/>
      <c r="GS10" s="135"/>
      <c r="GT10" s="135"/>
      <c r="GU10" s="135"/>
      <c r="GV10" s="135"/>
      <c r="GW10" s="135"/>
      <c r="GX10" s="135"/>
      <c r="GY10" s="132"/>
      <c r="GZ10" s="132"/>
      <c r="HA10" s="132"/>
      <c r="HB10" s="135"/>
      <c r="HC10" s="135"/>
      <c r="HD10" s="135"/>
      <c r="HE10" s="135"/>
      <c r="HF10" s="135"/>
      <c r="HG10" s="135"/>
      <c r="HH10" s="135"/>
      <c r="HI10" s="132"/>
      <c r="HJ10" s="132"/>
      <c r="HK10" s="132"/>
      <c r="HL10" s="132"/>
      <c r="HM10" s="132"/>
      <c r="HN10" s="132"/>
      <c r="HO10" s="135"/>
      <c r="HP10" s="135"/>
      <c r="HQ10" s="135"/>
      <c r="HR10" s="135"/>
      <c r="HS10" s="135"/>
      <c r="HT10" s="135"/>
      <c r="HU10" s="135"/>
      <c r="HV10" s="135"/>
      <c r="HW10" s="135"/>
      <c r="HX10" s="135"/>
      <c r="HY10" s="135"/>
      <c r="HZ10" s="135"/>
      <c r="IA10" s="135"/>
      <c r="IB10" s="135"/>
      <c r="IC10" s="135"/>
      <c r="ID10" s="135"/>
      <c r="IE10" s="135"/>
      <c r="IF10" s="135"/>
      <c r="IG10" s="135"/>
      <c r="IH10" s="135"/>
      <c r="II10" s="135"/>
      <c r="IJ10" s="135"/>
      <c r="IK10" s="135"/>
      <c r="IL10" s="135"/>
      <c r="IM10" s="135"/>
      <c r="IN10" s="135"/>
      <c r="IO10" s="132"/>
      <c r="IP10" s="132"/>
      <c r="IQ10" s="132"/>
      <c r="IR10" s="332"/>
      <c r="IS10" s="132"/>
      <c r="IT10" s="332"/>
      <c r="IU10" s="332"/>
      <c r="IV10" s="332"/>
      <c r="IW10" s="332"/>
      <c r="IX10" s="332"/>
      <c r="IY10" s="332"/>
      <c r="IZ10" s="332"/>
      <c r="JA10" s="332"/>
      <c r="JB10" s="332"/>
      <c r="JC10" s="332"/>
      <c r="JD10" s="332"/>
      <c r="JE10" s="332"/>
      <c r="JF10" s="332"/>
      <c r="JG10" s="332"/>
      <c r="JH10" s="332"/>
      <c r="JI10" s="332"/>
      <c r="JJ10" s="332"/>
      <c r="JK10" s="332"/>
      <c r="JL10" s="332"/>
      <c r="JM10" s="332"/>
      <c r="JN10" s="332"/>
      <c r="JO10" s="332"/>
      <c r="JP10" s="332"/>
      <c r="JQ10" s="332"/>
      <c r="JR10" s="332"/>
      <c r="JS10" s="332"/>
      <c r="JT10" s="332"/>
      <c r="JU10" s="332"/>
      <c r="JV10" s="332"/>
      <c r="JW10" s="332"/>
      <c r="JX10" s="332"/>
      <c r="JY10" s="332"/>
      <c r="JZ10" s="332"/>
      <c r="KA10" s="332"/>
      <c r="KB10" s="332"/>
      <c r="KC10" s="332"/>
      <c r="KD10" s="332"/>
      <c r="KE10" s="332"/>
      <c r="KF10" s="332"/>
      <c r="KG10" s="332"/>
      <c r="KH10" s="332"/>
      <c r="KI10" s="332"/>
      <c r="KJ10" s="332"/>
      <c r="KK10" s="332"/>
      <c r="KL10" s="332"/>
      <c r="KM10" s="332"/>
      <c r="KN10" s="332"/>
      <c r="KO10" s="332"/>
      <c r="KP10" s="332"/>
      <c r="KQ10" s="332"/>
      <c r="KR10" s="332"/>
      <c r="KS10" s="332"/>
      <c r="KT10" s="332"/>
      <c r="KU10" s="332"/>
      <c r="KV10" s="332"/>
      <c r="KW10" s="332"/>
      <c r="KX10" s="332"/>
      <c r="KY10" s="332"/>
      <c r="KZ10" s="332"/>
      <c r="LA10" s="332"/>
      <c r="LB10" s="332"/>
      <c r="LC10" s="332"/>
      <c r="LD10" s="332"/>
      <c r="LE10" s="332"/>
      <c r="LF10" s="332"/>
      <c r="LG10" s="332"/>
      <c r="LH10" s="332"/>
      <c r="LI10" s="332"/>
      <c r="LJ10" s="332"/>
      <c r="LK10" s="332"/>
      <c r="LL10" s="332"/>
      <c r="LM10" s="332"/>
      <c r="LN10" s="332"/>
      <c r="LO10" s="332"/>
      <c r="LP10" s="332"/>
      <c r="LQ10" s="332"/>
      <c r="LR10" s="332"/>
      <c r="LS10" s="132">
        <f t="shared" si="1"/>
        <v>5425</v>
      </c>
      <c r="LT10" s="132">
        <f t="shared" si="2"/>
        <v>5425</v>
      </c>
      <c r="LU10" s="137">
        <f t="shared" si="3"/>
        <v>530.33008588991061</v>
      </c>
      <c r="LV10" s="136">
        <f t="shared" si="4"/>
        <v>9.7756697859891356E-2</v>
      </c>
      <c r="LW10" s="137">
        <f t="shared" si="5"/>
        <v>4558.8235294117649</v>
      </c>
      <c r="LX10" s="137">
        <f t="shared" si="6"/>
        <v>866.17647058823536</v>
      </c>
      <c r="LY10" s="377">
        <f t="shared" si="0"/>
        <v>5425</v>
      </c>
      <c r="LZ10" s="334" t="s">
        <v>636</v>
      </c>
    </row>
    <row r="11" spans="1:338" s="5" customFormat="1" ht="55.5" customHeight="1" x14ac:dyDescent="0.3">
      <c r="A11" s="131">
        <f t="shared" si="7"/>
        <v>8</v>
      </c>
      <c r="B11" s="236" t="s">
        <v>273</v>
      </c>
      <c r="C11" s="8" t="s">
        <v>274</v>
      </c>
      <c r="D11" s="236" t="s">
        <v>8</v>
      </c>
      <c r="E11" s="322">
        <v>1</v>
      </c>
      <c r="F11" s="132"/>
      <c r="G11" s="132"/>
      <c r="H11" s="132"/>
      <c r="I11" s="132"/>
      <c r="J11" s="132"/>
      <c r="K11" s="132"/>
      <c r="L11" s="132"/>
      <c r="M11" s="132"/>
      <c r="N11" s="132"/>
      <c r="O11" s="132"/>
      <c r="P11" s="132"/>
      <c r="Q11" s="132"/>
      <c r="R11" s="132"/>
      <c r="S11" s="132"/>
      <c r="T11" s="132"/>
      <c r="U11" s="132"/>
      <c r="V11" s="132"/>
      <c r="W11" s="132"/>
      <c r="X11" s="132"/>
      <c r="Y11" s="132"/>
      <c r="Z11" s="132"/>
      <c r="AA11" s="132"/>
      <c r="AB11" s="132"/>
      <c r="AC11" s="132"/>
      <c r="AD11" s="132"/>
      <c r="AE11" s="132"/>
      <c r="AF11" s="133"/>
      <c r="AG11" s="132"/>
      <c r="AH11" s="132"/>
      <c r="AI11" s="132"/>
      <c r="AJ11" s="132"/>
      <c r="AK11" s="134"/>
      <c r="AL11" s="134"/>
      <c r="AM11" s="135"/>
      <c r="AN11" s="137"/>
      <c r="AO11" s="135"/>
      <c r="AP11" s="135"/>
      <c r="AQ11" s="135"/>
      <c r="AR11" s="135"/>
      <c r="AS11" s="135"/>
      <c r="AT11" s="135"/>
      <c r="AU11" s="135"/>
      <c r="AV11" s="137"/>
      <c r="AW11" s="329"/>
      <c r="AX11" s="132"/>
      <c r="AY11" s="132"/>
      <c r="AZ11" s="137"/>
      <c r="BA11" s="137"/>
      <c r="BB11" s="135"/>
      <c r="BC11" s="135"/>
      <c r="BD11" s="137"/>
      <c r="BE11" s="137"/>
      <c r="BF11" s="135"/>
      <c r="BG11" s="135"/>
      <c r="BH11" s="135"/>
      <c r="BI11" s="135"/>
      <c r="BJ11" s="135"/>
      <c r="BK11" s="135"/>
      <c r="BL11" s="135"/>
      <c r="BM11" s="135"/>
      <c r="BN11" s="135"/>
      <c r="BO11" s="135"/>
      <c r="BP11" s="135"/>
      <c r="BQ11" s="330"/>
      <c r="BR11" s="135"/>
      <c r="BS11" s="135"/>
      <c r="BT11" s="135"/>
      <c r="BU11" s="135"/>
      <c r="BV11" s="135"/>
      <c r="BW11" s="135"/>
      <c r="BX11" s="135"/>
      <c r="BY11" s="135"/>
      <c r="BZ11" s="132"/>
      <c r="CA11" s="132"/>
      <c r="CB11" s="132"/>
      <c r="CC11" s="132"/>
      <c r="CD11" s="132"/>
      <c r="CE11" s="132"/>
      <c r="CF11" s="137"/>
      <c r="CG11" s="137"/>
      <c r="CH11" s="135"/>
      <c r="CI11" s="135"/>
      <c r="CJ11" s="135"/>
      <c r="CK11" s="135"/>
      <c r="CL11" s="135"/>
      <c r="CM11" s="135"/>
      <c r="CN11" s="135"/>
      <c r="CO11" s="330"/>
      <c r="CP11" s="135"/>
      <c r="CQ11" s="135"/>
      <c r="CR11" s="135"/>
      <c r="CS11" s="135"/>
      <c r="CT11" s="135"/>
      <c r="CU11" s="135"/>
      <c r="CV11" s="135"/>
      <c r="CW11" s="135"/>
      <c r="CX11" s="135"/>
      <c r="CY11" s="135"/>
      <c r="CZ11" s="135"/>
      <c r="DA11" s="135"/>
      <c r="DB11" s="137"/>
      <c r="DC11" s="137"/>
      <c r="DD11" s="137"/>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v>16720</v>
      </c>
      <c r="FX11" s="135"/>
      <c r="FY11" s="135"/>
      <c r="FZ11" s="135"/>
      <c r="GA11" s="135"/>
      <c r="GB11" s="135"/>
      <c r="GC11" s="135"/>
      <c r="GD11" s="135"/>
      <c r="GE11" s="135"/>
      <c r="GF11" s="135"/>
      <c r="GG11" s="135"/>
      <c r="GH11" s="135"/>
      <c r="GI11" s="135"/>
      <c r="GJ11" s="135"/>
      <c r="GK11" s="135">
        <v>16900</v>
      </c>
      <c r="GL11" s="132"/>
      <c r="GM11" s="132"/>
      <c r="GN11" s="132"/>
      <c r="GO11" s="132"/>
      <c r="GP11" s="132"/>
      <c r="GQ11" s="132"/>
      <c r="GR11" s="135"/>
      <c r="GS11" s="135"/>
      <c r="GT11" s="135"/>
      <c r="GU11" s="135"/>
      <c r="GV11" s="135"/>
      <c r="GW11" s="135"/>
      <c r="GX11" s="135"/>
      <c r="GY11" s="132"/>
      <c r="GZ11" s="132"/>
      <c r="HA11" s="132"/>
      <c r="HB11" s="135"/>
      <c r="HC11" s="135"/>
      <c r="HD11" s="135"/>
      <c r="HE11" s="135"/>
      <c r="HF11" s="135"/>
      <c r="HG11" s="135"/>
      <c r="HH11" s="135"/>
      <c r="HI11" s="132"/>
      <c r="HJ11" s="132"/>
      <c r="HK11" s="132"/>
      <c r="HL11" s="132"/>
      <c r="HM11" s="132"/>
      <c r="HN11" s="132"/>
      <c r="HO11" s="135"/>
      <c r="HP11" s="135"/>
      <c r="HQ11" s="135"/>
      <c r="HR11" s="135"/>
      <c r="HS11" s="135"/>
      <c r="HT11" s="135"/>
      <c r="HU11" s="135"/>
      <c r="HV11" s="135"/>
      <c r="HW11" s="135"/>
      <c r="HX11" s="135"/>
      <c r="HY11" s="135"/>
      <c r="HZ11" s="135"/>
      <c r="IA11" s="135"/>
      <c r="IB11" s="135"/>
      <c r="IC11" s="135"/>
      <c r="ID11" s="135"/>
      <c r="IE11" s="135"/>
      <c r="IF11" s="135"/>
      <c r="IG11" s="135"/>
      <c r="IH11" s="135"/>
      <c r="II11" s="135"/>
      <c r="IJ11" s="135"/>
      <c r="IK11" s="135"/>
      <c r="IL11" s="135"/>
      <c r="IM11" s="135"/>
      <c r="IN11" s="135"/>
      <c r="IO11" s="132"/>
      <c r="IP11" s="132"/>
      <c r="IQ11" s="132"/>
      <c r="IR11" s="332"/>
      <c r="IS11" s="132"/>
      <c r="IT11" s="332"/>
      <c r="IU11" s="332"/>
      <c r="IV11" s="332"/>
      <c r="IW11" s="332"/>
      <c r="IX11" s="332"/>
      <c r="IY11" s="332"/>
      <c r="IZ11" s="332"/>
      <c r="JA11" s="332"/>
      <c r="JB11" s="332"/>
      <c r="JC11" s="332"/>
      <c r="JD11" s="332"/>
      <c r="JE11" s="332"/>
      <c r="JF11" s="332"/>
      <c r="JG11" s="332"/>
      <c r="JH11" s="332"/>
      <c r="JI11" s="332"/>
      <c r="JJ11" s="332"/>
      <c r="JK11" s="332"/>
      <c r="JL11" s="332"/>
      <c r="JM11" s="332"/>
      <c r="JN11" s="332"/>
      <c r="JO11" s="332"/>
      <c r="JP11" s="332"/>
      <c r="JQ11" s="332"/>
      <c r="JR11" s="332"/>
      <c r="JS11" s="332"/>
      <c r="JT11" s="332"/>
      <c r="JU11" s="332"/>
      <c r="JV11" s="332"/>
      <c r="JW11" s="332"/>
      <c r="JX11" s="332"/>
      <c r="JY11" s="332"/>
      <c r="JZ11" s="332"/>
      <c r="KA11" s="332"/>
      <c r="KB11" s="332"/>
      <c r="KC11" s="332"/>
      <c r="KD11" s="332"/>
      <c r="KE11" s="332"/>
      <c r="KF11" s="332"/>
      <c r="KG11" s="332"/>
      <c r="KH11" s="332"/>
      <c r="KI11" s="332"/>
      <c r="KJ11" s="332"/>
      <c r="KK11" s="332"/>
      <c r="KL11" s="332"/>
      <c r="KM11" s="332"/>
      <c r="KN11" s="332"/>
      <c r="KO11" s="332"/>
      <c r="KP11" s="332"/>
      <c r="KQ11" s="332"/>
      <c r="KR11" s="332"/>
      <c r="KS11" s="332"/>
      <c r="KT11" s="332"/>
      <c r="KU11" s="332"/>
      <c r="KV11" s="332"/>
      <c r="KW11" s="332"/>
      <c r="KX11" s="332"/>
      <c r="KY11" s="332"/>
      <c r="KZ11" s="332"/>
      <c r="LA11" s="332"/>
      <c r="LB11" s="332"/>
      <c r="LC11" s="332"/>
      <c r="LD11" s="332"/>
      <c r="LE11" s="332"/>
      <c r="LF11" s="332"/>
      <c r="LG11" s="332"/>
      <c r="LH11" s="332"/>
      <c r="LI11" s="332"/>
      <c r="LJ11" s="332"/>
      <c r="LK11" s="332"/>
      <c r="LL11" s="332"/>
      <c r="LM11" s="332"/>
      <c r="LN11" s="332"/>
      <c r="LO11" s="332"/>
      <c r="LP11" s="332"/>
      <c r="LQ11" s="332"/>
      <c r="LR11" s="332"/>
      <c r="LS11" s="132">
        <f t="shared" si="1"/>
        <v>16810</v>
      </c>
      <c r="LT11" s="132">
        <f t="shared" si="2"/>
        <v>16810</v>
      </c>
      <c r="LU11" s="137">
        <f t="shared" si="3"/>
        <v>127.27922061357856</v>
      </c>
      <c r="LV11" s="136">
        <f t="shared" si="4"/>
        <v>7.5716371572622579E-3</v>
      </c>
      <c r="LW11" s="137">
        <f t="shared" si="5"/>
        <v>14126.050420168069</v>
      </c>
      <c r="LX11" s="137">
        <f t="shared" si="6"/>
        <v>2683.9495798319331</v>
      </c>
      <c r="LY11" s="377">
        <f t="shared" si="0"/>
        <v>16810</v>
      </c>
      <c r="LZ11" s="334" t="s">
        <v>642</v>
      </c>
    </row>
    <row r="12" spans="1:338" s="5" customFormat="1" ht="43.95" customHeight="1" x14ac:dyDescent="0.3">
      <c r="A12" s="131">
        <f t="shared" si="7"/>
        <v>9</v>
      </c>
      <c r="B12" s="236" t="s">
        <v>275</v>
      </c>
      <c r="C12" s="8" t="s">
        <v>276</v>
      </c>
      <c r="D12" s="236" t="s">
        <v>277</v>
      </c>
      <c r="E12" s="322">
        <v>1</v>
      </c>
      <c r="F12" s="132"/>
      <c r="G12" s="132"/>
      <c r="H12" s="132"/>
      <c r="I12" s="132"/>
      <c r="J12" s="132"/>
      <c r="K12" s="132"/>
      <c r="L12" s="132">
        <v>8000</v>
      </c>
      <c r="M12" s="132">
        <v>5262</v>
      </c>
      <c r="N12" s="132">
        <f t="shared" ref="N12:N13" si="8">((M12*5.1%)+M12)</f>
        <v>5530.3620000000001</v>
      </c>
      <c r="O12" s="132">
        <v>7400</v>
      </c>
      <c r="P12" s="132">
        <f t="shared" ref="P12:P13" si="9">((O12*5.1%)+O12)</f>
        <v>7777.4</v>
      </c>
      <c r="Q12" s="132"/>
      <c r="R12" s="132"/>
      <c r="S12" s="132"/>
      <c r="T12" s="132"/>
      <c r="U12" s="132"/>
      <c r="V12" s="132"/>
      <c r="W12" s="132"/>
      <c r="X12" s="132"/>
      <c r="Y12" s="132"/>
      <c r="Z12" s="132"/>
      <c r="AA12" s="132"/>
      <c r="AB12" s="132"/>
      <c r="AC12" s="132"/>
      <c r="AD12" s="132"/>
      <c r="AE12" s="132"/>
      <c r="AF12" s="133"/>
      <c r="AG12" s="132"/>
      <c r="AH12" s="132"/>
      <c r="AI12" s="132"/>
      <c r="AJ12" s="132"/>
      <c r="AK12" s="134"/>
      <c r="AL12" s="134"/>
      <c r="AM12" s="135"/>
      <c r="AN12" s="137"/>
      <c r="AO12" s="135"/>
      <c r="AP12" s="135"/>
      <c r="AQ12" s="135"/>
      <c r="AR12" s="135"/>
      <c r="AS12" s="135"/>
      <c r="AT12" s="135"/>
      <c r="AU12" s="135"/>
      <c r="AV12" s="137"/>
      <c r="AW12" s="329"/>
      <c r="AX12" s="132"/>
      <c r="AY12" s="132"/>
      <c r="AZ12" s="137"/>
      <c r="BA12" s="137"/>
      <c r="BB12" s="135"/>
      <c r="BC12" s="135"/>
      <c r="BD12" s="137"/>
      <c r="BE12" s="137"/>
      <c r="BF12" s="135"/>
      <c r="BG12" s="135"/>
      <c r="BH12" s="135"/>
      <c r="BI12" s="135"/>
      <c r="BJ12" s="135"/>
      <c r="BK12" s="135"/>
      <c r="BL12" s="135"/>
      <c r="BM12" s="135"/>
      <c r="BN12" s="135"/>
      <c r="BO12" s="135"/>
      <c r="BP12" s="135"/>
      <c r="BQ12" s="330"/>
      <c r="BR12" s="135"/>
      <c r="BS12" s="135"/>
      <c r="BT12" s="135"/>
      <c r="BU12" s="135"/>
      <c r="BV12" s="135"/>
      <c r="BW12" s="135"/>
      <c r="BX12" s="135"/>
      <c r="BY12" s="135"/>
      <c r="BZ12" s="132"/>
      <c r="CA12" s="132"/>
      <c r="CB12" s="132"/>
      <c r="CC12" s="132"/>
      <c r="CD12" s="132"/>
      <c r="CE12" s="132"/>
      <c r="CF12" s="137"/>
      <c r="CG12" s="137"/>
      <c r="CH12" s="135"/>
      <c r="CI12" s="135"/>
      <c r="CJ12" s="135"/>
      <c r="CK12" s="135"/>
      <c r="CL12" s="135"/>
      <c r="CM12" s="135"/>
      <c r="CN12" s="135"/>
      <c r="CO12" s="330"/>
      <c r="CP12" s="135"/>
      <c r="CQ12" s="135"/>
      <c r="CR12" s="135"/>
      <c r="CS12" s="135"/>
      <c r="CT12" s="135"/>
      <c r="CU12" s="135"/>
      <c r="CV12" s="135"/>
      <c r="CW12" s="135"/>
      <c r="CX12" s="135"/>
      <c r="CY12" s="135"/>
      <c r="CZ12" s="135"/>
      <c r="DA12" s="135"/>
      <c r="DB12" s="137"/>
      <c r="DC12" s="137"/>
      <c r="DD12" s="137"/>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c r="FY12" s="135"/>
      <c r="FZ12" s="135"/>
      <c r="GA12" s="135"/>
      <c r="GB12" s="135"/>
      <c r="GC12" s="135"/>
      <c r="GD12" s="135"/>
      <c r="GE12" s="135"/>
      <c r="GF12" s="135"/>
      <c r="GG12" s="135"/>
      <c r="GH12" s="135"/>
      <c r="GI12" s="135"/>
      <c r="GJ12" s="135"/>
      <c r="GK12" s="135"/>
      <c r="GL12" s="132"/>
      <c r="GM12" s="132"/>
      <c r="GN12" s="132"/>
      <c r="GO12" s="132"/>
      <c r="GP12" s="132"/>
      <c r="GQ12" s="132"/>
      <c r="GR12" s="135"/>
      <c r="GS12" s="135"/>
      <c r="GT12" s="135"/>
      <c r="GU12" s="135"/>
      <c r="GV12" s="135"/>
      <c r="GW12" s="135"/>
      <c r="GX12" s="135"/>
      <c r="GY12" s="132"/>
      <c r="GZ12" s="132"/>
      <c r="HA12" s="132"/>
      <c r="HB12" s="135"/>
      <c r="HC12" s="135"/>
      <c r="HD12" s="135"/>
      <c r="HE12" s="135"/>
      <c r="HF12" s="135"/>
      <c r="HG12" s="135"/>
      <c r="HH12" s="135"/>
      <c r="HI12" s="132"/>
      <c r="HJ12" s="132"/>
      <c r="HK12" s="132"/>
      <c r="HL12" s="132"/>
      <c r="HM12" s="132"/>
      <c r="HN12" s="132"/>
      <c r="HO12" s="135"/>
      <c r="HP12" s="135"/>
      <c r="HQ12" s="135"/>
      <c r="HR12" s="135"/>
      <c r="HS12" s="135"/>
      <c r="HT12" s="135"/>
      <c r="HU12" s="135"/>
      <c r="HV12" s="135"/>
      <c r="HW12" s="135"/>
      <c r="HX12" s="135"/>
      <c r="HY12" s="135"/>
      <c r="HZ12" s="135"/>
      <c r="IA12" s="135"/>
      <c r="IB12" s="135"/>
      <c r="IC12" s="135"/>
      <c r="ID12" s="135"/>
      <c r="IE12" s="135"/>
      <c r="IF12" s="135"/>
      <c r="IG12" s="135"/>
      <c r="IH12" s="135"/>
      <c r="II12" s="135"/>
      <c r="IJ12" s="135"/>
      <c r="IK12" s="135"/>
      <c r="IL12" s="135"/>
      <c r="IM12" s="135"/>
      <c r="IN12" s="135"/>
      <c r="IO12" s="132"/>
      <c r="IP12" s="132"/>
      <c r="IQ12" s="132"/>
      <c r="IR12" s="332"/>
      <c r="IS12" s="132"/>
      <c r="IT12" s="332"/>
      <c r="IU12" s="332"/>
      <c r="IV12" s="332"/>
      <c r="IW12" s="332"/>
      <c r="IX12" s="332"/>
      <c r="IY12" s="332"/>
      <c r="IZ12" s="332"/>
      <c r="JA12" s="332"/>
      <c r="JB12" s="332"/>
      <c r="JC12" s="332"/>
      <c r="JD12" s="332"/>
      <c r="JE12" s="332"/>
      <c r="JF12" s="332"/>
      <c r="JG12" s="332"/>
      <c r="JH12" s="332"/>
      <c r="JI12" s="332"/>
      <c r="JJ12" s="332"/>
      <c r="JK12" s="332"/>
      <c r="JL12" s="332"/>
      <c r="JM12" s="332"/>
      <c r="JN12" s="332"/>
      <c r="JO12" s="332"/>
      <c r="JP12" s="332"/>
      <c r="JQ12" s="332"/>
      <c r="JR12" s="332"/>
      <c r="JS12" s="332"/>
      <c r="JT12" s="332"/>
      <c r="JU12" s="332"/>
      <c r="JV12" s="332"/>
      <c r="JW12" s="332"/>
      <c r="JX12" s="332"/>
      <c r="JY12" s="332"/>
      <c r="JZ12" s="332"/>
      <c r="KA12" s="332"/>
      <c r="KB12" s="332"/>
      <c r="KC12" s="332"/>
      <c r="KD12" s="332"/>
      <c r="KE12" s="332"/>
      <c r="KF12" s="332"/>
      <c r="KG12" s="332"/>
      <c r="KH12" s="332"/>
      <c r="KI12" s="332"/>
      <c r="KJ12" s="332"/>
      <c r="KK12" s="332"/>
      <c r="KL12" s="332"/>
      <c r="KM12" s="332"/>
      <c r="KN12" s="332"/>
      <c r="KO12" s="332"/>
      <c r="KP12" s="332"/>
      <c r="KQ12" s="332"/>
      <c r="KR12" s="332"/>
      <c r="KS12" s="332"/>
      <c r="KT12" s="332"/>
      <c r="KU12" s="332"/>
      <c r="KV12" s="332"/>
      <c r="KW12" s="332"/>
      <c r="KX12" s="332"/>
      <c r="KY12" s="332"/>
      <c r="KZ12" s="332"/>
      <c r="LA12" s="332"/>
      <c r="LB12" s="332"/>
      <c r="LC12" s="332"/>
      <c r="LD12" s="332"/>
      <c r="LE12" s="332"/>
      <c r="LF12" s="332"/>
      <c r="LG12" s="332"/>
      <c r="LH12" s="332"/>
      <c r="LI12" s="332"/>
      <c r="LJ12" s="332"/>
      <c r="LK12" s="332"/>
      <c r="LL12" s="332"/>
      <c r="LM12" s="332"/>
      <c r="LN12" s="332"/>
      <c r="LO12" s="332"/>
      <c r="LP12" s="332"/>
      <c r="LQ12" s="332"/>
      <c r="LR12" s="332"/>
      <c r="LS12" s="132">
        <f t="shared" si="1"/>
        <v>7777.4</v>
      </c>
      <c r="LT12" s="132">
        <f t="shared" si="2"/>
        <v>7102.5873333333338</v>
      </c>
      <c r="LU12" s="137">
        <f t="shared" si="3"/>
        <v>1366.1284947183085</v>
      </c>
      <c r="LV12" s="136">
        <f t="shared" si="4"/>
        <v>0.19234237195604706</v>
      </c>
      <c r="LW12" s="137">
        <f t="shared" si="5"/>
        <v>6536.134453781513</v>
      </c>
      <c r="LX12" s="137">
        <f t="shared" si="6"/>
        <v>1241.8655462184875</v>
      </c>
      <c r="LY12" s="377">
        <f t="shared" si="0"/>
        <v>7778</v>
      </c>
      <c r="LZ12" s="334" t="s">
        <v>636</v>
      </c>
    </row>
    <row r="13" spans="1:338" s="5" customFormat="1" ht="43.95" customHeight="1" x14ac:dyDescent="0.3">
      <c r="A13" s="131">
        <f t="shared" si="7"/>
        <v>10</v>
      </c>
      <c r="B13" s="236" t="s">
        <v>279</v>
      </c>
      <c r="C13" s="8" t="s">
        <v>280</v>
      </c>
      <c r="D13" s="236" t="s">
        <v>8</v>
      </c>
      <c r="E13" s="322">
        <v>1</v>
      </c>
      <c r="F13" s="132"/>
      <c r="G13" s="132"/>
      <c r="H13" s="132"/>
      <c r="I13" s="132"/>
      <c r="J13" s="132"/>
      <c r="K13" s="132"/>
      <c r="L13" s="132"/>
      <c r="M13" s="132">
        <v>8950</v>
      </c>
      <c r="N13" s="132">
        <f t="shared" si="8"/>
        <v>9406.4500000000007</v>
      </c>
      <c r="O13" s="132">
        <v>13500</v>
      </c>
      <c r="P13" s="132">
        <f t="shared" si="9"/>
        <v>14188.5</v>
      </c>
      <c r="Q13" s="132">
        <v>13586</v>
      </c>
      <c r="R13" s="132">
        <f t="shared" ref="R13" si="10">((Q13*5.1%)+Q13)</f>
        <v>14278.886</v>
      </c>
      <c r="S13" s="132"/>
      <c r="T13" s="132"/>
      <c r="U13" s="132"/>
      <c r="V13" s="132"/>
      <c r="W13" s="132"/>
      <c r="X13" s="132"/>
      <c r="Y13" s="132"/>
      <c r="Z13" s="132"/>
      <c r="AA13" s="132"/>
      <c r="AB13" s="132"/>
      <c r="AC13" s="132"/>
      <c r="AD13" s="132"/>
      <c r="AE13" s="132"/>
      <c r="AF13" s="133"/>
      <c r="AG13" s="132"/>
      <c r="AH13" s="132"/>
      <c r="AI13" s="132"/>
      <c r="AJ13" s="132"/>
      <c r="AK13" s="134"/>
      <c r="AL13" s="134"/>
      <c r="AM13" s="135"/>
      <c r="AN13" s="137"/>
      <c r="AO13" s="135"/>
      <c r="AP13" s="135"/>
      <c r="AQ13" s="135"/>
      <c r="AR13" s="135"/>
      <c r="AS13" s="135"/>
      <c r="AT13" s="135"/>
      <c r="AU13" s="135"/>
      <c r="AV13" s="137"/>
      <c r="AW13" s="329"/>
      <c r="AX13" s="132"/>
      <c r="AY13" s="132"/>
      <c r="AZ13" s="137"/>
      <c r="BA13" s="137"/>
      <c r="BB13" s="135"/>
      <c r="BC13" s="135"/>
      <c r="BD13" s="137"/>
      <c r="BE13" s="137"/>
      <c r="BF13" s="135"/>
      <c r="BG13" s="135"/>
      <c r="BH13" s="135"/>
      <c r="BI13" s="135"/>
      <c r="BJ13" s="135"/>
      <c r="BK13" s="135"/>
      <c r="BL13" s="135"/>
      <c r="BM13" s="135"/>
      <c r="BN13" s="135"/>
      <c r="BO13" s="135"/>
      <c r="BP13" s="135"/>
      <c r="BQ13" s="330"/>
      <c r="BR13" s="135"/>
      <c r="BS13" s="135"/>
      <c r="BT13" s="135"/>
      <c r="BU13" s="135"/>
      <c r="BV13" s="135"/>
      <c r="BW13" s="135"/>
      <c r="BX13" s="135"/>
      <c r="BY13" s="135"/>
      <c r="BZ13" s="132"/>
      <c r="CA13" s="132"/>
      <c r="CB13" s="132"/>
      <c r="CC13" s="132"/>
      <c r="CD13" s="132"/>
      <c r="CE13" s="132"/>
      <c r="CF13" s="137"/>
      <c r="CG13" s="137"/>
      <c r="CH13" s="135"/>
      <c r="CI13" s="135"/>
      <c r="CJ13" s="135"/>
      <c r="CK13" s="135"/>
      <c r="CL13" s="135"/>
      <c r="CM13" s="135"/>
      <c r="CN13" s="135"/>
      <c r="CO13" s="330"/>
      <c r="CP13" s="135"/>
      <c r="CQ13" s="135"/>
      <c r="CR13" s="135"/>
      <c r="CS13" s="135"/>
      <c r="CT13" s="135"/>
      <c r="CU13" s="135"/>
      <c r="CV13" s="135"/>
      <c r="CW13" s="135"/>
      <c r="CX13" s="135"/>
      <c r="CY13" s="135"/>
      <c r="CZ13" s="135"/>
      <c r="DA13" s="135"/>
      <c r="DB13" s="137"/>
      <c r="DC13" s="137"/>
      <c r="DD13" s="137"/>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c r="FY13" s="135"/>
      <c r="FZ13" s="135"/>
      <c r="GA13" s="135"/>
      <c r="GB13" s="135"/>
      <c r="GC13" s="135"/>
      <c r="GD13" s="135"/>
      <c r="GE13" s="135"/>
      <c r="GF13" s="135"/>
      <c r="GG13" s="135"/>
      <c r="GH13" s="135"/>
      <c r="GI13" s="135"/>
      <c r="GJ13" s="135"/>
      <c r="GK13" s="135"/>
      <c r="GL13" s="132"/>
      <c r="GM13" s="132"/>
      <c r="GN13" s="132"/>
      <c r="GO13" s="132"/>
      <c r="GP13" s="132"/>
      <c r="GQ13" s="132"/>
      <c r="GR13" s="135"/>
      <c r="GS13" s="135"/>
      <c r="GT13" s="135"/>
      <c r="GU13" s="135"/>
      <c r="GV13" s="135"/>
      <c r="GW13" s="135"/>
      <c r="GX13" s="135"/>
      <c r="GY13" s="132"/>
      <c r="GZ13" s="132"/>
      <c r="HA13" s="132"/>
      <c r="HB13" s="135"/>
      <c r="HC13" s="135"/>
      <c r="HD13" s="135"/>
      <c r="HE13" s="135"/>
      <c r="HF13" s="135"/>
      <c r="HG13" s="135"/>
      <c r="HH13" s="135"/>
      <c r="HI13" s="132"/>
      <c r="HJ13" s="132"/>
      <c r="HK13" s="132"/>
      <c r="HL13" s="132"/>
      <c r="HM13" s="132"/>
      <c r="HN13" s="132"/>
      <c r="HO13" s="135"/>
      <c r="HP13" s="135"/>
      <c r="HQ13" s="135"/>
      <c r="HR13" s="135"/>
      <c r="HS13" s="135"/>
      <c r="HT13" s="135"/>
      <c r="HU13" s="135"/>
      <c r="HV13" s="135"/>
      <c r="HW13" s="135"/>
      <c r="HX13" s="135"/>
      <c r="HY13" s="135"/>
      <c r="HZ13" s="135"/>
      <c r="IA13" s="135"/>
      <c r="IB13" s="135"/>
      <c r="IC13" s="135"/>
      <c r="ID13" s="135"/>
      <c r="IE13" s="135"/>
      <c r="IF13" s="135"/>
      <c r="IG13" s="135"/>
      <c r="IH13" s="135"/>
      <c r="II13" s="135"/>
      <c r="IJ13" s="135"/>
      <c r="IK13" s="135"/>
      <c r="IL13" s="135"/>
      <c r="IM13" s="135"/>
      <c r="IN13" s="135"/>
      <c r="IO13" s="132"/>
      <c r="IP13" s="132"/>
      <c r="IQ13" s="132"/>
      <c r="IR13" s="332"/>
      <c r="IS13" s="132"/>
      <c r="IT13" s="332"/>
      <c r="IU13" s="332"/>
      <c r="IV13" s="332"/>
      <c r="IW13" s="332"/>
      <c r="IX13" s="332"/>
      <c r="IY13" s="332"/>
      <c r="IZ13" s="332"/>
      <c r="JA13" s="332"/>
      <c r="JB13" s="332"/>
      <c r="JC13" s="332"/>
      <c r="JD13" s="332"/>
      <c r="JE13" s="332"/>
      <c r="JF13" s="332"/>
      <c r="JG13" s="332"/>
      <c r="JH13" s="332"/>
      <c r="JI13" s="332"/>
      <c r="JJ13" s="332"/>
      <c r="JK13" s="332"/>
      <c r="JL13" s="332"/>
      <c r="JM13" s="332"/>
      <c r="JN13" s="332"/>
      <c r="JO13" s="332"/>
      <c r="JP13" s="332"/>
      <c r="JQ13" s="332"/>
      <c r="JR13" s="332"/>
      <c r="JS13" s="332"/>
      <c r="JT13" s="332"/>
      <c r="JU13" s="332"/>
      <c r="JV13" s="332"/>
      <c r="JW13" s="332"/>
      <c r="JX13" s="332"/>
      <c r="JY13" s="332"/>
      <c r="JZ13" s="332"/>
      <c r="KA13" s="332"/>
      <c r="KB13" s="332"/>
      <c r="KC13" s="332"/>
      <c r="KD13" s="332"/>
      <c r="KE13" s="332"/>
      <c r="KF13" s="332"/>
      <c r="KG13" s="332"/>
      <c r="KH13" s="332"/>
      <c r="KI13" s="332"/>
      <c r="KJ13" s="332"/>
      <c r="KK13" s="332"/>
      <c r="KL13" s="332"/>
      <c r="KM13" s="332"/>
      <c r="KN13" s="332"/>
      <c r="KO13" s="332"/>
      <c r="KP13" s="332"/>
      <c r="KQ13" s="332"/>
      <c r="KR13" s="332"/>
      <c r="KS13" s="332"/>
      <c r="KT13" s="332"/>
      <c r="KU13" s="332"/>
      <c r="KV13" s="332"/>
      <c r="KW13" s="332"/>
      <c r="KX13" s="332"/>
      <c r="KY13" s="332"/>
      <c r="KZ13" s="332"/>
      <c r="LA13" s="332"/>
      <c r="LB13" s="332"/>
      <c r="LC13" s="332"/>
      <c r="LD13" s="332"/>
      <c r="LE13" s="332"/>
      <c r="LF13" s="332"/>
      <c r="LG13" s="332"/>
      <c r="LH13" s="332"/>
      <c r="LI13" s="332"/>
      <c r="LJ13" s="332"/>
      <c r="LK13" s="332"/>
      <c r="LL13" s="332"/>
      <c r="LM13" s="332"/>
      <c r="LN13" s="332"/>
      <c r="LO13" s="332"/>
      <c r="LP13" s="332"/>
      <c r="LQ13" s="332"/>
      <c r="LR13" s="332"/>
      <c r="LS13" s="132">
        <f t="shared" si="1"/>
        <v>14188.5</v>
      </c>
      <c r="LT13" s="132">
        <f t="shared" si="2"/>
        <v>12624.612000000001</v>
      </c>
      <c r="LU13" s="137">
        <f t="shared" si="3"/>
        <v>2787.376436890429</v>
      </c>
      <c r="LV13" s="136">
        <f t="shared" si="4"/>
        <v>0.22078907746950391</v>
      </c>
      <c r="LW13" s="137">
        <f t="shared" si="5"/>
        <v>11923.529411764706</v>
      </c>
      <c r="LX13" s="137">
        <f t="shared" si="6"/>
        <v>2265.4705882352941</v>
      </c>
      <c r="LY13" s="377">
        <f t="shared" si="0"/>
        <v>14189</v>
      </c>
      <c r="LZ13" s="334" t="s">
        <v>636</v>
      </c>
    </row>
    <row r="14" spans="1:338" s="5" customFormat="1" ht="54" customHeight="1" x14ac:dyDescent="0.3">
      <c r="A14" s="131">
        <f t="shared" si="7"/>
        <v>11</v>
      </c>
      <c r="B14" s="236" t="s">
        <v>281</v>
      </c>
      <c r="C14" s="323" t="s">
        <v>282</v>
      </c>
      <c r="D14" s="322" t="s">
        <v>8</v>
      </c>
      <c r="E14" s="322">
        <v>1</v>
      </c>
      <c r="F14" s="132"/>
      <c r="G14" s="132"/>
      <c r="H14" s="132"/>
      <c r="I14" s="132"/>
      <c r="J14" s="132"/>
      <c r="K14" s="132"/>
      <c r="L14" s="132"/>
      <c r="M14" s="132"/>
      <c r="N14" s="132"/>
      <c r="O14" s="132"/>
      <c r="P14" s="132"/>
      <c r="Q14" s="132"/>
      <c r="R14" s="132"/>
      <c r="S14" s="132"/>
      <c r="T14" s="132"/>
      <c r="U14" s="132"/>
      <c r="V14" s="132"/>
      <c r="W14" s="132"/>
      <c r="X14" s="132"/>
      <c r="Y14" s="132"/>
      <c r="Z14" s="132"/>
      <c r="AA14" s="132"/>
      <c r="AB14" s="132"/>
      <c r="AC14" s="132"/>
      <c r="AD14" s="132"/>
      <c r="AE14" s="132"/>
      <c r="AF14" s="133"/>
      <c r="AG14" s="132"/>
      <c r="AH14" s="132"/>
      <c r="AI14" s="132"/>
      <c r="AJ14" s="132"/>
      <c r="AK14" s="134"/>
      <c r="AL14" s="134"/>
      <c r="AM14" s="135"/>
      <c r="AN14" s="137"/>
      <c r="AO14" s="135"/>
      <c r="AP14" s="135"/>
      <c r="AQ14" s="135"/>
      <c r="AR14" s="135"/>
      <c r="AS14" s="135"/>
      <c r="AT14" s="135"/>
      <c r="AU14" s="135"/>
      <c r="AV14" s="137"/>
      <c r="AW14" s="329"/>
      <c r="AX14" s="132"/>
      <c r="AY14" s="132"/>
      <c r="AZ14" s="137"/>
      <c r="BA14" s="137"/>
      <c r="BB14" s="135"/>
      <c r="BC14" s="135"/>
      <c r="BD14" s="137"/>
      <c r="BE14" s="137"/>
      <c r="BF14" s="135"/>
      <c r="BG14" s="135"/>
      <c r="BH14" s="135"/>
      <c r="BI14" s="135"/>
      <c r="BJ14" s="135"/>
      <c r="BK14" s="135"/>
      <c r="BL14" s="135"/>
      <c r="BM14" s="135"/>
      <c r="BN14" s="135"/>
      <c r="BO14" s="135"/>
      <c r="BP14" s="135"/>
      <c r="BQ14" s="330"/>
      <c r="BR14" s="135"/>
      <c r="BS14" s="135"/>
      <c r="BT14" s="135"/>
      <c r="BU14" s="135"/>
      <c r="BV14" s="135"/>
      <c r="BW14" s="135"/>
      <c r="BX14" s="135"/>
      <c r="BY14" s="135"/>
      <c r="BZ14" s="132"/>
      <c r="CA14" s="132"/>
      <c r="CB14" s="132"/>
      <c r="CC14" s="132"/>
      <c r="CD14" s="132"/>
      <c r="CE14" s="132"/>
      <c r="CF14" s="137"/>
      <c r="CG14" s="137"/>
      <c r="CH14" s="135"/>
      <c r="CI14" s="135"/>
      <c r="CJ14" s="135"/>
      <c r="CK14" s="135"/>
      <c r="CL14" s="135"/>
      <c r="CM14" s="135"/>
      <c r="CN14" s="135"/>
      <c r="CO14" s="330"/>
      <c r="CP14" s="135"/>
      <c r="CQ14" s="135"/>
      <c r="CR14" s="135"/>
      <c r="CS14" s="135"/>
      <c r="CT14" s="135"/>
      <c r="CU14" s="135"/>
      <c r="CV14" s="135"/>
      <c r="CW14" s="135"/>
      <c r="CX14" s="135"/>
      <c r="CY14" s="135"/>
      <c r="CZ14" s="135"/>
      <c r="DA14" s="135"/>
      <c r="DB14" s="137"/>
      <c r="DC14" s="137"/>
      <c r="DD14" s="137"/>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v>5800</v>
      </c>
      <c r="FV14" s="135"/>
      <c r="FW14" s="135">
        <v>4700</v>
      </c>
      <c r="FX14" s="135"/>
      <c r="FY14" s="135"/>
      <c r="FZ14" s="135"/>
      <c r="GA14" s="135"/>
      <c r="GB14" s="135"/>
      <c r="GC14" s="135"/>
      <c r="GD14" s="135"/>
      <c r="GE14" s="135"/>
      <c r="GF14" s="135"/>
      <c r="GG14" s="135"/>
      <c r="GH14" s="135"/>
      <c r="GI14" s="135"/>
      <c r="GJ14" s="135"/>
      <c r="GK14" s="135"/>
      <c r="GL14" s="132"/>
      <c r="GM14" s="132"/>
      <c r="GN14" s="132"/>
      <c r="GO14" s="132"/>
      <c r="GP14" s="132"/>
      <c r="GQ14" s="132"/>
      <c r="GR14" s="135"/>
      <c r="GS14" s="135"/>
      <c r="GT14" s="135"/>
      <c r="GU14" s="135"/>
      <c r="GV14" s="135"/>
      <c r="GW14" s="135"/>
      <c r="GX14" s="135"/>
      <c r="GY14" s="132"/>
      <c r="GZ14" s="132"/>
      <c r="HA14" s="132"/>
      <c r="HB14" s="135"/>
      <c r="HC14" s="135"/>
      <c r="HD14" s="135"/>
      <c r="HE14" s="135"/>
      <c r="HF14" s="135"/>
      <c r="HG14" s="135"/>
      <c r="HH14" s="135"/>
      <c r="HI14" s="132"/>
      <c r="HJ14" s="132"/>
      <c r="HK14" s="132"/>
      <c r="HL14" s="132"/>
      <c r="HM14" s="132"/>
      <c r="HN14" s="132"/>
      <c r="HO14" s="135"/>
      <c r="HP14" s="135"/>
      <c r="HQ14" s="135"/>
      <c r="HR14" s="135"/>
      <c r="HS14" s="135"/>
      <c r="HT14" s="135"/>
      <c r="HU14" s="135"/>
      <c r="HV14" s="135"/>
      <c r="HW14" s="135"/>
      <c r="HX14" s="135"/>
      <c r="HY14" s="135"/>
      <c r="HZ14" s="135"/>
      <c r="IA14" s="135"/>
      <c r="IB14" s="135"/>
      <c r="IC14" s="135"/>
      <c r="ID14" s="135"/>
      <c r="IE14" s="135"/>
      <c r="IF14" s="135"/>
      <c r="IG14" s="135"/>
      <c r="IH14" s="135"/>
      <c r="II14" s="135"/>
      <c r="IJ14" s="135"/>
      <c r="IK14" s="135"/>
      <c r="IL14" s="135"/>
      <c r="IM14" s="135"/>
      <c r="IN14" s="135"/>
      <c r="IO14" s="132"/>
      <c r="IP14" s="132"/>
      <c r="IQ14" s="132"/>
      <c r="IR14" s="332"/>
      <c r="IS14" s="132"/>
      <c r="IT14" s="332"/>
      <c r="IU14" s="332"/>
      <c r="IV14" s="332"/>
      <c r="IW14" s="332"/>
      <c r="IX14" s="332"/>
      <c r="IY14" s="332"/>
      <c r="IZ14" s="332"/>
      <c r="JA14" s="332"/>
      <c r="JB14" s="332"/>
      <c r="JC14" s="332"/>
      <c r="JD14" s="332"/>
      <c r="JE14" s="332"/>
      <c r="JF14" s="332"/>
      <c r="JG14" s="332"/>
      <c r="JH14" s="332"/>
      <c r="JI14" s="332"/>
      <c r="JJ14" s="332"/>
      <c r="JK14" s="332"/>
      <c r="JL14" s="332"/>
      <c r="JM14" s="332"/>
      <c r="JN14" s="332"/>
      <c r="JO14" s="332"/>
      <c r="JP14" s="332"/>
      <c r="JQ14" s="332"/>
      <c r="JR14" s="332"/>
      <c r="JS14" s="332"/>
      <c r="JT14" s="332"/>
      <c r="JU14" s="332"/>
      <c r="JV14" s="332"/>
      <c r="JW14" s="332"/>
      <c r="JX14" s="332"/>
      <c r="JY14" s="332"/>
      <c r="JZ14" s="332"/>
      <c r="KA14" s="332"/>
      <c r="KB14" s="332"/>
      <c r="KC14" s="332"/>
      <c r="KD14" s="332"/>
      <c r="KE14" s="332"/>
      <c r="KF14" s="332"/>
      <c r="KG14" s="332"/>
      <c r="KH14" s="332"/>
      <c r="KI14" s="332"/>
      <c r="KJ14" s="332"/>
      <c r="KK14" s="332"/>
      <c r="KL14" s="332"/>
      <c r="KM14" s="332"/>
      <c r="KN14" s="332"/>
      <c r="KO14" s="332"/>
      <c r="KP14" s="332"/>
      <c r="KQ14" s="332"/>
      <c r="KR14" s="332"/>
      <c r="KS14" s="332"/>
      <c r="KT14" s="332"/>
      <c r="KU14" s="332"/>
      <c r="KV14" s="332"/>
      <c r="KW14" s="332"/>
      <c r="KX14" s="332"/>
      <c r="KY14" s="332"/>
      <c r="KZ14" s="332"/>
      <c r="LA14" s="332"/>
      <c r="LB14" s="332"/>
      <c r="LC14" s="332"/>
      <c r="LD14" s="332"/>
      <c r="LE14" s="332"/>
      <c r="LF14" s="332"/>
      <c r="LG14" s="332"/>
      <c r="LH14" s="332"/>
      <c r="LI14" s="332"/>
      <c r="LJ14" s="332"/>
      <c r="LK14" s="332"/>
      <c r="LL14" s="332"/>
      <c r="LM14" s="332"/>
      <c r="LN14" s="332"/>
      <c r="LO14" s="332"/>
      <c r="LP14" s="332"/>
      <c r="LQ14" s="332"/>
      <c r="LR14" s="332"/>
      <c r="LS14" s="132">
        <f t="shared" si="1"/>
        <v>5250</v>
      </c>
      <c r="LT14" s="132">
        <f t="shared" si="2"/>
        <v>5250</v>
      </c>
      <c r="LU14" s="137">
        <f t="shared" si="3"/>
        <v>777.81745930520231</v>
      </c>
      <c r="LV14" s="136">
        <f t="shared" si="4"/>
        <v>0.14815570653432425</v>
      </c>
      <c r="LW14" s="137">
        <f t="shared" si="5"/>
        <v>4411.7647058823532</v>
      </c>
      <c r="LX14" s="137">
        <f t="shared" si="6"/>
        <v>838.23529411764707</v>
      </c>
      <c r="LY14" s="377">
        <f t="shared" si="0"/>
        <v>5250</v>
      </c>
      <c r="LZ14" s="334" t="s">
        <v>636</v>
      </c>
    </row>
    <row r="15" spans="1:338" s="5" customFormat="1" ht="49.95" customHeight="1" x14ac:dyDescent="0.3">
      <c r="A15" s="131">
        <f t="shared" si="7"/>
        <v>12</v>
      </c>
      <c r="B15" s="139" t="s">
        <v>53</v>
      </c>
      <c r="C15" s="140" t="s">
        <v>637</v>
      </c>
      <c r="D15" s="141" t="s">
        <v>51</v>
      </c>
      <c r="E15" s="142">
        <v>1</v>
      </c>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132"/>
      <c r="AH15" s="132"/>
      <c r="AI15" s="132"/>
      <c r="AJ15" s="132"/>
      <c r="AK15" s="134"/>
      <c r="AL15" s="134"/>
      <c r="AM15" s="135"/>
      <c r="AN15" s="137"/>
      <c r="AO15" s="135"/>
      <c r="AP15" s="135"/>
      <c r="AQ15" s="135"/>
      <c r="AR15" s="135"/>
      <c r="AS15" s="135"/>
      <c r="AT15" s="135"/>
      <c r="AU15" s="135"/>
      <c r="AV15" s="137"/>
      <c r="AW15" s="329"/>
      <c r="AX15" s="132">
        <v>47181.119999999995</v>
      </c>
      <c r="AY15" s="132">
        <f t="shared" ref="AY15" si="11">+(AX15*5.1%)+AX15</f>
        <v>49587.357119999993</v>
      </c>
      <c r="AZ15" s="137"/>
      <c r="BA15" s="137"/>
      <c r="BB15" s="135"/>
      <c r="BC15" s="135"/>
      <c r="BD15" s="137"/>
      <c r="BE15" s="137"/>
      <c r="BF15" s="135"/>
      <c r="BG15" s="135"/>
      <c r="BH15" s="135"/>
      <c r="BI15" s="135"/>
      <c r="BJ15" s="135"/>
      <c r="BK15" s="135"/>
      <c r="BL15" s="135"/>
      <c r="BM15" s="135"/>
      <c r="BN15" s="135"/>
      <c r="BO15" s="135"/>
      <c r="BP15" s="135"/>
      <c r="BQ15" s="330"/>
      <c r="BR15" s="135"/>
      <c r="BS15" s="135"/>
      <c r="BT15" s="135"/>
      <c r="BU15" s="135"/>
      <c r="BV15" s="135"/>
      <c r="BW15" s="135"/>
      <c r="BX15" s="135"/>
      <c r="BY15" s="135"/>
      <c r="BZ15" s="132">
        <v>52800</v>
      </c>
      <c r="CA15" s="132">
        <v>55492.800000000003</v>
      </c>
      <c r="CB15" s="132"/>
      <c r="CC15" s="132"/>
      <c r="CD15" s="132"/>
      <c r="CE15" s="132"/>
      <c r="CF15" s="137"/>
      <c r="CG15" s="137"/>
      <c r="CH15" s="135"/>
      <c r="CI15" s="135"/>
      <c r="CJ15" s="135"/>
      <c r="CK15" s="135"/>
      <c r="CL15" s="135"/>
      <c r="CM15" s="135"/>
      <c r="CN15" s="135"/>
      <c r="CO15" s="330"/>
      <c r="CP15" s="135"/>
      <c r="CQ15" s="135"/>
      <c r="CR15" s="135"/>
      <c r="CS15" s="135"/>
      <c r="CT15" s="135"/>
      <c r="CU15" s="135"/>
      <c r="CV15" s="135"/>
      <c r="CW15" s="135"/>
      <c r="CX15" s="135"/>
      <c r="CY15" s="135"/>
      <c r="CZ15" s="135"/>
      <c r="DA15" s="135"/>
      <c r="DB15" s="137"/>
      <c r="DC15" s="137"/>
      <c r="DD15" s="137"/>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c r="FY15" s="135"/>
      <c r="FZ15" s="135"/>
      <c r="GA15" s="135"/>
      <c r="GB15" s="135"/>
      <c r="GC15" s="135"/>
      <c r="GD15" s="135"/>
      <c r="GE15" s="135"/>
      <c r="GF15" s="135"/>
      <c r="GG15" s="135"/>
      <c r="GH15" s="135"/>
      <c r="GI15" s="135"/>
      <c r="GJ15" s="135"/>
      <c r="GK15" s="135"/>
      <c r="GL15" s="132"/>
      <c r="GM15" s="132"/>
      <c r="GN15" s="132"/>
      <c r="GO15" s="132"/>
      <c r="GP15" s="132"/>
      <c r="GQ15" s="132"/>
      <c r="GR15" s="135"/>
      <c r="GS15" s="135"/>
      <c r="GT15" s="135"/>
      <c r="GU15" s="135"/>
      <c r="GV15" s="135"/>
      <c r="GW15" s="135"/>
      <c r="GX15" s="135"/>
      <c r="GY15" s="132"/>
      <c r="GZ15" s="132"/>
      <c r="HA15" s="132"/>
      <c r="HB15" s="135"/>
      <c r="HC15" s="135"/>
      <c r="HD15" s="135"/>
      <c r="HE15" s="135"/>
      <c r="HF15" s="135"/>
      <c r="HG15" s="135"/>
      <c r="HH15" s="135"/>
      <c r="HI15" s="132"/>
      <c r="HJ15" s="132"/>
      <c r="HK15" s="132"/>
      <c r="HL15" s="132"/>
      <c r="HM15" s="132"/>
      <c r="HN15" s="132"/>
      <c r="HO15" s="135"/>
      <c r="HP15" s="135"/>
      <c r="HQ15" s="135"/>
      <c r="HR15" s="135"/>
      <c r="HS15" s="135"/>
      <c r="HT15" s="135"/>
      <c r="HU15" s="135"/>
      <c r="HV15" s="135"/>
      <c r="HW15" s="135"/>
      <c r="HX15" s="135"/>
      <c r="HY15" s="135"/>
      <c r="HZ15" s="135"/>
      <c r="IA15" s="135"/>
      <c r="IB15" s="135"/>
      <c r="IC15" s="135"/>
      <c r="ID15" s="135"/>
      <c r="IE15" s="135"/>
      <c r="IF15" s="135"/>
      <c r="IG15" s="135"/>
      <c r="IH15" s="135"/>
      <c r="II15" s="135"/>
      <c r="IJ15" s="135"/>
      <c r="IK15" s="135"/>
      <c r="IL15" s="135"/>
      <c r="IM15" s="135"/>
      <c r="IN15" s="135"/>
      <c r="IO15" s="132"/>
      <c r="IP15" s="132"/>
      <c r="IQ15" s="132"/>
      <c r="IR15" s="332"/>
      <c r="IS15" s="132"/>
      <c r="IT15" s="332"/>
      <c r="IU15" s="332"/>
      <c r="IV15" s="332"/>
      <c r="IW15" s="332"/>
      <c r="IX15" s="332"/>
      <c r="IY15" s="332"/>
      <c r="IZ15" s="332"/>
      <c r="JA15" s="332"/>
      <c r="JB15" s="332"/>
      <c r="JC15" s="332"/>
      <c r="JD15" s="332"/>
      <c r="JE15" s="332"/>
      <c r="JF15" s="332"/>
      <c r="JG15" s="332"/>
      <c r="JH15" s="332"/>
      <c r="JI15" s="332"/>
      <c r="JJ15" s="332"/>
      <c r="JK15" s="332"/>
      <c r="JL15" s="332"/>
      <c r="JM15" s="332"/>
      <c r="JN15" s="332"/>
      <c r="JO15" s="332"/>
      <c r="JP15" s="332"/>
      <c r="JQ15" s="332"/>
      <c r="JR15" s="332"/>
      <c r="JS15" s="332"/>
      <c r="JT15" s="332"/>
      <c r="JU15" s="332"/>
      <c r="JV15" s="332"/>
      <c r="JW15" s="332"/>
      <c r="JX15" s="332"/>
      <c r="JY15" s="332"/>
      <c r="JZ15" s="332"/>
      <c r="KA15" s="332"/>
      <c r="KB15" s="332"/>
      <c r="KC15" s="332"/>
      <c r="KD15" s="332"/>
      <c r="KE15" s="332"/>
      <c r="KF15" s="332"/>
      <c r="KG15" s="332"/>
      <c r="KH15" s="332"/>
      <c r="KI15" s="332"/>
      <c r="KJ15" s="332"/>
      <c r="KK15" s="332"/>
      <c r="KL15" s="332"/>
      <c r="KM15" s="332"/>
      <c r="KN15" s="332"/>
      <c r="KO15" s="332"/>
      <c r="KP15" s="332"/>
      <c r="KQ15" s="332"/>
      <c r="KR15" s="332"/>
      <c r="KS15" s="332"/>
      <c r="KT15" s="332"/>
      <c r="KU15" s="332"/>
      <c r="KV15" s="332"/>
      <c r="KW15" s="332"/>
      <c r="KX15" s="332"/>
      <c r="KY15" s="332"/>
      <c r="KZ15" s="332"/>
      <c r="LA15" s="332"/>
      <c r="LB15" s="332"/>
      <c r="LC15" s="332"/>
      <c r="LD15" s="332"/>
      <c r="LE15" s="332"/>
      <c r="LF15" s="332"/>
      <c r="LG15" s="332"/>
      <c r="LH15" s="332"/>
      <c r="LI15" s="332"/>
      <c r="LJ15" s="332"/>
      <c r="LK15" s="332"/>
      <c r="LL15" s="332"/>
      <c r="LM15" s="332"/>
      <c r="LN15" s="332"/>
      <c r="LO15" s="332"/>
      <c r="LP15" s="332"/>
      <c r="LQ15" s="332"/>
      <c r="LR15" s="332"/>
      <c r="LS15" s="132">
        <f t="shared" si="1"/>
        <v>52540.078559999994</v>
      </c>
      <c r="LT15" s="132">
        <f t="shared" si="2"/>
        <v>52540.078559999994</v>
      </c>
      <c r="LU15" s="137">
        <f t="shared" si="3"/>
        <v>4175.7787063578216</v>
      </c>
      <c r="LV15" s="136">
        <f t="shared" si="4"/>
        <v>7.9477968453913597E-2</v>
      </c>
      <c r="LW15" s="137">
        <f>+LY15</f>
        <v>52541</v>
      </c>
      <c r="LX15" s="137"/>
      <c r="LY15" s="377">
        <f t="shared" si="0"/>
        <v>52541</v>
      </c>
      <c r="LZ15" s="334" t="s">
        <v>642</v>
      </c>
    </row>
    <row r="16" spans="1:338" s="5" customFormat="1" ht="36" customHeight="1" x14ac:dyDescent="0.3">
      <c r="A16" s="131">
        <f t="shared" si="7"/>
        <v>13</v>
      </c>
      <c r="B16" s="139" t="s">
        <v>284</v>
      </c>
      <c r="C16" s="140" t="s">
        <v>285</v>
      </c>
      <c r="D16" s="141" t="s">
        <v>8</v>
      </c>
      <c r="E16" s="142">
        <v>1</v>
      </c>
      <c r="F16" s="132"/>
      <c r="G16" s="132"/>
      <c r="H16" s="132"/>
      <c r="I16" s="132"/>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3"/>
      <c r="AG16" s="132"/>
      <c r="AH16" s="132"/>
      <c r="AI16" s="132"/>
      <c r="AJ16" s="132"/>
      <c r="AK16" s="134"/>
      <c r="AL16" s="134"/>
      <c r="AM16" s="135"/>
      <c r="AN16" s="137"/>
      <c r="AO16" s="135"/>
      <c r="AP16" s="135"/>
      <c r="AQ16" s="135"/>
      <c r="AR16" s="135"/>
      <c r="AS16" s="135">
        <v>23000</v>
      </c>
      <c r="AT16" s="135">
        <v>24000</v>
      </c>
      <c r="AU16" s="135">
        <v>22000</v>
      </c>
      <c r="AV16" s="137"/>
      <c r="AW16" s="329"/>
      <c r="AX16" s="132"/>
      <c r="AY16" s="132"/>
      <c r="AZ16" s="137"/>
      <c r="BA16" s="137"/>
      <c r="BB16" s="135"/>
      <c r="BC16" s="135"/>
      <c r="BD16" s="137"/>
      <c r="BE16" s="137"/>
      <c r="BF16" s="135"/>
      <c r="BG16" s="135"/>
      <c r="BH16" s="135"/>
      <c r="BI16" s="135"/>
      <c r="BJ16" s="135"/>
      <c r="BK16" s="135"/>
      <c r="BL16" s="135"/>
      <c r="BM16" s="135"/>
      <c r="BN16" s="135"/>
      <c r="BO16" s="135"/>
      <c r="BP16" s="135"/>
      <c r="BQ16" s="330"/>
      <c r="BR16" s="135"/>
      <c r="BS16" s="135"/>
      <c r="BT16" s="135"/>
      <c r="BU16" s="135"/>
      <c r="BV16" s="135"/>
      <c r="BW16" s="135"/>
      <c r="BX16" s="135"/>
      <c r="BY16" s="135"/>
      <c r="BZ16" s="132"/>
      <c r="CA16" s="132"/>
      <c r="CB16" s="132"/>
      <c r="CC16" s="132"/>
      <c r="CD16" s="132"/>
      <c r="CE16" s="132"/>
      <c r="CF16" s="137"/>
      <c r="CG16" s="137"/>
      <c r="CH16" s="135"/>
      <c r="CI16" s="135"/>
      <c r="CJ16" s="135"/>
      <c r="CK16" s="135"/>
      <c r="CL16" s="135"/>
      <c r="CM16" s="135"/>
      <c r="CN16" s="135"/>
      <c r="CO16" s="330"/>
      <c r="CP16" s="135"/>
      <c r="CQ16" s="135"/>
      <c r="CR16" s="135"/>
      <c r="CS16" s="135"/>
      <c r="CT16" s="135"/>
      <c r="CU16" s="135"/>
      <c r="CV16" s="135"/>
      <c r="CW16" s="135"/>
      <c r="CX16" s="135"/>
      <c r="CY16" s="135"/>
      <c r="CZ16" s="135"/>
      <c r="DA16" s="135"/>
      <c r="DB16" s="137"/>
      <c r="DC16" s="137"/>
      <c r="DD16" s="137"/>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c r="FY16" s="135"/>
      <c r="FZ16" s="135"/>
      <c r="GA16" s="135"/>
      <c r="GB16" s="135"/>
      <c r="GC16" s="135"/>
      <c r="GD16" s="135"/>
      <c r="GE16" s="135"/>
      <c r="GF16" s="135"/>
      <c r="GG16" s="135"/>
      <c r="GH16" s="135"/>
      <c r="GI16" s="135"/>
      <c r="GJ16" s="135"/>
      <c r="GK16" s="135"/>
      <c r="GL16" s="132"/>
      <c r="GM16" s="132"/>
      <c r="GN16" s="132"/>
      <c r="GO16" s="132"/>
      <c r="GP16" s="132"/>
      <c r="GQ16" s="132"/>
      <c r="GR16" s="135"/>
      <c r="GS16" s="135"/>
      <c r="GT16" s="135"/>
      <c r="GU16" s="135"/>
      <c r="GV16" s="135"/>
      <c r="GW16" s="135"/>
      <c r="GX16" s="135"/>
      <c r="GY16" s="132"/>
      <c r="GZ16" s="132"/>
      <c r="HA16" s="132"/>
      <c r="HB16" s="135"/>
      <c r="HC16" s="135"/>
      <c r="HD16" s="135"/>
      <c r="HE16" s="135"/>
      <c r="HF16" s="135"/>
      <c r="HG16" s="135"/>
      <c r="HH16" s="135"/>
      <c r="HI16" s="132"/>
      <c r="HJ16" s="132"/>
      <c r="HK16" s="132"/>
      <c r="HL16" s="132"/>
      <c r="HM16" s="132"/>
      <c r="HN16" s="132"/>
      <c r="HO16" s="135"/>
      <c r="HP16" s="135"/>
      <c r="HQ16" s="135"/>
      <c r="HR16" s="135"/>
      <c r="HS16" s="135"/>
      <c r="HT16" s="135"/>
      <c r="HU16" s="135"/>
      <c r="HV16" s="135"/>
      <c r="HW16" s="135"/>
      <c r="HX16" s="135"/>
      <c r="HY16" s="135"/>
      <c r="HZ16" s="135"/>
      <c r="IA16" s="135"/>
      <c r="IB16" s="135"/>
      <c r="IC16" s="135"/>
      <c r="ID16" s="135"/>
      <c r="IE16" s="135"/>
      <c r="IF16" s="135"/>
      <c r="IG16" s="135"/>
      <c r="IH16" s="135"/>
      <c r="II16" s="135"/>
      <c r="IJ16" s="135"/>
      <c r="IK16" s="135"/>
      <c r="IL16" s="135"/>
      <c r="IM16" s="135"/>
      <c r="IN16" s="135"/>
      <c r="IO16" s="132"/>
      <c r="IP16" s="132"/>
      <c r="IQ16" s="132"/>
      <c r="IR16" s="332"/>
      <c r="IS16" s="132"/>
      <c r="IT16" s="332"/>
      <c r="IU16" s="332"/>
      <c r="IV16" s="332"/>
      <c r="IW16" s="332"/>
      <c r="IX16" s="332"/>
      <c r="IY16" s="332"/>
      <c r="IZ16" s="332"/>
      <c r="JA16" s="332"/>
      <c r="JB16" s="332"/>
      <c r="JC16" s="332"/>
      <c r="JD16" s="332"/>
      <c r="JE16" s="332"/>
      <c r="JF16" s="332"/>
      <c r="JG16" s="332"/>
      <c r="JH16" s="332"/>
      <c r="JI16" s="332"/>
      <c r="JJ16" s="332"/>
      <c r="JK16" s="332"/>
      <c r="JL16" s="332"/>
      <c r="JM16" s="332"/>
      <c r="JN16" s="332"/>
      <c r="JO16" s="332"/>
      <c r="JP16" s="332"/>
      <c r="JQ16" s="332"/>
      <c r="JR16" s="332"/>
      <c r="JS16" s="332"/>
      <c r="JT16" s="332"/>
      <c r="JU16" s="332"/>
      <c r="JV16" s="332"/>
      <c r="JW16" s="332"/>
      <c r="JX16" s="332"/>
      <c r="JY16" s="332"/>
      <c r="JZ16" s="332"/>
      <c r="KA16" s="332"/>
      <c r="KB16" s="332"/>
      <c r="KC16" s="332"/>
      <c r="KD16" s="332"/>
      <c r="KE16" s="332"/>
      <c r="KF16" s="332"/>
      <c r="KG16" s="332"/>
      <c r="KH16" s="332"/>
      <c r="KI16" s="332"/>
      <c r="KJ16" s="332"/>
      <c r="KK16" s="332"/>
      <c r="KL16" s="332"/>
      <c r="KM16" s="332"/>
      <c r="KN16" s="332"/>
      <c r="KO16" s="332"/>
      <c r="KP16" s="332"/>
      <c r="KQ16" s="332"/>
      <c r="KR16" s="332"/>
      <c r="KS16" s="332"/>
      <c r="KT16" s="332"/>
      <c r="KU16" s="332"/>
      <c r="KV16" s="332"/>
      <c r="KW16" s="332"/>
      <c r="KX16" s="332"/>
      <c r="KY16" s="332"/>
      <c r="KZ16" s="332"/>
      <c r="LA16" s="332"/>
      <c r="LB16" s="332"/>
      <c r="LC16" s="332"/>
      <c r="LD16" s="332"/>
      <c r="LE16" s="332"/>
      <c r="LF16" s="332"/>
      <c r="LG16" s="332"/>
      <c r="LH16" s="332"/>
      <c r="LI16" s="332"/>
      <c r="LJ16" s="332"/>
      <c r="LK16" s="332"/>
      <c r="LL16" s="332"/>
      <c r="LM16" s="332"/>
      <c r="LN16" s="332"/>
      <c r="LO16" s="332"/>
      <c r="LP16" s="332"/>
      <c r="LQ16" s="332"/>
      <c r="LR16" s="332"/>
      <c r="LS16" s="132">
        <f t="shared" si="1"/>
        <v>23000</v>
      </c>
      <c r="LT16" s="132">
        <f t="shared" si="2"/>
        <v>23000</v>
      </c>
      <c r="LU16" s="137">
        <f t="shared" si="3"/>
        <v>1000</v>
      </c>
      <c r="LV16" s="136">
        <f t="shared" si="4"/>
        <v>4.3478260869565216E-2</v>
      </c>
      <c r="LW16" s="137">
        <f t="shared" si="5"/>
        <v>19327.731092436974</v>
      </c>
      <c r="LX16" s="137">
        <f t="shared" si="6"/>
        <v>3672.2689075630251</v>
      </c>
      <c r="LY16" s="377">
        <f t="shared" si="0"/>
        <v>23000</v>
      </c>
      <c r="LZ16" s="334" t="s">
        <v>642</v>
      </c>
    </row>
    <row r="17" spans="1:338" s="5" customFormat="1" ht="32.549999999999997" customHeight="1" x14ac:dyDescent="0.3">
      <c r="A17" s="131">
        <f t="shared" si="7"/>
        <v>14</v>
      </c>
      <c r="B17" s="139" t="s">
        <v>286</v>
      </c>
      <c r="C17" s="140" t="s">
        <v>287</v>
      </c>
      <c r="D17" s="141" t="s">
        <v>111</v>
      </c>
      <c r="E17" s="142">
        <v>1</v>
      </c>
      <c r="F17" s="132"/>
      <c r="G17" s="132"/>
      <c r="H17" s="132"/>
      <c r="I17" s="132"/>
      <c r="J17" s="132"/>
      <c r="K17" s="132"/>
      <c r="L17" s="132"/>
      <c r="M17" s="132"/>
      <c r="N17" s="132"/>
      <c r="O17" s="132"/>
      <c r="P17" s="132"/>
      <c r="Q17" s="132"/>
      <c r="R17" s="132"/>
      <c r="S17" s="132"/>
      <c r="T17" s="132"/>
      <c r="U17" s="132"/>
      <c r="V17" s="132"/>
      <c r="W17" s="132"/>
      <c r="X17" s="132"/>
      <c r="Y17" s="132"/>
      <c r="Z17" s="132"/>
      <c r="AA17" s="132"/>
      <c r="AB17" s="132"/>
      <c r="AC17" s="132"/>
      <c r="AD17" s="132"/>
      <c r="AE17" s="132"/>
      <c r="AF17" s="133"/>
      <c r="AG17" s="132"/>
      <c r="AH17" s="132"/>
      <c r="AI17" s="132"/>
      <c r="AJ17" s="132"/>
      <c r="AK17" s="134"/>
      <c r="AL17" s="134"/>
      <c r="AM17" s="135"/>
      <c r="AN17" s="137"/>
      <c r="AO17" s="135"/>
      <c r="AP17" s="135"/>
      <c r="AQ17" s="135"/>
      <c r="AR17" s="135"/>
      <c r="AS17" s="135">
        <v>33000</v>
      </c>
      <c r="AT17" s="135">
        <v>31000</v>
      </c>
      <c r="AU17" s="135">
        <v>32000</v>
      </c>
      <c r="AV17" s="137"/>
      <c r="AW17" s="329"/>
      <c r="AX17" s="132"/>
      <c r="AY17" s="132"/>
      <c r="AZ17" s="137"/>
      <c r="BA17" s="137"/>
      <c r="BB17" s="135"/>
      <c r="BC17" s="135"/>
      <c r="BD17" s="137"/>
      <c r="BE17" s="137"/>
      <c r="BF17" s="135"/>
      <c r="BG17" s="135"/>
      <c r="BH17" s="135"/>
      <c r="BI17" s="135"/>
      <c r="BJ17" s="135"/>
      <c r="BK17" s="135"/>
      <c r="BL17" s="135"/>
      <c r="BM17" s="135"/>
      <c r="BN17" s="135"/>
      <c r="BO17" s="135"/>
      <c r="BP17" s="135"/>
      <c r="BQ17" s="330"/>
      <c r="BR17" s="135"/>
      <c r="BS17" s="135"/>
      <c r="BT17" s="135"/>
      <c r="BU17" s="135"/>
      <c r="BV17" s="135"/>
      <c r="BW17" s="135"/>
      <c r="BX17" s="135"/>
      <c r="BY17" s="135"/>
      <c r="BZ17" s="132"/>
      <c r="CA17" s="132"/>
      <c r="CB17" s="132"/>
      <c r="CC17" s="132"/>
      <c r="CD17" s="132"/>
      <c r="CE17" s="132"/>
      <c r="CF17" s="137"/>
      <c r="CG17" s="137"/>
      <c r="CH17" s="135"/>
      <c r="CI17" s="135"/>
      <c r="CJ17" s="135"/>
      <c r="CK17" s="135"/>
      <c r="CL17" s="135"/>
      <c r="CM17" s="135"/>
      <c r="CN17" s="135"/>
      <c r="CO17" s="330"/>
      <c r="CP17" s="135"/>
      <c r="CQ17" s="135"/>
      <c r="CR17" s="135"/>
      <c r="CS17" s="135"/>
      <c r="CT17" s="135"/>
      <c r="CU17" s="135"/>
      <c r="CV17" s="135"/>
      <c r="CW17" s="135"/>
      <c r="CX17" s="135"/>
      <c r="CY17" s="135"/>
      <c r="CZ17" s="135"/>
      <c r="DA17" s="135"/>
      <c r="DB17" s="137"/>
      <c r="DC17" s="137"/>
      <c r="DD17" s="137"/>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c r="FY17" s="135"/>
      <c r="FZ17" s="135"/>
      <c r="GA17" s="135"/>
      <c r="GB17" s="135"/>
      <c r="GC17" s="135"/>
      <c r="GD17" s="135"/>
      <c r="GE17" s="135"/>
      <c r="GF17" s="135"/>
      <c r="GG17" s="135"/>
      <c r="GH17" s="135"/>
      <c r="GI17" s="135"/>
      <c r="GJ17" s="135"/>
      <c r="GK17" s="135"/>
      <c r="GL17" s="132"/>
      <c r="GM17" s="132"/>
      <c r="GN17" s="132"/>
      <c r="GO17" s="132"/>
      <c r="GP17" s="132"/>
      <c r="GQ17" s="132"/>
      <c r="GR17" s="135"/>
      <c r="GS17" s="135"/>
      <c r="GT17" s="135"/>
      <c r="GU17" s="135"/>
      <c r="GV17" s="135"/>
      <c r="GW17" s="135"/>
      <c r="GX17" s="135"/>
      <c r="GY17" s="132"/>
      <c r="GZ17" s="132"/>
      <c r="HA17" s="132"/>
      <c r="HB17" s="135"/>
      <c r="HC17" s="135"/>
      <c r="HD17" s="135"/>
      <c r="HE17" s="135"/>
      <c r="HF17" s="135"/>
      <c r="HG17" s="135"/>
      <c r="HH17" s="135"/>
      <c r="HI17" s="132"/>
      <c r="HJ17" s="132"/>
      <c r="HK17" s="132"/>
      <c r="HL17" s="132"/>
      <c r="HM17" s="132"/>
      <c r="HN17" s="132"/>
      <c r="HO17" s="135"/>
      <c r="HP17" s="135"/>
      <c r="HQ17" s="135"/>
      <c r="HR17" s="135"/>
      <c r="HS17" s="135"/>
      <c r="HT17" s="135"/>
      <c r="HU17" s="135"/>
      <c r="HV17" s="135"/>
      <c r="HW17" s="135"/>
      <c r="HX17" s="135"/>
      <c r="HY17" s="135"/>
      <c r="HZ17" s="135"/>
      <c r="IA17" s="135"/>
      <c r="IB17" s="135"/>
      <c r="IC17" s="135"/>
      <c r="ID17" s="135"/>
      <c r="IE17" s="135"/>
      <c r="IF17" s="135"/>
      <c r="IG17" s="135"/>
      <c r="IH17" s="135"/>
      <c r="II17" s="135"/>
      <c r="IJ17" s="135"/>
      <c r="IK17" s="135"/>
      <c r="IL17" s="135"/>
      <c r="IM17" s="135"/>
      <c r="IN17" s="135"/>
      <c r="IO17" s="132"/>
      <c r="IP17" s="132"/>
      <c r="IQ17" s="132"/>
      <c r="IR17" s="332"/>
      <c r="IS17" s="132"/>
      <c r="IT17" s="332"/>
      <c r="IU17" s="332"/>
      <c r="IV17" s="332"/>
      <c r="IW17" s="332"/>
      <c r="IX17" s="332"/>
      <c r="IY17" s="332"/>
      <c r="IZ17" s="332"/>
      <c r="JA17" s="332"/>
      <c r="JB17" s="332"/>
      <c r="JC17" s="332"/>
      <c r="JD17" s="332"/>
      <c r="JE17" s="332"/>
      <c r="JF17" s="332"/>
      <c r="JG17" s="332"/>
      <c r="JH17" s="332"/>
      <c r="JI17" s="332"/>
      <c r="JJ17" s="332"/>
      <c r="JK17" s="332"/>
      <c r="JL17" s="332"/>
      <c r="JM17" s="332"/>
      <c r="JN17" s="332"/>
      <c r="JO17" s="332"/>
      <c r="JP17" s="332"/>
      <c r="JQ17" s="332"/>
      <c r="JR17" s="332"/>
      <c r="JS17" s="332"/>
      <c r="JT17" s="332"/>
      <c r="JU17" s="332"/>
      <c r="JV17" s="332"/>
      <c r="JW17" s="332"/>
      <c r="JX17" s="332"/>
      <c r="JY17" s="332"/>
      <c r="JZ17" s="332"/>
      <c r="KA17" s="332"/>
      <c r="KB17" s="332"/>
      <c r="KC17" s="332"/>
      <c r="KD17" s="332"/>
      <c r="KE17" s="332"/>
      <c r="KF17" s="332"/>
      <c r="KG17" s="332"/>
      <c r="KH17" s="332"/>
      <c r="KI17" s="332"/>
      <c r="KJ17" s="332"/>
      <c r="KK17" s="332"/>
      <c r="KL17" s="332"/>
      <c r="KM17" s="332"/>
      <c r="KN17" s="332"/>
      <c r="KO17" s="332"/>
      <c r="KP17" s="332"/>
      <c r="KQ17" s="332"/>
      <c r="KR17" s="332"/>
      <c r="KS17" s="332"/>
      <c r="KT17" s="332"/>
      <c r="KU17" s="332"/>
      <c r="KV17" s="332"/>
      <c r="KW17" s="332"/>
      <c r="KX17" s="332"/>
      <c r="KY17" s="332"/>
      <c r="KZ17" s="332"/>
      <c r="LA17" s="332"/>
      <c r="LB17" s="332"/>
      <c r="LC17" s="332"/>
      <c r="LD17" s="332"/>
      <c r="LE17" s="332"/>
      <c r="LF17" s="332"/>
      <c r="LG17" s="332"/>
      <c r="LH17" s="332"/>
      <c r="LI17" s="332"/>
      <c r="LJ17" s="332"/>
      <c r="LK17" s="332"/>
      <c r="LL17" s="332"/>
      <c r="LM17" s="332"/>
      <c r="LN17" s="332"/>
      <c r="LO17" s="332"/>
      <c r="LP17" s="332"/>
      <c r="LQ17" s="332"/>
      <c r="LR17" s="332"/>
      <c r="LS17" s="132">
        <f t="shared" si="1"/>
        <v>32000</v>
      </c>
      <c r="LT17" s="132">
        <f t="shared" si="2"/>
        <v>32000</v>
      </c>
      <c r="LU17" s="137">
        <f t="shared" si="3"/>
        <v>1000</v>
      </c>
      <c r="LV17" s="136">
        <f t="shared" si="4"/>
        <v>3.125E-2</v>
      </c>
      <c r="LW17" s="137">
        <f t="shared" si="5"/>
        <v>26890.756302521011</v>
      </c>
      <c r="LX17" s="137">
        <f t="shared" si="6"/>
        <v>5109.2436974789925</v>
      </c>
      <c r="LY17" s="377">
        <f t="shared" si="0"/>
        <v>32000</v>
      </c>
      <c r="LZ17" s="334" t="s">
        <v>642</v>
      </c>
    </row>
    <row r="18" spans="1:338" s="5" customFormat="1" ht="30.45" customHeight="1" x14ac:dyDescent="0.3">
      <c r="A18" s="131">
        <f t="shared" si="7"/>
        <v>15</v>
      </c>
      <c r="B18" s="139" t="s">
        <v>288</v>
      </c>
      <c r="C18" s="140" t="s">
        <v>289</v>
      </c>
      <c r="D18" s="141" t="s">
        <v>111</v>
      </c>
      <c r="E18" s="142">
        <v>1</v>
      </c>
      <c r="F18" s="132"/>
      <c r="G18" s="132"/>
      <c r="H18" s="132"/>
      <c r="I18" s="132"/>
      <c r="J18" s="132"/>
      <c r="K18" s="132"/>
      <c r="L18" s="132"/>
      <c r="M18" s="132"/>
      <c r="N18" s="132"/>
      <c r="O18" s="132"/>
      <c r="P18" s="132"/>
      <c r="Q18" s="132"/>
      <c r="R18" s="132"/>
      <c r="S18" s="132"/>
      <c r="T18" s="132"/>
      <c r="U18" s="132"/>
      <c r="V18" s="132"/>
      <c r="W18" s="132"/>
      <c r="X18" s="132"/>
      <c r="Y18" s="132"/>
      <c r="Z18" s="132"/>
      <c r="AA18" s="132"/>
      <c r="AB18" s="132"/>
      <c r="AC18" s="132"/>
      <c r="AD18" s="132"/>
      <c r="AE18" s="132"/>
      <c r="AF18" s="133"/>
      <c r="AG18" s="132"/>
      <c r="AH18" s="132"/>
      <c r="AI18" s="132"/>
      <c r="AJ18" s="132"/>
      <c r="AK18" s="134"/>
      <c r="AL18" s="134"/>
      <c r="AM18" s="135"/>
      <c r="AN18" s="137"/>
      <c r="AO18" s="135"/>
      <c r="AP18" s="135"/>
      <c r="AQ18" s="135"/>
      <c r="AR18" s="135"/>
      <c r="AS18" s="135">
        <v>35000</v>
      </c>
      <c r="AT18" s="135">
        <v>33000</v>
      </c>
      <c r="AU18" s="135">
        <v>34500</v>
      </c>
      <c r="AV18" s="137"/>
      <c r="AW18" s="329"/>
      <c r="AX18" s="132"/>
      <c r="AY18" s="132"/>
      <c r="AZ18" s="137"/>
      <c r="BA18" s="137"/>
      <c r="BB18" s="135"/>
      <c r="BC18" s="135"/>
      <c r="BD18" s="137"/>
      <c r="BE18" s="137"/>
      <c r="BF18" s="135"/>
      <c r="BG18" s="135"/>
      <c r="BH18" s="135"/>
      <c r="BI18" s="135"/>
      <c r="BJ18" s="135"/>
      <c r="BK18" s="135"/>
      <c r="BL18" s="135"/>
      <c r="BM18" s="135"/>
      <c r="BN18" s="135"/>
      <c r="BO18" s="135"/>
      <c r="BP18" s="135"/>
      <c r="BQ18" s="330"/>
      <c r="BR18" s="135"/>
      <c r="BS18" s="135"/>
      <c r="BT18" s="135"/>
      <c r="BU18" s="135"/>
      <c r="BV18" s="135"/>
      <c r="BW18" s="135"/>
      <c r="BX18" s="135"/>
      <c r="BY18" s="135"/>
      <c r="BZ18" s="132"/>
      <c r="CA18" s="132"/>
      <c r="CB18" s="132"/>
      <c r="CC18" s="132"/>
      <c r="CD18" s="132"/>
      <c r="CE18" s="132"/>
      <c r="CF18" s="137"/>
      <c r="CG18" s="137"/>
      <c r="CH18" s="135"/>
      <c r="CI18" s="135"/>
      <c r="CJ18" s="135"/>
      <c r="CK18" s="135"/>
      <c r="CL18" s="135"/>
      <c r="CM18" s="135"/>
      <c r="CN18" s="135"/>
      <c r="CO18" s="330"/>
      <c r="CP18" s="135"/>
      <c r="CQ18" s="135"/>
      <c r="CR18" s="135"/>
      <c r="CS18" s="135"/>
      <c r="CT18" s="135"/>
      <c r="CU18" s="135"/>
      <c r="CV18" s="135"/>
      <c r="CW18" s="135"/>
      <c r="CX18" s="135"/>
      <c r="CY18" s="135"/>
      <c r="CZ18" s="135"/>
      <c r="DA18" s="135"/>
      <c r="DB18" s="137"/>
      <c r="DC18" s="137"/>
      <c r="DD18" s="137"/>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c r="FY18" s="135"/>
      <c r="FZ18" s="135"/>
      <c r="GA18" s="135"/>
      <c r="GB18" s="135"/>
      <c r="GC18" s="135"/>
      <c r="GD18" s="135"/>
      <c r="GE18" s="135"/>
      <c r="GF18" s="135"/>
      <c r="GG18" s="135"/>
      <c r="GH18" s="135"/>
      <c r="GI18" s="135"/>
      <c r="GJ18" s="135"/>
      <c r="GK18" s="135"/>
      <c r="GL18" s="132"/>
      <c r="GM18" s="132"/>
      <c r="GN18" s="132"/>
      <c r="GO18" s="132"/>
      <c r="GP18" s="132"/>
      <c r="GQ18" s="132"/>
      <c r="GR18" s="135"/>
      <c r="GS18" s="135"/>
      <c r="GT18" s="135"/>
      <c r="GU18" s="135"/>
      <c r="GV18" s="135"/>
      <c r="GW18" s="135"/>
      <c r="GX18" s="135"/>
      <c r="GY18" s="132"/>
      <c r="GZ18" s="132"/>
      <c r="HA18" s="132"/>
      <c r="HB18" s="135"/>
      <c r="HC18" s="135"/>
      <c r="HD18" s="135"/>
      <c r="HE18" s="135"/>
      <c r="HF18" s="135"/>
      <c r="HG18" s="135"/>
      <c r="HH18" s="135"/>
      <c r="HI18" s="132"/>
      <c r="HJ18" s="132"/>
      <c r="HK18" s="132"/>
      <c r="HL18" s="132"/>
      <c r="HM18" s="132"/>
      <c r="HN18" s="132"/>
      <c r="HO18" s="135"/>
      <c r="HP18" s="135"/>
      <c r="HQ18" s="135"/>
      <c r="HR18" s="135"/>
      <c r="HS18" s="135"/>
      <c r="HT18" s="135"/>
      <c r="HU18" s="135"/>
      <c r="HV18" s="135"/>
      <c r="HW18" s="135"/>
      <c r="HX18" s="135"/>
      <c r="HY18" s="135"/>
      <c r="HZ18" s="135"/>
      <c r="IA18" s="135"/>
      <c r="IB18" s="135"/>
      <c r="IC18" s="135"/>
      <c r="ID18" s="135"/>
      <c r="IE18" s="135"/>
      <c r="IF18" s="135"/>
      <c r="IG18" s="135"/>
      <c r="IH18" s="135"/>
      <c r="II18" s="135"/>
      <c r="IJ18" s="135"/>
      <c r="IK18" s="135"/>
      <c r="IL18" s="135"/>
      <c r="IM18" s="135"/>
      <c r="IN18" s="135"/>
      <c r="IO18" s="132"/>
      <c r="IP18" s="132"/>
      <c r="IQ18" s="132"/>
      <c r="IR18" s="332"/>
      <c r="IS18" s="132"/>
      <c r="IT18" s="332"/>
      <c r="IU18" s="332"/>
      <c r="IV18" s="332"/>
      <c r="IW18" s="332"/>
      <c r="IX18" s="332"/>
      <c r="IY18" s="332"/>
      <c r="IZ18" s="332"/>
      <c r="JA18" s="332"/>
      <c r="JB18" s="332"/>
      <c r="JC18" s="332"/>
      <c r="JD18" s="332"/>
      <c r="JE18" s="332"/>
      <c r="JF18" s="332"/>
      <c r="JG18" s="332"/>
      <c r="JH18" s="332"/>
      <c r="JI18" s="332"/>
      <c r="JJ18" s="332"/>
      <c r="JK18" s="332"/>
      <c r="JL18" s="332"/>
      <c r="JM18" s="332"/>
      <c r="JN18" s="332"/>
      <c r="JO18" s="332"/>
      <c r="JP18" s="332"/>
      <c r="JQ18" s="332"/>
      <c r="JR18" s="332"/>
      <c r="JS18" s="332"/>
      <c r="JT18" s="332"/>
      <c r="JU18" s="332"/>
      <c r="JV18" s="332"/>
      <c r="JW18" s="332"/>
      <c r="JX18" s="332"/>
      <c r="JY18" s="332"/>
      <c r="JZ18" s="332"/>
      <c r="KA18" s="332"/>
      <c r="KB18" s="332"/>
      <c r="KC18" s="332"/>
      <c r="KD18" s="332"/>
      <c r="KE18" s="332"/>
      <c r="KF18" s="332"/>
      <c r="KG18" s="332"/>
      <c r="KH18" s="332"/>
      <c r="KI18" s="332"/>
      <c r="KJ18" s="332"/>
      <c r="KK18" s="332"/>
      <c r="KL18" s="332"/>
      <c r="KM18" s="332"/>
      <c r="KN18" s="332"/>
      <c r="KO18" s="332"/>
      <c r="KP18" s="332"/>
      <c r="KQ18" s="332"/>
      <c r="KR18" s="332"/>
      <c r="KS18" s="332"/>
      <c r="KT18" s="332"/>
      <c r="KU18" s="332"/>
      <c r="KV18" s="332"/>
      <c r="KW18" s="332"/>
      <c r="KX18" s="332"/>
      <c r="KY18" s="332"/>
      <c r="KZ18" s="332"/>
      <c r="LA18" s="332"/>
      <c r="LB18" s="332"/>
      <c r="LC18" s="332"/>
      <c r="LD18" s="332"/>
      <c r="LE18" s="332"/>
      <c r="LF18" s="332"/>
      <c r="LG18" s="332"/>
      <c r="LH18" s="332"/>
      <c r="LI18" s="332"/>
      <c r="LJ18" s="332"/>
      <c r="LK18" s="332"/>
      <c r="LL18" s="332"/>
      <c r="LM18" s="332"/>
      <c r="LN18" s="332"/>
      <c r="LO18" s="332"/>
      <c r="LP18" s="332"/>
      <c r="LQ18" s="332"/>
      <c r="LR18" s="332"/>
      <c r="LS18" s="132">
        <f t="shared" si="1"/>
        <v>34500</v>
      </c>
      <c r="LT18" s="132">
        <f t="shared" si="2"/>
        <v>34166.666666666664</v>
      </c>
      <c r="LU18" s="137">
        <f t="shared" si="3"/>
        <v>1040.8329997330663</v>
      </c>
      <c r="LV18" s="136">
        <f t="shared" si="4"/>
        <v>3.0463404870236091E-2</v>
      </c>
      <c r="LW18" s="137">
        <f t="shared" si="5"/>
        <v>28711.764705882353</v>
      </c>
      <c r="LX18" s="137">
        <f t="shared" si="6"/>
        <v>5455.2352941176468</v>
      </c>
      <c r="LY18" s="377">
        <f t="shared" si="0"/>
        <v>34167</v>
      </c>
      <c r="LZ18" s="334" t="s">
        <v>642</v>
      </c>
    </row>
    <row r="19" spans="1:338" s="5" customFormat="1" ht="42.45" customHeight="1" x14ac:dyDescent="0.3">
      <c r="A19" s="131">
        <f t="shared" si="7"/>
        <v>16</v>
      </c>
      <c r="B19" s="139" t="s">
        <v>638</v>
      </c>
      <c r="C19" s="140" t="s">
        <v>290</v>
      </c>
      <c r="D19" s="141" t="s">
        <v>8</v>
      </c>
      <c r="E19" s="142">
        <v>1</v>
      </c>
      <c r="F19" s="132"/>
      <c r="G19" s="132"/>
      <c r="H19" s="132"/>
      <c r="I19" s="132"/>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3"/>
      <c r="AG19" s="132"/>
      <c r="AH19" s="132"/>
      <c r="AI19" s="132"/>
      <c r="AJ19" s="132"/>
      <c r="AK19" s="134"/>
      <c r="AL19" s="134"/>
      <c r="AM19" s="135"/>
      <c r="AN19" s="137"/>
      <c r="AO19" s="135"/>
      <c r="AP19" s="135"/>
      <c r="AQ19" s="135"/>
      <c r="AR19" s="135"/>
      <c r="AS19" s="135">
        <v>40000</v>
      </c>
      <c r="AT19" s="135">
        <v>38100</v>
      </c>
      <c r="AU19" s="135">
        <v>39000</v>
      </c>
      <c r="AV19" s="137"/>
      <c r="AW19" s="329"/>
      <c r="AX19" s="132"/>
      <c r="AY19" s="132"/>
      <c r="AZ19" s="137"/>
      <c r="BA19" s="137"/>
      <c r="BB19" s="135"/>
      <c r="BC19" s="135"/>
      <c r="BD19" s="137"/>
      <c r="BE19" s="137"/>
      <c r="BF19" s="135"/>
      <c r="BG19" s="135"/>
      <c r="BH19" s="135"/>
      <c r="BI19" s="135"/>
      <c r="BJ19" s="135"/>
      <c r="BK19" s="135"/>
      <c r="BL19" s="135"/>
      <c r="BM19" s="135"/>
      <c r="BN19" s="135"/>
      <c r="BO19" s="135"/>
      <c r="BP19" s="135"/>
      <c r="BQ19" s="330"/>
      <c r="BR19" s="135"/>
      <c r="BS19" s="135"/>
      <c r="BT19" s="135"/>
      <c r="BU19" s="135"/>
      <c r="BV19" s="135"/>
      <c r="BW19" s="135"/>
      <c r="BX19" s="135"/>
      <c r="BY19" s="135"/>
      <c r="BZ19" s="132"/>
      <c r="CA19" s="132"/>
      <c r="CB19" s="132"/>
      <c r="CC19" s="132"/>
      <c r="CD19" s="132"/>
      <c r="CE19" s="132"/>
      <c r="CF19" s="137"/>
      <c r="CG19" s="137"/>
      <c r="CH19" s="135"/>
      <c r="CI19" s="135"/>
      <c r="CJ19" s="135"/>
      <c r="CK19" s="135"/>
      <c r="CL19" s="135"/>
      <c r="CM19" s="135"/>
      <c r="CN19" s="135"/>
      <c r="CO19" s="330"/>
      <c r="CP19" s="135"/>
      <c r="CQ19" s="135"/>
      <c r="CR19" s="135"/>
      <c r="CS19" s="135"/>
      <c r="CT19" s="135"/>
      <c r="CU19" s="135"/>
      <c r="CV19" s="135"/>
      <c r="CW19" s="135"/>
      <c r="CX19" s="135"/>
      <c r="CY19" s="135"/>
      <c r="CZ19" s="135"/>
      <c r="DA19" s="135"/>
      <c r="DB19" s="137"/>
      <c r="DC19" s="137"/>
      <c r="DD19" s="137"/>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c r="FY19" s="135"/>
      <c r="FZ19" s="135"/>
      <c r="GA19" s="135"/>
      <c r="GB19" s="135"/>
      <c r="GC19" s="135"/>
      <c r="GD19" s="135"/>
      <c r="GE19" s="135"/>
      <c r="GF19" s="135"/>
      <c r="GG19" s="135"/>
      <c r="GH19" s="135"/>
      <c r="GI19" s="135"/>
      <c r="GJ19" s="135"/>
      <c r="GK19" s="135"/>
      <c r="GL19" s="132"/>
      <c r="GM19" s="132"/>
      <c r="GN19" s="132"/>
      <c r="GO19" s="132"/>
      <c r="GP19" s="132"/>
      <c r="GQ19" s="132"/>
      <c r="GR19" s="135"/>
      <c r="GS19" s="135"/>
      <c r="GT19" s="135"/>
      <c r="GU19" s="135"/>
      <c r="GV19" s="135"/>
      <c r="GW19" s="135"/>
      <c r="GX19" s="135"/>
      <c r="GY19" s="132"/>
      <c r="GZ19" s="132"/>
      <c r="HA19" s="132"/>
      <c r="HB19" s="135"/>
      <c r="HC19" s="135"/>
      <c r="HD19" s="135"/>
      <c r="HE19" s="135"/>
      <c r="HF19" s="135"/>
      <c r="HG19" s="135"/>
      <c r="HH19" s="135"/>
      <c r="HI19" s="132"/>
      <c r="HJ19" s="132"/>
      <c r="HK19" s="132"/>
      <c r="HL19" s="132"/>
      <c r="HM19" s="132"/>
      <c r="HN19" s="132"/>
      <c r="HO19" s="135"/>
      <c r="HP19" s="135"/>
      <c r="HQ19" s="135"/>
      <c r="HR19" s="135"/>
      <c r="HS19" s="135"/>
      <c r="HT19" s="135"/>
      <c r="HU19" s="135"/>
      <c r="HV19" s="135"/>
      <c r="HW19" s="135"/>
      <c r="HX19" s="135"/>
      <c r="HY19" s="135"/>
      <c r="HZ19" s="135"/>
      <c r="IA19" s="135"/>
      <c r="IB19" s="135"/>
      <c r="IC19" s="135"/>
      <c r="ID19" s="135"/>
      <c r="IE19" s="135"/>
      <c r="IF19" s="135"/>
      <c r="IG19" s="135"/>
      <c r="IH19" s="135"/>
      <c r="II19" s="135"/>
      <c r="IJ19" s="135"/>
      <c r="IK19" s="135"/>
      <c r="IL19" s="135"/>
      <c r="IM19" s="135"/>
      <c r="IN19" s="135"/>
      <c r="IO19" s="132"/>
      <c r="IP19" s="132"/>
      <c r="IQ19" s="132"/>
      <c r="IR19" s="332"/>
      <c r="IS19" s="132"/>
      <c r="IT19" s="332"/>
      <c r="IU19" s="332"/>
      <c r="IV19" s="332"/>
      <c r="IW19" s="332"/>
      <c r="IX19" s="332"/>
      <c r="IY19" s="332"/>
      <c r="IZ19" s="332"/>
      <c r="JA19" s="332"/>
      <c r="JB19" s="332"/>
      <c r="JC19" s="332"/>
      <c r="JD19" s="332"/>
      <c r="JE19" s="332"/>
      <c r="JF19" s="332"/>
      <c r="JG19" s="332"/>
      <c r="JH19" s="332"/>
      <c r="JI19" s="332"/>
      <c r="JJ19" s="332"/>
      <c r="JK19" s="332"/>
      <c r="JL19" s="332"/>
      <c r="JM19" s="332"/>
      <c r="JN19" s="332"/>
      <c r="JO19" s="332"/>
      <c r="JP19" s="332"/>
      <c r="JQ19" s="332"/>
      <c r="JR19" s="332"/>
      <c r="JS19" s="332"/>
      <c r="JT19" s="332"/>
      <c r="JU19" s="332"/>
      <c r="JV19" s="332"/>
      <c r="JW19" s="332"/>
      <c r="JX19" s="332"/>
      <c r="JY19" s="332"/>
      <c r="JZ19" s="332"/>
      <c r="KA19" s="332"/>
      <c r="KB19" s="332"/>
      <c r="KC19" s="332"/>
      <c r="KD19" s="332"/>
      <c r="KE19" s="332"/>
      <c r="KF19" s="332"/>
      <c r="KG19" s="332"/>
      <c r="KH19" s="332"/>
      <c r="KI19" s="332"/>
      <c r="KJ19" s="332"/>
      <c r="KK19" s="332"/>
      <c r="KL19" s="332"/>
      <c r="KM19" s="332"/>
      <c r="KN19" s="332"/>
      <c r="KO19" s="332"/>
      <c r="KP19" s="332"/>
      <c r="KQ19" s="332"/>
      <c r="KR19" s="332"/>
      <c r="KS19" s="332"/>
      <c r="KT19" s="332"/>
      <c r="KU19" s="332"/>
      <c r="KV19" s="332"/>
      <c r="KW19" s="332"/>
      <c r="KX19" s="332"/>
      <c r="KY19" s="332"/>
      <c r="KZ19" s="332"/>
      <c r="LA19" s="332"/>
      <c r="LB19" s="332"/>
      <c r="LC19" s="332"/>
      <c r="LD19" s="332"/>
      <c r="LE19" s="332"/>
      <c r="LF19" s="332"/>
      <c r="LG19" s="332"/>
      <c r="LH19" s="332"/>
      <c r="LI19" s="332"/>
      <c r="LJ19" s="332"/>
      <c r="LK19" s="332"/>
      <c r="LL19" s="332"/>
      <c r="LM19" s="332"/>
      <c r="LN19" s="332"/>
      <c r="LO19" s="332"/>
      <c r="LP19" s="332"/>
      <c r="LQ19" s="332"/>
      <c r="LR19" s="332"/>
      <c r="LS19" s="132">
        <f t="shared" si="1"/>
        <v>39000</v>
      </c>
      <c r="LT19" s="132">
        <f t="shared" si="2"/>
        <v>39033.333333333336</v>
      </c>
      <c r="LU19" s="137">
        <f t="shared" si="3"/>
        <v>950.43849529221688</v>
      </c>
      <c r="LV19" s="136">
        <f t="shared" si="4"/>
        <v>2.4349406369570031E-2</v>
      </c>
      <c r="LW19" s="137">
        <f t="shared" si="5"/>
        <v>32801.680672268907</v>
      </c>
      <c r="LX19" s="137">
        <f t="shared" si="6"/>
        <v>6232.319327731092</v>
      </c>
      <c r="LY19" s="377">
        <f t="shared" si="0"/>
        <v>39034</v>
      </c>
      <c r="LZ19" s="334" t="s">
        <v>642</v>
      </c>
    </row>
    <row r="20" spans="1:338" s="5" customFormat="1" ht="43.95" customHeight="1" x14ac:dyDescent="0.3">
      <c r="A20" s="131">
        <f t="shared" si="7"/>
        <v>17</v>
      </c>
      <c r="B20" s="236" t="s">
        <v>291</v>
      </c>
      <c r="C20" s="140" t="s">
        <v>292</v>
      </c>
      <c r="D20" s="141" t="s">
        <v>8</v>
      </c>
      <c r="E20" s="142">
        <v>1</v>
      </c>
      <c r="F20" s="132"/>
      <c r="G20" s="132"/>
      <c r="H20" s="132"/>
      <c r="I20" s="132"/>
      <c r="J20" s="132"/>
      <c r="K20" s="132"/>
      <c r="L20" s="132"/>
      <c r="M20" s="132">
        <v>62987</v>
      </c>
      <c r="N20" s="132">
        <f t="shared" ref="N20:N21" si="12">+(M20*5.1%)+M20</f>
        <v>66199.337</v>
      </c>
      <c r="O20" s="132"/>
      <c r="P20" s="132"/>
      <c r="Q20" s="132"/>
      <c r="R20" s="132"/>
      <c r="S20" s="132"/>
      <c r="T20" s="132"/>
      <c r="U20" s="132"/>
      <c r="V20" s="132"/>
      <c r="W20" s="132"/>
      <c r="X20" s="132"/>
      <c r="Y20" s="132"/>
      <c r="Z20" s="132"/>
      <c r="AA20" s="132"/>
      <c r="AB20" s="132"/>
      <c r="AC20" s="132"/>
      <c r="AD20" s="132"/>
      <c r="AE20" s="132"/>
      <c r="AF20" s="133"/>
      <c r="AG20" s="132"/>
      <c r="AH20" s="132"/>
      <c r="AI20" s="132"/>
      <c r="AJ20" s="132"/>
      <c r="AK20" s="134"/>
      <c r="AL20" s="134"/>
      <c r="AM20" s="135"/>
      <c r="AN20" s="137"/>
      <c r="AO20" s="135"/>
      <c r="AP20" s="135"/>
      <c r="AQ20" s="135"/>
      <c r="AR20" s="135"/>
      <c r="AS20" s="135"/>
      <c r="AT20" s="135"/>
      <c r="AU20" s="135"/>
      <c r="AV20" s="137"/>
      <c r="AW20" s="329"/>
      <c r="AX20" s="132"/>
      <c r="AY20" s="132"/>
      <c r="AZ20" s="137"/>
      <c r="BA20" s="137"/>
      <c r="BB20" s="135"/>
      <c r="BC20" s="135"/>
      <c r="BD20" s="137"/>
      <c r="BE20" s="137"/>
      <c r="BF20" s="135"/>
      <c r="BG20" s="135"/>
      <c r="BH20" s="135"/>
      <c r="BI20" s="135"/>
      <c r="BJ20" s="135"/>
      <c r="BK20" s="135"/>
      <c r="BL20" s="135"/>
      <c r="BM20" s="135"/>
      <c r="BN20" s="135"/>
      <c r="BO20" s="135"/>
      <c r="BP20" s="135"/>
      <c r="BQ20" s="330"/>
      <c r="BR20" s="135"/>
      <c r="BS20" s="135"/>
      <c r="BT20" s="135"/>
      <c r="BU20" s="135"/>
      <c r="BV20" s="135"/>
      <c r="BW20" s="135"/>
      <c r="BX20" s="135"/>
      <c r="BY20" s="135"/>
      <c r="BZ20" s="132"/>
      <c r="CA20" s="132"/>
      <c r="CB20" s="132">
        <v>89000</v>
      </c>
      <c r="CC20" s="132">
        <f t="shared" ref="CC20:CC22" si="13">+(CB20*5.1%)+CB20</f>
        <v>93539</v>
      </c>
      <c r="CD20" s="132"/>
      <c r="CE20" s="132"/>
      <c r="CF20" s="137"/>
      <c r="CG20" s="137"/>
      <c r="CH20" s="135"/>
      <c r="CI20" s="135"/>
      <c r="CJ20" s="135"/>
      <c r="CK20" s="135"/>
      <c r="CL20" s="135"/>
      <c r="CM20" s="135"/>
      <c r="CN20" s="135"/>
      <c r="CO20" s="330"/>
      <c r="CP20" s="135"/>
      <c r="CQ20" s="135"/>
      <c r="CR20" s="135"/>
      <c r="CS20" s="135"/>
      <c r="CT20" s="135"/>
      <c r="CU20" s="135"/>
      <c r="CV20" s="135"/>
      <c r="CW20" s="135"/>
      <c r="CX20" s="135"/>
      <c r="CY20" s="135"/>
      <c r="CZ20" s="135"/>
      <c r="DA20" s="135"/>
      <c r="DB20" s="137"/>
      <c r="DC20" s="137"/>
      <c r="DD20" s="137"/>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c r="FY20" s="135"/>
      <c r="FZ20" s="135"/>
      <c r="GA20" s="135"/>
      <c r="GB20" s="135"/>
      <c r="GC20" s="135"/>
      <c r="GD20" s="135"/>
      <c r="GE20" s="135"/>
      <c r="GF20" s="135"/>
      <c r="GG20" s="135"/>
      <c r="GH20" s="135"/>
      <c r="GI20" s="135"/>
      <c r="GJ20" s="135"/>
      <c r="GK20" s="135"/>
      <c r="GL20" s="132"/>
      <c r="GM20" s="132"/>
      <c r="GN20" s="132"/>
      <c r="GO20" s="132"/>
      <c r="GP20" s="132"/>
      <c r="GQ20" s="132"/>
      <c r="GR20" s="135"/>
      <c r="GS20" s="135"/>
      <c r="GT20" s="135"/>
      <c r="GU20" s="135"/>
      <c r="GV20" s="135"/>
      <c r="GW20" s="135"/>
      <c r="GX20" s="135"/>
      <c r="GY20" s="132"/>
      <c r="GZ20" s="132"/>
      <c r="HA20" s="132"/>
      <c r="HB20" s="135"/>
      <c r="HC20" s="135"/>
      <c r="HD20" s="135"/>
      <c r="HE20" s="135"/>
      <c r="HF20" s="135"/>
      <c r="HG20" s="135"/>
      <c r="HH20" s="135"/>
      <c r="HI20" s="132"/>
      <c r="HJ20" s="132"/>
      <c r="HK20" s="132"/>
      <c r="HL20" s="132"/>
      <c r="HM20" s="132"/>
      <c r="HN20" s="132"/>
      <c r="HO20" s="135"/>
      <c r="HP20" s="135"/>
      <c r="HQ20" s="135"/>
      <c r="HR20" s="135"/>
      <c r="HS20" s="135"/>
      <c r="HT20" s="135"/>
      <c r="HU20" s="135"/>
      <c r="HV20" s="135"/>
      <c r="HW20" s="135"/>
      <c r="HX20" s="135"/>
      <c r="HY20" s="135"/>
      <c r="HZ20" s="135"/>
      <c r="IA20" s="135"/>
      <c r="IB20" s="135"/>
      <c r="IC20" s="135"/>
      <c r="ID20" s="135"/>
      <c r="IE20" s="135"/>
      <c r="IF20" s="135"/>
      <c r="IG20" s="135"/>
      <c r="IH20" s="135"/>
      <c r="II20" s="135"/>
      <c r="IJ20" s="135"/>
      <c r="IK20" s="135"/>
      <c r="IL20" s="135"/>
      <c r="IM20" s="135"/>
      <c r="IN20" s="135"/>
      <c r="IO20" s="132"/>
      <c r="IP20" s="132"/>
      <c r="IQ20" s="132"/>
      <c r="IR20" s="332"/>
      <c r="IS20" s="132"/>
      <c r="IT20" s="332"/>
      <c r="IU20" s="332"/>
      <c r="IV20" s="332"/>
      <c r="IW20" s="332"/>
      <c r="IX20" s="332"/>
      <c r="IY20" s="332"/>
      <c r="IZ20" s="332"/>
      <c r="JA20" s="332"/>
      <c r="JB20" s="332"/>
      <c r="JC20" s="332"/>
      <c r="JD20" s="332"/>
      <c r="JE20" s="332"/>
      <c r="JF20" s="332"/>
      <c r="JG20" s="332"/>
      <c r="JH20" s="332"/>
      <c r="JI20" s="332"/>
      <c r="JJ20" s="332"/>
      <c r="JK20" s="332"/>
      <c r="JL20" s="332"/>
      <c r="JM20" s="332"/>
      <c r="JN20" s="332"/>
      <c r="JO20" s="332"/>
      <c r="JP20" s="332"/>
      <c r="JQ20" s="332"/>
      <c r="JR20" s="332"/>
      <c r="JS20" s="332"/>
      <c r="JT20" s="332"/>
      <c r="JU20" s="332"/>
      <c r="JV20" s="332"/>
      <c r="JW20" s="332"/>
      <c r="JX20" s="332"/>
      <c r="JY20" s="332"/>
      <c r="JZ20" s="332"/>
      <c r="KA20" s="332"/>
      <c r="KB20" s="332"/>
      <c r="KC20" s="332"/>
      <c r="KD20" s="332"/>
      <c r="KE20" s="332"/>
      <c r="KF20" s="332"/>
      <c r="KG20" s="332"/>
      <c r="KH20" s="332"/>
      <c r="KI20" s="332"/>
      <c r="KJ20" s="332"/>
      <c r="KK20" s="332"/>
      <c r="KL20" s="332"/>
      <c r="KM20" s="332"/>
      <c r="KN20" s="332"/>
      <c r="KO20" s="332"/>
      <c r="KP20" s="332"/>
      <c r="KQ20" s="332"/>
      <c r="KR20" s="332"/>
      <c r="KS20" s="332"/>
      <c r="KT20" s="332"/>
      <c r="KU20" s="332"/>
      <c r="KV20" s="332"/>
      <c r="KW20" s="332"/>
      <c r="KX20" s="332"/>
      <c r="KY20" s="332"/>
      <c r="KZ20" s="332"/>
      <c r="LA20" s="332"/>
      <c r="LB20" s="332"/>
      <c r="LC20" s="332"/>
      <c r="LD20" s="332"/>
      <c r="LE20" s="332"/>
      <c r="LF20" s="332"/>
      <c r="LG20" s="332"/>
      <c r="LH20" s="332"/>
      <c r="LI20" s="332"/>
      <c r="LJ20" s="332"/>
      <c r="LK20" s="332"/>
      <c r="LL20" s="332"/>
      <c r="LM20" s="332"/>
      <c r="LN20" s="332"/>
      <c r="LO20" s="332"/>
      <c r="LP20" s="332"/>
      <c r="LQ20" s="332"/>
      <c r="LR20" s="332"/>
      <c r="LS20" s="132">
        <f t="shared" si="1"/>
        <v>79869.1685</v>
      </c>
      <c r="LT20" s="132">
        <f t="shared" si="2"/>
        <v>79869.1685</v>
      </c>
      <c r="LU20" s="137">
        <f t="shared" si="3"/>
        <v>19332.06110265493</v>
      </c>
      <c r="LV20" s="136">
        <f t="shared" si="4"/>
        <v>0.24204660528868446</v>
      </c>
      <c r="LW20" s="137">
        <f>+LY20</f>
        <v>79870</v>
      </c>
      <c r="LX20" s="137">
        <v>0</v>
      </c>
      <c r="LY20" s="377">
        <f t="shared" si="0"/>
        <v>79870</v>
      </c>
      <c r="LZ20" s="138" t="s">
        <v>123</v>
      </c>
    </row>
    <row r="21" spans="1:338" s="5" customFormat="1" ht="43.95" customHeight="1" x14ac:dyDescent="0.3">
      <c r="A21" s="131">
        <f t="shared" si="7"/>
        <v>18</v>
      </c>
      <c r="B21" s="139" t="s">
        <v>293</v>
      </c>
      <c r="C21" s="140" t="s">
        <v>294</v>
      </c>
      <c r="D21" s="141" t="s">
        <v>8</v>
      </c>
      <c r="E21" s="142">
        <v>1</v>
      </c>
      <c r="F21" s="132"/>
      <c r="G21" s="132"/>
      <c r="H21" s="132"/>
      <c r="I21" s="132"/>
      <c r="J21" s="132"/>
      <c r="K21" s="132"/>
      <c r="L21" s="132"/>
      <c r="M21" s="132">
        <v>77994</v>
      </c>
      <c r="N21" s="132">
        <f t="shared" si="12"/>
        <v>81971.694000000003</v>
      </c>
      <c r="O21" s="132"/>
      <c r="P21" s="132"/>
      <c r="Q21" s="132"/>
      <c r="R21" s="132"/>
      <c r="S21" s="132"/>
      <c r="T21" s="132"/>
      <c r="U21" s="132"/>
      <c r="V21" s="132"/>
      <c r="W21" s="132"/>
      <c r="X21" s="132"/>
      <c r="Y21" s="132"/>
      <c r="Z21" s="132"/>
      <c r="AA21" s="132"/>
      <c r="AB21" s="132"/>
      <c r="AC21" s="132"/>
      <c r="AD21" s="132"/>
      <c r="AE21" s="132"/>
      <c r="AF21" s="133"/>
      <c r="AG21" s="132"/>
      <c r="AH21" s="132"/>
      <c r="AI21" s="132"/>
      <c r="AJ21" s="132"/>
      <c r="AK21" s="134"/>
      <c r="AL21" s="134"/>
      <c r="AM21" s="135"/>
      <c r="AN21" s="137"/>
      <c r="AO21" s="135"/>
      <c r="AP21" s="135"/>
      <c r="AQ21" s="135"/>
      <c r="AR21" s="135"/>
      <c r="AS21" s="135"/>
      <c r="AT21" s="135"/>
      <c r="AU21" s="135"/>
      <c r="AV21" s="137"/>
      <c r="AW21" s="329"/>
      <c r="AX21" s="132"/>
      <c r="AY21" s="132"/>
      <c r="AZ21" s="137"/>
      <c r="BA21" s="137"/>
      <c r="BB21" s="135"/>
      <c r="BC21" s="135"/>
      <c r="BD21" s="137"/>
      <c r="BE21" s="137"/>
      <c r="BF21" s="135"/>
      <c r="BG21" s="135"/>
      <c r="BH21" s="135"/>
      <c r="BI21" s="135"/>
      <c r="BJ21" s="135"/>
      <c r="BK21" s="135"/>
      <c r="BL21" s="135"/>
      <c r="BM21" s="135"/>
      <c r="BN21" s="135"/>
      <c r="BO21" s="135"/>
      <c r="BP21" s="135"/>
      <c r="BQ21" s="330"/>
      <c r="BR21" s="135"/>
      <c r="BS21" s="135"/>
      <c r="BT21" s="135"/>
      <c r="BU21" s="135"/>
      <c r="BV21" s="135"/>
      <c r="BW21" s="135"/>
      <c r="BX21" s="135"/>
      <c r="BY21" s="135"/>
      <c r="BZ21" s="132"/>
      <c r="CA21" s="132"/>
      <c r="CB21" s="132">
        <v>89900</v>
      </c>
      <c r="CC21" s="132">
        <f t="shared" si="13"/>
        <v>94484.9</v>
      </c>
      <c r="CD21" s="132"/>
      <c r="CE21" s="132"/>
      <c r="CF21" s="137"/>
      <c r="CG21" s="137"/>
      <c r="CH21" s="135"/>
      <c r="CI21" s="135"/>
      <c r="CJ21" s="135"/>
      <c r="CK21" s="135"/>
      <c r="CL21" s="135"/>
      <c r="CM21" s="135"/>
      <c r="CN21" s="135"/>
      <c r="CO21" s="330"/>
      <c r="CP21" s="135"/>
      <c r="CQ21" s="135"/>
      <c r="CR21" s="135"/>
      <c r="CS21" s="135"/>
      <c r="CT21" s="135"/>
      <c r="CU21" s="135"/>
      <c r="CV21" s="135"/>
      <c r="CW21" s="135"/>
      <c r="CX21" s="135"/>
      <c r="CY21" s="135"/>
      <c r="CZ21" s="135"/>
      <c r="DA21" s="135"/>
      <c r="DB21" s="137"/>
      <c r="DC21" s="137"/>
      <c r="DD21" s="137"/>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c r="FY21" s="135"/>
      <c r="FZ21" s="135"/>
      <c r="GA21" s="135"/>
      <c r="GB21" s="135"/>
      <c r="GC21" s="135"/>
      <c r="GD21" s="135"/>
      <c r="GE21" s="135"/>
      <c r="GF21" s="135"/>
      <c r="GG21" s="135"/>
      <c r="GH21" s="135"/>
      <c r="GI21" s="135"/>
      <c r="GJ21" s="135"/>
      <c r="GK21" s="135"/>
      <c r="GL21" s="132"/>
      <c r="GM21" s="132"/>
      <c r="GN21" s="132"/>
      <c r="GO21" s="132"/>
      <c r="GP21" s="132"/>
      <c r="GQ21" s="132"/>
      <c r="GR21" s="135"/>
      <c r="GS21" s="135"/>
      <c r="GT21" s="135"/>
      <c r="GU21" s="135"/>
      <c r="GV21" s="135"/>
      <c r="GW21" s="135"/>
      <c r="GX21" s="135"/>
      <c r="GY21" s="132"/>
      <c r="GZ21" s="132"/>
      <c r="HA21" s="132"/>
      <c r="HB21" s="135"/>
      <c r="HC21" s="135"/>
      <c r="HD21" s="135"/>
      <c r="HE21" s="135"/>
      <c r="HF21" s="135"/>
      <c r="HG21" s="135"/>
      <c r="HH21" s="135"/>
      <c r="HI21" s="132"/>
      <c r="HJ21" s="132"/>
      <c r="HK21" s="132"/>
      <c r="HL21" s="132"/>
      <c r="HM21" s="132"/>
      <c r="HN21" s="132"/>
      <c r="HO21" s="135"/>
      <c r="HP21" s="135"/>
      <c r="HQ21" s="135"/>
      <c r="HR21" s="135"/>
      <c r="HS21" s="135"/>
      <c r="HT21" s="135"/>
      <c r="HU21" s="135"/>
      <c r="HV21" s="135"/>
      <c r="HW21" s="135"/>
      <c r="HX21" s="135"/>
      <c r="HY21" s="135"/>
      <c r="HZ21" s="135"/>
      <c r="IA21" s="135"/>
      <c r="IB21" s="135"/>
      <c r="IC21" s="135"/>
      <c r="ID21" s="135"/>
      <c r="IE21" s="135"/>
      <c r="IF21" s="135"/>
      <c r="IG21" s="135"/>
      <c r="IH21" s="135"/>
      <c r="II21" s="135"/>
      <c r="IJ21" s="135"/>
      <c r="IK21" s="135"/>
      <c r="IL21" s="135"/>
      <c r="IM21" s="135"/>
      <c r="IN21" s="135"/>
      <c r="IO21" s="132"/>
      <c r="IP21" s="132"/>
      <c r="IQ21" s="132"/>
      <c r="IR21" s="332"/>
      <c r="IS21" s="132"/>
      <c r="IT21" s="332"/>
      <c r="IU21" s="332"/>
      <c r="IV21" s="332"/>
      <c r="IW21" s="332"/>
      <c r="IX21" s="332"/>
      <c r="IY21" s="332"/>
      <c r="IZ21" s="332"/>
      <c r="JA21" s="332"/>
      <c r="JB21" s="332"/>
      <c r="JC21" s="332"/>
      <c r="JD21" s="332"/>
      <c r="JE21" s="332"/>
      <c r="JF21" s="332"/>
      <c r="JG21" s="332"/>
      <c r="JH21" s="332"/>
      <c r="JI21" s="332"/>
      <c r="JJ21" s="332"/>
      <c r="JK21" s="332"/>
      <c r="JL21" s="332"/>
      <c r="JM21" s="332"/>
      <c r="JN21" s="332"/>
      <c r="JO21" s="332"/>
      <c r="JP21" s="332"/>
      <c r="JQ21" s="332"/>
      <c r="JR21" s="332"/>
      <c r="JS21" s="332"/>
      <c r="JT21" s="332"/>
      <c r="JU21" s="332"/>
      <c r="JV21" s="332"/>
      <c r="JW21" s="332"/>
      <c r="JX21" s="332"/>
      <c r="JY21" s="332"/>
      <c r="JZ21" s="332"/>
      <c r="KA21" s="332"/>
      <c r="KB21" s="332"/>
      <c r="KC21" s="332"/>
      <c r="KD21" s="332"/>
      <c r="KE21" s="332"/>
      <c r="KF21" s="332"/>
      <c r="KG21" s="332"/>
      <c r="KH21" s="332"/>
      <c r="KI21" s="332"/>
      <c r="KJ21" s="332"/>
      <c r="KK21" s="332"/>
      <c r="KL21" s="332"/>
      <c r="KM21" s="332"/>
      <c r="KN21" s="332"/>
      <c r="KO21" s="332"/>
      <c r="KP21" s="332"/>
      <c r="KQ21" s="332"/>
      <c r="KR21" s="332"/>
      <c r="KS21" s="332"/>
      <c r="KT21" s="332"/>
      <c r="KU21" s="332"/>
      <c r="KV21" s="332"/>
      <c r="KW21" s="332"/>
      <c r="KX21" s="332"/>
      <c r="KY21" s="332"/>
      <c r="KZ21" s="332"/>
      <c r="LA21" s="332"/>
      <c r="LB21" s="332"/>
      <c r="LC21" s="332"/>
      <c r="LD21" s="332"/>
      <c r="LE21" s="332"/>
      <c r="LF21" s="332"/>
      <c r="LG21" s="332"/>
      <c r="LH21" s="332"/>
      <c r="LI21" s="332"/>
      <c r="LJ21" s="332"/>
      <c r="LK21" s="332"/>
      <c r="LL21" s="332"/>
      <c r="LM21" s="332"/>
      <c r="LN21" s="332"/>
      <c r="LO21" s="332"/>
      <c r="LP21" s="332"/>
      <c r="LQ21" s="332"/>
      <c r="LR21" s="332"/>
      <c r="LS21" s="132">
        <f t="shared" si="1"/>
        <v>88228.296999999991</v>
      </c>
      <c r="LT21" s="132">
        <f t="shared" si="2"/>
        <v>88228.296999999991</v>
      </c>
      <c r="LU21" s="137">
        <f t="shared" si="3"/>
        <v>8848.1728169841863</v>
      </c>
      <c r="LV21" s="136">
        <f t="shared" si="4"/>
        <v>0.1002872447711893</v>
      </c>
      <c r="LW21" s="137">
        <f>+LY21</f>
        <v>88229</v>
      </c>
      <c r="LX21" s="137">
        <v>0</v>
      </c>
      <c r="LY21" s="377">
        <f t="shared" si="0"/>
        <v>88229</v>
      </c>
      <c r="LZ21" s="138" t="s">
        <v>118</v>
      </c>
    </row>
    <row r="22" spans="1:338" s="5" customFormat="1" ht="45.45" customHeight="1" x14ac:dyDescent="0.3">
      <c r="A22" s="131">
        <f t="shared" si="7"/>
        <v>19</v>
      </c>
      <c r="B22" s="139" t="s">
        <v>295</v>
      </c>
      <c r="C22" s="140" t="s">
        <v>296</v>
      </c>
      <c r="D22" s="141" t="s">
        <v>8</v>
      </c>
      <c r="E22" s="142">
        <v>1</v>
      </c>
      <c r="F22" s="132"/>
      <c r="G22" s="132"/>
      <c r="H22" s="132"/>
      <c r="I22" s="132"/>
      <c r="J22" s="132"/>
      <c r="K22" s="132"/>
      <c r="L22" s="132"/>
      <c r="M22" s="132"/>
      <c r="N22" s="132"/>
      <c r="O22" s="132"/>
      <c r="P22" s="132"/>
      <c r="Q22" s="132"/>
      <c r="R22" s="132"/>
      <c r="S22" s="132"/>
      <c r="T22" s="132"/>
      <c r="U22" s="132"/>
      <c r="V22" s="132"/>
      <c r="W22" s="132"/>
      <c r="X22" s="132"/>
      <c r="Y22" s="132"/>
      <c r="Z22" s="132"/>
      <c r="AA22" s="132"/>
      <c r="AB22" s="132"/>
      <c r="AC22" s="132"/>
      <c r="AD22" s="132"/>
      <c r="AE22" s="132"/>
      <c r="AF22" s="133"/>
      <c r="AG22" s="132"/>
      <c r="AH22" s="132"/>
      <c r="AI22" s="132"/>
      <c r="AJ22" s="132"/>
      <c r="AK22" s="134"/>
      <c r="AL22" s="134"/>
      <c r="AM22" s="135"/>
      <c r="AN22" s="137"/>
      <c r="AO22" s="135"/>
      <c r="AP22" s="135"/>
      <c r="AQ22" s="135"/>
      <c r="AR22" s="135"/>
      <c r="AS22" s="135"/>
      <c r="AT22" s="135"/>
      <c r="AU22" s="135"/>
      <c r="AV22" s="137"/>
      <c r="AW22" s="329"/>
      <c r="AX22" s="132"/>
      <c r="AY22" s="132"/>
      <c r="AZ22" s="137"/>
      <c r="BA22" s="137"/>
      <c r="BB22" s="135"/>
      <c r="BC22" s="135"/>
      <c r="BD22" s="137"/>
      <c r="BE22" s="137"/>
      <c r="BF22" s="135"/>
      <c r="BG22" s="135"/>
      <c r="BH22" s="135"/>
      <c r="BI22" s="135"/>
      <c r="BJ22" s="135"/>
      <c r="BK22" s="135"/>
      <c r="BL22" s="135"/>
      <c r="BM22" s="135"/>
      <c r="BN22" s="135"/>
      <c r="BO22" s="135"/>
      <c r="BP22" s="135"/>
      <c r="BQ22" s="330"/>
      <c r="BR22" s="135"/>
      <c r="BS22" s="135"/>
      <c r="BT22" s="135"/>
      <c r="BU22" s="135"/>
      <c r="BV22" s="135"/>
      <c r="BW22" s="135"/>
      <c r="BX22" s="135"/>
      <c r="BY22" s="135"/>
      <c r="BZ22" s="132"/>
      <c r="CA22" s="132"/>
      <c r="CB22" s="132">
        <v>89900</v>
      </c>
      <c r="CC22" s="132">
        <f t="shared" si="13"/>
        <v>94484.9</v>
      </c>
      <c r="CD22" s="132">
        <v>100000</v>
      </c>
      <c r="CE22" s="132">
        <f t="shared" ref="CE22" si="14">+(CD22*5.1%)+CD22</f>
        <v>105100</v>
      </c>
      <c r="CF22" s="137"/>
      <c r="CG22" s="137"/>
      <c r="CH22" s="135"/>
      <c r="CI22" s="135"/>
      <c r="CJ22" s="135"/>
      <c r="CK22" s="135"/>
      <c r="CL22" s="135"/>
      <c r="CM22" s="135"/>
      <c r="CN22" s="135"/>
      <c r="CO22" s="330"/>
      <c r="CP22" s="135"/>
      <c r="CQ22" s="135"/>
      <c r="CR22" s="135"/>
      <c r="CS22" s="135"/>
      <c r="CT22" s="135"/>
      <c r="CU22" s="135"/>
      <c r="CV22" s="135"/>
      <c r="CW22" s="135"/>
      <c r="CX22" s="135"/>
      <c r="CY22" s="135"/>
      <c r="CZ22" s="135"/>
      <c r="DA22" s="135"/>
      <c r="DB22" s="137"/>
      <c r="DC22" s="137"/>
      <c r="DD22" s="137"/>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c r="FY22" s="135"/>
      <c r="FZ22" s="135"/>
      <c r="GA22" s="135"/>
      <c r="GB22" s="135"/>
      <c r="GC22" s="135"/>
      <c r="GD22" s="135"/>
      <c r="GE22" s="135"/>
      <c r="GF22" s="135"/>
      <c r="GG22" s="135"/>
      <c r="GH22" s="135"/>
      <c r="GI22" s="135"/>
      <c r="GJ22" s="135"/>
      <c r="GK22" s="135"/>
      <c r="GL22" s="132"/>
      <c r="GM22" s="132"/>
      <c r="GN22" s="132"/>
      <c r="GO22" s="132"/>
      <c r="GP22" s="132"/>
      <c r="GQ22" s="132"/>
      <c r="GR22" s="135"/>
      <c r="GS22" s="135"/>
      <c r="GT22" s="135"/>
      <c r="GU22" s="135"/>
      <c r="GV22" s="135"/>
      <c r="GW22" s="135"/>
      <c r="GX22" s="135"/>
      <c r="GY22" s="132"/>
      <c r="GZ22" s="132"/>
      <c r="HA22" s="132"/>
      <c r="HB22" s="135"/>
      <c r="HC22" s="135"/>
      <c r="HD22" s="135"/>
      <c r="HE22" s="135"/>
      <c r="HF22" s="135"/>
      <c r="HG22" s="135"/>
      <c r="HH22" s="135"/>
      <c r="HI22" s="132"/>
      <c r="HJ22" s="132"/>
      <c r="HK22" s="132"/>
      <c r="HL22" s="132"/>
      <c r="HM22" s="132"/>
      <c r="HN22" s="132"/>
      <c r="HO22" s="135"/>
      <c r="HP22" s="135"/>
      <c r="HQ22" s="135"/>
      <c r="HR22" s="135"/>
      <c r="HS22" s="135"/>
      <c r="HT22" s="135"/>
      <c r="HU22" s="135"/>
      <c r="HV22" s="135"/>
      <c r="HW22" s="135"/>
      <c r="HX22" s="135"/>
      <c r="HY22" s="135"/>
      <c r="HZ22" s="135"/>
      <c r="IA22" s="135"/>
      <c r="IB22" s="135"/>
      <c r="IC22" s="135"/>
      <c r="ID22" s="135"/>
      <c r="IE22" s="135"/>
      <c r="IF22" s="135"/>
      <c r="IG22" s="135"/>
      <c r="IH22" s="135"/>
      <c r="II22" s="135"/>
      <c r="IJ22" s="135"/>
      <c r="IK22" s="135"/>
      <c r="IL22" s="135"/>
      <c r="IM22" s="135"/>
      <c r="IN22" s="135"/>
      <c r="IO22" s="132"/>
      <c r="IP22" s="132"/>
      <c r="IQ22" s="132"/>
      <c r="IR22" s="332"/>
      <c r="IS22" s="132"/>
      <c r="IT22" s="332"/>
      <c r="IU22" s="332"/>
      <c r="IV22" s="332"/>
      <c r="IW22" s="332"/>
      <c r="IX22" s="332"/>
      <c r="IY22" s="332"/>
      <c r="IZ22" s="332"/>
      <c r="JA22" s="332"/>
      <c r="JB22" s="332"/>
      <c r="JC22" s="332"/>
      <c r="JD22" s="332"/>
      <c r="JE22" s="332"/>
      <c r="JF22" s="332"/>
      <c r="JG22" s="332"/>
      <c r="JH22" s="332"/>
      <c r="JI22" s="332"/>
      <c r="JJ22" s="332"/>
      <c r="JK22" s="332"/>
      <c r="JL22" s="332"/>
      <c r="JM22" s="332"/>
      <c r="JN22" s="332"/>
      <c r="JO22" s="332"/>
      <c r="JP22" s="332"/>
      <c r="JQ22" s="332"/>
      <c r="JR22" s="332"/>
      <c r="JS22" s="332"/>
      <c r="JT22" s="332"/>
      <c r="JU22" s="332"/>
      <c r="JV22" s="332"/>
      <c r="JW22" s="332"/>
      <c r="JX22" s="332"/>
      <c r="JY22" s="332"/>
      <c r="JZ22" s="332"/>
      <c r="KA22" s="332"/>
      <c r="KB22" s="332"/>
      <c r="KC22" s="332"/>
      <c r="KD22" s="332"/>
      <c r="KE22" s="332"/>
      <c r="KF22" s="332"/>
      <c r="KG22" s="332"/>
      <c r="KH22" s="332"/>
      <c r="KI22" s="332"/>
      <c r="KJ22" s="332"/>
      <c r="KK22" s="332"/>
      <c r="KL22" s="332"/>
      <c r="KM22" s="332"/>
      <c r="KN22" s="332"/>
      <c r="KO22" s="332"/>
      <c r="KP22" s="332"/>
      <c r="KQ22" s="332"/>
      <c r="KR22" s="332"/>
      <c r="KS22" s="332"/>
      <c r="KT22" s="332"/>
      <c r="KU22" s="332"/>
      <c r="KV22" s="332"/>
      <c r="KW22" s="332"/>
      <c r="KX22" s="332"/>
      <c r="KY22" s="332"/>
      <c r="KZ22" s="332"/>
      <c r="LA22" s="332"/>
      <c r="LB22" s="332"/>
      <c r="LC22" s="332"/>
      <c r="LD22" s="332"/>
      <c r="LE22" s="332"/>
      <c r="LF22" s="332"/>
      <c r="LG22" s="332"/>
      <c r="LH22" s="332"/>
      <c r="LI22" s="332"/>
      <c r="LJ22" s="332"/>
      <c r="LK22" s="332"/>
      <c r="LL22" s="332"/>
      <c r="LM22" s="332"/>
      <c r="LN22" s="332"/>
      <c r="LO22" s="332"/>
      <c r="LP22" s="332"/>
      <c r="LQ22" s="332"/>
      <c r="LR22" s="332"/>
      <c r="LS22" s="132">
        <f t="shared" si="1"/>
        <v>99792.45</v>
      </c>
      <c r="LT22" s="132">
        <f t="shared" si="2"/>
        <v>99792.45</v>
      </c>
      <c r="LU22" s="137">
        <f t="shared" si="3"/>
        <v>7506.0091929733244</v>
      </c>
      <c r="LV22" s="136">
        <f t="shared" si="4"/>
        <v>7.5216203159390566E-2</v>
      </c>
      <c r="LW22" s="137">
        <f>+LY22</f>
        <v>99793</v>
      </c>
      <c r="LX22" s="137">
        <v>0</v>
      </c>
      <c r="LY22" s="377">
        <f t="shared" si="0"/>
        <v>99793</v>
      </c>
      <c r="LZ22" s="334" t="s">
        <v>642</v>
      </c>
    </row>
    <row r="23" spans="1:338" s="5" customFormat="1" ht="71.55" customHeight="1" x14ac:dyDescent="0.3">
      <c r="A23" s="131">
        <f t="shared" si="7"/>
        <v>20</v>
      </c>
      <c r="B23" s="236" t="s">
        <v>297</v>
      </c>
      <c r="C23" s="8" t="s">
        <v>298</v>
      </c>
      <c r="D23" s="236" t="s">
        <v>8</v>
      </c>
      <c r="E23" s="322">
        <v>1</v>
      </c>
      <c r="F23" s="132"/>
      <c r="G23" s="132"/>
      <c r="H23" s="132"/>
      <c r="I23" s="132"/>
      <c r="J23" s="132"/>
      <c r="K23" s="132"/>
      <c r="L23" s="132"/>
      <c r="M23" s="132"/>
      <c r="N23" s="132"/>
      <c r="O23" s="132"/>
      <c r="P23" s="132"/>
      <c r="Q23" s="132"/>
      <c r="R23" s="132"/>
      <c r="S23" s="132"/>
      <c r="T23" s="132"/>
      <c r="U23" s="132"/>
      <c r="V23" s="132"/>
      <c r="W23" s="132"/>
      <c r="X23" s="132"/>
      <c r="Y23" s="132"/>
      <c r="Z23" s="132"/>
      <c r="AA23" s="132"/>
      <c r="AB23" s="132"/>
      <c r="AC23" s="132"/>
      <c r="AD23" s="132"/>
      <c r="AE23" s="132"/>
      <c r="AF23" s="133"/>
      <c r="AG23" s="132"/>
      <c r="AH23" s="132"/>
      <c r="AI23" s="132"/>
      <c r="AJ23" s="132"/>
      <c r="AK23" s="134"/>
      <c r="AL23" s="134"/>
      <c r="AM23" s="135"/>
      <c r="AN23" s="137"/>
      <c r="AO23" s="135"/>
      <c r="AP23" s="135"/>
      <c r="AQ23" s="135"/>
      <c r="AR23" s="135"/>
      <c r="AS23" s="135"/>
      <c r="AT23" s="135"/>
      <c r="AU23" s="135"/>
      <c r="AV23" s="137"/>
      <c r="AW23" s="329"/>
      <c r="AX23" s="132"/>
      <c r="AY23" s="132"/>
      <c r="AZ23" s="137"/>
      <c r="BA23" s="137"/>
      <c r="BB23" s="135"/>
      <c r="BC23" s="135"/>
      <c r="BD23" s="137"/>
      <c r="BE23" s="137"/>
      <c r="BF23" s="135"/>
      <c r="BG23" s="135"/>
      <c r="BH23" s="135"/>
      <c r="BI23" s="135"/>
      <c r="BJ23" s="135"/>
      <c r="BK23" s="135"/>
      <c r="BL23" s="135"/>
      <c r="BM23" s="135"/>
      <c r="BN23" s="135"/>
      <c r="BO23" s="135"/>
      <c r="BP23" s="135"/>
      <c r="BQ23" s="330"/>
      <c r="BR23" s="135"/>
      <c r="BS23" s="135"/>
      <c r="BT23" s="135"/>
      <c r="BU23" s="135"/>
      <c r="BV23" s="135"/>
      <c r="BW23" s="135"/>
      <c r="BX23" s="135"/>
      <c r="BY23" s="135"/>
      <c r="BZ23" s="132"/>
      <c r="CA23" s="132"/>
      <c r="CB23" s="132"/>
      <c r="CC23" s="132"/>
      <c r="CD23" s="132"/>
      <c r="CE23" s="132"/>
      <c r="CF23" s="137"/>
      <c r="CG23" s="137"/>
      <c r="CH23" s="135"/>
      <c r="CI23" s="135"/>
      <c r="CJ23" s="135"/>
      <c r="CK23" s="135"/>
      <c r="CL23" s="135"/>
      <c r="CM23" s="135"/>
      <c r="CN23" s="135"/>
      <c r="CO23" s="330"/>
      <c r="CP23" s="135"/>
      <c r="CQ23" s="135"/>
      <c r="CR23" s="135"/>
      <c r="CS23" s="135"/>
      <c r="CT23" s="135"/>
      <c r="CU23" s="135"/>
      <c r="CV23" s="135"/>
      <c r="CW23" s="135"/>
      <c r="CX23" s="135"/>
      <c r="CY23" s="135"/>
      <c r="CZ23" s="135"/>
      <c r="DA23" s="135"/>
      <c r="DB23" s="137"/>
      <c r="DC23" s="137"/>
      <c r="DD23" s="137"/>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v>143100</v>
      </c>
      <c r="FX23" s="135"/>
      <c r="FY23" s="135"/>
      <c r="FZ23" s="135"/>
      <c r="GA23" s="135"/>
      <c r="GB23" s="135"/>
      <c r="GC23" s="135"/>
      <c r="GD23" s="135"/>
      <c r="GE23" s="135"/>
      <c r="GF23" s="135"/>
      <c r="GG23" s="135"/>
      <c r="GH23" s="135"/>
      <c r="GI23" s="135"/>
      <c r="GJ23" s="135"/>
      <c r="GK23" s="135">
        <v>129900</v>
      </c>
      <c r="GL23" s="132"/>
      <c r="GM23" s="132"/>
      <c r="GN23" s="132"/>
      <c r="GO23" s="132"/>
      <c r="GP23" s="132"/>
      <c r="GQ23" s="132"/>
      <c r="GR23" s="135"/>
      <c r="GS23" s="135"/>
      <c r="GT23" s="135"/>
      <c r="GU23" s="135"/>
      <c r="GV23" s="135"/>
      <c r="GW23" s="135"/>
      <c r="GX23" s="135"/>
      <c r="GY23" s="132"/>
      <c r="GZ23" s="132"/>
      <c r="HA23" s="132"/>
      <c r="HB23" s="135"/>
      <c r="HC23" s="135"/>
      <c r="HD23" s="135"/>
      <c r="HE23" s="135"/>
      <c r="HF23" s="135"/>
      <c r="HG23" s="135"/>
      <c r="HH23" s="135"/>
      <c r="HI23" s="132"/>
      <c r="HJ23" s="132"/>
      <c r="HK23" s="132"/>
      <c r="HL23" s="132"/>
      <c r="HM23" s="132"/>
      <c r="HN23" s="132"/>
      <c r="HO23" s="135"/>
      <c r="HP23" s="135"/>
      <c r="HQ23" s="135"/>
      <c r="HR23" s="135"/>
      <c r="HS23" s="135"/>
      <c r="HT23" s="135"/>
      <c r="HU23" s="135"/>
      <c r="HV23" s="135"/>
      <c r="HW23" s="135"/>
      <c r="HX23" s="135"/>
      <c r="HY23" s="135"/>
      <c r="HZ23" s="135"/>
      <c r="IA23" s="135"/>
      <c r="IB23" s="135"/>
      <c r="IC23" s="135"/>
      <c r="ID23" s="135"/>
      <c r="IE23" s="135"/>
      <c r="IF23" s="135"/>
      <c r="IG23" s="135"/>
      <c r="IH23" s="135"/>
      <c r="II23" s="135"/>
      <c r="IJ23" s="135"/>
      <c r="IK23" s="135"/>
      <c r="IL23" s="135"/>
      <c r="IM23" s="135"/>
      <c r="IN23" s="135"/>
      <c r="IO23" s="132"/>
      <c r="IP23" s="132"/>
      <c r="IQ23" s="132"/>
      <c r="IR23" s="332"/>
      <c r="IS23" s="132"/>
      <c r="IT23" s="332"/>
      <c r="IU23" s="332"/>
      <c r="IV23" s="332"/>
      <c r="IW23" s="332"/>
      <c r="IX23" s="332"/>
      <c r="IY23" s="332"/>
      <c r="IZ23" s="332"/>
      <c r="JA23" s="332"/>
      <c r="JB23" s="332"/>
      <c r="JC23" s="332"/>
      <c r="JD23" s="332"/>
      <c r="JE23" s="332"/>
      <c r="JF23" s="332"/>
      <c r="JG23" s="332"/>
      <c r="JH23" s="332"/>
      <c r="JI23" s="332"/>
      <c r="JJ23" s="332"/>
      <c r="JK23" s="332"/>
      <c r="JL23" s="332"/>
      <c r="JM23" s="332"/>
      <c r="JN23" s="332"/>
      <c r="JO23" s="332"/>
      <c r="JP23" s="332"/>
      <c r="JQ23" s="332"/>
      <c r="JR23" s="332"/>
      <c r="JS23" s="332"/>
      <c r="JT23" s="332"/>
      <c r="JU23" s="332"/>
      <c r="JV23" s="332"/>
      <c r="JW23" s="332"/>
      <c r="JX23" s="332"/>
      <c r="JY23" s="332"/>
      <c r="JZ23" s="332"/>
      <c r="KA23" s="332"/>
      <c r="KB23" s="332"/>
      <c r="KC23" s="332"/>
      <c r="KD23" s="332"/>
      <c r="KE23" s="332"/>
      <c r="KF23" s="332"/>
      <c r="KG23" s="332"/>
      <c r="KH23" s="332"/>
      <c r="KI23" s="332"/>
      <c r="KJ23" s="332"/>
      <c r="KK23" s="332"/>
      <c r="KL23" s="332"/>
      <c r="KM23" s="332"/>
      <c r="KN23" s="332"/>
      <c r="KO23" s="332"/>
      <c r="KP23" s="332"/>
      <c r="KQ23" s="332"/>
      <c r="KR23" s="332"/>
      <c r="KS23" s="332"/>
      <c r="KT23" s="332"/>
      <c r="KU23" s="332"/>
      <c r="KV23" s="332"/>
      <c r="KW23" s="332"/>
      <c r="KX23" s="332"/>
      <c r="KY23" s="332"/>
      <c r="KZ23" s="332"/>
      <c r="LA23" s="332"/>
      <c r="LB23" s="332"/>
      <c r="LC23" s="332"/>
      <c r="LD23" s="332"/>
      <c r="LE23" s="332"/>
      <c r="LF23" s="332"/>
      <c r="LG23" s="332"/>
      <c r="LH23" s="332"/>
      <c r="LI23" s="332"/>
      <c r="LJ23" s="332"/>
      <c r="LK23" s="332"/>
      <c r="LL23" s="332"/>
      <c r="LM23" s="332"/>
      <c r="LN23" s="332"/>
      <c r="LO23" s="332"/>
      <c r="LP23" s="332"/>
      <c r="LQ23" s="332"/>
      <c r="LR23" s="332"/>
      <c r="LS23" s="132">
        <f t="shared" si="1"/>
        <v>136500</v>
      </c>
      <c r="LT23" s="132">
        <f t="shared" si="2"/>
        <v>136500</v>
      </c>
      <c r="LU23" s="137">
        <f t="shared" si="3"/>
        <v>9333.8095116624281</v>
      </c>
      <c r="LV23" s="136">
        <f t="shared" si="4"/>
        <v>6.8379556861995816E-2</v>
      </c>
      <c r="LW23" s="137">
        <f t="shared" si="5"/>
        <v>114705.88235294117</v>
      </c>
      <c r="LX23" s="137">
        <f t="shared" si="6"/>
        <v>21794.117647058825</v>
      </c>
      <c r="LY23" s="377">
        <f t="shared" si="0"/>
        <v>136500</v>
      </c>
      <c r="LZ23" s="334" t="s">
        <v>642</v>
      </c>
    </row>
    <row r="24" spans="1:338" s="5" customFormat="1" ht="40.049999999999997" customHeight="1" x14ac:dyDescent="0.3">
      <c r="A24" s="131">
        <f t="shared" si="7"/>
        <v>21</v>
      </c>
      <c r="B24" s="236" t="s">
        <v>299</v>
      </c>
      <c r="C24" s="8" t="s">
        <v>300</v>
      </c>
      <c r="D24" s="236" t="s">
        <v>8</v>
      </c>
      <c r="E24" s="322">
        <v>1</v>
      </c>
      <c r="F24" s="132"/>
      <c r="G24" s="132"/>
      <c r="H24" s="132"/>
      <c r="I24" s="132"/>
      <c r="J24" s="132"/>
      <c r="K24" s="132"/>
      <c r="L24" s="132"/>
      <c r="M24" s="132"/>
      <c r="N24" s="132"/>
      <c r="O24" s="132"/>
      <c r="P24" s="132"/>
      <c r="Q24" s="132"/>
      <c r="R24" s="132"/>
      <c r="S24" s="132"/>
      <c r="T24" s="132"/>
      <c r="U24" s="132"/>
      <c r="V24" s="132"/>
      <c r="W24" s="132"/>
      <c r="X24" s="132"/>
      <c r="Y24" s="132"/>
      <c r="Z24" s="132"/>
      <c r="AA24" s="132"/>
      <c r="AB24" s="132"/>
      <c r="AC24" s="132"/>
      <c r="AD24" s="132"/>
      <c r="AE24" s="132"/>
      <c r="AF24" s="133"/>
      <c r="AG24" s="132"/>
      <c r="AH24" s="132"/>
      <c r="AI24" s="132"/>
      <c r="AJ24" s="132"/>
      <c r="AK24" s="134"/>
      <c r="AL24" s="134"/>
      <c r="AM24" s="135"/>
      <c r="AN24" s="137"/>
      <c r="AO24" s="135"/>
      <c r="AP24" s="135"/>
      <c r="AQ24" s="135"/>
      <c r="AR24" s="135"/>
      <c r="AS24" s="135"/>
      <c r="AT24" s="135"/>
      <c r="AU24" s="135"/>
      <c r="AV24" s="137"/>
      <c r="AW24" s="329"/>
      <c r="AX24" s="132"/>
      <c r="AY24" s="132"/>
      <c r="AZ24" s="137"/>
      <c r="BA24" s="137"/>
      <c r="BB24" s="135"/>
      <c r="BC24" s="135"/>
      <c r="BD24" s="137"/>
      <c r="BE24" s="137"/>
      <c r="BF24" s="135"/>
      <c r="BG24" s="135"/>
      <c r="BH24" s="135"/>
      <c r="BI24" s="135"/>
      <c r="BJ24" s="135"/>
      <c r="BK24" s="135"/>
      <c r="BL24" s="135"/>
      <c r="BM24" s="135"/>
      <c r="BN24" s="135"/>
      <c r="BO24" s="135"/>
      <c r="BP24" s="135"/>
      <c r="BQ24" s="330"/>
      <c r="BR24" s="135"/>
      <c r="BS24" s="135"/>
      <c r="BT24" s="135"/>
      <c r="BU24" s="135"/>
      <c r="BV24" s="135"/>
      <c r="BW24" s="135"/>
      <c r="BX24" s="135"/>
      <c r="BY24" s="135"/>
      <c r="BZ24" s="132"/>
      <c r="CA24" s="132"/>
      <c r="CB24" s="132"/>
      <c r="CC24" s="132"/>
      <c r="CD24" s="132"/>
      <c r="CE24" s="132"/>
      <c r="CF24" s="137"/>
      <c r="CG24" s="137"/>
      <c r="CH24" s="135"/>
      <c r="CI24" s="135"/>
      <c r="CJ24" s="135"/>
      <c r="CK24" s="135"/>
      <c r="CL24" s="135"/>
      <c r="CM24" s="135"/>
      <c r="CN24" s="135"/>
      <c r="CO24" s="330"/>
      <c r="CP24" s="135"/>
      <c r="CQ24" s="135"/>
      <c r="CR24" s="135"/>
      <c r="CS24" s="135"/>
      <c r="CT24" s="135"/>
      <c r="CU24" s="135"/>
      <c r="CV24" s="135"/>
      <c r="CW24" s="135"/>
      <c r="CX24" s="135"/>
      <c r="CY24" s="135"/>
      <c r="CZ24" s="135"/>
      <c r="DA24" s="135"/>
      <c r="DB24" s="137"/>
      <c r="DC24" s="137"/>
      <c r="DD24" s="137"/>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v>98000</v>
      </c>
      <c r="FV24" s="135"/>
      <c r="FW24" s="135"/>
      <c r="FX24" s="135"/>
      <c r="FY24" s="135"/>
      <c r="FZ24" s="135"/>
      <c r="GA24" s="135"/>
      <c r="GB24" s="135"/>
      <c r="GC24" s="135"/>
      <c r="GD24" s="135"/>
      <c r="GE24" s="135"/>
      <c r="GF24" s="135"/>
      <c r="GG24" s="135"/>
      <c r="GH24" s="135"/>
      <c r="GI24" s="135"/>
      <c r="GJ24" s="135"/>
      <c r="GK24" s="135">
        <v>101500</v>
      </c>
      <c r="GL24" s="132"/>
      <c r="GM24" s="132"/>
      <c r="GN24" s="132"/>
      <c r="GO24" s="132"/>
      <c r="GP24" s="132"/>
      <c r="GQ24" s="132"/>
      <c r="GR24" s="135"/>
      <c r="GS24" s="135"/>
      <c r="GT24" s="135"/>
      <c r="GU24" s="135"/>
      <c r="GV24" s="135"/>
      <c r="GW24" s="135"/>
      <c r="GX24" s="135"/>
      <c r="GY24" s="132"/>
      <c r="GZ24" s="132"/>
      <c r="HA24" s="132"/>
      <c r="HB24" s="135"/>
      <c r="HC24" s="135"/>
      <c r="HD24" s="135"/>
      <c r="HE24" s="135"/>
      <c r="HF24" s="135"/>
      <c r="HG24" s="135"/>
      <c r="HH24" s="135"/>
      <c r="HI24" s="132"/>
      <c r="HJ24" s="132"/>
      <c r="HK24" s="132"/>
      <c r="HL24" s="132"/>
      <c r="HM24" s="132"/>
      <c r="HN24" s="132"/>
      <c r="HO24" s="135"/>
      <c r="HP24" s="135"/>
      <c r="HQ24" s="135"/>
      <c r="HR24" s="135"/>
      <c r="HS24" s="135"/>
      <c r="HT24" s="135"/>
      <c r="HU24" s="135"/>
      <c r="HV24" s="135"/>
      <c r="HW24" s="135"/>
      <c r="HX24" s="135"/>
      <c r="HY24" s="135"/>
      <c r="HZ24" s="135"/>
      <c r="IA24" s="135"/>
      <c r="IB24" s="135"/>
      <c r="IC24" s="135"/>
      <c r="ID24" s="135"/>
      <c r="IE24" s="135"/>
      <c r="IF24" s="135"/>
      <c r="IG24" s="135"/>
      <c r="IH24" s="135"/>
      <c r="II24" s="135"/>
      <c r="IJ24" s="135"/>
      <c r="IK24" s="135"/>
      <c r="IL24" s="135"/>
      <c r="IM24" s="135"/>
      <c r="IN24" s="135"/>
      <c r="IO24" s="132"/>
      <c r="IP24" s="132"/>
      <c r="IQ24" s="132"/>
      <c r="IR24" s="332"/>
      <c r="IS24" s="132"/>
      <c r="IT24" s="332"/>
      <c r="IU24" s="332"/>
      <c r="IV24" s="332"/>
      <c r="IW24" s="332"/>
      <c r="IX24" s="332"/>
      <c r="IY24" s="332"/>
      <c r="IZ24" s="332"/>
      <c r="JA24" s="332"/>
      <c r="JB24" s="332"/>
      <c r="JC24" s="332"/>
      <c r="JD24" s="332"/>
      <c r="JE24" s="332"/>
      <c r="JF24" s="332"/>
      <c r="JG24" s="332"/>
      <c r="JH24" s="332"/>
      <c r="JI24" s="332"/>
      <c r="JJ24" s="332"/>
      <c r="JK24" s="332"/>
      <c r="JL24" s="332"/>
      <c r="JM24" s="332"/>
      <c r="JN24" s="332"/>
      <c r="JO24" s="332"/>
      <c r="JP24" s="332"/>
      <c r="JQ24" s="332"/>
      <c r="JR24" s="332"/>
      <c r="JS24" s="332"/>
      <c r="JT24" s="332"/>
      <c r="JU24" s="332"/>
      <c r="JV24" s="332"/>
      <c r="JW24" s="332"/>
      <c r="JX24" s="332"/>
      <c r="JY24" s="332"/>
      <c r="JZ24" s="332"/>
      <c r="KA24" s="332"/>
      <c r="KB24" s="332"/>
      <c r="KC24" s="332"/>
      <c r="KD24" s="332"/>
      <c r="KE24" s="332"/>
      <c r="KF24" s="332"/>
      <c r="KG24" s="332"/>
      <c r="KH24" s="332"/>
      <c r="KI24" s="332"/>
      <c r="KJ24" s="332"/>
      <c r="KK24" s="332"/>
      <c r="KL24" s="332"/>
      <c r="KM24" s="332"/>
      <c r="KN24" s="332"/>
      <c r="KO24" s="332"/>
      <c r="KP24" s="332"/>
      <c r="KQ24" s="332"/>
      <c r="KR24" s="332"/>
      <c r="KS24" s="332"/>
      <c r="KT24" s="332"/>
      <c r="KU24" s="332"/>
      <c r="KV24" s="332"/>
      <c r="KW24" s="332"/>
      <c r="KX24" s="332"/>
      <c r="KY24" s="332"/>
      <c r="KZ24" s="332"/>
      <c r="LA24" s="332"/>
      <c r="LB24" s="332"/>
      <c r="LC24" s="332"/>
      <c r="LD24" s="332"/>
      <c r="LE24" s="332"/>
      <c r="LF24" s="332"/>
      <c r="LG24" s="332"/>
      <c r="LH24" s="332"/>
      <c r="LI24" s="332"/>
      <c r="LJ24" s="332"/>
      <c r="LK24" s="332"/>
      <c r="LL24" s="332"/>
      <c r="LM24" s="332"/>
      <c r="LN24" s="332"/>
      <c r="LO24" s="332"/>
      <c r="LP24" s="332"/>
      <c r="LQ24" s="332"/>
      <c r="LR24" s="332"/>
      <c r="LS24" s="132">
        <f t="shared" si="1"/>
        <v>99750</v>
      </c>
      <c r="LT24" s="132">
        <f t="shared" si="2"/>
        <v>99750</v>
      </c>
      <c r="LU24" s="137">
        <f t="shared" si="3"/>
        <v>2474.8737341529163</v>
      </c>
      <c r="LV24" s="136">
        <f t="shared" si="4"/>
        <v>2.4810764252159563E-2</v>
      </c>
      <c r="LW24" s="137">
        <f t="shared" si="5"/>
        <v>83823.529411764714</v>
      </c>
      <c r="LX24" s="137">
        <f t="shared" si="6"/>
        <v>15926.470588235296</v>
      </c>
      <c r="LY24" s="377">
        <f t="shared" si="0"/>
        <v>99750</v>
      </c>
      <c r="LZ24" s="334" t="s">
        <v>642</v>
      </c>
    </row>
    <row r="25" spans="1:338" s="5" customFormat="1" ht="43.95" customHeight="1" x14ac:dyDescent="0.3">
      <c r="A25" s="131">
        <f t="shared" si="7"/>
        <v>22</v>
      </c>
      <c r="B25" s="236" t="s">
        <v>301</v>
      </c>
      <c r="C25" s="8" t="s">
        <v>690</v>
      </c>
      <c r="D25" s="236" t="s">
        <v>8</v>
      </c>
      <c r="E25" s="322">
        <v>1</v>
      </c>
      <c r="F25" s="132"/>
      <c r="G25" s="132"/>
      <c r="H25" s="132"/>
      <c r="I25" s="132"/>
      <c r="J25" s="132"/>
      <c r="K25" s="132"/>
      <c r="L25" s="132"/>
      <c r="M25" s="132"/>
      <c r="N25" s="132"/>
      <c r="O25" s="132"/>
      <c r="P25" s="132"/>
      <c r="Q25" s="132"/>
      <c r="R25" s="132"/>
      <c r="S25" s="132"/>
      <c r="T25" s="132"/>
      <c r="U25" s="132"/>
      <c r="V25" s="132"/>
      <c r="W25" s="132"/>
      <c r="X25" s="132"/>
      <c r="Y25" s="132"/>
      <c r="Z25" s="132"/>
      <c r="AA25" s="132"/>
      <c r="AB25" s="132"/>
      <c r="AC25" s="132"/>
      <c r="AD25" s="132"/>
      <c r="AE25" s="132"/>
      <c r="AF25" s="133"/>
      <c r="AG25" s="132"/>
      <c r="AH25" s="132"/>
      <c r="AI25" s="132"/>
      <c r="AJ25" s="132"/>
      <c r="AK25" s="134"/>
      <c r="AL25" s="134"/>
      <c r="AM25" s="135"/>
      <c r="AN25" s="137"/>
      <c r="AO25" s="135"/>
      <c r="AP25" s="135"/>
      <c r="AQ25" s="135"/>
      <c r="AR25" s="135"/>
      <c r="AS25" s="135"/>
      <c r="AT25" s="135"/>
      <c r="AU25" s="135"/>
      <c r="AV25" s="137"/>
      <c r="AW25" s="329"/>
      <c r="AX25" s="132"/>
      <c r="AY25" s="132"/>
      <c r="AZ25" s="137"/>
      <c r="BA25" s="137"/>
      <c r="BB25" s="135"/>
      <c r="BC25" s="135"/>
      <c r="BD25" s="137"/>
      <c r="BE25" s="137"/>
      <c r="BF25" s="135"/>
      <c r="BG25" s="135"/>
      <c r="BH25" s="135"/>
      <c r="BI25" s="135"/>
      <c r="BJ25" s="135"/>
      <c r="BK25" s="135"/>
      <c r="BL25" s="135"/>
      <c r="BM25" s="135"/>
      <c r="BN25" s="135"/>
      <c r="BO25" s="135"/>
      <c r="BP25" s="135"/>
      <c r="BQ25" s="330"/>
      <c r="BR25" s="135"/>
      <c r="BS25" s="135"/>
      <c r="BT25" s="135"/>
      <c r="BU25" s="135"/>
      <c r="BV25" s="135"/>
      <c r="BW25" s="135"/>
      <c r="BX25" s="135"/>
      <c r="BY25" s="135"/>
      <c r="BZ25" s="132"/>
      <c r="CA25" s="132"/>
      <c r="CB25" s="132"/>
      <c r="CC25" s="132"/>
      <c r="CD25" s="132"/>
      <c r="CE25" s="132"/>
      <c r="CF25" s="137"/>
      <c r="CG25" s="137"/>
      <c r="CH25" s="135"/>
      <c r="CI25" s="135"/>
      <c r="CJ25" s="135"/>
      <c r="CK25" s="135"/>
      <c r="CL25" s="135"/>
      <c r="CM25" s="135"/>
      <c r="CN25" s="135"/>
      <c r="CO25" s="330"/>
      <c r="CP25" s="135"/>
      <c r="CQ25" s="135"/>
      <c r="CR25" s="135"/>
      <c r="CS25" s="135"/>
      <c r="CT25" s="135"/>
      <c r="CU25" s="135"/>
      <c r="CV25" s="135"/>
      <c r="CW25" s="135"/>
      <c r="CX25" s="135"/>
      <c r="CY25" s="135"/>
      <c r="CZ25" s="135"/>
      <c r="DA25" s="135"/>
      <c r="DB25" s="137"/>
      <c r="DC25" s="137"/>
      <c r="DD25" s="137"/>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c r="FY25" s="135"/>
      <c r="FZ25" s="135"/>
      <c r="GA25" s="135"/>
      <c r="GB25" s="135"/>
      <c r="GC25" s="135"/>
      <c r="GD25" s="135"/>
      <c r="GE25" s="135"/>
      <c r="GF25" s="135"/>
      <c r="GG25" s="135"/>
      <c r="GH25" s="135"/>
      <c r="GI25" s="135"/>
      <c r="GJ25" s="135"/>
      <c r="GK25" s="135"/>
      <c r="GL25" s="132"/>
      <c r="GM25" s="132"/>
      <c r="GN25" s="132"/>
      <c r="GO25" s="132"/>
      <c r="GP25" s="132"/>
      <c r="GQ25" s="132"/>
      <c r="GR25" s="135"/>
      <c r="GS25" s="135"/>
      <c r="GT25" s="135"/>
      <c r="GU25" s="135"/>
      <c r="GV25" s="135"/>
      <c r="GW25" s="135"/>
      <c r="GX25" s="135"/>
      <c r="GY25" s="132"/>
      <c r="GZ25" s="132"/>
      <c r="HA25" s="132"/>
      <c r="HB25" s="135">
        <v>180000</v>
      </c>
      <c r="HC25" s="135">
        <f>((HB25*5.1%)+HB25)</f>
        <v>189180</v>
      </c>
      <c r="HD25" s="135">
        <v>170000</v>
      </c>
      <c r="HE25" s="135">
        <f>((HD25*5.1%)+HD25)</f>
        <v>178670</v>
      </c>
      <c r="HF25" s="135">
        <v>249900</v>
      </c>
      <c r="HG25" s="135">
        <f>((HF25*5.1%)+HF25)</f>
        <v>262644.90000000002</v>
      </c>
      <c r="HH25" s="135"/>
      <c r="HI25" s="132"/>
      <c r="HJ25" s="132"/>
      <c r="HK25" s="132"/>
      <c r="HL25" s="132"/>
      <c r="HM25" s="132"/>
      <c r="HN25" s="132"/>
      <c r="HO25" s="135"/>
      <c r="HP25" s="135"/>
      <c r="HQ25" s="135"/>
      <c r="HR25" s="135"/>
      <c r="HS25" s="135"/>
      <c r="HT25" s="135"/>
      <c r="HU25" s="135"/>
      <c r="HV25" s="135"/>
      <c r="HW25" s="135"/>
      <c r="HX25" s="135"/>
      <c r="HY25" s="135"/>
      <c r="HZ25" s="135"/>
      <c r="IA25" s="135"/>
      <c r="IB25" s="135"/>
      <c r="IC25" s="135"/>
      <c r="ID25" s="135"/>
      <c r="IE25" s="135"/>
      <c r="IF25" s="135"/>
      <c r="IG25" s="135"/>
      <c r="IH25" s="135"/>
      <c r="II25" s="135"/>
      <c r="IJ25" s="135"/>
      <c r="IK25" s="135"/>
      <c r="IL25" s="135"/>
      <c r="IM25" s="135"/>
      <c r="IN25" s="135"/>
      <c r="IO25" s="132"/>
      <c r="IP25" s="132"/>
      <c r="IQ25" s="132"/>
      <c r="IR25" s="332"/>
      <c r="IS25" s="132"/>
      <c r="IT25" s="332"/>
      <c r="IU25" s="332"/>
      <c r="IV25" s="332"/>
      <c r="IW25" s="332"/>
      <c r="IX25" s="332"/>
      <c r="IY25" s="332"/>
      <c r="IZ25" s="332"/>
      <c r="JA25" s="332"/>
      <c r="JB25" s="332"/>
      <c r="JC25" s="332"/>
      <c r="JD25" s="332"/>
      <c r="JE25" s="332"/>
      <c r="JF25" s="332"/>
      <c r="JG25" s="332"/>
      <c r="JH25" s="332"/>
      <c r="JI25" s="332"/>
      <c r="JJ25" s="332"/>
      <c r="JK25" s="332"/>
      <c r="JL25" s="332"/>
      <c r="JM25" s="332"/>
      <c r="JN25" s="332"/>
      <c r="JO25" s="332"/>
      <c r="JP25" s="332"/>
      <c r="JQ25" s="332"/>
      <c r="JR25" s="332"/>
      <c r="JS25" s="332"/>
      <c r="JT25" s="332"/>
      <c r="JU25" s="332"/>
      <c r="JV25" s="332"/>
      <c r="JW25" s="332"/>
      <c r="JX25" s="332"/>
      <c r="JY25" s="332"/>
      <c r="JZ25" s="332"/>
      <c r="KA25" s="332"/>
      <c r="KB25" s="332"/>
      <c r="KC25" s="332"/>
      <c r="KD25" s="332"/>
      <c r="KE25" s="332"/>
      <c r="KF25" s="332"/>
      <c r="KG25" s="332"/>
      <c r="KH25" s="332"/>
      <c r="KI25" s="332"/>
      <c r="KJ25" s="332"/>
      <c r="KK25" s="332"/>
      <c r="KL25" s="332"/>
      <c r="KM25" s="332"/>
      <c r="KN25" s="332"/>
      <c r="KO25" s="332"/>
      <c r="KP25" s="332"/>
      <c r="KQ25" s="332"/>
      <c r="KR25" s="332"/>
      <c r="KS25" s="332"/>
      <c r="KT25" s="332"/>
      <c r="KU25" s="332"/>
      <c r="KV25" s="332"/>
      <c r="KW25" s="332"/>
      <c r="KX25" s="332"/>
      <c r="KY25" s="332"/>
      <c r="KZ25" s="332"/>
      <c r="LA25" s="332"/>
      <c r="LB25" s="332"/>
      <c r="LC25" s="332"/>
      <c r="LD25" s="332"/>
      <c r="LE25" s="332"/>
      <c r="LF25" s="332"/>
      <c r="LG25" s="332"/>
      <c r="LH25" s="332"/>
      <c r="LI25" s="332"/>
      <c r="LJ25" s="332"/>
      <c r="LK25" s="332"/>
      <c r="LL25" s="332"/>
      <c r="LM25" s="332"/>
      <c r="LN25" s="332"/>
      <c r="LO25" s="332"/>
      <c r="LP25" s="332"/>
      <c r="LQ25" s="332"/>
      <c r="LR25" s="332"/>
      <c r="LS25" s="132">
        <f t="shared" si="1"/>
        <v>189180</v>
      </c>
      <c r="LT25" s="132">
        <f t="shared" si="2"/>
        <v>210164.96666666667</v>
      </c>
      <c r="LU25" s="137">
        <f t="shared" si="3"/>
        <v>45751.749441997672</v>
      </c>
      <c r="LV25" s="136">
        <f t="shared" si="4"/>
        <v>0.21769446243893964</v>
      </c>
      <c r="LW25" s="137">
        <f t="shared" si="5"/>
        <v>158974.78991596639</v>
      </c>
      <c r="LX25" s="137">
        <f t="shared" si="6"/>
        <v>30205.210084033613</v>
      </c>
      <c r="LY25" s="377">
        <f t="shared" si="0"/>
        <v>189180</v>
      </c>
      <c r="LZ25" s="334" t="s">
        <v>636</v>
      </c>
    </row>
    <row r="26" spans="1:338" s="5" customFormat="1" ht="42.45" customHeight="1" x14ac:dyDescent="0.3">
      <c r="A26" s="131">
        <f t="shared" si="7"/>
        <v>23</v>
      </c>
      <c r="B26" s="236" t="s">
        <v>302</v>
      </c>
      <c r="C26" s="8" t="s">
        <v>303</v>
      </c>
      <c r="D26" s="236" t="s">
        <v>8</v>
      </c>
      <c r="E26" s="322">
        <v>1</v>
      </c>
      <c r="F26" s="132">
        <v>21400</v>
      </c>
      <c r="G26" s="132">
        <f>((F26*5.1%)+F26)</f>
        <v>22491.4</v>
      </c>
      <c r="H26" s="132">
        <v>23700</v>
      </c>
      <c r="I26" s="132">
        <f>((H26*5.1%)+H26)</f>
        <v>24908.7</v>
      </c>
      <c r="J26" s="132"/>
      <c r="K26" s="132"/>
      <c r="L26" s="132"/>
      <c r="M26" s="132"/>
      <c r="N26" s="132"/>
      <c r="O26" s="132"/>
      <c r="P26" s="132"/>
      <c r="Q26" s="132"/>
      <c r="R26" s="132"/>
      <c r="S26" s="132"/>
      <c r="T26" s="132"/>
      <c r="U26" s="132"/>
      <c r="V26" s="132"/>
      <c r="W26" s="132"/>
      <c r="X26" s="132"/>
      <c r="Y26" s="132"/>
      <c r="Z26" s="132"/>
      <c r="AA26" s="132"/>
      <c r="AB26" s="132"/>
      <c r="AC26" s="132"/>
      <c r="AD26" s="132"/>
      <c r="AE26" s="132"/>
      <c r="AF26" s="133"/>
      <c r="AG26" s="132"/>
      <c r="AH26" s="132"/>
      <c r="AI26" s="132"/>
      <c r="AJ26" s="132"/>
      <c r="AK26" s="134"/>
      <c r="AL26" s="134"/>
      <c r="AM26" s="135"/>
      <c r="AN26" s="137"/>
      <c r="AO26" s="135"/>
      <c r="AP26" s="135"/>
      <c r="AQ26" s="135"/>
      <c r="AR26" s="135"/>
      <c r="AS26" s="135"/>
      <c r="AT26" s="135"/>
      <c r="AU26" s="135"/>
      <c r="AV26" s="137"/>
      <c r="AW26" s="329"/>
      <c r="AX26" s="132"/>
      <c r="AY26" s="132"/>
      <c r="AZ26" s="137"/>
      <c r="BA26" s="137"/>
      <c r="BB26" s="135"/>
      <c r="BC26" s="135"/>
      <c r="BD26" s="137"/>
      <c r="BE26" s="137"/>
      <c r="BF26" s="135"/>
      <c r="BG26" s="135"/>
      <c r="BH26" s="135"/>
      <c r="BI26" s="135"/>
      <c r="BJ26" s="135"/>
      <c r="BK26" s="135"/>
      <c r="BL26" s="135"/>
      <c r="BM26" s="135"/>
      <c r="BN26" s="135"/>
      <c r="BO26" s="135"/>
      <c r="BP26" s="135"/>
      <c r="BQ26" s="330"/>
      <c r="BR26" s="135"/>
      <c r="BS26" s="135"/>
      <c r="BT26" s="135"/>
      <c r="BU26" s="135"/>
      <c r="BV26" s="135"/>
      <c r="BW26" s="135"/>
      <c r="BX26" s="135"/>
      <c r="BY26" s="135"/>
      <c r="BZ26" s="132"/>
      <c r="CA26" s="132"/>
      <c r="CB26" s="132"/>
      <c r="CC26" s="132"/>
      <c r="CD26" s="132"/>
      <c r="CE26" s="132"/>
      <c r="CF26" s="137"/>
      <c r="CG26" s="137"/>
      <c r="CH26" s="135"/>
      <c r="CI26" s="135"/>
      <c r="CJ26" s="135"/>
      <c r="CK26" s="135"/>
      <c r="CL26" s="135"/>
      <c r="CM26" s="135"/>
      <c r="CN26" s="135"/>
      <c r="CO26" s="330"/>
      <c r="CP26" s="135"/>
      <c r="CQ26" s="135"/>
      <c r="CR26" s="135"/>
      <c r="CS26" s="135"/>
      <c r="CT26" s="135"/>
      <c r="CU26" s="135"/>
      <c r="CV26" s="135"/>
      <c r="CW26" s="135"/>
      <c r="CX26" s="135"/>
      <c r="CY26" s="135"/>
      <c r="CZ26" s="135"/>
      <c r="DA26" s="135"/>
      <c r="DB26" s="137"/>
      <c r="DC26" s="137"/>
      <c r="DD26" s="137"/>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c r="FY26" s="135"/>
      <c r="FZ26" s="135"/>
      <c r="GA26" s="135"/>
      <c r="GB26" s="135"/>
      <c r="GC26" s="135"/>
      <c r="GD26" s="135"/>
      <c r="GE26" s="135"/>
      <c r="GF26" s="135"/>
      <c r="GG26" s="135"/>
      <c r="GH26" s="135"/>
      <c r="GI26" s="135"/>
      <c r="GJ26" s="135"/>
      <c r="GK26" s="135"/>
      <c r="GL26" s="132"/>
      <c r="GM26" s="132"/>
      <c r="GN26" s="132"/>
      <c r="GO26" s="132"/>
      <c r="GP26" s="132"/>
      <c r="GQ26" s="132"/>
      <c r="GR26" s="135"/>
      <c r="GS26" s="135"/>
      <c r="GT26" s="135"/>
      <c r="GU26" s="135"/>
      <c r="GV26" s="135"/>
      <c r="GW26" s="135"/>
      <c r="GX26" s="135"/>
      <c r="GY26" s="132"/>
      <c r="GZ26" s="132"/>
      <c r="HA26" s="132"/>
      <c r="HB26" s="135"/>
      <c r="HC26" s="135"/>
      <c r="HD26" s="135"/>
      <c r="HE26" s="135"/>
      <c r="HF26" s="135"/>
      <c r="HG26" s="135"/>
      <c r="HH26" s="135">
        <v>24800</v>
      </c>
      <c r="HI26" s="132"/>
      <c r="HJ26" s="132"/>
      <c r="HK26" s="132"/>
      <c r="HL26" s="132"/>
      <c r="HM26" s="132"/>
      <c r="HN26" s="132"/>
      <c r="HO26" s="135"/>
      <c r="HP26" s="135"/>
      <c r="HQ26" s="135"/>
      <c r="HR26" s="135"/>
      <c r="HS26" s="135"/>
      <c r="HT26" s="135"/>
      <c r="HU26" s="135"/>
      <c r="HV26" s="135"/>
      <c r="HW26" s="135"/>
      <c r="HX26" s="135"/>
      <c r="HY26" s="135"/>
      <c r="HZ26" s="135"/>
      <c r="IA26" s="135"/>
      <c r="IB26" s="135"/>
      <c r="IC26" s="135"/>
      <c r="ID26" s="135"/>
      <c r="IE26" s="135"/>
      <c r="IF26" s="135"/>
      <c r="IG26" s="135"/>
      <c r="IH26" s="135"/>
      <c r="II26" s="135"/>
      <c r="IJ26" s="135"/>
      <c r="IK26" s="135"/>
      <c r="IL26" s="135"/>
      <c r="IM26" s="135"/>
      <c r="IN26" s="135"/>
      <c r="IO26" s="132"/>
      <c r="IP26" s="132"/>
      <c r="IQ26" s="132"/>
      <c r="IR26" s="332"/>
      <c r="IS26" s="132"/>
      <c r="IT26" s="332"/>
      <c r="IU26" s="332"/>
      <c r="IV26" s="332"/>
      <c r="IW26" s="332"/>
      <c r="IX26" s="332"/>
      <c r="IY26" s="332"/>
      <c r="IZ26" s="332"/>
      <c r="JA26" s="332"/>
      <c r="JB26" s="332"/>
      <c r="JC26" s="332"/>
      <c r="JD26" s="332"/>
      <c r="JE26" s="332"/>
      <c r="JF26" s="332"/>
      <c r="JG26" s="332"/>
      <c r="JH26" s="332"/>
      <c r="JI26" s="332"/>
      <c r="JJ26" s="332"/>
      <c r="JK26" s="332"/>
      <c r="JL26" s="332"/>
      <c r="JM26" s="332"/>
      <c r="JN26" s="332"/>
      <c r="JO26" s="332"/>
      <c r="JP26" s="332"/>
      <c r="JQ26" s="332"/>
      <c r="JR26" s="332"/>
      <c r="JS26" s="332"/>
      <c r="JT26" s="332"/>
      <c r="JU26" s="332"/>
      <c r="JV26" s="332"/>
      <c r="JW26" s="332"/>
      <c r="JX26" s="332"/>
      <c r="JY26" s="332"/>
      <c r="JZ26" s="332"/>
      <c r="KA26" s="332"/>
      <c r="KB26" s="332"/>
      <c r="KC26" s="332"/>
      <c r="KD26" s="332"/>
      <c r="KE26" s="332"/>
      <c r="KF26" s="332"/>
      <c r="KG26" s="332"/>
      <c r="KH26" s="332"/>
      <c r="KI26" s="332"/>
      <c r="KJ26" s="332"/>
      <c r="KK26" s="332"/>
      <c r="KL26" s="332"/>
      <c r="KM26" s="332"/>
      <c r="KN26" s="332"/>
      <c r="KO26" s="332"/>
      <c r="KP26" s="332"/>
      <c r="KQ26" s="332"/>
      <c r="KR26" s="332"/>
      <c r="KS26" s="332"/>
      <c r="KT26" s="332"/>
      <c r="KU26" s="332"/>
      <c r="KV26" s="332"/>
      <c r="KW26" s="332"/>
      <c r="KX26" s="332"/>
      <c r="KY26" s="332"/>
      <c r="KZ26" s="332"/>
      <c r="LA26" s="332"/>
      <c r="LB26" s="332"/>
      <c r="LC26" s="332"/>
      <c r="LD26" s="332"/>
      <c r="LE26" s="332"/>
      <c r="LF26" s="332"/>
      <c r="LG26" s="332"/>
      <c r="LH26" s="332"/>
      <c r="LI26" s="332"/>
      <c r="LJ26" s="332"/>
      <c r="LK26" s="332"/>
      <c r="LL26" s="332"/>
      <c r="LM26" s="332"/>
      <c r="LN26" s="332"/>
      <c r="LO26" s="332"/>
      <c r="LP26" s="332"/>
      <c r="LQ26" s="332"/>
      <c r="LR26" s="332"/>
      <c r="LS26" s="132">
        <f t="shared" si="1"/>
        <v>24800</v>
      </c>
      <c r="LT26" s="132">
        <f t="shared" si="2"/>
        <v>24066.7</v>
      </c>
      <c r="LU26" s="137">
        <f t="shared" si="3"/>
        <v>1365.3320072421939</v>
      </c>
      <c r="LV26" s="136">
        <f t="shared" si="4"/>
        <v>5.6731168263293011E-2</v>
      </c>
      <c r="LW26" s="137">
        <f t="shared" si="5"/>
        <v>20224.36974789916</v>
      </c>
      <c r="LX26" s="137">
        <f t="shared" si="6"/>
        <v>3842.6302521008406</v>
      </c>
      <c r="LY26" s="377">
        <f t="shared" si="0"/>
        <v>24067</v>
      </c>
      <c r="LZ26" s="334" t="s">
        <v>642</v>
      </c>
    </row>
    <row r="27" spans="1:338" s="5" customFormat="1" ht="43.95" customHeight="1" x14ac:dyDescent="0.3">
      <c r="A27" s="131">
        <f t="shared" si="7"/>
        <v>24</v>
      </c>
      <c r="B27" s="236" t="s">
        <v>304</v>
      </c>
      <c r="C27" s="8" t="s">
        <v>305</v>
      </c>
      <c r="D27" s="236" t="s">
        <v>51</v>
      </c>
      <c r="E27" s="322">
        <v>1</v>
      </c>
      <c r="F27" s="132"/>
      <c r="G27" s="132"/>
      <c r="H27" s="132"/>
      <c r="I27" s="132"/>
      <c r="J27" s="132"/>
      <c r="K27" s="132"/>
      <c r="L27" s="132"/>
      <c r="M27" s="132"/>
      <c r="N27" s="132"/>
      <c r="O27" s="132"/>
      <c r="P27" s="132"/>
      <c r="Q27" s="132"/>
      <c r="R27" s="132"/>
      <c r="S27" s="132"/>
      <c r="T27" s="132"/>
      <c r="U27" s="132"/>
      <c r="V27" s="132"/>
      <c r="W27" s="132"/>
      <c r="X27" s="132"/>
      <c r="Y27" s="132"/>
      <c r="Z27" s="132"/>
      <c r="AA27" s="132"/>
      <c r="AB27" s="132"/>
      <c r="AC27" s="132"/>
      <c r="AD27" s="132"/>
      <c r="AE27" s="132"/>
      <c r="AF27" s="133"/>
      <c r="AG27" s="132"/>
      <c r="AH27" s="132"/>
      <c r="AI27" s="132"/>
      <c r="AJ27" s="132"/>
      <c r="AK27" s="134"/>
      <c r="AL27" s="134"/>
      <c r="AM27" s="135"/>
      <c r="AN27" s="137"/>
      <c r="AO27" s="135"/>
      <c r="AP27" s="135"/>
      <c r="AQ27" s="135"/>
      <c r="AR27" s="135"/>
      <c r="AS27" s="135"/>
      <c r="AT27" s="135"/>
      <c r="AU27" s="135"/>
      <c r="AV27" s="137"/>
      <c r="AW27" s="329"/>
      <c r="AX27" s="132"/>
      <c r="AY27" s="132"/>
      <c r="AZ27" s="137"/>
      <c r="BA27" s="137"/>
      <c r="BB27" s="135"/>
      <c r="BC27" s="135"/>
      <c r="BD27" s="137"/>
      <c r="BE27" s="137"/>
      <c r="BF27" s="135"/>
      <c r="BG27" s="135"/>
      <c r="BH27" s="135"/>
      <c r="BI27" s="135"/>
      <c r="BJ27" s="135"/>
      <c r="BK27" s="135"/>
      <c r="BL27" s="135"/>
      <c r="BM27" s="135"/>
      <c r="BN27" s="135"/>
      <c r="BO27" s="135"/>
      <c r="BP27" s="135"/>
      <c r="BQ27" s="330"/>
      <c r="BR27" s="135"/>
      <c r="BS27" s="135"/>
      <c r="BT27" s="135"/>
      <c r="BU27" s="135"/>
      <c r="BV27" s="135"/>
      <c r="BW27" s="135"/>
      <c r="BX27" s="135"/>
      <c r="BY27" s="135"/>
      <c r="BZ27" s="132"/>
      <c r="CA27" s="132"/>
      <c r="CB27" s="132"/>
      <c r="CC27" s="132"/>
      <c r="CD27" s="132"/>
      <c r="CE27" s="132"/>
      <c r="CF27" s="137"/>
      <c r="CG27" s="137"/>
      <c r="CH27" s="135"/>
      <c r="CI27" s="135"/>
      <c r="CJ27" s="135"/>
      <c r="CK27" s="135"/>
      <c r="CL27" s="135"/>
      <c r="CM27" s="135"/>
      <c r="CN27" s="135"/>
      <c r="CO27" s="330"/>
      <c r="CP27" s="135"/>
      <c r="CQ27" s="135"/>
      <c r="CR27" s="135"/>
      <c r="CS27" s="135"/>
      <c r="CT27" s="135"/>
      <c r="CU27" s="135"/>
      <c r="CV27" s="135"/>
      <c r="CW27" s="135"/>
      <c r="CX27" s="135"/>
      <c r="CY27" s="135"/>
      <c r="CZ27" s="135"/>
      <c r="DA27" s="135"/>
      <c r="DB27" s="137"/>
      <c r="DC27" s="137"/>
      <c r="DD27" s="137"/>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v>4260</v>
      </c>
      <c r="FX27" s="135"/>
      <c r="FY27" s="135"/>
      <c r="FZ27" s="135"/>
      <c r="GA27" s="135"/>
      <c r="GB27" s="135"/>
      <c r="GC27" s="135"/>
      <c r="GD27" s="135"/>
      <c r="GE27" s="135"/>
      <c r="GF27" s="135"/>
      <c r="GG27" s="135"/>
      <c r="GH27" s="135"/>
      <c r="GI27" s="135"/>
      <c r="GJ27" s="135">
        <v>5000</v>
      </c>
      <c r="GK27" s="135"/>
      <c r="GL27" s="132"/>
      <c r="GM27" s="132"/>
      <c r="GN27" s="132"/>
      <c r="GO27" s="132"/>
      <c r="GP27" s="132"/>
      <c r="GQ27" s="132"/>
      <c r="GR27" s="135"/>
      <c r="GS27" s="135"/>
      <c r="GT27" s="135"/>
      <c r="GU27" s="135"/>
      <c r="GV27" s="135"/>
      <c r="GW27" s="135"/>
      <c r="GX27" s="135"/>
      <c r="GY27" s="132"/>
      <c r="GZ27" s="132"/>
      <c r="HA27" s="132"/>
      <c r="HB27" s="135"/>
      <c r="HC27" s="135"/>
      <c r="HD27" s="135"/>
      <c r="HE27" s="135"/>
      <c r="HF27" s="135"/>
      <c r="HG27" s="135"/>
      <c r="HH27" s="135"/>
      <c r="HI27" s="132"/>
      <c r="HJ27" s="132"/>
      <c r="HK27" s="132"/>
      <c r="HL27" s="132"/>
      <c r="HM27" s="132"/>
      <c r="HN27" s="132"/>
      <c r="HO27" s="135"/>
      <c r="HP27" s="135"/>
      <c r="HQ27" s="135"/>
      <c r="HR27" s="135"/>
      <c r="HS27" s="135"/>
      <c r="HT27" s="135"/>
      <c r="HU27" s="135"/>
      <c r="HV27" s="135"/>
      <c r="HW27" s="135"/>
      <c r="HX27" s="135"/>
      <c r="HY27" s="135"/>
      <c r="HZ27" s="135"/>
      <c r="IA27" s="135"/>
      <c r="IB27" s="135"/>
      <c r="IC27" s="135"/>
      <c r="ID27" s="135"/>
      <c r="IE27" s="135"/>
      <c r="IF27" s="135"/>
      <c r="IG27" s="135"/>
      <c r="IH27" s="135"/>
      <c r="II27" s="135"/>
      <c r="IJ27" s="135"/>
      <c r="IK27" s="135"/>
      <c r="IL27" s="135"/>
      <c r="IM27" s="135"/>
      <c r="IN27" s="135"/>
      <c r="IO27" s="132"/>
      <c r="IP27" s="132"/>
      <c r="IQ27" s="132"/>
      <c r="IR27" s="332"/>
      <c r="IS27" s="132"/>
      <c r="IT27" s="332"/>
      <c r="IU27" s="332"/>
      <c r="IV27" s="332"/>
      <c r="IW27" s="332"/>
      <c r="IX27" s="332"/>
      <c r="IY27" s="332"/>
      <c r="IZ27" s="332"/>
      <c r="JA27" s="332"/>
      <c r="JB27" s="332"/>
      <c r="JC27" s="332"/>
      <c r="JD27" s="332"/>
      <c r="JE27" s="332"/>
      <c r="JF27" s="332"/>
      <c r="JG27" s="332"/>
      <c r="JH27" s="332"/>
      <c r="JI27" s="332"/>
      <c r="JJ27" s="332"/>
      <c r="JK27" s="332"/>
      <c r="JL27" s="332"/>
      <c r="JM27" s="332"/>
      <c r="JN27" s="332"/>
      <c r="JO27" s="332"/>
      <c r="JP27" s="332"/>
      <c r="JQ27" s="332"/>
      <c r="JR27" s="332"/>
      <c r="JS27" s="332"/>
      <c r="JT27" s="332"/>
      <c r="JU27" s="332"/>
      <c r="JV27" s="332"/>
      <c r="JW27" s="332"/>
      <c r="JX27" s="332"/>
      <c r="JY27" s="332"/>
      <c r="JZ27" s="332"/>
      <c r="KA27" s="332"/>
      <c r="KB27" s="332"/>
      <c r="KC27" s="332"/>
      <c r="KD27" s="332"/>
      <c r="KE27" s="332"/>
      <c r="KF27" s="332"/>
      <c r="KG27" s="332"/>
      <c r="KH27" s="332"/>
      <c r="KI27" s="332"/>
      <c r="KJ27" s="332"/>
      <c r="KK27" s="332"/>
      <c r="KL27" s="332"/>
      <c r="KM27" s="332"/>
      <c r="KN27" s="332"/>
      <c r="KO27" s="332"/>
      <c r="KP27" s="332"/>
      <c r="KQ27" s="332"/>
      <c r="KR27" s="332"/>
      <c r="KS27" s="332"/>
      <c r="KT27" s="332"/>
      <c r="KU27" s="332"/>
      <c r="KV27" s="332"/>
      <c r="KW27" s="332"/>
      <c r="KX27" s="332"/>
      <c r="KY27" s="332"/>
      <c r="KZ27" s="332"/>
      <c r="LA27" s="332"/>
      <c r="LB27" s="332"/>
      <c r="LC27" s="332"/>
      <c r="LD27" s="332"/>
      <c r="LE27" s="332"/>
      <c r="LF27" s="332"/>
      <c r="LG27" s="332"/>
      <c r="LH27" s="332"/>
      <c r="LI27" s="332"/>
      <c r="LJ27" s="332"/>
      <c r="LK27" s="332"/>
      <c r="LL27" s="332"/>
      <c r="LM27" s="332"/>
      <c r="LN27" s="332"/>
      <c r="LO27" s="332"/>
      <c r="LP27" s="332"/>
      <c r="LQ27" s="332"/>
      <c r="LR27" s="332"/>
      <c r="LS27" s="132">
        <f t="shared" si="1"/>
        <v>4630</v>
      </c>
      <c r="LT27" s="132">
        <f t="shared" si="2"/>
        <v>4630</v>
      </c>
      <c r="LU27" s="137">
        <f t="shared" si="3"/>
        <v>523.25901807804519</v>
      </c>
      <c r="LV27" s="136">
        <f t="shared" si="4"/>
        <v>0.11301490671232077</v>
      </c>
      <c r="LW27" s="137">
        <f t="shared" si="5"/>
        <v>3890.7563025210084</v>
      </c>
      <c r="LX27" s="137">
        <f t="shared" si="6"/>
        <v>739.24369747899163</v>
      </c>
      <c r="LY27" s="377">
        <f t="shared" si="0"/>
        <v>4630</v>
      </c>
      <c r="LZ27" s="138" t="s">
        <v>118</v>
      </c>
    </row>
    <row r="28" spans="1:338" s="5" customFormat="1" ht="43.95" customHeight="1" x14ac:dyDescent="0.3">
      <c r="A28" s="131">
        <f t="shared" si="7"/>
        <v>25</v>
      </c>
      <c r="B28" s="236" t="s">
        <v>639</v>
      </c>
      <c r="C28" s="8" t="s">
        <v>306</v>
      </c>
      <c r="D28" s="236" t="s">
        <v>307</v>
      </c>
      <c r="E28" s="322">
        <v>1</v>
      </c>
      <c r="F28" s="132"/>
      <c r="G28" s="132"/>
      <c r="H28" s="132"/>
      <c r="I28" s="132"/>
      <c r="J28" s="132"/>
      <c r="K28" s="132"/>
      <c r="L28" s="132"/>
      <c r="M28" s="132"/>
      <c r="N28" s="132"/>
      <c r="O28" s="132"/>
      <c r="P28" s="132"/>
      <c r="Q28" s="132"/>
      <c r="R28" s="132"/>
      <c r="S28" s="132"/>
      <c r="T28" s="132"/>
      <c r="U28" s="132"/>
      <c r="V28" s="132"/>
      <c r="W28" s="132"/>
      <c r="X28" s="132"/>
      <c r="Y28" s="132"/>
      <c r="Z28" s="132"/>
      <c r="AA28" s="132"/>
      <c r="AB28" s="132"/>
      <c r="AC28" s="132"/>
      <c r="AD28" s="132"/>
      <c r="AE28" s="132"/>
      <c r="AF28" s="133"/>
      <c r="AG28" s="132"/>
      <c r="AH28" s="132"/>
      <c r="AI28" s="132"/>
      <c r="AJ28" s="132"/>
      <c r="AK28" s="134"/>
      <c r="AL28" s="134"/>
      <c r="AM28" s="135"/>
      <c r="AN28" s="137"/>
      <c r="AO28" s="135"/>
      <c r="AP28" s="135"/>
      <c r="AQ28" s="135"/>
      <c r="AR28" s="135"/>
      <c r="AS28" s="135"/>
      <c r="AT28" s="135"/>
      <c r="AU28" s="135"/>
      <c r="AV28" s="137"/>
      <c r="AW28" s="329"/>
      <c r="AX28" s="132"/>
      <c r="AY28" s="132"/>
      <c r="AZ28" s="137"/>
      <c r="BA28" s="137"/>
      <c r="BB28" s="135"/>
      <c r="BC28" s="135"/>
      <c r="BD28" s="137"/>
      <c r="BE28" s="137"/>
      <c r="BF28" s="135"/>
      <c r="BG28" s="135"/>
      <c r="BH28" s="135"/>
      <c r="BI28" s="135"/>
      <c r="BJ28" s="135"/>
      <c r="BK28" s="135"/>
      <c r="BL28" s="135"/>
      <c r="BM28" s="135"/>
      <c r="BN28" s="135"/>
      <c r="BO28" s="135"/>
      <c r="BP28" s="135"/>
      <c r="BQ28" s="330"/>
      <c r="BR28" s="135"/>
      <c r="BS28" s="135"/>
      <c r="BT28" s="135"/>
      <c r="BU28" s="135"/>
      <c r="BV28" s="135"/>
      <c r="BW28" s="135"/>
      <c r="BX28" s="135"/>
      <c r="BY28" s="135"/>
      <c r="BZ28" s="132"/>
      <c r="CA28" s="132"/>
      <c r="CB28" s="132"/>
      <c r="CC28" s="132"/>
      <c r="CD28" s="132"/>
      <c r="CE28" s="132"/>
      <c r="CF28" s="137"/>
      <c r="CG28" s="137"/>
      <c r="CH28" s="135"/>
      <c r="CI28" s="135"/>
      <c r="CJ28" s="135"/>
      <c r="CK28" s="135"/>
      <c r="CL28" s="135"/>
      <c r="CM28" s="135"/>
      <c r="CN28" s="135"/>
      <c r="CO28" s="330"/>
      <c r="CP28" s="135"/>
      <c r="CQ28" s="135"/>
      <c r="CR28" s="135"/>
      <c r="CS28" s="135"/>
      <c r="CT28" s="135"/>
      <c r="CU28" s="135"/>
      <c r="CV28" s="135"/>
      <c r="CW28" s="135"/>
      <c r="CX28" s="135"/>
      <c r="CY28" s="135"/>
      <c r="CZ28" s="135"/>
      <c r="DA28" s="135"/>
      <c r="DB28" s="137"/>
      <c r="DC28" s="137"/>
      <c r="DD28" s="137"/>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v>175000</v>
      </c>
      <c r="FV28" s="135"/>
      <c r="FW28" s="135">
        <v>195700</v>
      </c>
      <c r="FX28" s="135"/>
      <c r="FY28" s="135"/>
      <c r="FZ28" s="135"/>
      <c r="GA28" s="135"/>
      <c r="GB28" s="135"/>
      <c r="GC28" s="135"/>
      <c r="GD28" s="135"/>
      <c r="GE28" s="135"/>
      <c r="GF28" s="135"/>
      <c r="GG28" s="135"/>
      <c r="GH28" s="135"/>
      <c r="GI28" s="135"/>
      <c r="GJ28" s="135"/>
      <c r="GK28" s="135">
        <v>142000</v>
      </c>
      <c r="GL28" s="132"/>
      <c r="GM28" s="132"/>
      <c r="GN28" s="132"/>
      <c r="GO28" s="132"/>
      <c r="GP28" s="132"/>
      <c r="GQ28" s="132"/>
      <c r="GR28" s="135"/>
      <c r="GS28" s="135"/>
      <c r="GT28" s="135"/>
      <c r="GU28" s="135"/>
      <c r="GV28" s="135"/>
      <c r="GW28" s="135"/>
      <c r="GX28" s="135"/>
      <c r="GY28" s="132"/>
      <c r="GZ28" s="132"/>
      <c r="HA28" s="132"/>
      <c r="HB28" s="135"/>
      <c r="HC28" s="135"/>
      <c r="HD28" s="135"/>
      <c r="HE28" s="135"/>
      <c r="HF28" s="135"/>
      <c r="HG28" s="135"/>
      <c r="HH28" s="135"/>
      <c r="HI28" s="132"/>
      <c r="HJ28" s="132"/>
      <c r="HK28" s="132"/>
      <c r="HL28" s="132"/>
      <c r="HM28" s="132"/>
      <c r="HN28" s="132"/>
      <c r="HO28" s="135"/>
      <c r="HP28" s="135"/>
      <c r="HQ28" s="135"/>
      <c r="HR28" s="135"/>
      <c r="HS28" s="135"/>
      <c r="HT28" s="135"/>
      <c r="HU28" s="135"/>
      <c r="HV28" s="135"/>
      <c r="HW28" s="135"/>
      <c r="HX28" s="135"/>
      <c r="HY28" s="135"/>
      <c r="HZ28" s="135"/>
      <c r="IA28" s="135"/>
      <c r="IB28" s="135"/>
      <c r="IC28" s="135"/>
      <c r="ID28" s="135"/>
      <c r="IE28" s="135"/>
      <c r="IF28" s="135"/>
      <c r="IG28" s="135"/>
      <c r="IH28" s="135"/>
      <c r="II28" s="135"/>
      <c r="IJ28" s="135"/>
      <c r="IK28" s="135"/>
      <c r="IL28" s="135"/>
      <c r="IM28" s="135"/>
      <c r="IN28" s="135"/>
      <c r="IO28" s="132"/>
      <c r="IP28" s="132"/>
      <c r="IQ28" s="132"/>
      <c r="IR28" s="332"/>
      <c r="IS28" s="132"/>
      <c r="IT28" s="332"/>
      <c r="IU28" s="332"/>
      <c r="IV28" s="332"/>
      <c r="IW28" s="332"/>
      <c r="IX28" s="332"/>
      <c r="IY28" s="332"/>
      <c r="IZ28" s="332"/>
      <c r="JA28" s="332"/>
      <c r="JB28" s="332"/>
      <c r="JC28" s="332"/>
      <c r="JD28" s="332"/>
      <c r="JE28" s="332"/>
      <c r="JF28" s="332"/>
      <c r="JG28" s="332"/>
      <c r="JH28" s="332"/>
      <c r="JI28" s="332"/>
      <c r="JJ28" s="332"/>
      <c r="JK28" s="332"/>
      <c r="JL28" s="332"/>
      <c r="JM28" s="332"/>
      <c r="JN28" s="332"/>
      <c r="JO28" s="332"/>
      <c r="JP28" s="332"/>
      <c r="JQ28" s="332"/>
      <c r="JR28" s="332"/>
      <c r="JS28" s="332"/>
      <c r="JT28" s="332"/>
      <c r="JU28" s="332"/>
      <c r="JV28" s="332"/>
      <c r="JW28" s="332"/>
      <c r="JX28" s="332"/>
      <c r="JY28" s="332"/>
      <c r="JZ28" s="332"/>
      <c r="KA28" s="332"/>
      <c r="KB28" s="332"/>
      <c r="KC28" s="332"/>
      <c r="KD28" s="332"/>
      <c r="KE28" s="332"/>
      <c r="KF28" s="332"/>
      <c r="KG28" s="332"/>
      <c r="KH28" s="332"/>
      <c r="KI28" s="332"/>
      <c r="KJ28" s="332"/>
      <c r="KK28" s="332"/>
      <c r="KL28" s="332"/>
      <c r="KM28" s="332"/>
      <c r="KN28" s="332"/>
      <c r="KO28" s="332"/>
      <c r="KP28" s="332"/>
      <c r="KQ28" s="332"/>
      <c r="KR28" s="332"/>
      <c r="KS28" s="332"/>
      <c r="KT28" s="332"/>
      <c r="KU28" s="332"/>
      <c r="KV28" s="332"/>
      <c r="KW28" s="332"/>
      <c r="KX28" s="332"/>
      <c r="KY28" s="332"/>
      <c r="KZ28" s="332"/>
      <c r="LA28" s="332"/>
      <c r="LB28" s="332"/>
      <c r="LC28" s="332"/>
      <c r="LD28" s="332"/>
      <c r="LE28" s="332"/>
      <c r="LF28" s="332"/>
      <c r="LG28" s="332"/>
      <c r="LH28" s="332"/>
      <c r="LI28" s="332"/>
      <c r="LJ28" s="332"/>
      <c r="LK28" s="332"/>
      <c r="LL28" s="332"/>
      <c r="LM28" s="332"/>
      <c r="LN28" s="332"/>
      <c r="LO28" s="332"/>
      <c r="LP28" s="332"/>
      <c r="LQ28" s="332"/>
      <c r="LR28" s="332"/>
      <c r="LS28" s="132">
        <f t="shared" si="1"/>
        <v>175000</v>
      </c>
      <c r="LT28" s="132">
        <f t="shared" si="2"/>
        <v>170900</v>
      </c>
      <c r="LU28" s="137">
        <f t="shared" si="3"/>
        <v>27083.758971014344</v>
      </c>
      <c r="LV28" s="136">
        <f t="shared" si="4"/>
        <v>0.15847723212998446</v>
      </c>
      <c r="LW28" s="137">
        <f t="shared" si="5"/>
        <v>147058.82352941178</v>
      </c>
      <c r="LX28" s="137">
        <f t="shared" si="6"/>
        <v>27941.176470588238</v>
      </c>
      <c r="LY28" s="377">
        <f t="shared" si="0"/>
        <v>175000</v>
      </c>
      <c r="LZ28" s="334" t="s">
        <v>636</v>
      </c>
    </row>
    <row r="29" spans="1:338" s="5" customFormat="1" ht="92.55" customHeight="1" x14ac:dyDescent="0.3">
      <c r="A29" s="131">
        <f t="shared" si="7"/>
        <v>26</v>
      </c>
      <c r="B29" s="236" t="s">
        <v>308</v>
      </c>
      <c r="C29" s="8" t="s">
        <v>309</v>
      </c>
      <c r="D29" s="236" t="s">
        <v>8</v>
      </c>
      <c r="E29" s="322">
        <v>1</v>
      </c>
      <c r="F29" s="132"/>
      <c r="G29" s="132"/>
      <c r="H29" s="132"/>
      <c r="I29" s="132"/>
      <c r="J29" s="132"/>
      <c r="K29" s="132"/>
      <c r="L29" s="132"/>
      <c r="M29" s="132">
        <v>19328</v>
      </c>
      <c r="N29" s="132">
        <f t="shared" ref="N29:N30" si="15">((M29*5.1%)+M29)</f>
        <v>20313.727999999999</v>
      </c>
      <c r="O29" s="132">
        <v>18500</v>
      </c>
      <c r="P29" s="132">
        <f t="shared" ref="P29:P30" si="16">((O29*5.1%)+O29)</f>
        <v>19443.5</v>
      </c>
      <c r="Q29" s="132">
        <v>29868</v>
      </c>
      <c r="R29" s="132">
        <f t="shared" ref="R29:R30" si="17">((Q29*5.1%)+Q29)</f>
        <v>31391.268</v>
      </c>
      <c r="S29" s="132"/>
      <c r="T29" s="132"/>
      <c r="U29" s="132"/>
      <c r="V29" s="132"/>
      <c r="W29" s="132"/>
      <c r="X29" s="132"/>
      <c r="Y29" s="132"/>
      <c r="Z29" s="132"/>
      <c r="AA29" s="132"/>
      <c r="AB29" s="132"/>
      <c r="AC29" s="132"/>
      <c r="AD29" s="132"/>
      <c r="AE29" s="132"/>
      <c r="AF29" s="133"/>
      <c r="AG29" s="132"/>
      <c r="AH29" s="132"/>
      <c r="AI29" s="132"/>
      <c r="AJ29" s="132"/>
      <c r="AK29" s="134"/>
      <c r="AL29" s="134"/>
      <c r="AM29" s="135"/>
      <c r="AN29" s="137"/>
      <c r="AO29" s="135"/>
      <c r="AP29" s="135"/>
      <c r="AQ29" s="135"/>
      <c r="AR29" s="135"/>
      <c r="AS29" s="135"/>
      <c r="AT29" s="135"/>
      <c r="AU29" s="135"/>
      <c r="AV29" s="137"/>
      <c r="AW29" s="329"/>
      <c r="AX29" s="132"/>
      <c r="AY29" s="132"/>
      <c r="AZ29" s="137"/>
      <c r="BA29" s="137"/>
      <c r="BB29" s="135"/>
      <c r="BC29" s="135"/>
      <c r="BD29" s="137"/>
      <c r="BE29" s="137"/>
      <c r="BF29" s="135"/>
      <c r="BG29" s="135"/>
      <c r="BH29" s="135"/>
      <c r="BI29" s="135"/>
      <c r="BJ29" s="135"/>
      <c r="BK29" s="135"/>
      <c r="BL29" s="135"/>
      <c r="BM29" s="135"/>
      <c r="BN29" s="135"/>
      <c r="BO29" s="135"/>
      <c r="BP29" s="135"/>
      <c r="BQ29" s="330"/>
      <c r="BR29" s="135"/>
      <c r="BS29" s="135"/>
      <c r="BT29" s="135"/>
      <c r="BU29" s="135"/>
      <c r="BV29" s="135"/>
      <c r="BW29" s="135"/>
      <c r="BX29" s="135"/>
      <c r="BY29" s="135"/>
      <c r="BZ29" s="132"/>
      <c r="CA29" s="132"/>
      <c r="CB29" s="132"/>
      <c r="CC29" s="132"/>
      <c r="CD29" s="132"/>
      <c r="CE29" s="132"/>
      <c r="CF29" s="137"/>
      <c r="CG29" s="137"/>
      <c r="CH29" s="135"/>
      <c r="CI29" s="135"/>
      <c r="CJ29" s="135"/>
      <c r="CK29" s="135"/>
      <c r="CL29" s="135"/>
      <c r="CM29" s="135"/>
      <c r="CN29" s="135"/>
      <c r="CO29" s="330"/>
      <c r="CP29" s="135"/>
      <c r="CQ29" s="135"/>
      <c r="CR29" s="135"/>
      <c r="CS29" s="135"/>
      <c r="CT29" s="135"/>
      <c r="CU29" s="135"/>
      <c r="CV29" s="135"/>
      <c r="CW29" s="135"/>
      <c r="CX29" s="135"/>
      <c r="CY29" s="135"/>
      <c r="CZ29" s="135"/>
      <c r="DA29" s="135"/>
      <c r="DB29" s="137"/>
      <c r="DC29" s="137"/>
      <c r="DD29" s="137"/>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c r="FY29" s="135"/>
      <c r="FZ29" s="135"/>
      <c r="GA29" s="135"/>
      <c r="GB29" s="135"/>
      <c r="GC29" s="135"/>
      <c r="GD29" s="135"/>
      <c r="GE29" s="135"/>
      <c r="GF29" s="135"/>
      <c r="GG29" s="135"/>
      <c r="GH29" s="135"/>
      <c r="GI29" s="135"/>
      <c r="GJ29" s="135"/>
      <c r="GK29" s="135"/>
      <c r="GL29" s="132"/>
      <c r="GM29" s="132"/>
      <c r="GN29" s="132"/>
      <c r="GO29" s="132"/>
      <c r="GP29" s="132"/>
      <c r="GQ29" s="132"/>
      <c r="GR29" s="135"/>
      <c r="GS29" s="135"/>
      <c r="GT29" s="135"/>
      <c r="GU29" s="135"/>
      <c r="GV29" s="135"/>
      <c r="GW29" s="135"/>
      <c r="GX29" s="135"/>
      <c r="GY29" s="132"/>
      <c r="GZ29" s="132"/>
      <c r="HA29" s="132"/>
      <c r="HB29" s="135"/>
      <c r="HC29" s="135"/>
      <c r="HD29" s="135"/>
      <c r="HE29" s="135"/>
      <c r="HF29" s="135"/>
      <c r="HG29" s="135"/>
      <c r="HH29" s="135"/>
      <c r="HI29" s="132"/>
      <c r="HJ29" s="132"/>
      <c r="HK29" s="132"/>
      <c r="HL29" s="132"/>
      <c r="HM29" s="132"/>
      <c r="HN29" s="132"/>
      <c r="HO29" s="135"/>
      <c r="HP29" s="135"/>
      <c r="HQ29" s="135"/>
      <c r="HR29" s="135"/>
      <c r="HS29" s="135"/>
      <c r="HT29" s="135"/>
      <c r="HU29" s="135"/>
      <c r="HV29" s="135"/>
      <c r="HW29" s="135"/>
      <c r="HX29" s="135"/>
      <c r="HY29" s="135"/>
      <c r="HZ29" s="135"/>
      <c r="IA29" s="135"/>
      <c r="IB29" s="135"/>
      <c r="IC29" s="135"/>
      <c r="ID29" s="135"/>
      <c r="IE29" s="135"/>
      <c r="IF29" s="135"/>
      <c r="IG29" s="135"/>
      <c r="IH29" s="135"/>
      <c r="II29" s="135"/>
      <c r="IJ29" s="135"/>
      <c r="IK29" s="135"/>
      <c r="IL29" s="135"/>
      <c r="IM29" s="135"/>
      <c r="IN29" s="135"/>
      <c r="IO29" s="132"/>
      <c r="IP29" s="132"/>
      <c r="IQ29" s="132"/>
      <c r="IR29" s="332"/>
      <c r="IS29" s="132"/>
      <c r="IT29" s="332"/>
      <c r="IU29" s="332"/>
      <c r="IV29" s="332"/>
      <c r="IW29" s="332"/>
      <c r="IX29" s="332"/>
      <c r="IY29" s="332"/>
      <c r="IZ29" s="332"/>
      <c r="JA29" s="332"/>
      <c r="JB29" s="332"/>
      <c r="JC29" s="332"/>
      <c r="JD29" s="332"/>
      <c r="JE29" s="332"/>
      <c r="JF29" s="332"/>
      <c r="JG29" s="332"/>
      <c r="JH29" s="332"/>
      <c r="JI29" s="332"/>
      <c r="JJ29" s="332"/>
      <c r="JK29" s="332"/>
      <c r="JL29" s="332"/>
      <c r="JM29" s="332"/>
      <c r="JN29" s="332"/>
      <c r="JO29" s="332"/>
      <c r="JP29" s="332"/>
      <c r="JQ29" s="332"/>
      <c r="JR29" s="332"/>
      <c r="JS29" s="332"/>
      <c r="JT29" s="332"/>
      <c r="JU29" s="332"/>
      <c r="JV29" s="332"/>
      <c r="JW29" s="332"/>
      <c r="JX29" s="332"/>
      <c r="JY29" s="332"/>
      <c r="JZ29" s="332"/>
      <c r="KA29" s="332"/>
      <c r="KB29" s="332"/>
      <c r="KC29" s="332"/>
      <c r="KD29" s="332"/>
      <c r="KE29" s="332"/>
      <c r="KF29" s="332"/>
      <c r="KG29" s="332"/>
      <c r="KH29" s="332"/>
      <c r="KI29" s="332"/>
      <c r="KJ29" s="332"/>
      <c r="KK29" s="332"/>
      <c r="KL29" s="332"/>
      <c r="KM29" s="332"/>
      <c r="KN29" s="332"/>
      <c r="KO29" s="332"/>
      <c r="KP29" s="332"/>
      <c r="KQ29" s="332"/>
      <c r="KR29" s="332"/>
      <c r="KS29" s="332"/>
      <c r="KT29" s="332"/>
      <c r="KU29" s="332"/>
      <c r="KV29" s="332"/>
      <c r="KW29" s="332"/>
      <c r="KX29" s="332"/>
      <c r="KY29" s="332"/>
      <c r="KZ29" s="332"/>
      <c r="LA29" s="332"/>
      <c r="LB29" s="332"/>
      <c r="LC29" s="332"/>
      <c r="LD29" s="332"/>
      <c r="LE29" s="332"/>
      <c r="LF29" s="332"/>
      <c r="LG29" s="332"/>
      <c r="LH29" s="332"/>
      <c r="LI29" s="332"/>
      <c r="LJ29" s="332"/>
      <c r="LK29" s="332"/>
      <c r="LL29" s="332"/>
      <c r="LM29" s="332"/>
      <c r="LN29" s="332"/>
      <c r="LO29" s="332"/>
      <c r="LP29" s="332"/>
      <c r="LQ29" s="332"/>
      <c r="LR29" s="332"/>
      <c r="LS29" s="132">
        <f t="shared" si="1"/>
        <v>20313.727999999999</v>
      </c>
      <c r="LT29" s="132">
        <f t="shared" si="2"/>
        <v>23716.165333333334</v>
      </c>
      <c r="LU29" s="137">
        <f t="shared" si="3"/>
        <v>6661.0603435865551</v>
      </c>
      <c r="LV29" s="136">
        <f t="shared" si="4"/>
        <v>0.28086582505917856</v>
      </c>
      <c r="LW29" s="137">
        <f t="shared" si="5"/>
        <v>17070.588235294119</v>
      </c>
      <c r="LX29" s="137">
        <f t="shared" si="6"/>
        <v>3243.4117647058824</v>
      </c>
      <c r="LY29" s="377">
        <f t="shared" si="0"/>
        <v>20314</v>
      </c>
      <c r="LZ29" s="334" t="s">
        <v>636</v>
      </c>
    </row>
    <row r="30" spans="1:338" s="5" customFormat="1" ht="43.95" customHeight="1" x14ac:dyDescent="0.3">
      <c r="A30" s="131">
        <f t="shared" si="7"/>
        <v>27</v>
      </c>
      <c r="B30" s="236" t="s">
        <v>310</v>
      </c>
      <c r="C30" s="8" t="s">
        <v>640</v>
      </c>
      <c r="D30" s="236" t="s">
        <v>8</v>
      </c>
      <c r="E30" s="322">
        <v>1</v>
      </c>
      <c r="F30" s="132"/>
      <c r="G30" s="132"/>
      <c r="H30" s="132"/>
      <c r="I30" s="132"/>
      <c r="J30" s="132"/>
      <c r="K30" s="132"/>
      <c r="L30" s="132"/>
      <c r="M30" s="132">
        <v>2521</v>
      </c>
      <c r="N30" s="132">
        <f t="shared" si="15"/>
        <v>2649.5709999999999</v>
      </c>
      <c r="O30" s="132">
        <v>2000</v>
      </c>
      <c r="P30" s="132">
        <f t="shared" si="16"/>
        <v>2102</v>
      </c>
      <c r="Q30" s="132">
        <v>2087</v>
      </c>
      <c r="R30" s="132">
        <f t="shared" si="17"/>
        <v>2193.4369999999999</v>
      </c>
      <c r="S30" s="132"/>
      <c r="T30" s="132"/>
      <c r="U30" s="132"/>
      <c r="V30" s="132"/>
      <c r="W30" s="132"/>
      <c r="X30" s="132"/>
      <c r="Y30" s="132"/>
      <c r="Z30" s="132"/>
      <c r="AA30" s="132"/>
      <c r="AB30" s="132"/>
      <c r="AC30" s="132"/>
      <c r="AD30" s="132"/>
      <c r="AE30" s="132"/>
      <c r="AF30" s="133"/>
      <c r="AG30" s="132"/>
      <c r="AH30" s="132"/>
      <c r="AI30" s="132"/>
      <c r="AJ30" s="132"/>
      <c r="AK30" s="134"/>
      <c r="AL30" s="134"/>
      <c r="AM30" s="135"/>
      <c r="AN30" s="137"/>
      <c r="AO30" s="135"/>
      <c r="AP30" s="135"/>
      <c r="AQ30" s="135"/>
      <c r="AR30" s="135"/>
      <c r="AS30" s="135"/>
      <c r="AT30" s="135"/>
      <c r="AU30" s="135"/>
      <c r="AV30" s="137"/>
      <c r="AW30" s="329"/>
      <c r="AX30" s="132"/>
      <c r="AY30" s="132"/>
      <c r="AZ30" s="137"/>
      <c r="BA30" s="137"/>
      <c r="BB30" s="135"/>
      <c r="BC30" s="135"/>
      <c r="BD30" s="137"/>
      <c r="BE30" s="137"/>
      <c r="BF30" s="135"/>
      <c r="BG30" s="135"/>
      <c r="BH30" s="135"/>
      <c r="BI30" s="135"/>
      <c r="BJ30" s="135"/>
      <c r="BK30" s="135"/>
      <c r="BL30" s="135"/>
      <c r="BM30" s="135"/>
      <c r="BN30" s="135"/>
      <c r="BO30" s="135"/>
      <c r="BP30" s="135"/>
      <c r="BQ30" s="330"/>
      <c r="BR30" s="135"/>
      <c r="BS30" s="135"/>
      <c r="BT30" s="135"/>
      <c r="BU30" s="135"/>
      <c r="BV30" s="135"/>
      <c r="BW30" s="135"/>
      <c r="BX30" s="135"/>
      <c r="BY30" s="135"/>
      <c r="BZ30" s="132"/>
      <c r="CA30" s="132"/>
      <c r="CB30" s="132"/>
      <c r="CC30" s="132"/>
      <c r="CD30" s="132"/>
      <c r="CE30" s="132"/>
      <c r="CF30" s="137"/>
      <c r="CG30" s="137"/>
      <c r="CH30" s="135"/>
      <c r="CI30" s="135"/>
      <c r="CJ30" s="135"/>
      <c r="CK30" s="135"/>
      <c r="CL30" s="135"/>
      <c r="CM30" s="135"/>
      <c r="CN30" s="135"/>
      <c r="CO30" s="330"/>
      <c r="CP30" s="135"/>
      <c r="CQ30" s="135"/>
      <c r="CR30" s="135"/>
      <c r="CS30" s="135"/>
      <c r="CT30" s="135"/>
      <c r="CU30" s="135"/>
      <c r="CV30" s="135"/>
      <c r="CW30" s="135"/>
      <c r="CX30" s="135"/>
      <c r="CY30" s="135"/>
      <c r="CZ30" s="135"/>
      <c r="DA30" s="135"/>
      <c r="DB30" s="137"/>
      <c r="DC30" s="137"/>
      <c r="DD30" s="137"/>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c r="FY30" s="135"/>
      <c r="FZ30" s="135"/>
      <c r="GA30" s="135"/>
      <c r="GB30" s="135"/>
      <c r="GC30" s="135"/>
      <c r="GD30" s="135"/>
      <c r="GE30" s="135"/>
      <c r="GF30" s="135"/>
      <c r="GG30" s="135"/>
      <c r="GH30" s="135"/>
      <c r="GI30" s="135"/>
      <c r="GJ30" s="135"/>
      <c r="GK30" s="135"/>
      <c r="GL30" s="132"/>
      <c r="GM30" s="132"/>
      <c r="GN30" s="132"/>
      <c r="GO30" s="132"/>
      <c r="GP30" s="132"/>
      <c r="GQ30" s="132"/>
      <c r="GR30" s="135"/>
      <c r="GS30" s="135"/>
      <c r="GT30" s="135"/>
      <c r="GU30" s="135"/>
      <c r="GV30" s="135"/>
      <c r="GW30" s="135"/>
      <c r="GX30" s="135"/>
      <c r="GY30" s="132"/>
      <c r="GZ30" s="132"/>
      <c r="HA30" s="132"/>
      <c r="HB30" s="135"/>
      <c r="HC30" s="135"/>
      <c r="HD30" s="135"/>
      <c r="HE30" s="135"/>
      <c r="HF30" s="135"/>
      <c r="HG30" s="135"/>
      <c r="HH30" s="135"/>
      <c r="HI30" s="132"/>
      <c r="HJ30" s="132"/>
      <c r="HK30" s="132"/>
      <c r="HL30" s="132"/>
      <c r="HM30" s="132"/>
      <c r="HN30" s="132"/>
      <c r="HO30" s="135"/>
      <c r="HP30" s="135"/>
      <c r="HQ30" s="135"/>
      <c r="HR30" s="135"/>
      <c r="HS30" s="135"/>
      <c r="HT30" s="135"/>
      <c r="HU30" s="135"/>
      <c r="HV30" s="135"/>
      <c r="HW30" s="135"/>
      <c r="HX30" s="135"/>
      <c r="HY30" s="135"/>
      <c r="HZ30" s="135"/>
      <c r="IA30" s="135"/>
      <c r="IB30" s="135"/>
      <c r="IC30" s="135"/>
      <c r="ID30" s="135"/>
      <c r="IE30" s="135"/>
      <c r="IF30" s="135"/>
      <c r="IG30" s="135"/>
      <c r="IH30" s="135"/>
      <c r="II30" s="135"/>
      <c r="IJ30" s="135"/>
      <c r="IK30" s="135"/>
      <c r="IL30" s="135"/>
      <c r="IM30" s="135"/>
      <c r="IN30" s="135"/>
      <c r="IO30" s="132"/>
      <c r="IP30" s="132"/>
      <c r="IQ30" s="132"/>
      <c r="IR30" s="332"/>
      <c r="IS30" s="132"/>
      <c r="IT30" s="332"/>
      <c r="IU30" s="332"/>
      <c r="IV30" s="332"/>
      <c r="IW30" s="332"/>
      <c r="IX30" s="332"/>
      <c r="IY30" s="332"/>
      <c r="IZ30" s="332"/>
      <c r="JA30" s="332"/>
      <c r="JB30" s="332"/>
      <c r="JC30" s="332"/>
      <c r="JD30" s="332"/>
      <c r="JE30" s="332"/>
      <c r="JF30" s="332"/>
      <c r="JG30" s="332"/>
      <c r="JH30" s="332"/>
      <c r="JI30" s="332"/>
      <c r="JJ30" s="332"/>
      <c r="JK30" s="332"/>
      <c r="JL30" s="332"/>
      <c r="JM30" s="332"/>
      <c r="JN30" s="332"/>
      <c r="JO30" s="332"/>
      <c r="JP30" s="332"/>
      <c r="JQ30" s="332"/>
      <c r="JR30" s="332"/>
      <c r="JS30" s="332"/>
      <c r="JT30" s="332"/>
      <c r="JU30" s="332"/>
      <c r="JV30" s="332"/>
      <c r="JW30" s="332"/>
      <c r="JX30" s="332"/>
      <c r="JY30" s="332"/>
      <c r="JZ30" s="332"/>
      <c r="KA30" s="332"/>
      <c r="KB30" s="332"/>
      <c r="KC30" s="332"/>
      <c r="KD30" s="332"/>
      <c r="KE30" s="332"/>
      <c r="KF30" s="332"/>
      <c r="KG30" s="332"/>
      <c r="KH30" s="332"/>
      <c r="KI30" s="332"/>
      <c r="KJ30" s="332"/>
      <c r="KK30" s="332"/>
      <c r="KL30" s="332"/>
      <c r="KM30" s="332"/>
      <c r="KN30" s="332"/>
      <c r="KO30" s="332"/>
      <c r="KP30" s="332"/>
      <c r="KQ30" s="332"/>
      <c r="KR30" s="332"/>
      <c r="KS30" s="332"/>
      <c r="KT30" s="332"/>
      <c r="KU30" s="332"/>
      <c r="KV30" s="332"/>
      <c r="KW30" s="332"/>
      <c r="KX30" s="332"/>
      <c r="KY30" s="332"/>
      <c r="KZ30" s="332"/>
      <c r="LA30" s="332"/>
      <c r="LB30" s="332"/>
      <c r="LC30" s="332"/>
      <c r="LD30" s="332"/>
      <c r="LE30" s="332"/>
      <c r="LF30" s="332"/>
      <c r="LG30" s="332"/>
      <c r="LH30" s="332"/>
      <c r="LI30" s="332"/>
      <c r="LJ30" s="332"/>
      <c r="LK30" s="332"/>
      <c r="LL30" s="332"/>
      <c r="LM30" s="332"/>
      <c r="LN30" s="332"/>
      <c r="LO30" s="332"/>
      <c r="LP30" s="332"/>
      <c r="LQ30" s="332"/>
      <c r="LR30" s="332"/>
      <c r="LS30" s="132">
        <f t="shared" si="1"/>
        <v>2193.4369999999999</v>
      </c>
      <c r="LT30" s="132">
        <f t="shared" si="2"/>
        <v>2315.0026666666668</v>
      </c>
      <c r="LU30" s="137">
        <f t="shared" si="3"/>
        <v>293.32943680158274</v>
      </c>
      <c r="LV30" s="136">
        <f t="shared" si="4"/>
        <v>0.12670803408790143</v>
      </c>
      <c r="LW30" s="137">
        <f t="shared" si="5"/>
        <v>1946.2184873949582</v>
      </c>
      <c r="LX30" s="137">
        <f t="shared" si="6"/>
        <v>369.78151260504205</v>
      </c>
      <c r="LY30" s="377">
        <f t="shared" si="0"/>
        <v>2316</v>
      </c>
      <c r="LZ30" s="334" t="s">
        <v>636</v>
      </c>
    </row>
    <row r="31" spans="1:338" s="5" customFormat="1" ht="53.55" customHeight="1" x14ac:dyDescent="0.3">
      <c r="A31" s="131">
        <f t="shared" si="7"/>
        <v>28</v>
      </c>
      <c r="B31" s="139" t="s">
        <v>641</v>
      </c>
      <c r="C31" s="140" t="s">
        <v>311</v>
      </c>
      <c r="D31" s="141" t="s">
        <v>51</v>
      </c>
      <c r="E31" s="142">
        <v>1</v>
      </c>
      <c r="F31" s="132"/>
      <c r="G31" s="132"/>
      <c r="H31" s="132"/>
      <c r="I31" s="132"/>
      <c r="J31" s="132"/>
      <c r="K31" s="132"/>
      <c r="L31" s="132"/>
      <c r="M31" s="132"/>
      <c r="N31" s="132"/>
      <c r="O31" s="132"/>
      <c r="P31" s="132"/>
      <c r="Q31" s="132"/>
      <c r="R31" s="132"/>
      <c r="S31" s="132"/>
      <c r="T31" s="132"/>
      <c r="U31" s="132"/>
      <c r="V31" s="132"/>
      <c r="W31" s="132"/>
      <c r="X31" s="132"/>
      <c r="Y31" s="132"/>
      <c r="Z31" s="132"/>
      <c r="AA31" s="132"/>
      <c r="AB31" s="132"/>
      <c r="AC31" s="132"/>
      <c r="AD31" s="132"/>
      <c r="AE31" s="132"/>
      <c r="AF31" s="133"/>
      <c r="AG31" s="132"/>
      <c r="AH31" s="132"/>
      <c r="AI31" s="132"/>
      <c r="AJ31" s="132"/>
      <c r="AK31" s="134"/>
      <c r="AL31" s="134"/>
      <c r="AM31" s="135"/>
      <c r="AN31" s="137"/>
      <c r="AO31" s="135"/>
      <c r="AP31" s="135"/>
      <c r="AQ31" s="135"/>
      <c r="AR31" s="135"/>
      <c r="AS31" s="135">
        <v>25000</v>
      </c>
      <c r="AT31" s="135">
        <v>21200</v>
      </c>
      <c r="AU31" s="135">
        <v>24000</v>
      </c>
      <c r="AV31" s="137"/>
      <c r="AW31" s="329"/>
      <c r="AX31" s="132"/>
      <c r="AY31" s="132"/>
      <c r="AZ31" s="137"/>
      <c r="BA31" s="137"/>
      <c r="BB31" s="135"/>
      <c r="BC31" s="135"/>
      <c r="BD31" s="137"/>
      <c r="BE31" s="137"/>
      <c r="BF31" s="135"/>
      <c r="BG31" s="135"/>
      <c r="BH31" s="135"/>
      <c r="BI31" s="135"/>
      <c r="BJ31" s="135"/>
      <c r="BK31" s="135"/>
      <c r="BL31" s="135"/>
      <c r="BM31" s="135"/>
      <c r="BN31" s="135"/>
      <c r="BO31" s="135"/>
      <c r="BP31" s="135"/>
      <c r="BQ31" s="330"/>
      <c r="BR31" s="135"/>
      <c r="BS31" s="135"/>
      <c r="BT31" s="135"/>
      <c r="BU31" s="135"/>
      <c r="BV31" s="135"/>
      <c r="BW31" s="135"/>
      <c r="BX31" s="135"/>
      <c r="BY31" s="135"/>
      <c r="BZ31" s="132"/>
      <c r="CA31" s="132"/>
      <c r="CB31" s="132"/>
      <c r="CC31" s="132"/>
      <c r="CD31" s="132"/>
      <c r="CE31" s="132"/>
      <c r="CF31" s="137"/>
      <c r="CG31" s="137"/>
      <c r="CH31" s="135"/>
      <c r="CI31" s="135"/>
      <c r="CJ31" s="135"/>
      <c r="CK31" s="135"/>
      <c r="CL31" s="135"/>
      <c r="CM31" s="135"/>
      <c r="CN31" s="135"/>
      <c r="CO31" s="330"/>
      <c r="CP31" s="135"/>
      <c r="CQ31" s="135"/>
      <c r="CR31" s="135"/>
      <c r="CS31" s="135"/>
      <c r="CT31" s="135"/>
      <c r="CU31" s="135"/>
      <c r="CV31" s="135"/>
      <c r="CW31" s="135"/>
      <c r="CX31" s="135"/>
      <c r="CY31" s="135"/>
      <c r="CZ31" s="135"/>
      <c r="DA31" s="135"/>
      <c r="DB31" s="137"/>
      <c r="DC31" s="137"/>
      <c r="DD31" s="137"/>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c r="FY31" s="135"/>
      <c r="FZ31" s="135"/>
      <c r="GA31" s="135"/>
      <c r="GB31" s="135"/>
      <c r="GC31" s="135"/>
      <c r="GD31" s="135"/>
      <c r="GE31" s="135"/>
      <c r="GF31" s="135"/>
      <c r="GG31" s="135"/>
      <c r="GH31" s="135"/>
      <c r="GI31" s="135"/>
      <c r="GJ31" s="135"/>
      <c r="GK31" s="135"/>
      <c r="GL31" s="132"/>
      <c r="GM31" s="132"/>
      <c r="GN31" s="132"/>
      <c r="GO31" s="132"/>
      <c r="GP31" s="132"/>
      <c r="GQ31" s="132"/>
      <c r="GR31" s="135"/>
      <c r="GS31" s="135"/>
      <c r="GT31" s="135"/>
      <c r="GU31" s="135"/>
      <c r="GV31" s="135"/>
      <c r="GW31" s="135"/>
      <c r="GX31" s="135"/>
      <c r="GY31" s="132"/>
      <c r="GZ31" s="132"/>
      <c r="HA31" s="132"/>
      <c r="HB31" s="135"/>
      <c r="HC31" s="135"/>
      <c r="HD31" s="135"/>
      <c r="HE31" s="135"/>
      <c r="HF31" s="135"/>
      <c r="HG31" s="135"/>
      <c r="HH31" s="135"/>
      <c r="HI31" s="132"/>
      <c r="HJ31" s="132"/>
      <c r="HK31" s="132"/>
      <c r="HL31" s="132"/>
      <c r="HM31" s="132"/>
      <c r="HN31" s="132"/>
      <c r="HO31" s="135"/>
      <c r="HP31" s="135"/>
      <c r="HQ31" s="135"/>
      <c r="HR31" s="135"/>
      <c r="HS31" s="135"/>
      <c r="HT31" s="135"/>
      <c r="HU31" s="135"/>
      <c r="HV31" s="135"/>
      <c r="HW31" s="135"/>
      <c r="HX31" s="135"/>
      <c r="HY31" s="135"/>
      <c r="HZ31" s="135"/>
      <c r="IA31" s="135"/>
      <c r="IB31" s="135"/>
      <c r="IC31" s="135"/>
      <c r="ID31" s="135"/>
      <c r="IE31" s="135"/>
      <c r="IF31" s="135"/>
      <c r="IG31" s="135"/>
      <c r="IH31" s="135"/>
      <c r="II31" s="135"/>
      <c r="IJ31" s="135"/>
      <c r="IK31" s="135"/>
      <c r="IL31" s="135"/>
      <c r="IM31" s="135"/>
      <c r="IN31" s="135"/>
      <c r="IO31" s="132"/>
      <c r="IP31" s="132"/>
      <c r="IQ31" s="132"/>
      <c r="IR31" s="332"/>
      <c r="IS31" s="132"/>
      <c r="IT31" s="332"/>
      <c r="IU31" s="332"/>
      <c r="IV31" s="332"/>
      <c r="IW31" s="332"/>
      <c r="IX31" s="332"/>
      <c r="IY31" s="332"/>
      <c r="IZ31" s="332"/>
      <c r="JA31" s="332"/>
      <c r="JB31" s="332"/>
      <c r="JC31" s="332"/>
      <c r="JD31" s="332"/>
      <c r="JE31" s="332"/>
      <c r="JF31" s="332"/>
      <c r="JG31" s="332"/>
      <c r="JH31" s="332"/>
      <c r="JI31" s="332"/>
      <c r="JJ31" s="332"/>
      <c r="JK31" s="332"/>
      <c r="JL31" s="332"/>
      <c r="JM31" s="332"/>
      <c r="JN31" s="332"/>
      <c r="JO31" s="332"/>
      <c r="JP31" s="332"/>
      <c r="JQ31" s="332"/>
      <c r="JR31" s="332"/>
      <c r="JS31" s="332"/>
      <c r="JT31" s="332"/>
      <c r="JU31" s="332"/>
      <c r="JV31" s="332"/>
      <c r="JW31" s="332"/>
      <c r="JX31" s="332"/>
      <c r="JY31" s="332"/>
      <c r="JZ31" s="332"/>
      <c r="KA31" s="332"/>
      <c r="KB31" s="332"/>
      <c r="KC31" s="332"/>
      <c r="KD31" s="332"/>
      <c r="KE31" s="332"/>
      <c r="KF31" s="332"/>
      <c r="KG31" s="332"/>
      <c r="KH31" s="332"/>
      <c r="KI31" s="332"/>
      <c r="KJ31" s="332"/>
      <c r="KK31" s="332"/>
      <c r="KL31" s="332"/>
      <c r="KM31" s="332"/>
      <c r="KN31" s="332"/>
      <c r="KO31" s="332"/>
      <c r="KP31" s="332"/>
      <c r="KQ31" s="332"/>
      <c r="KR31" s="332"/>
      <c r="KS31" s="332"/>
      <c r="KT31" s="332"/>
      <c r="KU31" s="332"/>
      <c r="KV31" s="332"/>
      <c r="KW31" s="332"/>
      <c r="KX31" s="332"/>
      <c r="KY31" s="332"/>
      <c r="KZ31" s="332"/>
      <c r="LA31" s="332"/>
      <c r="LB31" s="332"/>
      <c r="LC31" s="332"/>
      <c r="LD31" s="332"/>
      <c r="LE31" s="332"/>
      <c r="LF31" s="332"/>
      <c r="LG31" s="332"/>
      <c r="LH31" s="332"/>
      <c r="LI31" s="332"/>
      <c r="LJ31" s="332"/>
      <c r="LK31" s="332"/>
      <c r="LL31" s="332"/>
      <c r="LM31" s="332"/>
      <c r="LN31" s="332"/>
      <c r="LO31" s="332"/>
      <c r="LP31" s="332"/>
      <c r="LQ31" s="332"/>
      <c r="LR31" s="332"/>
      <c r="LS31" s="132">
        <f t="shared" si="1"/>
        <v>24000</v>
      </c>
      <c r="LT31" s="132">
        <f t="shared" si="2"/>
        <v>23400</v>
      </c>
      <c r="LU31" s="137">
        <f t="shared" si="3"/>
        <v>1969.771560359221</v>
      </c>
      <c r="LV31" s="136">
        <f t="shared" si="4"/>
        <v>8.4178271810223124E-2</v>
      </c>
      <c r="LW31" s="137">
        <f t="shared" si="5"/>
        <v>19663.865546218487</v>
      </c>
      <c r="LX31" s="137">
        <f t="shared" si="6"/>
        <v>3736.1344537815125</v>
      </c>
      <c r="LY31" s="377">
        <f t="shared" si="0"/>
        <v>23400</v>
      </c>
      <c r="LZ31" s="334" t="s">
        <v>642</v>
      </c>
    </row>
    <row r="32" spans="1:338" s="5" customFormat="1" ht="117" customHeight="1" x14ac:dyDescent="0.3">
      <c r="A32" s="131">
        <f t="shared" si="7"/>
        <v>29</v>
      </c>
      <c r="B32" s="236" t="s">
        <v>312</v>
      </c>
      <c r="C32" s="8" t="s">
        <v>313</v>
      </c>
      <c r="D32" s="236" t="s">
        <v>51</v>
      </c>
      <c r="E32" s="322">
        <v>1</v>
      </c>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132"/>
      <c r="AH32" s="132"/>
      <c r="AI32" s="132"/>
      <c r="AJ32" s="132"/>
      <c r="AK32" s="134"/>
      <c r="AL32" s="134"/>
      <c r="AM32" s="135"/>
      <c r="AN32" s="137"/>
      <c r="AO32" s="135"/>
      <c r="AP32" s="135"/>
      <c r="AQ32" s="135"/>
      <c r="AR32" s="135"/>
      <c r="AS32" s="135"/>
      <c r="AT32" s="135"/>
      <c r="AU32" s="135"/>
      <c r="AV32" s="137"/>
      <c r="AW32" s="329"/>
      <c r="AX32" s="132"/>
      <c r="AY32" s="132"/>
      <c r="AZ32" s="137"/>
      <c r="BA32" s="137"/>
      <c r="BB32" s="135"/>
      <c r="BC32" s="135"/>
      <c r="BD32" s="137"/>
      <c r="BE32" s="137"/>
      <c r="BF32" s="135"/>
      <c r="BG32" s="135"/>
      <c r="BH32" s="135"/>
      <c r="BI32" s="135"/>
      <c r="BJ32" s="135"/>
      <c r="BK32" s="135"/>
      <c r="BL32" s="135"/>
      <c r="BM32" s="135"/>
      <c r="BN32" s="135"/>
      <c r="BO32" s="135"/>
      <c r="BP32" s="135"/>
      <c r="BQ32" s="330"/>
      <c r="BR32" s="135"/>
      <c r="BS32" s="135"/>
      <c r="BT32" s="135"/>
      <c r="BU32" s="135"/>
      <c r="BV32" s="135"/>
      <c r="BW32" s="135"/>
      <c r="BX32" s="135"/>
      <c r="BY32" s="135"/>
      <c r="BZ32" s="132"/>
      <c r="CA32" s="132"/>
      <c r="CB32" s="132"/>
      <c r="CC32" s="132"/>
      <c r="CD32" s="132"/>
      <c r="CE32" s="132"/>
      <c r="CF32" s="137"/>
      <c r="CG32" s="137"/>
      <c r="CH32" s="135"/>
      <c r="CI32" s="135"/>
      <c r="CJ32" s="135"/>
      <c r="CK32" s="135"/>
      <c r="CL32" s="135"/>
      <c r="CM32" s="135"/>
      <c r="CN32" s="135"/>
      <c r="CO32" s="330"/>
      <c r="CP32" s="135"/>
      <c r="CQ32" s="135"/>
      <c r="CR32" s="135"/>
      <c r="CS32" s="135"/>
      <c r="CT32" s="135"/>
      <c r="CU32" s="135"/>
      <c r="CV32" s="135"/>
      <c r="CW32" s="135"/>
      <c r="CX32" s="135"/>
      <c r="CY32" s="135"/>
      <c r="CZ32" s="135"/>
      <c r="DA32" s="135"/>
      <c r="DB32" s="137"/>
      <c r="DC32" s="137"/>
      <c r="DD32" s="137"/>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c r="FY32" s="135"/>
      <c r="FZ32" s="135"/>
      <c r="GA32" s="135"/>
      <c r="GB32" s="135"/>
      <c r="GC32" s="135"/>
      <c r="GD32" s="135"/>
      <c r="GE32" s="135"/>
      <c r="GF32" s="135"/>
      <c r="GG32" s="135"/>
      <c r="GH32" s="135"/>
      <c r="GI32" s="135"/>
      <c r="GJ32" s="135"/>
      <c r="GK32" s="135">
        <v>35000</v>
      </c>
      <c r="GL32" s="132"/>
      <c r="GM32" s="132"/>
      <c r="GN32" s="132"/>
      <c r="GO32" s="132"/>
      <c r="GP32" s="132"/>
      <c r="GQ32" s="132"/>
      <c r="GR32" s="135"/>
      <c r="GS32" s="135"/>
      <c r="GT32" s="135"/>
      <c r="GU32" s="135"/>
      <c r="GV32" s="135"/>
      <c r="GW32" s="135"/>
      <c r="GX32" s="135"/>
      <c r="GY32" s="132">
        <f>+(35000*15%)+35000</f>
        <v>40250</v>
      </c>
      <c r="GZ32" s="132">
        <f>+GY32/1.19</f>
        <v>33823.529411764706</v>
      </c>
      <c r="HA32" s="132">
        <f>+(GZ32*36%)+GZ32</f>
        <v>46000</v>
      </c>
      <c r="HB32" s="135"/>
      <c r="HC32" s="135"/>
      <c r="HD32" s="135"/>
      <c r="HE32" s="135"/>
      <c r="HF32" s="135"/>
      <c r="HG32" s="135"/>
      <c r="HH32" s="135"/>
      <c r="HI32" s="132"/>
      <c r="HJ32" s="132"/>
      <c r="HK32" s="132"/>
      <c r="HL32" s="132"/>
      <c r="HM32" s="132"/>
      <c r="HN32" s="132"/>
      <c r="HO32" s="135"/>
      <c r="HP32" s="135"/>
      <c r="HQ32" s="135"/>
      <c r="HR32" s="135"/>
      <c r="HS32" s="135"/>
      <c r="HT32" s="135"/>
      <c r="HU32" s="135"/>
      <c r="HV32" s="135"/>
      <c r="HW32" s="135"/>
      <c r="HX32" s="135"/>
      <c r="HY32" s="135"/>
      <c r="HZ32" s="135"/>
      <c r="IA32" s="135"/>
      <c r="IB32" s="135"/>
      <c r="IC32" s="135"/>
      <c r="ID32" s="135"/>
      <c r="IE32" s="135"/>
      <c r="IF32" s="135"/>
      <c r="IG32" s="135"/>
      <c r="IH32" s="135"/>
      <c r="II32" s="135"/>
      <c r="IJ32" s="135"/>
      <c r="IK32" s="135"/>
      <c r="IL32" s="135"/>
      <c r="IM32" s="135"/>
      <c r="IN32" s="135"/>
      <c r="IO32" s="132"/>
      <c r="IP32" s="132"/>
      <c r="IQ32" s="132"/>
      <c r="IR32" s="332"/>
      <c r="IS32" s="132"/>
      <c r="IT32" s="332"/>
      <c r="IU32" s="332"/>
      <c r="IV32" s="332"/>
      <c r="IW32" s="332"/>
      <c r="IX32" s="332"/>
      <c r="IY32" s="332"/>
      <c r="IZ32" s="332"/>
      <c r="JA32" s="332"/>
      <c r="JB32" s="332"/>
      <c r="JC32" s="332"/>
      <c r="JD32" s="332"/>
      <c r="JE32" s="332"/>
      <c r="JF32" s="332"/>
      <c r="JG32" s="332"/>
      <c r="JH32" s="332"/>
      <c r="JI32" s="332"/>
      <c r="JJ32" s="332"/>
      <c r="JK32" s="332"/>
      <c r="JL32" s="332"/>
      <c r="JM32" s="332"/>
      <c r="JN32" s="332"/>
      <c r="JO32" s="332"/>
      <c r="JP32" s="332"/>
      <c r="JQ32" s="332"/>
      <c r="JR32" s="332"/>
      <c r="JS32" s="332"/>
      <c r="JT32" s="332"/>
      <c r="JU32" s="332"/>
      <c r="JV32" s="332"/>
      <c r="JW32" s="332"/>
      <c r="JX32" s="332"/>
      <c r="JY32" s="332"/>
      <c r="JZ32" s="332"/>
      <c r="KA32" s="332"/>
      <c r="KB32" s="332"/>
      <c r="KC32" s="332"/>
      <c r="KD32" s="332"/>
      <c r="KE32" s="332"/>
      <c r="KF32" s="332"/>
      <c r="KG32" s="332"/>
      <c r="KH32" s="332"/>
      <c r="KI32" s="332"/>
      <c r="KJ32" s="332"/>
      <c r="KK32" s="332"/>
      <c r="KL32" s="332"/>
      <c r="KM32" s="332"/>
      <c r="KN32" s="332"/>
      <c r="KO32" s="332"/>
      <c r="KP32" s="332"/>
      <c r="KQ32" s="332"/>
      <c r="KR32" s="332"/>
      <c r="KS32" s="332"/>
      <c r="KT32" s="332"/>
      <c r="KU32" s="332"/>
      <c r="KV32" s="332"/>
      <c r="KW32" s="332"/>
      <c r="KX32" s="332"/>
      <c r="KY32" s="332"/>
      <c r="KZ32" s="332"/>
      <c r="LA32" s="332"/>
      <c r="LB32" s="332"/>
      <c r="LC32" s="332"/>
      <c r="LD32" s="332"/>
      <c r="LE32" s="332"/>
      <c r="LF32" s="332"/>
      <c r="LG32" s="332"/>
      <c r="LH32" s="332"/>
      <c r="LI32" s="332"/>
      <c r="LJ32" s="332"/>
      <c r="LK32" s="332"/>
      <c r="LL32" s="332"/>
      <c r="LM32" s="332"/>
      <c r="LN32" s="332"/>
      <c r="LO32" s="332"/>
      <c r="LP32" s="332"/>
      <c r="LQ32" s="332"/>
      <c r="LR32" s="332"/>
      <c r="LS32" s="132">
        <f t="shared" si="1"/>
        <v>40500</v>
      </c>
      <c r="LT32" s="132">
        <f t="shared" si="2"/>
        <v>40500</v>
      </c>
      <c r="LU32" s="137">
        <f t="shared" si="3"/>
        <v>7778.1745930520228</v>
      </c>
      <c r="LV32" s="136">
        <f t="shared" si="4"/>
        <v>0.19205369365560551</v>
      </c>
      <c r="LW32" s="137">
        <f t="shared" si="5"/>
        <v>34033.613445378156</v>
      </c>
      <c r="LX32" s="137">
        <f t="shared" si="6"/>
        <v>6466.3865546218494</v>
      </c>
      <c r="LY32" s="377">
        <f t="shared" si="0"/>
        <v>40500</v>
      </c>
      <c r="LZ32" s="138" t="s">
        <v>283</v>
      </c>
    </row>
    <row r="33" spans="1:338" s="5" customFormat="1" ht="55.5" customHeight="1" x14ac:dyDescent="0.3">
      <c r="A33" s="131">
        <f t="shared" si="7"/>
        <v>30</v>
      </c>
      <c r="B33" s="139" t="s">
        <v>314</v>
      </c>
      <c r="C33" s="8" t="s">
        <v>836</v>
      </c>
      <c r="D33" s="141" t="s">
        <v>315</v>
      </c>
      <c r="E33" s="142">
        <v>1</v>
      </c>
      <c r="F33" s="132"/>
      <c r="G33" s="132"/>
      <c r="H33" s="132"/>
      <c r="I33" s="132"/>
      <c r="J33" s="132"/>
      <c r="K33" s="132"/>
      <c r="L33" s="132"/>
      <c r="M33" s="132"/>
      <c r="N33" s="132"/>
      <c r="O33" s="132"/>
      <c r="P33" s="132"/>
      <c r="Q33" s="132"/>
      <c r="R33" s="132"/>
      <c r="S33" s="132"/>
      <c r="T33" s="132"/>
      <c r="U33" s="132"/>
      <c r="V33" s="132"/>
      <c r="W33" s="132"/>
      <c r="X33" s="132"/>
      <c r="Y33" s="132"/>
      <c r="Z33" s="132"/>
      <c r="AA33" s="132"/>
      <c r="AB33" s="132"/>
      <c r="AC33" s="132"/>
      <c r="AD33" s="132"/>
      <c r="AE33" s="132"/>
      <c r="AF33" s="133"/>
      <c r="AG33" s="132"/>
      <c r="AH33" s="143"/>
      <c r="AI33" s="144"/>
      <c r="AJ33" s="132"/>
      <c r="AK33" s="134"/>
      <c r="AL33" s="134"/>
      <c r="AM33" s="135"/>
      <c r="AN33" s="137"/>
      <c r="AO33" s="135"/>
      <c r="AP33" s="135"/>
      <c r="AQ33" s="135"/>
      <c r="AR33" s="135"/>
      <c r="AS33" s="135"/>
      <c r="AT33" s="143"/>
      <c r="AU33" s="144"/>
      <c r="AV33" s="137"/>
      <c r="AW33" s="329"/>
      <c r="AX33" s="132"/>
      <c r="AY33" s="132"/>
      <c r="AZ33" s="137"/>
      <c r="BA33" s="137"/>
      <c r="BB33" s="135"/>
      <c r="BC33" s="135"/>
      <c r="BD33" s="137"/>
      <c r="BE33" s="137"/>
      <c r="BF33" s="135"/>
      <c r="BG33" s="135"/>
      <c r="BH33" s="135"/>
      <c r="BI33" s="135"/>
      <c r="BJ33" s="135"/>
      <c r="BK33" s="135"/>
      <c r="BL33" s="135"/>
      <c r="BM33" s="135"/>
      <c r="BN33" s="135"/>
      <c r="BO33" s="135"/>
      <c r="BP33" s="135"/>
      <c r="BQ33" s="330"/>
      <c r="BR33" s="135"/>
      <c r="BS33" s="135"/>
      <c r="BT33" s="135"/>
      <c r="BU33" s="135"/>
      <c r="BV33" s="135"/>
      <c r="BW33" s="135"/>
      <c r="BX33" s="135"/>
      <c r="BY33" s="135"/>
      <c r="BZ33" s="132"/>
      <c r="CA33" s="132"/>
      <c r="CB33" s="132"/>
      <c r="CC33" s="132"/>
      <c r="CD33" s="132"/>
      <c r="CE33" s="132"/>
      <c r="CF33" s="137"/>
      <c r="CG33" s="137"/>
      <c r="CH33" s="135"/>
      <c r="CI33" s="135"/>
      <c r="CJ33" s="135"/>
      <c r="CK33" s="135"/>
      <c r="CL33" s="135"/>
      <c r="CM33" s="135"/>
      <c r="CN33" s="135"/>
      <c r="CO33" s="330"/>
      <c r="CP33" s="135"/>
      <c r="CQ33" s="135"/>
      <c r="CR33" s="135"/>
      <c r="CS33" s="135"/>
      <c r="CT33" s="135"/>
      <c r="CU33" s="135"/>
      <c r="CV33" s="135"/>
      <c r="CW33" s="135"/>
      <c r="CX33" s="135"/>
      <c r="CY33" s="135"/>
      <c r="CZ33" s="135"/>
      <c r="DA33" s="135"/>
      <c r="DB33" s="137"/>
      <c r="DC33" s="137"/>
      <c r="DD33" s="137"/>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c r="FY33" s="135"/>
      <c r="FZ33" s="135"/>
      <c r="GA33" s="135"/>
      <c r="GB33" s="135"/>
      <c r="GC33" s="135"/>
      <c r="GD33" s="135"/>
      <c r="GE33" s="135"/>
      <c r="GF33" s="135"/>
      <c r="GG33" s="135"/>
      <c r="GH33" s="135"/>
      <c r="GI33" s="135"/>
      <c r="GJ33" s="135">
        <v>28900</v>
      </c>
      <c r="GK33" s="135">
        <v>27900</v>
      </c>
      <c r="GL33" s="132"/>
      <c r="GM33" s="132"/>
      <c r="GN33" s="132"/>
      <c r="GO33" s="132"/>
      <c r="GP33" s="132"/>
      <c r="GQ33" s="132"/>
      <c r="GR33" s="135"/>
      <c r="GS33" s="135"/>
      <c r="GT33" s="135"/>
      <c r="GU33" s="135"/>
      <c r="GV33" s="135"/>
      <c r="GW33" s="135"/>
      <c r="GX33" s="135"/>
      <c r="GY33" s="132"/>
      <c r="GZ33" s="132"/>
      <c r="HA33" s="132"/>
      <c r="HB33" s="135"/>
      <c r="HC33" s="135"/>
      <c r="HD33" s="135"/>
      <c r="HE33" s="135"/>
      <c r="HF33" s="135"/>
      <c r="HG33" s="135"/>
      <c r="HH33" s="135"/>
      <c r="HI33" s="132"/>
      <c r="HJ33" s="132"/>
      <c r="HK33" s="132"/>
      <c r="HL33" s="132"/>
      <c r="HM33" s="132"/>
      <c r="HN33" s="132"/>
      <c r="HO33" s="135"/>
      <c r="HP33" s="135"/>
      <c r="HQ33" s="135"/>
      <c r="HR33" s="135"/>
      <c r="HS33" s="135"/>
      <c r="HT33" s="135"/>
      <c r="HU33" s="135"/>
      <c r="HV33" s="135"/>
      <c r="HW33" s="135"/>
      <c r="HX33" s="135"/>
      <c r="HY33" s="135"/>
      <c r="HZ33" s="135"/>
      <c r="IA33" s="135"/>
      <c r="IB33" s="135"/>
      <c r="IC33" s="135"/>
      <c r="ID33" s="135"/>
      <c r="IE33" s="135"/>
      <c r="IF33" s="135"/>
      <c r="IG33" s="135"/>
      <c r="IH33" s="135"/>
      <c r="II33" s="135"/>
      <c r="IJ33" s="135"/>
      <c r="IK33" s="135"/>
      <c r="IL33" s="135"/>
      <c r="IM33" s="135"/>
      <c r="IN33" s="135"/>
      <c r="IO33" s="132"/>
      <c r="IP33" s="132"/>
      <c r="IQ33" s="132"/>
      <c r="IR33" s="332"/>
      <c r="IS33" s="132"/>
      <c r="IT33" s="332"/>
      <c r="IU33" s="332"/>
      <c r="IV33" s="332"/>
      <c r="IW33" s="332"/>
      <c r="IX33" s="332"/>
      <c r="IY33" s="332"/>
      <c r="IZ33" s="332"/>
      <c r="JA33" s="332"/>
      <c r="JB33" s="332"/>
      <c r="JC33" s="332"/>
      <c r="JD33" s="332"/>
      <c r="JE33" s="332"/>
      <c r="JF33" s="332"/>
      <c r="JG33" s="332"/>
      <c r="JH33" s="332"/>
      <c r="JI33" s="332"/>
      <c r="JJ33" s="332"/>
      <c r="JK33" s="332"/>
      <c r="JL33" s="332"/>
      <c r="JM33" s="332"/>
      <c r="JN33" s="332"/>
      <c r="JO33" s="332"/>
      <c r="JP33" s="332"/>
      <c r="JQ33" s="332"/>
      <c r="JR33" s="332"/>
      <c r="JS33" s="332"/>
      <c r="JT33" s="332"/>
      <c r="JU33" s="332"/>
      <c r="JV33" s="332"/>
      <c r="JW33" s="332"/>
      <c r="JX33" s="332"/>
      <c r="JY33" s="332"/>
      <c r="JZ33" s="332"/>
      <c r="KA33" s="332"/>
      <c r="KB33" s="332"/>
      <c r="KC33" s="332"/>
      <c r="KD33" s="332"/>
      <c r="KE33" s="332"/>
      <c r="KF33" s="332"/>
      <c r="KG33" s="332"/>
      <c r="KH33" s="332"/>
      <c r="KI33" s="332"/>
      <c r="KJ33" s="332"/>
      <c r="KK33" s="332"/>
      <c r="KL33" s="332"/>
      <c r="KM33" s="332"/>
      <c r="KN33" s="332"/>
      <c r="KO33" s="332"/>
      <c r="KP33" s="332"/>
      <c r="KQ33" s="332"/>
      <c r="KR33" s="332"/>
      <c r="KS33" s="332"/>
      <c r="KT33" s="332"/>
      <c r="KU33" s="332"/>
      <c r="KV33" s="332"/>
      <c r="KW33" s="332"/>
      <c r="KX33" s="332"/>
      <c r="KY33" s="332"/>
      <c r="KZ33" s="332"/>
      <c r="LA33" s="332"/>
      <c r="LB33" s="332"/>
      <c r="LC33" s="332"/>
      <c r="LD33" s="332"/>
      <c r="LE33" s="332"/>
      <c r="LF33" s="332"/>
      <c r="LG33" s="332"/>
      <c r="LH33" s="332"/>
      <c r="LI33" s="332"/>
      <c r="LJ33" s="332"/>
      <c r="LK33" s="332"/>
      <c r="LL33" s="332"/>
      <c r="LM33" s="332"/>
      <c r="LN33" s="332"/>
      <c r="LO33" s="332"/>
      <c r="LP33" s="332"/>
      <c r="LQ33" s="332"/>
      <c r="LR33" s="332"/>
      <c r="LS33" s="132">
        <f t="shared" si="1"/>
        <v>28400</v>
      </c>
      <c r="LT33" s="132">
        <f t="shared" si="2"/>
        <v>28400</v>
      </c>
      <c r="LU33" s="137">
        <f t="shared" si="3"/>
        <v>707.10678118654755</v>
      </c>
      <c r="LV33" s="136">
        <f t="shared" si="4"/>
        <v>2.4898126098117871E-2</v>
      </c>
      <c r="LW33" s="137">
        <f t="shared" si="5"/>
        <v>23865.546218487398</v>
      </c>
      <c r="LX33" s="137">
        <f t="shared" si="6"/>
        <v>4534.4537815126059</v>
      </c>
      <c r="LY33" s="377">
        <f t="shared" si="0"/>
        <v>28400</v>
      </c>
      <c r="LZ33" s="334" t="s">
        <v>642</v>
      </c>
    </row>
    <row r="34" spans="1:338" s="5" customFormat="1" ht="63" customHeight="1" x14ac:dyDescent="0.3">
      <c r="A34" s="131">
        <f t="shared" si="7"/>
        <v>31</v>
      </c>
      <c r="B34" s="324" t="s">
        <v>316</v>
      </c>
      <c r="C34" s="325" t="s">
        <v>317</v>
      </c>
      <c r="D34" s="236" t="s">
        <v>307</v>
      </c>
      <c r="E34" s="131">
        <v>1</v>
      </c>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3"/>
      <c r="AG34" s="132"/>
      <c r="AH34" s="132"/>
      <c r="AI34" s="132"/>
      <c r="AJ34" s="132"/>
      <c r="AK34" s="134"/>
      <c r="AL34" s="134"/>
      <c r="AM34" s="135"/>
      <c r="AN34" s="137"/>
      <c r="AO34" s="135"/>
      <c r="AP34" s="135"/>
      <c r="AQ34" s="135"/>
      <c r="AR34" s="135"/>
      <c r="AS34" s="135"/>
      <c r="AT34" s="135"/>
      <c r="AU34" s="135"/>
      <c r="AV34" s="137"/>
      <c r="AW34" s="329"/>
      <c r="AX34" s="132"/>
      <c r="AY34" s="132"/>
      <c r="AZ34" s="137"/>
      <c r="BA34" s="137"/>
      <c r="BB34" s="135"/>
      <c r="BC34" s="135"/>
      <c r="BD34" s="137"/>
      <c r="BE34" s="137"/>
      <c r="BF34" s="135"/>
      <c r="BG34" s="135"/>
      <c r="BH34" s="135"/>
      <c r="BI34" s="135"/>
      <c r="BJ34" s="135"/>
      <c r="BK34" s="135"/>
      <c r="BL34" s="135"/>
      <c r="BM34" s="135"/>
      <c r="BN34" s="135"/>
      <c r="BO34" s="135"/>
      <c r="BP34" s="135"/>
      <c r="BQ34" s="330"/>
      <c r="BR34" s="135"/>
      <c r="BS34" s="135"/>
      <c r="BT34" s="135"/>
      <c r="BU34" s="135"/>
      <c r="BV34" s="135"/>
      <c r="BW34" s="135"/>
      <c r="BX34" s="135"/>
      <c r="BY34" s="135"/>
      <c r="BZ34" s="132"/>
      <c r="CA34" s="132"/>
      <c r="CB34" s="132"/>
      <c r="CC34" s="132"/>
      <c r="CD34" s="132"/>
      <c r="CE34" s="132"/>
      <c r="CF34" s="137"/>
      <c r="CG34" s="137"/>
      <c r="CH34" s="135"/>
      <c r="CI34" s="135"/>
      <c r="CJ34" s="135"/>
      <c r="CK34" s="135"/>
      <c r="CL34" s="135"/>
      <c r="CM34" s="135"/>
      <c r="CN34" s="135"/>
      <c r="CO34" s="330"/>
      <c r="CP34" s="135"/>
      <c r="CQ34" s="135"/>
      <c r="CR34" s="135"/>
      <c r="CS34" s="135"/>
      <c r="CT34" s="135"/>
      <c r="CU34" s="135"/>
      <c r="CV34" s="135"/>
      <c r="CW34" s="135"/>
      <c r="CX34" s="135"/>
      <c r="CY34" s="135"/>
      <c r="CZ34" s="135"/>
      <c r="DA34" s="135"/>
      <c r="DB34" s="137"/>
      <c r="DC34" s="137"/>
      <c r="DD34" s="137"/>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c r="FY34" s="135"/>
      <c r="FZ34" s="135"/>
      <c r="GA34" s="135"/>
      <c r="GB34" s="135"/>
      <c r="GC34" s="135"/>
      <c r="GD34" s="135"/>
      <c r="GE34" s="135"/>
      <c r="GF34" s="135"/>
      <c r="GG34" s="135"/>
      <c r="GH34" s="135"/>
      <c r="GI34" s="135"/>
      <c r="GJ34" s="135"/>
      <c r="GK34" s="135"/>
      <c r="GL34" s="132">
        <f>+(900000*15%)+900000</f>
        <v>1035000</v>
      </c>
      <c r="GM34" s="132">
        <f>+GL34/1.19</f>
        <v>869747.89915966394</v>
      </c>
      <c r="GN34" s="132">
        <f>+(GM34*36%)+GM34</f>
        <v>1182857.142857143</v>
      </c>
      <c r="GO34" s="132">
        <f>+(816000*15%)+816000</f>
        <v>938400</v>
      </c>
      <c r="GP34" s="132">
        <f>+GO34/1.19</f>
        <v>788571.42857142864</v>
      </c>
      <c r="GQ34" s="132">
        <f>+(GP34*36%)+GP34</f>
        <v>1072457.142857143</v>
      </c>
      <c r="GR34" s="135"/>
      <c r="GS34" s="135"/>
      <c r="GT34" s="135"/>
      <c r="GU34" s="135"/>
      <c r="GV34" s="135"/>
      <c r="GW34" s="135"/>
      <c r="GX34" s="135"/>
      <c r="GY34" s="132"/>
      <c r="GZ34" s="132"/>
      <c r="HA34" s="132"/>
      <c r="HB34" s="135"/>
      <c r="HC34" s="135"/>
      <c r="HD34" s="135"/>
      <c r="HE34" s="135"/>
      <c r="HF34" s="135"/>
      <c r="HG34" s="135"/>
      <c r="HH34" s="135"/>
      <c r="HI34" s="132"/>
      <c r="HJ34" s="132"/>
      <c r="HK34" s="132"/>
      <c r="HL34" s="132"/>
      <c r="HM34" s="132"/>
      <c r="HN34" s="132"/>
      <c r="HO34" s="135"/>
      <c r="HP34" s="135"/>
      <c r="HQ34" s="135"/>
      <c r="HR34" s="135"/>
      <c r="HS34" s="135"/>
      <c r="HT34" s="135"/>
      <c r="HU34" s="135"/>
      <c r="HV34" s="135"/>
      <c r="HW34" s="135"/>
      <c r="HX34" s="135"/>
      <c r="HY34" s="135"/>
      <c r="HZ34" s="135"/>
      <c r="IA34" s="135"/>
      <c r="IB34" s="135"/>
      <c r="IC34" s="135"/>
      <c r="ID34" s="135"/>
      <c r="IE34" s="135"/>
      <c r="IF34" s="135"/>
      <c r="IG34" s="135"/>
      <c r="IH34" s="135"/>
      <c r="II34" s="135"/>
      <c r="IJ34" s="135"/>
      <c r="IK34" s="135"/>
      <c r="IL34" s="135"/>
      <c r="IM34" s="135"/>
      <c r="IN34" s="135"/>
      <c r="IO34" s="132"/>
      <c r="IP34" s="132"/>
      <c r="IQ34" s="132"/>
      <c r="IR34" s="332"/>
      <c r="IS34" s="132"/>
      <c r="IT34" s="332"/>
      <c r="IU34" s="332"/>
      <c r="IV34" s="332"/>
      <c r="IW34" s="332"/>
      <c r="IX34" s="332"/>
      <c r="IY34" s="332"/>
      <c r="IZ34" s="332"/>
      <c r="JA34" s="332"/>
      <c r="JB34" s="332"/>
      <c r="JC34" s="332"/>
      <c r="JD34" s="332"/>
      <c r="JE34" s="332"/>
      <c r="JF34" s="332"/>
      <c r="JG34" s="332"/>
      <c r="JH34" s="332"/>
      <c r="JI34" s="332"/>
      <c r="JJ34" s="332"/>
      <c r="JK34" s="332"/>
      <c r="JL34" s="332"/>
      <c r="JM34" s="332"/>
      <c r="JN34" s="332"/>
      <c r="JO34" s="332"/>
      <c r="JP34" s="332"/>
      <c r="JQ34" s="332"/>
      <c r="JR34" s="332"/>
      <c r="JS34" s="332"/>
      <c r="JT34" s="332"/>
      <c r="JU34" s="332"/>
      <c r="JV34" s="332"/>
      <c r="JW34" s="332"/>
      <c r="JX34" s="332"/>
      <c r="JY34" s="332"/>
      <c r="JZ34" s="332"/>
      <c r="KA34" s="332"/>
      <c r="KB34" s="332"/>
      <c r="KC34" s="332"/>
      <c r="KD34" s="332"/>
      <c r="KE34" s="332"/>
      <c r="KF34" s="332"/>
      <c r="KG34" s="332"/>
      <c r="KH34" s="332"/>
      <c r="KI34" s="332"/>
      <c r="KJ34" s="332"/>
      <c r="KK34" s="332"/>
      <c r="KL34" s="332"/>
      <c r="KM34" s="332"/>
      <c r="KN34" s="332"/>
      <c r="KO34" s="332"/>
      <c r="KP34" s="332"/>
      <c r="KQ34" s="332"/>
      <c r="KR34" s="332"/>
      <c r="KS34" s="332"/>
      <c r="KT34" s="332"/>
      <c r="KU34" s="332"/>
      <c r="KV34" s="332"/>
      <c r="KW34" s="332"/>
      <c r="KX34" s="332"/>
      <c r="KY34" s="332"/>
      <c r="KZ34" s="332"/>
      <c r="LA34" s="332"/>
      <c r="LB34" s="332"/>
      <c r="LC34" s="332"/>
      <c r="LD34" s="332"/>
      <c r="LE34" s="332"/>
      <c r="LF34" s="332"/>
      <c r="LG34" s="332"/>
      <c r="LH34" s="332"/>
      <c r="LI34" s="332"/>
      <c r="LJ34" s="332"/>
      <c r="LK34" s="332"/>
      <c r="LL34" s="332"/>
      <c r="LM34" s="332"/>
      <c r="LN34" s="332"/>
      <c r="LO34" s="332"/>
      <c r="LP34" s="332"/>
      <c r="LQ34" s="332"/>
      <c r="LR34" s="332"/>
      <c r="LS34" s="132">
        <f t="shared" si="1"/>
        <v>1127657.142857143</v>
      </c>
      <c r="LT34" s="132">
        <f t="shared" si="2"/>
        <v>1127657.142857143</v>
      </c>
      <c r="LU34" s="137">
        <f t="shared" si="3"/>
        <v>78064.588642994844</v>
      </c>
      <c r="LV34" s="136">
        <f t="shared" si="4"/>
        <v>6.9227237318962687E-2</v>
      </c>
      <c r="LW34" s="137">
        <f t="shared" si="5"/>
        <v>947611.76470588241</v>
      </c>
      <c r="LX34" s="137">
        <f t="shared" si="6"/>
        <v>180046.23529411765</v>
      </c>
      <c r="LY34" s="377">
        <f t="shared" si="0"/>
        <v>1127658</v>
      </c>
      <c r="LZ34" s="334" t="s">
        <v>642</v>
      </c>
    </row>
    <row r="35" spans="1:338" s="5" customFormat="1" ht="44.55" customHeight="1" x14ac:dyDescent="0.3">
      <c r="A35" s="131">
        <f t="shared" si="7"/>
        <v>32</v>
      </c>
      <c r="B35" s="236" t="s">
        <v>318</v>
      </c>
      <c r="C35" s="8" t="s">
        <v>319</v>
      </c>
      <c r="D35" s="236" t="s">
        <v>8</v>
      </c>
      <c r="E35" s="322">
        <v>1</v>
      </c>
      <c r="F35" s="132"/>
      <c r="G35" s="132"/>
      <c r="H35" s="132"/>
      <c r="I35" s="132"/>
      <c r="J35" s="132"/>
      <c r="K35" s="132"/>
      <c r="L35" s="132"/>
      <c r="M35" s="132"/>
      <c r="N35" s="132"/>
      <c r="O35" s="132"/>
      <c r="P35" s="132"/>
      <c r="Q35" s="132"/>
      <c r="R35" s="132"/>
      <c r="S35" s="132"/>
      <c r="T35" s="132"/>
      <c r="U35" s="132"/>
      <c r="V35" s="132"/>
      <c r="W35" s="132"/>
      <c r="X35" s="132"/>
      <c r="Y35" s="132"/>
      <c r="Z35" s="132"/>
      <c r="AA35" s="132"/>
      <c r="AB35" s="132"/>
      <c r="AC35" s="132"/>
      <c r="AD35" s="132"/>
      <c r="AE35" s="132"/>
      <c r="AF35" s="133"/>
      <c r="AG35" s="132"/>
      <c r="AH35" s="132"/>
      <c r="AI35" s="132"/>
      <c r="AJ35" s="132"/>
      <c r="AK35" s="134"/>
      <c r="AL35" s="134"/>
      <c r="AM35" s="135"/>
      <c r="AN35" s="137"/>
      <c r="AO35" s="135"/>
      <c r="AP35" s="135"/>
      <c r="AQ35" s="135"/>
      <c r="AR35" s="135"/>
      <c r="AS35" s="135"/>
      <c r="AT35" s="135"/>
      <c r="AU35" s="135"/>
      <c r="AV35" s="137"/>
      <c r="AW35" s="329"/>
      <c r="AX35" s="132"/>
      <c r="AY35" s="132"/>
      <c r="AZ35" s="137"/>
      <c r="BA35" s="137"/>
      <c r="BB35" s="135"/>
      <c r="BC35" s="135"/>
      <c r="BD35" s="137"/>
      <c r="BE35" s="137"/>
      <c r="BF35" s="135"/>
      <c r="BG35" s="135"/>
      <c r="BH35" s="135"/>
      <c r="BI35" s="135"/>
      <c r="BJ35" s="135"/>
      <c r="BK35" s="135"/>
      <c r="BL35" s="135"/>
      <c r="BM35" s="135"/>
      <c r="BN35" s="135"/>
      <c r="BO35" s="135"/>
      <c r="BP35" s="135"/>
      <c r="BQ35" s="330"/>
      <c r="BR35" s="135"/>
      <c r="BS35" s="135"/>
      <c r="BT35" s="135"/>
      <c r="BU35" s="135"/>
      <c r="BV35" s="135"/>
      <c r="BW35" s="135"/>
      <c r="BX35" s="135"/>
      <c r="BY35" s="135"/>
      <c r="BZ35" s="132"/>
      <c r="CA35" s="132"/>
      <c r="CB35" s="132"/>
      <c r="CC35" s="132"/>
      <c r="CD35" s="132"/>
      <c r="CE35" s="132"/>
      <c r="CF35" s="137"/>
      <c r="CG35" s="137"/>
      <c r="CH35" s="135"/>
      <c r="CI35" s="135"/>
      <c r="CJ35" s="135"/>
      <c r="CK35" s="135"/>
      <c r="CL35" s="135"/>
      <c r="CM35" s="135"/>
      <c r="CN35" s="135"/>
      <c r="CO35" s="330"/>
      <c r="CP35" s="135"/>
      <c r="CQ35" s="135"/>
      <c r="CR35" s="135"/>
      <c r="CS35" s="135"/>
      <c r="CT35" s="135"/>
      <c r="CU35" s="135"/>
      <c r="CV35" s="135"/>
      <c r="CW35" s="135"/>
      <c r="CX35" s="135"/>
      <c r="CY35" s="135"/>
      <c r="CZ35" s="135"/>
      <c r="DA35" s="135"/>
      <c r="DB35" s="137"/>
      <c r="DC35" s="137"/>
      <c r="DD35" s="137"/>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c r="FY35" s="135"/>
      <c r="FZ35" s="135"/>
      <c r="GA35" s="135"/>
      <c r="GB35" s="135"/>
      <c r="GC35" s="135"/>
      <c r="GD35" s="135"/>
      <c r="GE35" s="135"/>
      <c r="GF35" s="135"/>
      <c r="GG35" s="135"/>
      <c r="GH35" s="135"/>
      <c r="GI35" s="135"/>
      <c r="GJ35" s="135"/>
      <c r="GK35" s="135"/>
      <c r="GL35" s="132"/>
      <c r="GM35" s="132"/>
      <c r="GN35" s="132"/>
      <c r="GO35" s="132"/>
      <c r="GP35" s="132"/>
      <c r="GQ35" s="132"/>
      <c r="GR35" s="135"/>
      <c r="GS35" s="135"/>
      <c r="GT35" s="135"/>
      <c r="GU35" s="135"/>
      <c r="GV35" s="135"/>
      <c r="GW35" s="135"/>
      <c r="GX35" s="135"/>
      <c r="GY35" s="132"/>
      <c r="GZ35" s="132"/>
      <c r="HA35" s="132"/>
      <c r="HI35" s="132">
        <v>53550</v>
      </c>
      <c r="HJ35" s="132">
        <v>56281.05</v>
      </c>
      <c r="HK35" s="132">
        <v>56465</v>
      </c>
      <c r="HL35" s="132">
        <v>59344.714999999997</v>
      </c>
      <c r="HM35" s="132">
        <v>49100</v>
      </c>
      <c r="HN35" s="132">
        <v>51604.1</v>
      </c>
      <c r="HO35" s="135"/>
      <c r="HP35" s="135"/>
      <c r="HQ35" s="135"/>
      <c r="HR35" s="135"/>
      <c r="HS35" s="135"/>
      <c r="HT35" s="135"/>
      <c r="HU35" s="135"/>
      <c r="HV35" s="135"/>
      <c r="HW35" s="135"/>
      <c r="HX35" s="135"/>
      <c r="HY35" s="135"/>
      <c r="HZ35" s="135"/>
      <c r="IA35" s="135"/>
      <c r="IB35" s="135"/>
      <c r="IC35" s="135"/>
      <c r="ID35" s="135"/>
      <c r="IE35" s="135"/>
      <c r="IF35" s="135"/>
      <c r="IG35" s="135"/>
      <c r="IH35" s="135"/>
      <c r="II35" s="135"/>
      <c r="IJ35" s="135"/>
      <c r="IK35" s="135"/>
      <c r="IL35" s="135"/>
      <c r="IM35" s="135"/>
      <c r="IN35" s="135"/>
      <c r="IO35" s="132"/>
      <c r="IP35" s="132"/>
      <c r="IQ35" s="132"/>
      <c r="IR35" s="332"/>
      <c r="IS35" s="132"/>
      <c r="IT35" s="332"/>
      <c r="IU35" s="332"/>
      <c r="IV35" s="332"/>
      <c r="IW35" s="332"/>
      <c r="IX35" s="332"/>
      <c r="IY35" s="332"/>
      <c r="IZ35" s="332"/>
      <c r="JA35" s="332"/>
      <c r="JB35" s="332"/>
      <c r="JC35" s="332"/>
      <c r="JD35" s="332"/>
      <c r="JE35" s="332"/>
      <c r="JF35" s="332"/>
      <c r="JG35" s="332"/>
      <c r="JH35" s="332"/>
      <c r="JI35" s="332"/>
      <c r="JJ35" s="332"/>
      <c r="JK35" s="332"/>
      <c r="JL35" s="332"/>
      <c r="JM35" s="332"/>
      <c r="JN35" s="332"/>
      <c r="JO35" s="332"/>
      <c r="JP35" s="332"/>
      <c r="JQ35" s="332"/>
      <c r="JR35" s="332"/>
      <c r="JS35" s="332"/>
      <c r="JT35" s="332"/>
      <c r="JU35" s="332"/>
      <c r="JV35" s="332"/>
      <c r="JW35" s="332"/>
      <c r="JX35" s="332"/>
      <c r="JY35" s="332"/>
      <c r="JZ35" s="332"/>
      <c r="KA35" s="332"/>
      <c r="KB35" s="332"/>
      <c r="KC35" s="332"/>
      <c r="KD35" s="332"/>
      <c r="KE35" s="332"/>
      <c r="KF35" s="332"/>
      <c r="KG35" s="332"/>
      <c r="KH35" s="332"/>
      <c r="KI35" s="332"/>
      <c r="KJ35" s="332"/>
      <c r="KK35" s="332"/>
      <c r="KL35" s="332"/>
      <c r="KM35" s="332"/>
      <c r="KN35" s="332"/>
      <c r="KO35" s="332"/>
      <c r="KP35" s="332"/>
      <c r="KQ35" s="332"/>
      <c r="KR35" s="332"/>
      <c r="KS35" s="332"/>
      <c r="KT35" s="332"/>
      <c r="KU35" s="332"/>
      <c r="KV35" s="332"/>
      <c r="KW35" s="332"/>
      <c r="KX35" s="332"/>
      <c r="KY35" s="332"/>
      <c r="KZ35" s="332"/>
      <c r="LA35" s="332"/>
      <c r="LB35" s="332"/>
      <c r="LC35" s="332"/>
      <c r="LD35" s="332"/>
      <c r="LE35" s="332"/>
      <c r="LF35" s="332"/>
      <c r="LG35" s="332"/>
      <c r="LH35" s="332"/>
      <c r="LI35" s="332"/>
      <c r="LJ35" s="332"/>
      <c r="LK35" s="332"/>
      <c r="LL35" s="332"/>
      <c r="LM35" s="332"/>
      <c r="LN35" s="332"/>
      <c r="LO35" s="332"/>
      <c r="LP35" s="332"/>
      <c r="LQ35" s="332"/>
      <c r="LR35" s="332"/>
      <c r="LS35" s="132">
        <f t="shared" si="1"/>
        <v>56281.05</v>
      </c>
      <c r="LT35" s="132">
        <f t="shared" si="2"/>
        <v>55743.28833333333</v>
      </c>
      <c r="LU35" s="137">
        <f t="shared" si="3"/>
        <v>3898.2266291428373</v>
      </c>
      <c r="LV35" s="136">
        <f t="shared" si="4"/>
        <v>6.9931766598200107E-2</v>
      </c>
      <c r="LW35" s="137">
        <f t="shared" si="5"/>
        <v>46843.697478991598</v>
      </c>
      <c r="LX35" s="137">
        <f t="shared" si="6"/>
        <v>8900.3025210084033</v>
      </c>
      <c r="LY35" s="377">
        <f t="shared" ref="LY35:LY65" si="18">+ROUNDUP(IF(LV35&lt;15%,LT35,LS35),0)</f>
        <v>55744</v>
      </c>
      <c r="LZ35" s="334" t="s">
        <v>642</v>
      </c>
    </row>
    <row r="36" spans="1:338" s="5" customFormat="1" ht="60" customHeight="1" x14ac:dyDescent="0.3">
      <c r="A36" s="131">
        <f t="shared" si="7"/>
        <v>33</v>
      </c>
      <c r="B36" s="236" t="s">
        <v>320</v>
      </c>
      <c r="C36" s="8" t="s">
        <v>321</v>
      </c>
      <c r="D36" s="236" t="s">
        <v>322</v>
      </c>
      <c r="E36" s="322">
        <v>1</v>
      </c>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3"/>
      <c r="AG36" s="132"/>
      <c r="AH36" s="132"/>
      <c r="AI36" s="132"/>
      <c r="AJ36" s="132"/>
      <c r="AK36" s="134"/>
      <c r="AL36" s="134"/>
      <c r="AM36" s="135"/>
      <c r="AN36" s="137"/>
      <c r="AO36" s="135"/>
      <c r="AP36" s="135"/>
      <c r="AQ36" s="135"/>
      <c r="AR36" s="135"/>
      <c r="AS36" s="135"/>
      <c r="AT36" s="135"/>
      <c r="AU36" s="135"/>
      <c r="AV36" s="137"/>
      <c r="AW36" s="329"/>
      <c r="AX36" s="132">
        <v>147300</v>
      </c>
      <c r="AY36" s="132">
        <f t="shared" ref="AY36" si="19">+(AX36*5.1%)+AX36</f>
        <v>154812.29999999999</v>
      </c>
      <c r="AZ36" s="137"/>
      <c r="BA36" s="137"/>
      <c r="BB36" s="135"/>
      <c r="BC36" s="135"/>
      <c r="BD36" s="137"/>
      <c r="BE36" s="137"/>
      <c r="BF36" s="135"/>
      <c r="BG36" s="135"/>
      <c r="BH36" s="135"/>
      <c r="BI36" s="135"/>
      <c r="BJ36" s="135"/>
      <c r="BK36" s="135"/>
      <c r="BL36" s="135"/>
      <c r="BM36" s="135"/>
      <c r="BN36" s="135"/>
      <c r="BO36" s="135"/>
      <c r="BP36" s="135"/>
      <c r="BQ36" s="330"/>
      <c r="BR36" s="135"/>
      <c r="BS36" s="135"/>
      <c r="BT36" s="135"/>
      <c r="BU36" s="135"/>
      <c r="BV36" s="135"/>
      <c r="BW36" s="135"/>
      <c r="BX36" s="135"/>
      <c r="BY36" s="135"/>
      <c r="BZ36" s="132"/>
      <c r="CA36" s="132"/>
      <c r="CB36" s="132"/>
      <c r="CC36" s="132"/>
      <c r="CD36" s="132"/>
      <c r="CE36" s="132"/>
      <c r="CF36" s="137"/>
      <c r="CG36" s="137"/>
      <c r="CH36" s="135">
        <v>160000</v>
      </c>
      <c r="CI36" s="135">
        <f>+(CH36*5.1%)+CH36</f>
        <v>168160</v>
      </c>
      <c r="CJ36" s="135"/>
      <c r="CK36" s="135"/>
      <c r="CL36" s="135">
        <v>125000</v>
      </c>
      <c r="CM36" s="135">
        <f>+(CL36*5.1%)+CL36</f>
        <v>131375</v>
      </c>
      <c r="CN36" s="135"/>
      <c r="CO36" s="330"/>
      <c r="CP36" s="135"/>
      <c r="CQ36" s="135"/>
      <c r="CR36" s="135"/>
      <c r="CS36" s="135"/>
      <c r="CT36" s="135"/>
      <c r="CU36" s="135"/>
      <c r="CV36" s="135"/>
      <c r="CW36" s="135"/>
      <c r="CX36" s="135"/>
      <c r="CY36" s="135"/>
      <c r="CZ36" s="135"/>
      <c r="DA36" s="135"/>
      <c r="DB36" s="137"/>
      <c r="DC36" s="137"/>
      <c r="DD36" s="137"/>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c r="FY36" s="135"/>
      <c r="FZ36" s="135"/>
      <c r="GA36" s="135"/>
      <c r="GB36" s="135"/>
      <c r="GC36" s="135"/>
      <c r="GD36" s="135"/>
      <c r="GE36" s="135"/>
      <c r="GF36" s="135"/>
      <c r="GG36" s="135"/>
      <c r="GH36" s="135"/>
      <c r="GI36" s="135"/>
      <c r="GJ36" s="135"/>
      <c r="GK36" s="135"/>
      <c r="GL36" s="132"/>
      <c r="GM36" s="132"/>
      <c r="GN36" s="132"/>
      <c r="GO36" s="132"/>
      <c r="GP36" s="132"/>
      <c r="GQ36" s="132"/>
      <c r="GR36" s="135"/>
      <c r="GS36" s="135"/>
      <c r="GT36" s="135"/>
      <c r="GU36" s="135"/>
      <c r="GV36" s="135"/>
      <c r="GW36" s="135"/>
      <c r="GX36" s="135"/>
      <c r="GY36" s="132"/>
      <c r="GZ36" s="132"/>
      <c r="HA36" s="132"/>
      <c r="HB36" s="135"/>
      <c r="HC36" s="135"/>
      <c r="HD36" s="135"/>
      <c r="HE36" s="135"/>
      <c r="HF36" s="135"/>
      <c r="HG36" s="135"/>
      <c r="HH36" s="135"/>
      <c r="HI36" s="132"/>
      <c r="HJ36" s="132"/>
      <c r="HK36" s="132"/>
      <c r="HL36" s="132"/>
      <c r="HM36" s="132"/>
      <c r="HN36" s="132"/>
      <c r="HO36" s="135">
        <v>140000</v>
      </c>
      <c r="HP36" s="135">
        <f>+(HO36*5.1%)+HO36</f>
        <v>147140</v>
      </c>
      <c r="HQ36" s="135"/>
      <c r="HR36" s="135"/>
      <c r="HS36" s="135"/>
      <c r="HT36" s="135"/>
      <c r="HU36" s="135"/>
      <c r="HV36" s="135"/>
      <c r="HW36" s="135"/>
      <c r="HX36" s="135"/>
      <c r="HY36" s="135"/>
      <c r="HZ36" s="135"/>
      <c r="IA36" s="135"/>
      <c r="IB36" s="135"/>
      <c r="IC36" s="135"/>
      <c r="ID36" s="135"/>
      <c r="IE36" s="135"/>
      <c r="IF36" s="135"/>
      <c r="IG36" s="135"/>
      <c r="IH36" s="135"/>
      <c r="II36" s="135"/>
      <c r="IJ36" s="135"/>
      <c r="IK36" s="135"/>
      <c r="IL36" s="135"/>
      <c r="IM36" s="135"/>
      <c r="IN36" s="135"/>
      <c r="IO36" s="132"/>
      <c r="IP36" s="132"/>
      <c r="IQ36" s="132"/>
      <c r="IR36" s="332"/>
      <c r="IS36" s="132"/>
      <c r="IT36" s="332"/>
      <c r="IU36" s="332"/>
      <c r="IV36" s="332"/>
      <c r="IW36" s="332"/>
      <c r="IX36" s="332"/>
      <c r="IY36" s="332"/>
      <c r="IZ36" s="332"/>
      <c r="JA36" s="332"/>
      <c r="JB36" s="332"/>
      <c r="JC36" s="332"/>
      <c r="JD36" s="332"/>
      <c r="JE36" s="332"/>
      <c r="JF36" s="332"/>
      <c r="JG36" s="332"/>
      <c r="JH36" s="332"/>
      <c r="JI36" s="332"/>
      <c r="JJ36" s="332"/>
      <c r="JK36" s="332"/>
      <c r="JL36" s="332"/>
      <c r="JM36" s="332"/>
      <c r="JN36" s="332"/>
      <c r="JO36" s="332"/>
      <c r="JP36" s="332"/>
      <c r="JQ36" s="332"/>
      <c r="JR36" s="332"/>
      <c r="JS36" s="332"/>
      <c r="JT36" s="332"/>
      <c r="JU36" s="332"/>
      <c r="JV36" s="332"/>
      <c r="JW36" s="332"/>
      <c r="JX36" s="332"/>
      <c r="JY36" s="332"/>
      <c r="JZ36" s="332"/>
      <c r="KA36" s="332"/>
      <c r="KB36" s="332"/>
      <c r="KC36" s="332"/>
      <c r="KD36" s="332"/>
      <c r="KE36" s="332"/>
      <c r="KF36" s="332"/>
      <c r="KG36" s="332"/>
      <c r="KH36" s="332"/>
      <c r="KI36" s="332"/>
      <c r="KJ36" s="332"/>
      <c r="KK36" s="332"/>
      <c r="KL36" s="332"/>
      <c r="KM36" s="332"/>
      <c r="KN36" s="332"/>
      <c r="KO36" s="332"/>
      <c r="KP36" s="332"/>
      <c r="KQ36" s="332"/>
      <c r="KR36" s="332"/>
      <c r="KS36" s="332"/>
      <c r="KT36" s="332"/>
      <c r="KU36" s="332"/>
      <c r="KV36" s="332"/>
      <c r="KW36" s="332"/>
      <c r="KX36" s="332"/>
      <c r="KY36" s="332"/>
      <c r="KZ36" s="332"/>
      <c r="LA36" s="332"/>
      <c r="LB36" s="332"/>
      <c r="LC36" s="332"/>
      <c r="LD36" s="332"/>
      <c r="LE36" s="332"/>
      <c r="LF36" s="332"/>
      <c r="LG36" s="332"/>
      <c r="LH36" s="332"/>
      <c r="LI36" s="332"/>
      <c r="LJ36" s="332"/>
      <c r="LK36" s="332"/>
      <c r="LL36" s="332"/>
      <c r="LM36" s="332"/>
      <c r="LN36" s="332"/>
      <c r="LO36" s="332"/>
      <c r="LP36" s="332"/>
      <c r="LQ36" s="332"/>
      <c r="LR36" s="332"/>
      <c r="LS36" s="132">
        <f t="shared" si="1"/>
        <v>150976.15</v>
      </c>
      <c r="LT36" s="132">
        <f t="shared" si="2"/>
        <v>150371.82500000001</v>
      </c>
      <c r="LU36" s="137">
        <f t="shared" si="3"/>
        <v>15356.443175070412</v>
      </c>
      <c r="LV36" s="136">
        <f t="shared" si="4"/>
        <v>0.10212314158633382</v>
      </c>
      <c r="LW36" s="137">
        <f t="shared" si="5"/>
        <v>126363.02521008404</v>
      </c>
      <c r="LX36" s="137">
        <f t="shared" si="6"/>
        <v>24008.97478991597</v>
      </c>
      <c r="LY36" s="377">
        <f t="shared" si="18"/>
        <v>150372</v>
      </c>
      <c r="LZ36" s="334" t="s">
        <v>642</v>
      </c>
    </row>
    <row r="37" spans="1:338" s="5" customFormat="1" ht="106.5" customHeight="1" x14ac:dyDescent="0.3">
      <c r="A37" s="131">
        <f t="shared" si="7"/>
        <v>34</v>
      </c>
      <c r="B37" s="236" t="s">
        <v>323</v>
      </c>
      <c r="C37" s="8" t="s">
        <v>643</v>
      </c>
      <c r="D37" s="236" t="s">
        <v>8</v>
      </c>
      <c r="E37" s="322">
        <v>1</v>
      </c>
      <c r="F37" s="132"/>
      <c r="G37" s="132"/>
      <c r="H37" s="132"/>
      <c r="I37" s="132"/>
      <c r="J37" s="132"/>
      <c r="K37" s="132"/>
      <c r="L37" s="132"/>
      <c r="M37" s="132"/>
      <c r="N37" s="132"/>
      <c r="O37" s="132"/>
      <c r="P37" s="132"/>
      <c r="Q37" s="132"/>
      <c r="R37" s="132"/>
      <c r="S37" s="132"/>
      <c r="T37" s="132"/>
      <c r="U37" s="132"/>
      <c r="V37" s="132"/>
      <c r="W37" s="132"/>
      <c r="X37" s="132"/>
      <c r="Y37" s="132"/>
      <c r="Z37" s="132"/>
      <c r="AA37" s="132"/>
      <c r="AB37" s="132"/>
      <c r="AC37" s="132"/>
      <c r="AD37" s="132"/>
      <c r="AE37" s="132"/>
      <c r="AF37" s="133"/>
      <c r="AG37" s="132"/>
      <c r="AH37" s="132"/>
      <c r="AI37" s="132"/>
      <c r="AJ37" s="132"/>
      <c r="AK37" s="134"/>
      <c r="AL37" s="134"/>
      <c r="AM37" s="135"/>
      <c r="AN37" s="137"/>
      <c r="AO37" s="135"/>
      <c r="AP37" s="135"/>
      <c r="AQ37" s="135"/>
      <c r="AR37" s="135"/>
      <c r="AS37" s="135"/>
      <c r="AT37" s="135"/>
      <c r="AU37" s="135"/>
      <c r="AV37" s="137"/>
      <c r="AW37" s="329"/>
      <c r="AX37" s="132"/>
      <c r="AY37" s="132"/>
      <c r="AZ37" s="137"/>
      <c r="BA37" s="137"/>
      <c r="BB37" s="135"/>
      <c r="BC37" s="135"/>
      <c r="BD37" s="137"/>
      <c r="BE37" s="137"/>
      <c r="BF37" s="135"/>
      <c r="BG37" s="135"/>
      <c r="BH37" s="135"/>
      <c r="BI37" s="135"/>
      <c r="BJ37" s="135"/>
      <c r="BK37" s="135"/>
      <c r="BL37" s="135"/>
      <c r="BM37" s="135"/>
      <c r="BN37" s="135"/>
      <c r="BO37" s="135"/>
      <c r="BP37" s="135"/>
      <c r="BQ37" s="330"/>
      <c r="BR37" s="135"/>
      <c r="BS37" s="135"/>
      <c r="BT37" s="135"/>
      <c r="BU37" s="135"/>
      <c r="BV37" s="135"/>
      <c r="BW37" s="135"/>
      <c r="BX37" s="135"/>
      <c r="BY37" s="135"/>
      <c r="BZ37" s="132"/>
      <c r="CA37" s="132"/>
      <c r="CB37" s="132"/>
      <c r="CC37" s="132"/>
      <c r="CD37" s="132"/>
      <c r="CE37" s="132"/>
      <c r="CF37" s="137"/>
      <c r="CG37" s="137"/>
      <c r="CH37" s="135"/>
      <c r="CI37" s="135"/>
      <c r="CJ37" s="135"/>
      <c r="CK37" s="135"/>
      <c r="CL37" s="135"/>
      <c r="CM37" s="135"/>
      <c r="CN37" s="135"/>
      <c r="CO37" s="330"/>
      <c r="CP37" s="135"/>
      <c r="CQ37" s="135"/>
      <c r="CR37" s="135"/>
      <c r="CS37" s="135"/>
      <c r="CT37" s="135"/>
      <c r="CU37" s="135"/>
      <c r="CV37" s="135"/>
      <c r="CW37" s="135"/>
      <c r="CX37" s="135"/>
      <c r="CY37" s="135"/>
      <c r="CZ37" s="135"/>
      <c r="DA37" s="135"/>
      <c r="DB37" s="137"/>
      <c r="DC37" s="137"/>
      <c r="DD37" s="137"/>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c r="FY37" s="135"/>
      <c r="FZ37" s="135"/>
      <c r="GA37" s="135"/>
      <c r="GB37" s="135"/>
      <c r="GC37" s="135"/>
      <c r="GD37" s="135"/>
      <c r="GE37" s="135"/>
      <c r="GF37" s="135"/>
      <c r="GG37" s="135"/>
      <c r="GH37" s="135"/>
      <c r="GI37" s="135"/>
      <c r="GJ37" s="135"/>
      <c r="GK37" s="135"/>
      <c r="GL37" s="132"/>
      <c r="GM37" s="132"/>
      <c r="GN37" s="132"/>
      <c r="GO37" s="132"/>
      <c r="GP37" s="132"/>
      <c r="GQ37" s="132"/>
      <c r="GR37" s="135"/>
      <c r="GS37" s="135"/>
      <c r="GT37" s="135"/>
      <c r="GU37" s="135"/>
      <c r="GV37" s="135"/>
      <c r="GW37" s="135"/>
      <c r="GX37" s="135"/>
      <c r="GY37" s="132"/>
      <c r="GZ37" s="132"/>
      <c r="HA37" s="132"/>
      <c r="HB37" s="135"/>
      <c r="HC37" s="135"/>
      <c r="HD37" s="135"/>
      <c r="HE37" s="135"/>
      <c r="HF37" s="135"/>
      <c r="HG37" s="135"/>
      <c r="HH37" s="135"/>
      <c r="HI37" s="132"/>
      <c r="HJ37" s="132"/>
      <c r="HK37" s="132"/>
      <c r="HL37" s="132"/>
      <c r="HM37" s="132"/>
      <c r="HN37" s="132"/>
      <c r="HO37" s="135"/>
      <c r="HP37" s="135"/>
      <c r="HQ37" s="135">
        <v>120000</v>
      </c>
      <c r="HR37" s="135">
        <f t="shared" ref="HR37" si="20">(HQ37*5.1%)+HQ37</f>
        <v>126120</v>
      </c>
      <c r="HS37" s="135"/>
      <c r="HT37" s="135"/>
      <c r="HU37" s="135"/>
      <c r="HV37" s="135"/>
      <c r="HW37" s="135"/>
      <c r="HX37" s="135"/>
      <c r="HY37" s="135"/>
      <c r="HZ37" s="135"/>
      <c r="IA37" s="135"/>
      <c r="IB37" s="135"/>
      <c r="IC37" s="135"/>
      <c r="ID37" s="135"/>
      <c r="IE37" s="135"/>
      <c r="IF37" s="135"/>
      <c r="IG37" s="135"/>
      <c r="IH37" s="135"/>
      <c r="II37" s="135"/>
      <c r="IJ37" s="135"/>
      <c r="IK37" s="135"/>
      <c r="IL37" s="135"/>
      <c r="IM37" s="135"/>
      <c r="IN37" s="135"/>
      <c r="IO37" s="132"/>
      <c r="IP37" s="132"/>
      <c r="IQ37" s="132"/>
      <c r="IR37" s="332"/>
      <c r="IS37" s="132"/>
      <c r="IT37" s="332"/>
      <c r="IU37" s="332"/>
      <c r="IV37" s="332"/>
      <c r="IW37" s="332"/>
      <c r="IX37" s="332"/>
      <c r="IY37" s="332"/>
      <c r="IZ37" s="332"/>
      <c r="JA37" s="332"/>
      <c r="JB37" s="332"/>
      <c r="JC37" s="332"/>
      <c r="JD37" s="332"/>
      <c r="JE37" s="332"/>
      <c r="JF37" s="332"/>
      <c r="JG37" s="332"/>
      <c r="JH37" s="332"/>
      <c r="JI37" s="332"/>
      <c r="JJ37" s="332"/>
      <c r="JK37" s="332"/>
      <c r="JL37" s="332"/>
      <c r="JM37" s="332"/>
      <c r="JN37" s="332"/>
      <c r="JO37" s="332"/>
      <c r="JP37" s="332"/>
      <c r="JQ37" s="332"/>
      <c r="JR37" s="332"/>
      <c r="JS37" s="332"/>
      <c r="JT37" s="332"/>
      <c r="JU37" s="332"/>
      <c r="JV37" s="332"/>
      <c r="JW37" s="332"/>
      <c r="JX37" s="332"/>
      <c r="JY37" s="332">
        <v>110000</v>
      </c>
      <c r="JZ37" s="332"/>
      <c r="KA37" s="332"/>
      <c r="KB37" s="332"/>
      <c r="KC37" s="332"/>
      <c r="KD37" s="332"/>
      <c r="KE37" s="332"/>
      <c r="KF37" s="332"/>
      <c r="KG37" s="332"/>
      <c r="KH37" s="332"/>
      <c r="KI37" s="332"/>
      <c r="KJ37" s="332"/>
      <c r="KK37" s="332"/>
      <c r="KL37" s="332"/>
      <c r="KM37" s="332"/>
      <c r="KN37" s="332"/>
      <c r="KO37" s="332"/>
      <c r="KP37" s="332"/>
      <c r="KQ37" s="332"/>
      <c r="KR37" s="332"/>
      <c r="KS37" s="332"/>
      <c r="KT37" s="332"/>
      <c r="KU37" s="332"/>
      <c r="KV37" s="332"/>
      <c r="KW37" s="332"/>
      <c r="KX37" s="332"/>
      <c r="KY37" s="332"/>
      <c r="KZ37" s="332"/>
      <c r="LA37" s="332"/>
      <c r="LB37" s="332"/>
      <c r="LC37" s="332"/>
      <c r="LD37" s="332"/>
      <c r="LE37" s="332"/>
      <c r="LF37" s="332"/>
      <c r="LG37" s="332"/>
      <c r="LH37" s="332"/>
      <c r="LI37" s="332"/>
      <c r="LJ37" s="332"/>
      <c r="LK37" s="332"/>
      <c r="LL37" s="332"/>
      <c r="LM37" s="332"/>
      <c r="LN37" s="332"/>
      <c r="LO37" s="332"/>
      <c r="LP37" s="332"/>
      <c r="LQ37" s="332"/>
      <c r="LR37" s="332"/>
      <c r="LS37" s="132">
        <f t="shared" si="1"/>
        <v>118060</v>
      </c>
      <c r="LT37" s="132">
        <f t="shared" si="2"/>
        <v>118060</v>
      </c>
      <c r="LU37" s="137">
        <f t="shared" si="3"/>
        <v>11398.561312727146</v>
      </c>
      <c r="LV37" s="136">
        <f t="shared" si="4"/>
        <v>9.6548884573328358E-2</v>
      </c>
      <c r="LW37" s="137">
        <f t="shared" si="5"/>
        <v>99210.084033613457</v>
      </c>
      <c r="LX37" s="137">
        <f t="shared" si="6"/>
        <v>18849.915966386558</v>
      </c>
      <c r="LY37" s="377">
        <f t="shared" si="18"/>
        <v>118060</v>
      </c>
      <c r="LZ37" s="334" t="s">
        <v>642</v>
      </c>
    </row>
    <row r="38" spans="1:338" s="5" customFormat="1" ht="43.95" customHeight="1" x14ac:dyDescent="0.3">
      <c r="A38" s="131">
        <f t="shared" si="7"/>
        <v>35</v>
      </c>
      <c r="B38" s="236" t="s">
        <v>838</v>
      </c>
      <c r="C38" s="261" t="s">
        <v>837</v>
      </c>
      <c r="D38" s="236" t="s">
        <v>8</v>
      </c>
      <c r="E38" s="322">
        <v>1</v>
      </c>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3"/>
      <c r="AG38" s="132"/>
      <c r="AH38" s="132"/>
      <c r="AI38" s="132"/>
      <c r="AJ38" s="132"/>
      <c r="AK38" s="134"/>
      <c r="AL38" s="134"/>
      <c r="AM38" s="135"/>
      <c r="AN38" s="137"/>
      <c r="AO38" s="135"/>
      <c r="AP38" s="135"/>
      <c r="AQ38" s="135"/>
      <c r="AR38" s="135"/>
      <c r="AS38" s="135"/>
      <c r="AT38" s="135"/>
      <c r="AU38" s="135"/>
      <c r="AV38" s="137"/>
      <c r="AW38" s="329"/>
      <c r="AX38" s="132"/>
      <c r="AY38" s="132"/>
      <c r="AZ38" s="137"/>
      <c r="BA38" s="137"/>
      <c r="BB38" s="135"/>
      <c r="BC38" s="135"/>
      <c r="BD38" s="137"/>
      <c r="BE38" s="137"/>
      <c r="BF38" s="135"/>
      <c r="BG38" s="135"/>
      <c r="BH38" s="135"/>
      <c r="BI38" s="135"/>
      <c r="BJ38" s="135"/>
      <c r="BK38" s="135"/>
      <c r="BL38" s="135"/>
      <c r="BM38" s="135"/>
      <c r="BN38" s="135"/>
      <c r="BO38" s="135"/>
      <c r="BP38" s="135"/>
      <c r="BQ38" s="330"/>
      <c r="BR38" s="135"/>
      <c r="BS38" s="135"/>
      <c r="BT38" s="135"/>
      <c r="BU38" s="135"/>
      <c r="BV38" s="135"/>
      <c r="BW38" s="135"/>
      <c r="BX38" s="135"/>
      <c r="BY38" s="135"/>
      <c r="BZ38" s="132"/>
      <c r="CA38" s="132"/>
      <c r="CB38" s="132"/>
      <c r="CC38" s="132"/>
      <c r="CD38" s="132"/>
      <c r="CE38" s="132"/>
      <c r="CF38" s="137"/>
      <c r="CG38" s="137"/>
      <c r="CH38" s="135">
        <v>12500</v>
      </c>
      <c r="CI38" s="135">
        <f>++(CH38*5.1%)+CH38</f>
        <v>13137.5</v>
      </c>
      <c r="CJ38" s="135"/>
      <c r="CK38" s="135"/>
      <c r="CL38" s="135"/>
      <c r="CM38" s="135"/>
      <c r="CN38" s="135"/>
      <c r="CO38" s="330"/>
      <c r="CP38" s="135"/>
      <c r="CQ38" s="135"/>
      <c r="CR38" s="135"/>
      <c r="CS38" s="135"/>
      <c r="CT38" s="135"/>
      <c r="CU38" s="135"/>
      <c r="CV38" s="135"/>
      <c r="CW38" s="135"/>
      <c r="CX38" s="135"/>
      <c r="CY38" s="135"/>
      <c r="CZ38" s="135"/>
      <c r="DA38" s="135"/>
      <c r="DB38" s="137"/>
      <c r="DC38" s="137"/>
      <c r="DD38" s="137"/>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c r="FY38" s="135"/>
      <c r="FZ38" s="135"/>
      <c r="GA38" s="135"/>
      <c r="GB38" s="135"/>
      <c r="GC38" s="135"/>
      <c r="GD38" s="135"/>
      <c r="GE38" s="135"/>
      <c r="GF38" s="135"/>
      <c r="GG38" s="135"/>
      <c r="GH38" s="135"/>
      <c r="GI38" s="135"/>
      <c r="GJ38" s="135"/>
      <c r="GK38" s="135"/>
      <c r="GL38" s="132"/>
      <c r="GM38" s="132"/>
      <c r="GN38" s="132"/>
      <c r="GO38" s="132"/>
      <c r="GP38" s="132"/>
      <c r="GQ38" s="132"/>
      <c r="GR38" s="135"/>
      <c r="GS38" s="135"/>
      <c r="GT38" s="135"/>
      <c r="GU38" s="135"/>
      <c r="GV38" s="135"/>
      <c r="GW38" s="135"/>
      <c r="GX38" s="135"/>
      <c r="GY38" s="132"/>
      <c r="GZ38" s="132"/>
      <c r="HA38" s="132"/>
      <c r="HB38" s="135"/>
      <c r="HC38" s="135"/>
      <c r="HD38" s="135"/>
      <c r="HE38" s="135"/>
      <c r="HF38" s="135"/>
      <c r="HG38" s="135"/>
      <c r="HH38" s="135"/>
      <c r="HI38" s="132"/>
      <c r="HJ38" s="132"/>
      <c r="HK38" s="132"/>
      <c r="HL38" s="132"/>
      <c r="HM38" s="132"/>
      <c r="HN38" s="132"/>
      <c r="HO38" s="135"/>
      <c r="HP38" s="135"/>
      <c r="HQ38" s="135"/>
      <c r="HR38" s="135"/>
      <c r="HS38" s="135"/>
      <c r="HT38" s="135"/>
      <c r="HU38" s="135"/>
      <c r="HV38" s="135"/>
      <c r="HW38" s="135"/>
      <c r="HX38" s="135"/>
      <c r="HY38" s="135"/>
      <c r="HZ38" s="135"/>
      <c r="IA38" s="135"/>
      <c r="IB38" s="135"/>
      <c r="IC38" s="135"/>
      <c r="ID38" s="135"/>
      <c r="IE38" s="135"/>
      <c r="IF38" s="135"/>
      <c r="IG38" s="135"/>
      <c r="IH38" s="135"/>
      <c r="II38" s="135"/>
      <c r="IJ38" s="135"/>
      <c r="IK38" s="135">
        <v>12000</v>
      </c>
      <c r="IL38" s="135">
        <f>+(IK38*5.1%)+IK38</f>
        <v>12612</v>
      </c>
      <c r="IM38" s="135">
        <v>10000</v>
      </c>
      <c r="IN38" s="135">
        <f>+(IM38*5.1%)+IM38</f>
        <v>10510</v>
      </c>
      <c r="IO38" s="132"/>
      <c r="IP38" s="132"/>
      <c r="IQ38" s="132"/>
      <c r="IR38" s="332"/>
      <c r="IS38" s="132"/>
      <c r="IT38" s="332"/>
      <c r="IU38" s="332"/>
      <c r="IV38" s="332"/>
      <c r="IW38" s="332"/>
      <c r="IX38" s="332"/>
      <c r="IY38" s="332"/>
      <c r="IZ38" s="332"/>
      <c r="JA38" s="332"/>
      <c r="JB38" s="332"/>
      <c r="JC38" s="332"/>
      <c r="JD38" s="332"/>
      <c r="JE38" s="332"/>
      <c r="JF38" s="332"/>
      <c r="JG38" s="332"/>
      <c r="JH38" s="332"/>
      <c r="JI38" s="332"/>
      <c r="JJ38" s="332"/>
      <c r="JK38" s="332"/>
      <c r="JL38" s="332"/>
      <c r="JM38" s="332"/>
      <c r="JN38" s="332"/>
      <c r="JO38" s="332"/>
      <c r="JP38" s="332"/>
      <c r="JQ38" s="332"/>
      <c r="JR38" s="332"/>
      <c r="JS38" s="332"/>
      <c r="JT38" s="332"/>
      <c r="JU38" s="332"/>
      <c r="JV38" s="332"/>
      <c r="JW38" s="332"/>
      <c r="JX38" s="332"/>
      <c r="JY38" s="332"/>
      <c r="JZ38" s="332"/>
      <c r="KA38" s="332"/>
      <c r="KB38" s="332"/>
      <c r="KC38" s="332"/>
      <c r="KD38" s="332"/>
      <c r="KE38" s="332"/>
      <c r="KF38" s="332"/>
      <c r="KG38" s="332"/>
      <c r="KH38" s="332"/>
      <c r="KI38" s="332"/>
      <c r="KJ38" s="332"/>
      <c r="KK38" s="332"/>
      <c r="KL38" s="332"/>
      <c r="KM38" s="332"/>
      <c r="KN38" s="332"/>
      <c r="KO38" s="332"/>
      <c r="KP38" s="332"/>
      <c r="KQ38" s="332"/>
      <c r="KR38" s="332"/>
      <c r="KS38" s="332"/>
      <c r="KT38" s="332"/>
      <c r="KU38" s="332"/>
      <c r="KV38" s="332"/>
      <c r="KW38" s="332"/>
      <c r="KX38" s="332"/>
      <c r="KY38" s="332"/>
      <c r="KZ38" s="332"/>
      <c r="LA38" s="332"/>
      <c r="LB38" s="332"/>
      <c r="LC38" s="332"/>
      <c r="LD38" s="332"/>
      <c r="LE38" s="332"/>
      <c r="LF38" s="332"/>
      <c r="LG38" s="332"/>
      <c r="LH38" s="332"/>
      <c r="LI38" s="332"/>
      <c r="LJ38" s="332"/>
      <c r="LK38" s="332"/>
      <c r="LL38" s="332"/>
      <c r="LM38" s="332"/>
      <c r="LN38" s="332"/>
      <c r="LO38" s="332"/>
      <c r="LP38" s="332"/>
      <c r="LQ38" s="332"/>
      <c r="LR38" s="332"/>
      <c r="LS38" s="132">
        <f t="shared" si="1"/>
        <v>12612</v>
      </c>
      <c r="LT38" s="132">
        <f t="shared" si="2"/>
        <v>12086.5</v>
      </c>
      <c r="LU38" s="137">
        <f t="shared" si="3"/>
        <v>1390.3423139644424</v>
      </c>
      <c r="LV38" s="136">
        <f t="shared" si="4"/>
        <v>0.11503266569846046</v>
      </c>
      <c r="LW38" s="137">
        <f t="shared" si="5"/>
        <v>10157.142857142857</v>
      </c>
      <c r="LX38" s="137">
        <f t="shared" si="6"/>
        <v>1929.8571428571429</v>
      </c>
      <c r="LY38" s="377">
        <f t="shared" si="18"/>
        <v>12087</v>
      </c>
      <c r="LZ38" s="334" t="s">
        <v>636</v>
      </c>
    </row>
    <row r="39" spans="1:338" s="5" customFormat="1" ht="43.95" customHeight="1" x14ac:dyDescent="0.3">
      <c r="A39" s="131">
        <f t="shared" si="7"/>
        <v>36</v>
      </c>
      <c r="B39" s="236" t="s">
        <v>324</v>
      </c>
      <c r="C39" s="8" t="s">
        <v>647</v>
      </c>
      <c r="D39" s="236" t="s">
        <v>8</v>
      </c>
      <c r="E39" s="322">
        <v>1</v>
      </c>
      <c r="F39" s="132"/>
      <c r="G39" s="132"/>
      <c r="H39" s="132"/>
      <c r="I39" s="132"/>
      <c r="J39" s="132"/>
      <c r="K39" s="132"/>
      <c r="L39" s="132"/>
      <c r="M39" s="132"/>
      <c r="N39" s="132"/>
      <c r="O39" s="132"/>
      <c r="P39" s="132"/>
      <c r="Q39" s="132"/>
      <c r="R39" s="132"/>
      <c r="S39" s="132"/>
      <c r="T39" s="132"/>
      <c r="U39" s="132"/>
      <c r="V39" s="132"/>
      <c r="W39" s="132"/>
      <c r="X39" s="132"/>
      <c r="Y39" s="132"/>
      <c r="Z39" s="132"/>
      <c r="AA39" s="132"/>
      <c r="AB39" s="132"/>
      <c r="AC39" s="132"/>
      <c r="AD39" s="132"/>
      <c r="AE39" s="132"/>
      <c r="AF39" s="133"/>
      <c r="AG39" s="132"/>
      <c r="AH39" s="132"/>
      <c r="AI39" s="132"/>
      <c r="AJ39" s="132"/>
      <c r="AK39" s="134"/>
      <c r="AL39" s="134"/>
      <c r="AM39" s="135"/>
      <c r="AN39" s="137"/>
      <c r="AO39" s="135"/>
      <c r="AP39" s="135"/>
      <c r="AQ39" s="135"/>
      <c r="AR39" s="135"/>
      <c r="AS39" s="135"/>
      <c r="AT39" s="135"/>
      <c r="AU39" s="135"/>
      <c r="AV39" s="137"/>
      <c r="AW39" s="329"/>
      <c r="AX39" s="132"/>
      <c r="AY39" s="132"/>
      <c r="AZ39" s="137"/>
      <c r="BA39" s="137"/>
      <c r="BB39" s="135"/>
      <c r="BC39" s="135"/>
      <c r="BD39" s="137"/>
      <c r="BE39" s="137"/>
      <c r="BF39" s="135"/>
      <c r="BG39" s="135"/>
      <c r="BH39" s="135"/>
      <c r="BI39" s="135"/>
      <c r="BJ39" s="135"/>
      <c r="BK39" s="135"/>
      <c r="BL39" s="135"/>
      <c r="BM39" s="135"/>
      <c r="BN39" s="135"/>
      <c r="BO39" s="135"/>
      <c r="BP39" s="135"/>
      <c r="BQ39" s="330"/>
      <c r="BR39" s="135"/>
      <c r="BS39" s="135"/>
      <c r="BT39" s="135"/>
      <c r="BU39" s="135"/>
      <c r="BV39" s="135"/>
      <c r="BW39" s="135"/>
      <c r="BX39" s="135"/>
      <c r="BY39" s="135"/>
      <c r="BZ39" s="132"/>
      <c r="CA39" s="132"/>
      <c r="CB39" s="132"/>
      <c r="CC39" s="132"/>
      <c r="CD39" s="132"/>
      <c r="CE39" s="132"/>
      <c r="CF39" s="137"/>
      <c r="CG39" s="137"/>
      <c r="CH39" s="135"/>
      <c r="CI39" s="135"/>
      <c r="CJ39" s="135"/>
      <c r="CK39" s="135"/>
      <c r="CL39" s="135"/>
      <c r="CM39" s="135"/>
      <c r="CN39" s="135"/>
      <c r="CO39" s="330"/>
      <c r="CP39" s="135"/>
      <c r="CQ39" s="135"/>
      <c r="CR39" s="135"/>
      <c r="CS39" s="135"/>
      <c r="CT39" s="135"/>
      <c r="CU39" s="135"/>
      <c r="CV39" s="135"/>
      <c r="CW39" s="135"/>
      <c r="CX39" s="135"/>
      <c r="CY39" s="135"/>
      <c r="CZ39" s="135"/>
      <c r="DA39" s="135"/>
      <c r="DB39" s="137"/>
      <c r="DC39" s="137"/>
      <c r="DD39" s="137"/>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c r="FY39" s="135"/>
      <c r="FZ39" s="135"/>
      <c r="GA39" s="135"/>
      <c r="GB39" s="135"/>
      <c r="GC39" s="135"/>
      <c r="GD39" s="135"/>
      <c r="GE39" s="135"/>
      <c r="GF39" s="135"/>
      <c r="GG39" s="135"/>
      <c r="GH39" s="135"/>
      <c r="GI39" s="135"/>
      <c r="GJ39" s="135"/>
      <c r="GK39" s="135"/>
      <c r="GL39" s="132"/>
      <c r="GM39" s="132"/>
      <c r="GN39" s="132"/>
      <c r="GO39" s="132"/>
      <c r="GP39" s="132"/>
      <c r="GQ39" s="132"/>
      <c r="GR39" s="135"/>
      <c r="GS39" s="135"/>
      <c r="GT39" s="135"/>
      <c r="GU39" s="135"/>
      <c r="GV39" s="135"/>
      <c r="GW39" s="135"/>
      <c r="GX39" s="135"/>
      <c r="GY39" s="132"/>
      <c r="GZ39" s="132"/>
      <c r="HA39" s="132"/>
      <c r="HB39" s="135"/>
      <c r="HC39" s="135"/>
      <c r="HD39" s="135"/>
      <c r="HE39" s="135"/>
      <c r="HF39" s="135"/>
      <c r="HG39" s="135"/>
      <c r="HH39" s="135"/>
      <c r="HI39" s="132"/>
      <c r="HJ39" s="132"/>
      <c r="HK39" s="132"/>
      <c r="HL39" s="132"/>
      <c r="HM39" s="132"/>
      <c r="HN39" s="132"/>
      <c r="HO39" s="135"/>
      <c r="HP39" s="135"/>
      <c r="HQ39" s="135"/>
      <c r="HR39" s="135"/>
      <c r="HS39" s="135"/>
      <c r="HT39" s="135"/>
      <c r="HU39" s="135"/>
      <c r="HV39" s="135"/>
      <c r="HW39" s="135"/>
      <c r="HX39" s="135"/>
      <c r="HY39" s="135"/>
      <c r="HZ39" s="135"/>
      <c r="IA39" s="135"/>
      <c r="IB39" s="135"/>
      <c r="IC39" s="135"/>
      <c r="ID39" s="135"/>
      <c r="IE39" s="135"/>
      <c r="IF39" s="135"/>
      <c r="IG39" s="135"/>
      <c r="IH39" s="135"/>
      <c r="II39" s="135"/>
      <c r="IJ39" s="135"/>
      <c r="IK39" s="135"/>
      <c r="IL39" s="135"/>
      <c r="IM39" s="135"/>
      <c r="IN39" s="135"/>
      <c r="IO39" s="132">
        <f>+(13361*19%)+13361</f>
        <v>15899.59</v>
      </c>
      <c r="IP39" s="132">
        <f>+IO39/1.19</f>
        <v>13361</v>
      </c>
      <c r="IQ39" s="132">
        <f>+(IP39*36%)+IP39</f>
        <v>18170.96</v>
      </c>
      <c r="IR39" s="335">
        <f>(18403*19%)+18403</f>
        <v>21899.57</v>
      </c>
      <c r="IS39" s="132">
        <f>+IR39/1.19</f>
        <v>18403</v>
      </c>
      <c r="IT39" s="332">
        <f>+(IS39*36%)+IS39</f>
        <v>25028.080000000002</v>
      </c>
      <c r="IU39" s="332"/>
      <c r="IV39" s="332"/>
      <c r="IW39" s="332"/>
      <c r="IX39" s="332"/>
      <c r="IY39" s="332"/>
      <c r="IZ39" s="332"/>
      <c r="JA39" s="332"/>
      <c r="JB39" s="332"/>
      <c r="JC39" s="332"/>
      <c r="JD39" s="332"/>
      <c r="JE39" s="332"/>
      <c r="JF39" s="332"/>
      <c r="JG39" s="332"/>
      <c r="JH39" s="332"/>
      <c r="JI39" s="332"/>
      <c r="JJ39" s="332"/>
      <c r="JK39" s="332"/>
      <c r="JL39" s="332"/>
      <c r="JM39" s="332"/>
      <c r="JN39" s="332"/>
      <c r="JO39" s="332"/>
      <c r="JP39" s="332"/>
      <c r="JQ39" s="332"/>
      <c r="JR39" s="332"/>
      <c r="JS39" s="332"/>
      <c r="JT39" s="332"/>
      <c r="JU39" s="332"/>
      <c r="JV39" s="332"/>
      <c r="JW39" s="332"/>
      <c r="JX39" s="332"/>
      <c r="JY39" s="332"/>
      <c r="JZ39" s="332"/>
      <c r="KA39" s="332"/>
      <c r="KB39" s="332"/>
      <c r="KC39" s="332"/>
      <c r="KD39" s="332"/>
      <c r="KE39" s="332"/>
      <c r="KF39" s="332"/>
      <c r="KG39" s="332"/>
      <c r="KH39" s="332"/>
      <c r="KI39" s="332"/>
      <c r="KJ39" s="332"/>
      <c r="KK39" s="332"/>
      <c r="KL39" s="332"/>
      <c r="KM39" s="332"/>
      <c r="KN39" s="332"/>
      <c r="KO39" s="332"/>
      <c r="KP39" s="332"/>
      <c r="KQ39" s="332"/>
      <c r="KR39" s="332"/>
      <c r="KS39" s="332"/>
      <c r="KT39" s="332"/>
      <c r="KU39" s="332"/>
      <c r="KV39" s="332"/>
      <c r="KW39" s="332"/>
      <c r="KX39" s="332"/>
      <c r="KY39" s="332"/>
      <c r="KZ39" s="332"/>
      <c r="LA39" s="332"/>
      <c r="LB39" s="332"/>
      <c r="LC39" s="332"/>
      <c r="LD39" s="332"/>
      <c r="LE39" s="332"/>
      <c r="LF39" s="332"/>
      <c r="LG39" s="332"/>
      <c r="LH39" s="332"/>
      <c r="LI39" s="332"/>
      <c r="LJ39" s="332"/>
      <c r="LK39" s="332"/>
      <c r="LL39" s="332"/>
      <c r="LM39" s="332"/>
      <c r="LN39" s="332"/>
      <c r="LO39" s="332"/>
      <c r="LP39" s="332"/>
      <c r="LQ39" s="332"/>
      <c r="LR39" s="332"/>
      <c r="LS39" s="132">
        <f t="shared" si="1"/>
        <v>21599.52</v>
      </c>
      <c r="LT39" s="132">
        <f t="shared" si="2"/>
        <v>21599.52</v>
      </c>
      <c r="LU39" s="137">
        <f t="shared" si="3"/>
        <v>4848.7160514099023</v>
      </c>
      <c r="LV39" s="136">
        <f t="shared" si="4"/>
        <v>0.22448258347453565</v>
      </c>
      <c r="LW39" s="137">
        <f t="shared" si="5"/>
        <v>18151.26050420168</v>
      </c>
      <c r="LX39" s="137">
        <f t="shared" si="6"/>
        <v>3448.7394957983192</v>
      </c>
      <c r="LY39" s="377">
        <f t="shared" si="18"/>
        <v>21600</v>
      </c>
      <c r="LZ39" s="333" t="s">
        <v>283</v>
      </c>
    </row>
    <row r="40" spans="1:338" s="5" customFormat="1" ht="57.45" customHeight="1" x14ac:dyDescent="0.3">
      <c r="A40" s="131">
        <f t="shared" si="7"/>
        <v>37</v>
      </c>
      <c r="B40" s="236" t="s">
        <v>325</v>
      </c>
      <c r="C40" s="8" t="s">
        <v>651</v>
      </c>
      <c r="D40" s="236" t="s">
        <v>8</v>
      </c>
      <c r="E40" s="322">
        <v>1</v>
      </c>
      <c r="F40" s="132"/>
      <c r="G40" s="132"/>
      <c r="H40" s="132"/>
      <c r="I40" s="132"/>
      <c r="J40" s="132"/>
      <c r="K40" s="132"/>
      <c r="L40" s="132"/>
      <c r="M40" s="132"/>
      <c r="N40" s="132"/>
      <c r="O40" s="132"/>
      <c r="P40" s="132"/>
      <c r="Q40" s="132"/>
      <c r="R40" s="132"/>
      <c r="S40" s="132"/>
      <c r="T40" s="132"/>
      <c r="U40" s="132"/>
      <c r="V40" s="132"/>
      <c r="W40" s="132"/>
      <c r="X40" s="132"/>
      <c r="Y40" s="132"/>
      <c r="Z40" s="132"/>
      <c r="AA40" s="132"/>
      <c r="AB40" s="132"/>
      <c r="AC40" s="132"/>
      <c r="AD40" s="132"/>
      <c r="AE40" s="132"/>
      <c r="AF40" s="133"/>
      <c r="AG40" s="132"/>
      <c r="AH40" s="132"/>
      <c r="AI40" s="132"/>
      <c r="AJ40" s="132"/>
      <c r="AK40" s="134"/>
      <c r="AL40" s="134"/>
      <c r="AM40" s="135"/>
      <c r="AN40" s="137"/>
      <c r="AO40" s="135"/>
      <c r="AP40" s="135"/>
      <c r="AQ40" s="135"/>
      <c r="AR40" s="135"/>
      <c r="AS40" s="135"/>
      <c r="AT40" s="135"/>
      <c r="AU40" s="135"/>
      <c r="AV40" s="137"/>
      <c r="AW40" s="329"/>
      <c r="AX40" s="132"/>
      <c r="AY40" s="132"/>
      <c r="AZ40" s="137"/>
      <c r="BA40" s="137"/>
      <c r="BB40" s="135"/>
      <c r="BC40" s="135"/>
      <c r="BD40" s="137"/>
      <c r="BE40" s="137"/>
      <c r="BF40" s="135"/>
      <c r="BG40" s="135"/>
      <c r="BH40" s="135"/>
      <c r="BI40" s="135"/>
      <c r="BJ40" s="135"/>
      <c r="BK40" s="135"/>
      <c r="BL40" s="135"/>
      <c r="BM40" s="135"/>
      <c r="BN40" s="135"/>
      <c r="BO40" s="135"/>
      <c r="BP40" s="135"/>
      <c r="BQ40" s="330"/>
      <c r="BR40" s="135"/>
      <c r="BS40" s="135"/>
      <c r="BT40" s="135"/>
      <c r="BU40" s="135"/>
      <c r="BV40" s="135"/>
      <c r="BW40" s="135"/>
      <c r="BX40" s="135"/>
      <c r="BY40" s="135"/>
      <c r="BZ40" s="132"/>
      <c r="CA40" s="132"/>
      <c r="CB40" s="132"/>
      <c r="CC40" s="132"/>
      <c r="CD40" s="132"/>
      <c r="CE40" s="132"/>
      <c r="CF40" s="137"/>
      <c r="CG40" s="137"/>
      <c r="CH40" s="135"/>
      <c r="CI40" s="135"/>
      <c r="CJ40" s="135"/>
      <c r="CK40" s="135"/>
      <c r="CL40" s="135"/>
      <c r="CM40" s="135"/>
      <c r="CN40" s="135"/>
      <c r="CO40" s="330"/>
      <c r="CP40" s="135"/>
      <c r="CQ40" s="135"/>
      <c r="CR40" s="135"/>
      <c r="CS40" s="135"/>
      <c r="CT40" s="135"/>
      <c r="CU40" s="135"/>
      <c r="CV40" s="135"/>
      <c r="CW40" s="135"/>
      <c r="CX40" s="135"/>
      <c r="CY40" s="135"/>
      <c r="CZ40" s="135"/>
      <c r="DA40" s="135"/>
      <c r="DB40" s="137"/>
      <c r="DC40" s="137"/>
      <c r="DD40" s="137"/>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c r="FY40" s="135"/>
      <c r="FZ40" s="135"/>
      <c r="GA40" s="135"/>
      <c r="GB40" s="135"/>
      <c r="GC40" s="135"/>
      <c r="GD40" s="135"/>
      <c r="GE40" s="135"/>
      <c r="GF40" s="135"/>
      <c r="GG40" s="135"/>
      <c r="GH40" s="135"/>
      <c r="GI40" s="135"/>
      <c r="GJ40" s="135"/>
      <c r="GK40" s="135"/>
      <c r="GL40" s="132"/>
      <c r="GM40" s="132"/>
      <c r="GN40" s="132"/>
      <c r="GO40" s="132"/>
      <c r="GP40" s="132"/>
      <c r="GQ40" s="132"/>
      <c r="GR40" s="135"/>
      <c r="GS40" s="135"/>
      <c r="GT40" s="135"/>
      <c r="GU40" s="135"/>
      <c r="GV40" s="135"/>
      <c r="GW40" s="135"/>
      <c r="GX40" s="135"/>
      <c r="GY40" s="132"/>
      <c r="GZ40" s="132"/>
      <c r="HA40" s="132"/>
      <c r="HB40" s="135"/>
      <c r="HC40" s="135"/>
      <c r="HD40" s="135"/>
      <c r="HE40" s="135"/>
      <c r="HF40" s="135"/>
      <c r="HG40" s="135"/>
      <c r="HH40" s="135"/>
      <c r="HI40" s="132"/>
      <c r="HJ40" s="132"/>
      <c r="HK40" s="132"/>
      <c r="HL40" s="132"/>
      <c r="HM40" s="132"/>
      <c r="HN40" s="132"/>
      <c r="HO40" s="135"/>
      <c r="HP40" s="135"/>
      <c r="HQ40" s="135"/>
      <c r="HR40" s="135"/>
      <c r="HS40" s="135"/>
      <c r="HT40" s="135"/>
      <c r="HU40" s="135"/>
      <c r="HV40" s="135"/>
      <c r="HW40" s="135"/>
      <c r="HX40" s="135"/>
      <c r="HY40" s="135"/>
      <c r="HZ40" s="135"/>
      <c r="IA40" s="135"/>
      <c r="IB40" s="135"/>
      <c r="IC40" s="135"/>
      <c r="ID40" s="135"/>
      <c r="IE40" s="135"/>
      <c r="IF40" s="135"/>
      <c r="IG40" s="135"/>
      <c r="IH40" s="135"/>
      <c r="II40" s="135"/>
      <c r="IJ40" s="135"/>
      <c r="IK40" s="135"/>
      <c r="IL40" s="135"/>
      <c r="IM40" s="135"/>
      <c r="IN40" s="135"/>
      <c r="IO40" s="132">
        <f>+(14201.68*19%)+14201.68</f>
        <v>16899.999199999998</v>
      </c>
      <c r="IP40" s="132">
        <f>+(IO40/1.19)</f>
        <v>14201.679999999998</v>
      </c>
      <c r="IQ40" s="132">
        <f>+(IP40*36%)+IP40</f>
        <v>19314.284799999998</v>
      </c>
      <c r="IR40" s="332">
        <f>+(15042*19%)+15042</f>
        <v>17899.98</v>
      </c>
      <c r="IS40" s="132">
        <f>+IR40/1.19</f>
        <v>15042</v>
      </c>
      <c r="IT40" s="332">
        <f>+(IS40*36%)+IS40</f>
        <v>20457.12</v>
      </c>
      <c r="IU40" s="332"/>
      <c r="IV40" s="332"/>
      <c r="IW40" s="332"/>
      <c r="IX40" s="332"/>
      <c r="IY40" s="332"/>
      <c r="IZ40" s="332"/>
      <c r="JA40" s="332"/>
      <c r="JB40" s="332"/>
      <c r="JC40" s="332"/>
      <c r="JD40" s="332"/>
      <c r="JE40" s="332"/>
      <c r="JF40" s="332"/>
      <c r="JG40" s="332"/>
      <c r="JH40" s="332"/>
      <c r="JI40" s="332"/>
      <c r="JJ40" s="332"/>
      <c r="JK40" s="332"/>
      <c r="JL40" s="332"/>
      <c r="JM40" s="332"/>
      <c r="JN40" s="332"/>
      <c r="JO40" s="332"/>
      <c r="JP40" s="332"/>
      <c r="JQ40" s="332"/>
      <c r="JR40" s="332"/>
      <c r="JS40" s="332"/>
      <c r="JT40" s="332"/>
      <c r="JU40" s="332"/>
      <c r="JV40" s="332"/>
      <c r="JW40" s="332"/>
      <c r="JX40" s="332"/>
      <c r="JY40" s="332"/>
      <c r="JZ40" s="332"/>
      <c r="KA40" s="332"/>
      <c r="KB40" s="332"/>
      <c r="KC40" s="332"/>
      <c r="KD40" s="332"/>
      <c r="KE40" s="332"/>
      <c r="KF40" s="332"/>
      <c r="KG40" s="332"/>
      <c r="KH40" s="332"/>
      <c r="KI40" s="332"/>
      <c r="KJ40" s="332"/>
      <c r="KK40" s="332"/>
      <c r="KL40" s="332"/>
      <c r="KM40" s="332"/>
      <c r="KN40" s="332"/>
      <c r="KO40" s="332"/>
      <c r="KP40" s="332"/>
      <c r="KQ40" s="332"/>
      <c r="KR40" s="332"/>
      <c r="KS40" s="332"/>
      <c r="KT40" s="332"/>
      <c r="KU40" s="332"/>
      <c r="KV40" s="332"/>
      <c r="KW40" s="332"/>
      <c r="KX40" s="332"/>
      <c r="KY40" s="332"/>
      <c r="KZ40" s="332"/>
      <c r="LA40" s="332"/>
      <c r="LB40" s="332"/>
      <c r="LC40" s="332"/>
      <c r="LD40" s="332"/>
      <c r="LE40" s="332"/>
      <c r="LF40" s="332"/>
      <c r="LG40" s="332"/>
      <c r="LH40" s="332"/>
      <c r="LI40" s="332"/>
      <c r="LJ40" s="332"/>
      <c r="LK40" s="332"/>
      <c r="LL40" s="332"/>
      <c r="LM40" s="332"/>
      <c r="LN40" s="332"/>
      <c r="LO40" s="332"/>
      <c r="LP40" s="332"/>
      <c r="LQ40" s="332"/>
      <c r="LR40" s="332"/>
      <c r="LS40" s="132">
        <f t="shared" si="1"/>
        <v>19885.702399999998</v>
      </c>
      <c r="LT40" s="132">
        <f t="shared" si="2"/>
        <v>19885.702399999998</v>
      </c>
      <c r="LU40" s="137">
        <f t="shared" si="3"/>
        <v>808.10651969868525</v>
      </c>
      <c r="LV40" s="136">
        <f t="shared" si="4"/>
        <v>4.0637564791208246E-2</v>
      </c>
      <c r="LW40" s="137">
        <f t="shared" si="5"/>
        <v>16710.9243697479</v>
      </c>
      <c r="LX40" s="137">
        <f t="shared" si="6"/>
        <v>3175.0756302521008</v>
      </c>
      <c r="LY40" s="377">
        <f t="shared" si="18"/>
        <v>19886</v>
      </c>
      <c r="LZ40" s="334" t="s">
        <v>642</v>
      </c>
    </row>
    <row r="41" spans="1:338" s="5" customFormat="1" ht="43.95" customHeight="1" x14ac:dyDescent="0.3">
      <c r="A41" s="131">
        <f t="shared" si="7"/>
        <v>38</v>
      </c>
      <c r="B41" s="236" t="s">
        <v>652</v>
      </c>
      <c r="C41" s="8" t="s">
        <v>653</v>
      </c>
      <c r="D41" s="236" t="s">
        <v>8</v>
      </c>
      <c r="E41" s="322">
        <v>1</v>
      </c>
      <c r="F41" s="132"/>
      <c r="G41" s="132"/>
      <c r="H41" s="132"/>
      <c r="I41" s="132"/>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3"/>
      <c r="AG41" s="132"/>
      <c r="AH41" s="132"/>
      <c r="AI41" s="132"/>
      <c r="AJ41" s="132"/>
      <c r="AK41" s="134"/>
      <c r="AL41" s="134"/>
      <c r="AM41" s="135"/>
      <c r="AN41" s="137"/>
      <c r="AO41" s="135"/>
      <c r="AP41" s="135"/>
      <c r="AQ41" s="135"/>
      <c r="AR41" s="135"/>
      <c r="AS41" s="135"/>
      <c r="AT41" s="135"/>
      <c r="AU41" s="135"/>
      <c r="AV41" s="137"/>
      <c r="AW41" s="329"/>
      <c r="AX41" s="132"/>
      <c r="AY41" s="132"/>
      <c r="AZ41" s="137"/>
      <c r="BA41" s="137"/>
      <c r="BB41" s="135"/>
      <c r="BC41" s="135"/>
      <c r="BD41" s="137"/>
      <c r="BE41" s="137"/>
      <c r="BF41" s="135"/>
      <c r="BG41" s="135"/>
      <c r="BH41" s="135"/>
      <c r="BI41" s="135"/>
      <c r="BJ41" s="135"/>
      <c r="BK41" s="135"/>
      <c r="BL41" s="135"/>
      <c r="BM41" s="135"/>
      <c r="BN41" s="135"/>
      <c r="BO41" s="135"/>
      <c r="BP41" s="135"/>
      <c r="BQ41" s="330"/>
      <c r="BR41" s="135"/>
      <c r="BS41" s="135"/>
      <c r="BT41" s="135"/>
      <c r="BU41" s="135"/>
      <c r="BV41" s="135"/>
      <c r="BW41" s="135"/>
      <c r="BX41" s="135"/>
      <c r="BY41" s="135"/>
      <c r="BZ41" s="132"/>
      <c r="CA41" s="132"/>
      <c r="CB41" s="132"/>
      <c r="CC41" s="132"/>
      <c r="CD41" s="132"/>
      <c r="CE41" s="132"/>
      <c r="CF41" s="137"/>
      <c r="CG41" s="137"/>
      <c r="CH41" s="135"/>
      <c r="CI41" s="135"/>
      <c r="CJ41" s="135"/>
      <c r="CK41" s="135"/>
      <c r="CL41" s="135"/>
      <c r="CM41" s="135"/>
      <c r="CN41" s="135"/>
      <c r="CO41" s="330"/>
      <c r="CP41" s="135"/>
      <c r="CQ41" s="135"/>
      <c r="CR41" s="135"/>
      <c r="CS41" s="135"/>
      <c r="CT41" s="135"/>
      <c r="CU41" s="135"/>
      <c r="CV41" s="135"/>
      <c r="CW41" s="135"/>
      <c r="CX41" s="135"/>
      <c r="CY41" s="135"/>
      <c r="CZ41" s="135"/>
      <c r="DA41" s="135"/>
      <c r="DB41" s="137"/>
      <c r="DC41" s="137"/>
      <c r="DD41" s="137"/>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c r="FY41" s="135"/>
      <c r="FZ41" s="135"/>
      <c r="GA41" s="135"/>
      <c r="GB41" s="135"/>
      <c r="GC41" s="135"/>
      <c r="GD41" s="135"/>
      <c r="GE41" s="135"/>
      <c r="GF41" s="135"/>
      <c r="GG41" s="135"/>
      <c r="GH41" s="135"/>
      <c r="GI41" s="135"/>
      <c r="GJ41" s="135"/>
      <c r="GK41" s="135"/>
      <c r="GL41" s="132"/>
      <c r="GM41" s="132"/>
      <c r="GN41" s="132"/>
      <c r="GO41" s="132"/>
      <c r="GP41" s="132"/>
      <c r="GQ41" s="132"/>
      <c r="GR41" s="135"/>
      <c r="GS41" s="135"/>
      <c r="GT41" s="135"/>
      <c r="GU41" s="135"/>
      <c r="GV41" s="135"/>
      <c r="GW41" s="135"/>
      <c r="GX41" s="135"/>
      <c r="GY41" s="132"/>
      <c r="GZ41" s="132"/>
      <c r="HA41" s="132"/>
      <c r="HB41" s="135"/>
      <c r="HC41" s="135"/>
      <c r="HD41" s="135"/>
      <c r="HE41" s="135"/>
      <c r="HF41" s="135"/>
      <c r="HG41" s="135"/>
      <c r="HH41" s="135"/>
      <c r="HI41" s="132"/>
      <c r="HJ41" s="132"/>
      <c r="HK41" s="132"/>
      <c r="HL41" s="132"/>
      <c r="HM41" s="132"/>
      <c r="HN41" s="132"/>
      <c r="HO41" s="135"/>
      <c r="HP41" s="135"/>
      <c r="HQ41" s="135"/>
      <c r="HR41" s="135"/>
      <c r="HS41" s="135"/>
      <c r="HT41" s="135"/>
      <c r="HU41" s="135"/>
      <c r="HV41" s="135"/>
      <c r="HW41" s="135"/>
      <c r="HX41" s="135"/>
      <c r="HY41" s="135"/>
      <c r="HZ41" s="135"/>
      <c r="IA41" s="135"/>
      <c r="IB41" s="135"/>
      <c r="IC41" s="135"/>
      <c r="ID41" s="135"/>
      <c r="IE41" s="135"/>
      <c r="IF41" s="135"/>
      <c r="IG41" s="135"/>
      <c r="IH41" s="135"/>
      <c r="II41" s="135"/>
      <c r="IJ41" s="135"/>
      <c r="IK41" s="135"/>
      <c r="IL41" s="135"/>
      <c r="IM41" s="135"/>
      <c r="IN41" s="135"/>
      <c r="IO41" s="132"/>
      <c r="IP41" s="132"/>
      <c r="IQ41" s="132"/>
      <c r="IR41" s="332"/>
      <c r="IS41" s="132"/>
      <c r="IT41" s="332"/>
      <c r="IU41" s="332">
        <v>24000</v>
      </c>
      <c r="IV41" s="332">
        <f>+((IU41*5.1%)+IU41)</f>
        <v>25224</v>
      </c>
      <c r="IW41" s="332">
        <v>20000</v>
      </c>
      <c r="IX41" s="332">
        <f>+((IW41*5.1%)+IW41)</f>
        <v>21020</v>
      </c>
      <c r="IY41" s="332">
        <v>18000</v>
      </c>
      <c r="IZ41" s="332">
        <f>+((IY41*5.1%)+IY41)</f>
        <v>18918</v>
      </c>
      <c r="JA41" s="332">
        <v>23600</v>
      </c>
      <c r="JB41" s="332">
        <f>+((JA41*5.1%)+JA41)</f>
        <v>24803.599999999999</v>
      </c>
      <c r="JC41" s="332"/>
      <c r="JD41" s="332"/>
      <c r="JE41" s="332"/>
      <c r="JF41" s="332"/>
      <c r="JG41" s="332"/>
      <c r="JH41" s="332"/>
      <c r="JI41" s="332"/>
      <c r="JJ41" s="332"/>
      <c r="JK41" s="332"/>
      <c r="JL41" s="332"/>
      <c r="JM41" s="332"/>
      <c r="JN41" s="332"/>
      <c r="JO41" s="332"/>
      <c r="JP41" s="332"/>
      <c r="JQ41" s="332"/>
      <c r="JR41" s="332"/>
      <c r="JS41" s="332"/>
      <c r="JT41" s="332"/>
      <c r="JU41" s="332"/>
      <c r="JV41" s="332"/>
      <c r="JW41" s="332"/>
      <c r="JX41" s="332"/>
      <c r="JY41" s="332"/>
      <c r="JZ41" s="332"/>
      <c r="KA41" s="332"/>
      <c r="KB41" s="332"/>
      <c r="KC41" s="332"/>
      <c r="KD41" s="332"/>
      <c r="KE41" s="332"/>
      <c r="KF41" s="332"/>
      <c r="KG41" s="332"/>
      <c r="KH41" s="332"/>
      <c r="KI41" s="332"/>
      <c r="KJ41" s="332"/>
      <c r="KK41" s="332"/>
      <c r="KL41" s="332"/>
      <c r="KM41" s="332"/>
      <c r="KN41" s="332"/>
      <c r="KO41" s="332"/>
      <c r="KP41" s="332"/>
      <c r="KQ41" s="332"/>
      <c r="KR41" s="332"/>
      <c r="KS41" s="332"/>
      <c r="KT41" s="332"/>
      <c r="KU41" s="332"/>
      <c r="KV41" s="332"/>
      <c r="KW41" s="332"/>
      <c r="KX41" s="332"/>
      <c r="KY41" s="332"/>
      <c r="KZ41" s="332"/>
      <c r="LA41" s="332"/>
      <c r="LB41" s="332"/>
      <c r="LC41" s="332"/>
      <c r="LD41" s="332"/>
      <c r="LE41" s="332"/>
      <c r="LF41" s="332"/>
      <c r="LG41" s="332"/>
      <c r="LH41" s="332"/>
      <c r="LI41" s="332"/>
      <c r="LJ41" s="332"/>
      <c r="LK41" s="332"/>
      <c r="LL41" s="332"/>
      <c r="LM41" s="332"/>
      <c r="LN41" s="332"/>
      <c r="LO41" s="332"/>
      <c r="LP41" s="332"/>
      <c r="LQ41" s="332"/>
      <c r="LR41" s="332"/>
      <c r="LS41" s="132">
        <f t="shared" si="1"/>
        <v>22911.8</v>
      </c>
      <c r="LT41" s="132">
        <f t="shared" si="2"/>
        <v>22491.4</v>
      </c>
      <c r="LU41" s="137">
        <f t="shared" si="3"/>
        <v>3041.2484892447205</v>
      </c>
      <c r="LV41" s="136">
        <f t="shared" ref="LV41" si="21">LU41/LT41</f>
        <v>0.13521828295458355</v>
      </c>
      <c r="LW41" s="137">
        <f t="shared" ref="LW41" si="22">+LY41/1.19</f>
        <v>18900.840336134454</v>
      </c>
      <c r="LX41" s="137">
        <f t="shared" ref="LX41" si="23">+LW41*19%</f>
        <v>3591.159663865546</v>
      </c>
      <c r="LY41" s="377">
        <f t="shared" ref="LY41" si="24">+ROUNDUP(IF(LV41&lt;15%,LT41,LS41),0)</f>
        <v>22492</v>
      </c>
      <c r="LZ41" s="333" t="s">
        <v>118</v>
      </c>
    </row>
    <row r="42" spans="1:338" s="5" customFormat="1" ht="61.05" customHeight="1" x14ac:dyDescent="0.3">
      <c r="A42" s="131">
        <f t="shared" si="7"/>
        <v>39</v>
      </c>
      <c r="B42" s="236" t="s">
        <v>659</v>
      </c>
      <c r="C42" s="8" t="s">
        <v>654</v>
      </c>
      <c r="D42" s="236" t="s">
        <v>8</v>
      </c>
      <c r="E42" s="322">
        <v>1</v>
      </c>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3"/>
      <c r="AG42" s="132"/>
      <c r="AH42" s="132"/>
      <c r="AI42" s="132"/>
      <c r="AJ42" s="132"/>
      <c r="AK42" s="134"/>
      <c r="AL42" s="134"/>
      <c r="AM42" s="135"/>
      <c r="AN42" s="137"/>
      <c r="AO42" s="135"/>
      <c r="AP42" s="135"/>
      <c r="AQ42" s="135"/>
      <c r="AR42" s="135"/>
      <c r="AS42" s="135"/>
      <c r="AT42" s="135"/>
      <c r="AU42" s="135"/>
      <c r="AV42" s="137"/>
      <c r="AW42" s="329"/>
      <c r="AX42" s="132"/>
      <c r="AY42" s="132"/>
      <c r="AZ42" s="137"/>
      <c r="BA42" s="137"/>
      <c r="BB42" s="135"/>
      <c r="BC42" s="135"/>
      <c r="BD42" s="137"/>
      <c r="BE42" s="137"/>
      <c r="BF42" s="135"/>
      <c r="BG42" s="135"/>
      <c r="BH42" s="135"/>
      <c r="BI42" s="135"/>
      <c r="BJ42" s="135"/>
      <c r="BK42" s="135"/>
      <c r="BL42" s="135"/>
      <c r="BM42" s="135"/>
      <c r="BN42" s="135"/>
      <c r="BO42" s="135"/>
      <c r="BP42" s="135"/>
      <c r="BQ42" s="330"/>
      <c r="BR42" s="135"/>
      <c r="BS42" s="135"/>
      <c r="BT42" s="135"/>
      <c r="BU42" s="135"/>
      <c r="BV42" s="135"/>
      <c r="BW42" s="135"/>
      <c r="BX42" s="135"/>
      <c r="BY42" s="135"/>
      <c r="BZ42" s="132"/>
      <c r="CA42" s="132"/>
      <c r="CB42" s="132"/>
      <c r="CC42" s="132"/>
      <c r="CD42" s="132"/>
      <c r="CE42" s="132"/>
      <c r="CF42" s="137"/>
      <c r="CG42" s="137"/>
      <c r="CH42" s="135"/>
      <c r="CI42" s="135"/>
      <c r="CJ42" s="135"/>
      <c r="CK42" s="135"/>
      <c r="CL42" s="135"/>
      <c r="CM42" s="135"/>
      <c r="CN42" s="135"/>
      <c r="CO42" s="330"/>
      <c r="CP42" s="135"/>
      <c r="CQ42" s="135"/>
      <c r="CR42" s="135"/>
      <c r="CS42" s="135"/>
      <c r="CT42" s="135"/>
      <c r="CU42" s="135"/>
      <c r="CV42" s="135"/>
      <c r="CW42" s="135"/>
      <c r="CX42" s="135"/>
      <c r="CY42" s="135"/>
      <c r="CZ42" s="135"/>
      <c r="DA42" s="135"/>
      <c r="DB42" s="137"/>
      <c r="DC42" s="137"/>
      <c r="DD42" s="137"/>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c r="FY42" s="135"/>
      <c r="FZ42" s="135"/>
      <c r="GA42" s="135"/>
      <c r="GB42" s="135"/>
      <c r="GC42" s="135"/>
      <c r="GD42" s="135"/>
      <c r="GE42" s="135"/>
      <c r="GF42" s="135"/>
      <c r="GG42" s="135"/>
      <c r="GH42" s="135"/>
      <c r="GI42" s="135"/>
      <c r="GJ42" s="135"/>
      <c r="GK42" s="135"/>
      <c r="GL42" s="132"/>
      <c r="GM42" s="132"/>
      <c r="GN42" s="132"/>
      <c r="GO42" s="132"/>
      <c r="GP42" s="132"/>
      <c r="GQ42" s="132"/>
      <c r="GR42" s="135"/>
      <c r="GS42" s="135"/>
      <c r="GT42" s="135"/>
      <c r="GU42" s="135"/>
      <c r="GV42" s="135"/>
      <c r="GW42" s="135"/>
      <c r="GX42" s="135"/>
      <c r="GY42" s="132"/>
      <c r="GZ42" s="132"/>
      <c r="HA42" s="132"/>
      <c r="HB42" s="135"/>
      <c r="HC42" s="135"/>
      <c r="HD42" s="135"/>
      <c r="HE42" s="135"/>
      <c r="HF42" s="135"/>
      <c r="HG42" s="135"/>
      <c r="HH42" s="135"/>
      <c r="HI42" s="132"/>
      <c r="HJ42" s="132"/>
      <c r="HK42" s="132"/>
      <c r="HL42" s="132"/>
      <c r="HM42" s="132"/>
      <c r="HN42" s="132"/>
      <c r="HO42" s="135"/>
      <c r="HP42" s="135"/>
      <c r="HQ42" s="135"/>
      <c r="HR42" s="135"/>
      <c r="HS42" s="135"/>
      <c r="HT42" s="135"/>
      <c r="HU42" s="135"/>
      <c r="HV42" s="135"/>
      <c r="HW42" s="135"/>
      <c r="HX42" s="135"/>
      <c r="HY42" s="135"/>
      <c r="HZ42" s="135"/>
      <c r="IA42" s="135"/>
      <c r="IB42" s="135"/>
      <c r="IC42" s="135"/>
      <c r="ID42" s="135"/>
      <c r="IE42" s="135"/>
      <c r="IF42" s="135"/>
      <c r="IG42" s="135"/>
      <c r="IH42" s="135"/>
      <c r="II42" s="135"/>
      <c r="IJ42" s="135"/>
      <c r="IK42" s="135"/>
      <c r="IL42" s="135"/>
      <c r="IM42" s="135"/>
      <c r="IN42" s="135"/>
      <c r="IO42" s="132"/>
      <c r="IP42" s="132"/>
      <c r="IQ42" s="132"/>
      <c r="IR42" s="332"/>
      <c r="IS42" s="132"/>
      <c r="IT42" s="332"/>
      <c r="IU42" s="332"/>
      <c r="IV42" s="332"/>
      <c r="IW42" s="332"/>
      <c r="IX42" s="332"/>
      <c r="IY42" s="332"/>
      <c r="IZ42" s="332"/>
      <c r="JA42" s="332"/>
      <c r="JB42" s="332"/>
      <c r="JC42" s="332">
        <v>53811.8</v>
      </c>
      <c r="JD42" s="332">
        <v>49800</v>
      </c>
      <c r="JE42" s="332"/>
      <c r="JF42" s="332"/>
      <c r="JG42" s="332"/>
      <c r="JH42" s="332"/>
      <c r="JI42" s="332"/>
      <c r="JJ42" s="332"/>
      <c r="JK42" s="332"/>
      <c r="JL42" s="332"/>
      <c r="JM42" s="332"/>
      <c r="JN42" s="332"/>
      <c r="JO42" s="332"/>
      <c r="JP42" s="332"/>
      <c r="JQ42" s="332"/>
      <c r="JR42" s="332"/>
      <c r="JS42" s="332"/>
      <c r="JT42" s="332"/>
      <c r="JU42" s="332"/>
      <c r="JV42" s="332"/>
      <c r="JW42" s="332"/>
      <c r="JX42" s="332"/>
      <c r="JY42" s="332"/>
      <c r="JZ42" s="332"/>
      <c r="KA42" s="332"/>
      <c r="KB42" s="332"/>
      <c r="KC42" s="332"/>
      <c r="KD42" s="332"/>
      <c r="KE42" s="332"/>
      <c r="KF42" s="332"/>
      <c r="KG42" s="332"/>
      <c r="KH42" s="332"/>
      <c r="KI42" s="332"/>
      <c r="KJ42" s="332"/>
      <c r="KK42" s="332"/>
      <c r="KL42" s="332"/>
      <c r="KM42" s="332"/>
      <c r="KN42" s="332"/>
      <c r="KO42" s="332"/>
      <c r="KP42" s="332"/>
      <c r="KQ42" s="332"/>
      <c r="KR42" s="332"/>
      <c r="KS42" s="332"/>
      <c r="KT42" s="332"/>
      <c r="KU42" s="332"/>
      <c r="KV42" s="332"/>
      <c r="KW42" s="332"/>
      <c r="KX42" s="332"/>
      <c r="KY42" s="332"/>
      <c r="KZ42" s="332"/>
      <c r="LA42" s="332"/>
      <c r="LB42" s="332"/>
      <c r="LC42" s="332"/>
      <c r="LD42" s="332"/>
      <c r="LE42" s="332"/>
      <c r="LF42" s="332"/>
      <c r="LG42" s="332"/>
      <c r="LH42" s="332"/>
      <c r="LI42" s="332"/>
      <c r="LJ42" s="332"/>
      <c r="LK42" s="332"/>
      <c r="LL42" s="332"/>
      <c r="LM42" s="332"/>
      <c r="LN42" s="332"/>
      <c r="LO42" s="332"/>
      <c r="LP42" s="332"/>
      <c r="LQ42" s="332"/>
      <c r="LR42" s="332"/>
      <c r="LS42" s="132">
        <f t="shared" si="1"/>
        <v>51805.9</v>
      </c>
      <c r="LT42" s="132">
        <f t="shared" si="2"/>
        <v>51805.9</v>
      </c>
      <c r="LU42" s="137">
        <f t="shared" si="3"/>
        <v>2836.7709847641931</v>
      </c>
      <c r="LV42" s="136">
        <f t="shared" si="4"/>
        <v>5.4757681745982466E-2</v>
      </c>
      <c r="LW42" s="137">
        <f t="shared" si="5"/>
        <v>43534.45378151261</v>
      </c>
      <c r="LX42" s="137">
        <f t="shared" si="6"/>
        <v>8271.5462184873959</v>
      </c>
      <c r="LY42" s="377">
        <f t="shared" si="18"/>
        <v>51806</v>
      </c>
      <c r="LZ42" s="334" t="s">
        <v>642</v>
      </c>
    </row>
    <row r="43" spans="1:338" s="5" customFormat="1" ht="70.5" customHeight="1" x14ac:dyDescent="0.3">
      <c r="A43" s="131">
        <f t="shared" si="7"/>
        <v>40</v>
      </c>
      <c r="B43" s="236" t="s">
        <v>326</v>
      </c>
      <c r="C43" s="8" t="s">
        <v>327</v>
      </c>
      <c r="D43" s="236" t="s">
        <v>8</v>
      </c>
      <c r="E43" s="322">
        <v>1</v>
      </c>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2"/>
      <c r="AE43" s="132"/>
      <c r="AF43" s="133"/>
      <c r="AG43" s="132"/>
      <c r="AH43" s="132"/>
      <c r="AI43" s="132"/>
      <c r="AJ43" s="132"/>
      <c r="AK43" s="134"/>
      <c r="AL43" s="134"/>
      <c r="AM43" s="135"/>
      <c r="AN43" s="137"/>
      <c r="AO43" s="135"/>
      <c r="AP43" s="135"/>
      <c r="AQ43" s="135"/>
      <c r="AR43" s="135"/>
      <c r="AS43" s="135"/>
      <c r="AT43" s="135"/>
      <c r="AU43" s="135"/>
      <c r="AV43" s="137"/>
      <c r="AW43" s="329"/>
      <c r="AX43" s="132"/>
      <c r="AY43" s="132"/>
      <c r="AZ43" s="137"/>
      <c r="BA43" s="137"/>
      <c r="BB43" s="135"/>
      <c r="BC43" s="135"/>
      <c r="BD43" s="137"/>
      <c r="BE43" s="137"/>
      <c r="BF43" s="135"/>
      <c r="BG43" s="135"/>
      <c r="BH43" s="135"/>
      <c r="BI43" s="135"/>
      <c r="BJ43" s="135"/>
      <c r="BK43" s="135"/>
      <c r="BL43" s="135"/>
      <c r="BM43" s="135"/>
      <c r="BN43" s="135"/>
      <c r="BO43" s="135"/>
      <c r="BP43" s="135"/>
      <c r="BQ43" s="330"/>
      <c r="BR43" s="135"/>
      <c r="BS43" s="135"/>
      <c r="BT43" s="135"/>
      <c r="BU43" s="135"/>
      <c r="BV43" s="135"/>
      <c r="BW43" s="135"/>
      <c r="BX43" s="135"/>
      <c r="BY43" s="135"/>
      <c r="BZ43" s="132"/>
      <c r="CA43" s="132"/>
      <c r="CB43" s="132"/>
      <c r="CC43" s="132"/>
      <c r="CD43" s="132"/>
      <c r="CE43" s="132"/>
      <c r="CF43" s="137"/>
      <c r="CG43" s="137"/>
      <c r="CH43" s="135"/>
      <c r="CI43" s="135"/>
      <c r="CJ43" s="135"/>
      <c r="CK43" s="135"/>
      <c r="CL43" s="135"/>
      <c r="CM43" s="135"/>
      <c r="CN43" s="135"/>
      <c r="CO43" s="330"/>
      <c r="CP43" s="135"/>
      <c r="CQ43" s="135"/>
      <c r="CR43" s="135"/>
      <c r="CS43" s="135"/>
      <c r="CT43" s="135"/>
      <c r="CU43" s="135"/>
      <c r="CV43" s="135"/>
      <c r="CW43" s="135"/>
      <c r="CX43" s="135"/>
      <c r="CY43" s="135"/>
      <c r="CZ43" s="135"/>
      <c r="DA43" s="135"/>
      <c r="DB43" s="137"/>
      <c r="DC43" s="137"/>
      <c r="DD43" s="137"/>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c r="FY43" s="135"/>
      <c r="FZ43" s="135"/>
      <c r="GA43" s="135"/>
      <c r="GB43" s="135"/>
      <c r="GC43" s="135"/>
      <c r="GD43" s="135"/>
      <c r="GE43" s="135"/>
      <c r="GF43" s="135"/>
      <c r="GG43" s="135"/>
      <c r="GH43" s="135"/>
      <c r="GI43" s="135"/>
      <c r="GJ43" s="135"/>
      <c r="GK43" s="135"/>
      <c r="GL43" s="132"/>
      <c r="GM43" s="132"/>
      <c r="GN43" s="132"/>
      <c r="GO43" s="132"/>
      <c r="GP43" s="132"/>
      <c r="GQ43" s="132"/>
      <c r="GR43" s="135"/>
      <c r="GS43" s="135"/>
      <c r="GT43" s="135"/>
      <c r="GU43" s="135"/>
      <c r="GV43" s="135"/>
      <c r="GW43" s="135"/>
      <c r="GX43" s="135"/>
      <c r="GY43" s="132"/>
      <c r="GZ43" s="132"/>
      <c r="HA43" s="132"/>
      <c r="HB43" s="135"/>
      <c r="HC43" s="135"/>
      <c r="HD43" s="135"/>
      <c r="HE43" s="135"/>
      <c r="HF43" s="135"/>
      <c r="HG43" s="135"/>
      <c r="HH43" s="135"/>
      <c r="HI43" s="132"/>
      <c r="HJ43" s="132"/>
      <c r="HK43" s="132"/>
      <c r="HL43" s="132"/>
      <c r="HM43" s="132"/>
      <c r="HN43" s="132"/>
      <c r="HO43" s="135"/>
      <c r="HP43" s="135"/>
      <c r="HQ43" s="135"/>
      <c r="HR43" s="135"/>
      <c r="HS43" s="135"/>
      <c r="HT43" s="135"/>
      <c r="HU43" s="135"/>
      <c r="HV43" s="135"/>
      <c r="HW43" s="135"/>
      <c r="HX43" s="135"/>
      <c r="HY43" s="135"/>
      <c r="HZ43" s="135"/>
      <c r="IA43" s="135"/>
      <c r="IB43" s="135"/>
      <c r="IC43" s="135"/>
      <c r="ID43" s="135"/>
      <c r="IE43" s="135"/>
      <c r="IF43" s="135"/>
      <c r="IG43" s="135"/>
      <c r="IH43" s="135"/>
      <c r="II43" s="135"/>
      <c r="IJ43" s="135"/>
      <c r="IK43" s="135"/>
      <c r="IL43" s="135"/>
      <c r="IM43" s="135"/>
      <c r="IN43" s="135"/>
      <c r="IO43" s="132"/>
      <c r="IP43" s="132"/>
      <c r="IQ43" s="132"/>
      <c r="IR43" s="332">
        <v>399000</v>
      </c>
      <c r="IS43" s="132">
        <f>+IR43/1.19</f>
        <v>335294.11764705885</v>
      </c>
      <c r="IT43" s="332">
        <f>+((IS43*36%)+IS43)</f>
        <v>456000.00000000006</v>
      </c>
      <c r="IU43" s="332"/>
      <c r="IV43" s="332"/>
      <c r="IW43" s="332"/>
      <c r="IX43" s="332"/>
      <c r="IY43" s="332"/>
      <c r="IZ43" s="332"/>
      <c r="JA43" s="332"/>
      <c r="JB43" s="332"/>
      <c r="JC43" s="332"/>
      <c r="JD43" s="332"/>
      <c r="JE43" s="332">
        <v>380900</v>
      </c>
      <c r="JF43" s="332">
        <f>+JE43/1.19</f>
        <v>320084.03361344541</v>
      </c>
      <c r="JG43" s="332">
        <f>+((JF43*36%)+JF43)</f>
        <v>435314.28571428574</v>
      </c>
      <c r="JH43" s="332"/>
      <c r="JI43" s="332"/>
      <c r="JJ43" s="332"/>
      <c r="JK43" s="332"/>
      <c r="JL43" s="332"/>
      <c r="JM43" s="332"/>
      <c r="JN43" s="332"/>
      <c r="JO43" s="332"/>
      <c r="JP43" s="332"/>
      <c r="JQ43" s="332"/>
      <c r="JR43" s="332"/>
      <c r="JS43" s="332"/>
      <c r="JT43" s="332"/>
      <c r="JU43" s="332"/>
      <c r="JV43" s="332"/>
      <c r="JW43" s="332"/>
      <c r="JX43" s="332"/>
      <c r="JY43" s="332"/>
      <c r="JZ43" s="332"/>
      <c r="KA43" s="332"/>
      <c r="KB43" s="332"/>
      <c r="KC43" s="332"/>
      <c r="KD43" s="332"/>
      <c r="KE43" s="332"/>
      <c r="KF43" s="332"/>
      <c r="KG43" s="332"/>
      <c r="KH43" s="332"/>
      <c r="KI43" s="332"/>
      <c r="KJ43" s="332"/>
      <c r="KK43" s="332"/>
      <c r="KL43" s="332"/>
      <c r="KM43" s="332"/>
      <c r="KN43" s="332"/>
      <c r="KO43" s="332"/>
      <c r="KP43" s="332"/>
      <c r="KQ43" s="332"/>
      <c r="KR43" s="332"/>
      <c r="KS43" s="332"/>
      <c r="KT43" s="332"/>
      <c r="KU43" s="332"/>
      <c r="KV43" s="332"/>
      <c r="KW43" s="332"/>
      <c r="KX43" s="332"/>
      <c r="KY43" s="332"/>
      <c r="KZ43" s="332"/>
      <c r="LA43" s="332"/>
      <c r="LB43" s="332"/>
      <c r="LC43" s="332"/>
      <c r="LD43" s="332"/>
      <c r="LE43" s="332"/>
      <c r="LF43" s="332"/>
      <c r="LG43" s="332"/>
      <c r="LH43" s="332"/>
      <c r="LI43" s="332"/>
      <c r="LJ43" s="332"/>
      <c r="LK43" s="332"/>
      <c r="LL43" s="332"/>
      <c r="LM43" s="332"/>
      <c r="LN43" s="332"/>
      <c r="LO43" s="332"/>
      <c r="LP43" s="332"/>
      <c r="LQ43" s="332"/>
      <c r="LR43" s="332"/>
      <c r="LS43" s="132">
        <f t="shared" si="1"/>
        <v>445657.1428571429</v>
      </c>
      <c r="LT43" s="132">
        <f t="shared" si="2"/>
        <v>445657.1428571429</v>
      </c>
      <c r="LU43" s="137">
        <f t="shared" si="3"/>
        <v>14627.008845116035</v>
      </c>
      <c r="LV43" s="136">
        <f t="shared" si="4"/>
        <v>3.2821214872359353E-2</v>
      </c>
      <c r="LW43" s="137">
        <f t="shared" si="5"/>
        <v>374502.52100840339</v>
      </c>
      <c r="LX43" s="137">
        <f t="shared" si="6"/>
        <v>71155.478991596639</v>
      </c>
      <c r="LY43" s="377">
        <f t="shared" si="18"/>
        <v>445658</v>
      </c>
      <c r="LZ43" s="334" t="s">
        <v>642</v>
      </c>
    </row>
    <row r="44" spans="1:338" s="5" customFormat="1" ht="43.95" customHeight="1" x14ac:dyDescent="0.3">
      <c r="A44" s="131">
        <f t="shared" si="7"/>
        <v>41</v>
      </c>
      <c r="B44" s="236" t="s">
        <v>328</v>
      </c>
      <c r="C44" s="8" t="s">
        <v>329</v>
      </c>
      <c r="D44" s="236" t="s">
        <v>330</v>
      </c>
      <c r="E44" s="322">
        <v>1</v>
      </c>
      <c r="F44" s="132"/>
      <c r="G44" s="132"/>
      <c r="H44" s="132"/>
      <c r="I44" s="132"/>
      <c r="J44" s="132"/>
      <c r="K44" s="132"/>
      <c r="L44" s="132"/>
      <c r="M44" s="132"/>
      <c r="N44" s="132"/>
      <c r="O44" s="132"/>
      <c r="P44" s="132"/>
      <c r="Q44" s="132"/>
      <c r="R44" s="132"/>
      <c r="S44" s="132"/>
      <c r="T44" s="132"/>
      <c r="U44" s="132"/>
      <c r="V44" s="132"/>
      <c r="W44" s="132"/>
      <c r="X44" s="132"/>
      <c r="Y44" s="132"/>
      <c r="Z44" s="132"/>
      <c r="AA44" s="132"/>
      <c r="AB44" s="132"/>
      <c r="AC44" s="132"/>
      <c r="AD44" s="132"/>
      <c r="AE44" s="132"/>
      <c r="AF44" s="133"/>
      <c r="AG44" s="132"/>
      <c r="AH44" s="132"/>
      <c r="AI44" s="132"/>
      <c r="AJ44" s="132"/>
      <c r="AK44" s="134"/>
      <c r="AL44" s="134"/>
      <c r="AM44" s="135"/>
      <c r="AN44" s="137"/>
      <c r="AO44" s="135"/>
      <c r="AP44" s="135"/>
      <c r="AQ44" s="135"/>
      <c r="AR44" s="135"/>
      <c r="AS44" s="135"/>
      <c r="AT44" s="135"/>
      <c r="AU44" s="135"/>
      <c r="AV44" s="137"/>
      <c r="AW44" s="329"/>
      <c r="AX44" s="132"/>
      <c r="AY44" s="132"/>
      <c r="AZ44" s="137"/>
      <c r="BA44" s="137"/>
      <c r="BB44" s="135"/>
      <c r="BC44" s="135"/>
      <c r="BD44" s="137"/>
      <c r="BE44" s="137"/>
      <c r="BF44" s="135"/>
      <c r="BG44" s="135"/>
      <c r="BH44" s="135"/>
      <c r="BI44" s="135"/>
      <c r="BJ44" s="135"/>
      <c r="BK44" s="135"/>
      <c r="BL44" s="135"/>
      <c r="BM44" s="135"/>
      <c r="BN44" s="135"/>
      <c r="BO44" s="135"/>
      <c r="BP44" s="135"/>
      <c r="BQ44" s="330"/>
      <c r="BR44" s="135"/>
      <c r="BS44" s="135"/>
      <c r="BT44" s="135"/>
      <c r="BU44" s="135"/>
      <c r="BV44" s="135"/>
      <c r="BW44" s="135"/>
      <c r="BX44" s="135"/>
      <c r="BY44" s="135"/>
      <c r="BZ44" s="132"/>
      <c r="CA44" s="132"/>
      <c r="CB44" s="132"/>
      <c r="CC44" s="132"/>
      <c r="CD44" s="132"/>
      <c r="CE44" s="132"/>
      <c r="CF44" s="137"/>
      <c r="CG44" s="137"/>
      <c r="CH44" s="135">
        <v>88900</v>
      </c>
      <c r="CI44" s="135">
        <f t="shared" ref="CI44:CI45" si="25">+(CH44*5.1%)+CH44</f>
        <v>93433.9</v>
      </c>
      <c r="CJ44" s="135"/>
      <c r="CK44" s="135"/>
      <c r="CL44" s="135"/>
      <c r="CM44" s="135"/>
      <c r="CN44" s="135"/>
      <c r="CO44" s="330"/>
      <c r="CP44" s="135"/>
      <c r="CQ44" s="135"/>
      <c r="CR44" s="135"/>
      <c r="CS44" s="135"/>
      <c r="CT44" s="135"/>
      <c r="CU44" s="135"/>
      <c r="CV44" s="135"/>
      <c r="CW44" s="135"/>
      <c r="CX44" s="135"/>
      <c r="CY44" s="135"/>
      <c r="CZ44" s="135"/>
      <c r="DA44" s="135"/>
      <c r="DB44" s="137"/>
      <c r="DC44" s="137"/>
      <c r="DD44" s="137"/>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c r="FY44" s="135"/>
      <c r="FZ44" s="135"/>
      <c r="GA44" s="135"/>
      <c r="GB44" s="135"/>
      <c r="GC44" s="135"/>
      <c r="GD44" s="135"/>
      <c r="GE44" s="135"/>
      <c r="GF44" s="135"/>
      <c r="GG44" s="135"/>
      <c r="GH44" s="135"/>
      <c r="GI44" s="135"/>
      <c r="GJ44" s="135"/>
      <c r="GK44" s="135"/>
      <c r="GL44" s="132"/>
      <c r="GM44" s="132"/>
      <c r="GN44" s="132"/>
      <c r="GO44" s="132"/>
      <c r="GP44" s="132"/>
      <c r="GQ44" s="132"/>
      <c r="GR44" s="135"/>
      <c r="GS44" s="135"/>
      <c r="GT44" s="135"/>
      <c r="GU44" s="135"/>
      <c r="GV44" s="135"/>
      <c r="GW44" s="135"/>
      <c r="GX44" s="135"/>
      <c r="GY44" s="132"/>
      <c r="GZ44" s="132"/>
      <c r="HA44" s="132"/>
      <c r="HB44" s="135"/>
      <c r="HC44" s="135"/>
      <c r="HD44" s="135"/>
      <c r="HE44" s="135"/>
      <c r="HF44" s="135"/>
      <c r="HG44" s="135"/>
      <c r="HH44" s="135"/>
      <c r="HI44" s="132"/>
      <c r="HJ44" s="132"/>
      <c r="HK44" s="132"/>
      <c r="HL44" s="132"/>
      <c r="HM44" s="132"/>
      <c r="HN44" s="132"/>
      <c r="HO44" s="135"/>
      <c r="HP44" s="135"/>
      <c r="HQ44" s="135"/>
      <c r="HR44" s="135"/>
      <c r="HS44" s="135"/>
      <c r="HT44" s="135"/>
      <c r="HU44" s="135">
        <v>65000</v>
      </c>
      <c r="HV44" s="135">
        <f t="shared" ref="HV44" si="26">+(HU44*5.1%)+HU44</f>
        <v>68315</v>
      </c>
      <c r="HW44" s="135">
        <v>59000</v>
      </c>
      <c r="HX44" s="135">
        <f t="shared" ref="HX44" si="27">+(HW44*5.1%)+HW44</f>
        <v>62009</v>
      </c>
      <c r="HY44" s="135"/>
      <c r="HZ44" s="135"/>
      <c r="IA44" s="135"/>
      <c r="IB44" s="135"/>
      <c r="IC44" s="135"/>
      <c r="ID44" s="135"/>
      <c r="IE44" s="135"/>
      <c r="IF44" s="135"/>
      <c r="IG44" s="135"/>
      <c r="IH44" s="135"/>
      <c r="II44" s="135"/>
      <c r="IJ44" s="135"/>
      <c r="IK44" s="135"/>
      <c r="IL44" s="135"/>
      <c r="IM44" s="135"/>
      <c r="IN44" s="135"/>
      <c r="IO44" s="132"/>
      <c r="IP44" s="132"/>
      <c r="IQ44" s="132"/>
      <c r="IR44" s="332"/>
      <c r="IS44" s="132"/>
      <c r="IT44" s="332"/>
      <c r="IU44" s="332"/>
      <c r="IV44" s="332"/>
      <c r="IW44" s="332"/>
      <c r="IX44" s="332"/>
      <c r="IY44" s="332"/>
      <c r="IZ44" s="332"/>
      <c r="JA44" s="332"/>
      <c r="JB44" s="332"/>
      <c r="JC44" s="332"/>
      <c r="JD44" s="332"/>
      <c r="JE44" s="332"/>
      <c r="JF44" s="332"/>
      <c r="JG44" s="332"/>
      <c r="JH44" s="332"/>
      <c r="JI44" s="332"/>
      <c r="JJ44" s="332"/>
      <c r="JK44" s="332"/>
      <c r="JL44" s="332"/>
      <c r="JM44" s="332"/>
      <c r="JN44" s="332"/>
      <c r="JO44" s="332"/>
      <c r="JP44" s="332"/>
      <c r="JQ44" s="332"/>
      <c r="JR44" s="332"/>
      <c r="JS44" s="332"/>
      <c r="JT44" s="332"/>
      <c r="JU44" s="332"/>
      <c r="JV44" s="332"/>
      <c r="JW44" s="332"/>
      <c r="JX44" s="332"/>
      <c r="JY44" s="332"/>
      <c r="JZ44" s="332"/>
      <c r="KA44" s="332"/>
      <c r="KB44" s="332"/>
      <c r="KC44" s="332"/>
      <c r="KD44" s="332"/>
      <c r="KE44" s="332"/>
      <c r="KF44" s="332"/>
      <c r="KG44" s="332"/>
      <c r="KH44" s="332"/>
      <c r="KI44" s="332"/>
      <c r="KJ44" s="332"/>
      <c r="KK44" s="332"/>
      <c r="KL44" s="332"/>
      <c r="KM44" s="332"/>
      <c r="KN44" s="332"/>
      <c r="KO44" s="332"/>
      <c r="KP44" s="332"/>
      <c r="KQ44" s="332"/>
      <c r="KR44" s="332"/>
      <c r="KS44" s="332"/>
      <c r="KT44" s="332"/>
      <c r="KU44" s="332"/>
      <c r="KV44" s="332"/>
      <c r="KW44" s="332"/>
      <c r="KX44" s="332"/>
      <c r="KY44" s="332"/>
      <c r="KZ44" s="332"/>
      <c r="LA44" s="332"/>
      <c r="LB44" s="332"/>
      <c r="LC44" s="332"/>
      <c r="LD44" s="332"/>
      <c r="LE44" s="332"/>
      <c r="LF44" s="332"/>
      <c r="LG44" s="332"/>
      <c r="LH44" s="332"/>
      <c r="LI44" s="332"/>
      <c r="LJ44" s="332"/>
      <c r="LK44" s="332"/>
      <c r="LL44" s="332"/>
      <c r="LM44" s="332"/>
      <c r="LN44" s="332"/>
      <c r="LO44" s="332"/>
      <c r="LP44" s="332"/>
      <c r="LQ44" s="332"/>
      <c r="LR44" s="332"/>
      <c r="LS44" s="132">
        <f t="shared" si="1"/>
        <v>68315</v>
      </c>
      <c r="LT44" s="132">
        <f t="shared" si="2"/>
        <v>74585.96666666666</v>
      </c>
      <c r="LU44" s="137">
        <f t="shared" si="3"/>
        <v>16624.525623407539</v>
      </c>
      <c r="LV44" s="136">
        <f t="shared" si="4"/>
        <v>0.22289079791248764</v>
      </c>
      <c r="LW44" s="137">
        <f t="shared" si="5"/>
        <v>57407.563025210089</v>
      </c>
      <c r="LX44" s="137">
        <f t="shared" si="6"/>
        <v>10907.436974789916</v>
      </c>
      <c r="LY44" s="377">
        <f t="shared" si="18"/>
        <v>68315</v>
      </c>
      <c r="LZ44" s="138" t="s">
        <v>283</v>
      </c>
    </row>
    <row r="45" spans="1:338" s="5" customFormat="1" ht="177" customHeight="1" x14ac:dyDescent="0.3">
      <c r="A45" s="131">
        <f t="shared" si="7"/>
        <v>42</v>
      </c>
      <c r="B45" s="261" t="s">
        <v>692</v>
      </c>
      <c r="C45" s="261" t="s">
        <v>693</v>
      </c>
      <c r="D45" s="236" t="s">
        <v>8</v>
      </c>
      <c r="E45" s="322">
        <v>1</v>
      </c>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3"/>
      <c r="AG45" s="132"/>
      <c r="AH45" s="132"/>
      <c r="AI45" s="132"/>
      <c r="AJ45" s="132"/>
      <c r="AK45" s="134"/>
      <c r="AL45" s="134"/>
      <c r="AM45" s="135"/>
      <c r="AN45" s="137"/>
      <c r="AO45" s="135"/>
      <c r="AP45" s="135"/>
      <c r="AQ45" s="135"/>
      <c r="AR45" s="135"/>
      <c r="AS45" s="135">
        <v>700000</v>
      </c>
      <c r="AT45" s="135">
        <v>635000</v>
      </c>
      <c r="AU45" s="135">
        <v>650000</v>
      </c>
      <c r="AV45" s="137"/>
      <c r="AW45" s="329"/>
      <c r="AX45" s="132"/>
      <c r="AY45" s="132"/>
      <c r="AZ45" s="137"/>
      <c r="BA45" s="137"/>
      <c r="BB45" s="135"/>
      <c r="BC45" s="135"/>
      <c r="BD45" s="137"/>
      <c r="BE45" s="137"/>
      <c r="BF45" s="135"/>
      <c r="BG45" s="135"/>
      <c r="BH45" s="135"/>
      <c r="BI45" s="135"/>
      <c r="BJ45" s="135"/>
      <c r="BK45" s="135"/>
      <c r="BL45" s="135"/>
      <c r="BM45" s="135"/>
      <c r="BN45" s="135"/>
      <c r="BO45" s="135"/>
      <c r="BP45" s="135"/>
      <c r="BQ45" s="330"/>
      <c r="BR45" s="135"/>
      <c r="BS45" s="135"/>
      <c r="BT45" s="135"/>
      <c r="BU45" s="135"/>
      <c r="BV45" s="135"/>
      <c r="BW45" s="135"/>
      <c r="BX45" s="135"/>
      <c r="BY45" s="135"/>
      <c r="BZ45" s="132"/>
      <c r="CA45" s="132"/>
      <c r="CB45" s="132"/>
      <c r="CC45" s="132"/>
      <c r="CD45" s="132"/>
      <c r="CE45" s="132"/>
      <c r="CF45" s="137"/>
      <c r="CG45" s="137"/>
      <c r="CH45" s="135">
        <v>455395</v>
      </c>
      <c r="CI45" s="135">
        <f t="shared" si="25"/>
        <v>478620.14500000002</v>
      </c>
      <c r="CJ45" s="135"/>
      <c r="CK45" s="135"/>
      <c r="CL45" s="135"/>
      <c r="CM45" s="135"/>
      <c r="CN45" s="135"/>
      <c r="CO45" s="330"/>
      <c r="CP45" s="135"/>
      <c r="CQ45" s="135"/>
      <c r="CR45" s="135"/>
      <c r="CS45" s="135"/>
      <c r="CT45" s="135"/>
      <c r="CU45" s="135"/>
      <c r="CV45" s="135"/>
      <c r="CW45" s="135"/>
      <c r="CX45" s="135"/>
      <c r="CY45" s="135"/>
      <c r="CZ45" s="135"/>
      <c r="DA45" s="135"/>
      <c r="DB45" s="137"/>
      <c r="DC45" s="137"/>
      <c r="DD45" s="137"/>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c r="EW45" s="135"/>
      <c r="EX45" s="135"/>
      <c r="EY45" s="135"/>
      <c r="EZ45" s="135"/>
      <c r="FA45" s="135"/>
      <c r="FB45" s="135"/>
      <c r="FC45" s="135"/>
      <c r="FD45" s="135"/>
      <c r="FE45" s="135"/>
      <c r="FF45" s="135"/>
      <c r="FG45" s="135"/>
      <c r="FH45" s="135"/>
      <c r="FI45" s="135"/>
      <c r="FJ45" s="135"/>
      <c r="FK45" s="135"/>
      <c r="FL45" s="135"/>
      <c r="FM45" s="135"/>
      <c r="FN45" s="135"/>
      <c r="FO45" s="135"/>
      <c r="FP45" s="135"/>
      <c r="FQ45" s="135"/>
      <c r="FR45" s="135"/>
      <c r="FS45" s="135"/>
      <c r="FT45" s="135"/>
      <c r="FU45" s="135"/>
      <c r="FV45" s="135"/>
      <c r="FW45" s="135"/>
      <c r="FX45" s="135"/>
      <c r="FY45" s="135"/>
      <c r="FZ45" s="135"/>
      <c r="GA45" s="135"/>
      <c r="GB45" s="135"/>
      <c r="GC45" s="135"/>
      <c r="GD45" s="135"/>
      <c r="GE45" s="135"/>
      <c r="GF45" s="135"/>
      <c r="GG45" s="135"/>
      <c r="GH45" s="135"/>
      <c r="GI45" s="135"/>
      <c r="GJ45" s="135"/>
      <c r="GK45" s="135"/>
      <c r="GL45" s="132"/>
      <c r="GM45" s="132"/>
      <c r="GN45" s="132"/>
      <c r="GO45" s="132"/>
      <c r="GP45" s="132"/>
      <c r="GQ45" s="132"/>
      <c r="GR45" s="135"/>
      <c r="GS45" s="135"/>
      <c r="GT45" s="135"/>
      <c r="GU45" s="135"/>
      <c r="GV45" s="135"/>
      <c r="GW45" s="135"/>
      <c r="GX45" s="135"/>
      <c r="GY45" s="132"/>
      <c r="GZ45" s="132"/>
      <c r="HA45" s="132"/>
      <c r="HB45" s="135"/>
      <c r="HC45" s="135"/>
      <c r="HD45" s="135"/>
      <c r="HE45" s="135"/>
      <c r="HF45" s="135"/>
      <c r="HG45" s="135"/>
      <c r="HH45" s="135"/>
      <c r="HI45" s="132"/>
      <c r="HJ45" s="132"/>
      <c r="HK45" s="132"/>
      <c r="HL45" s="132"/>
      <c r="HM45" s="132"/>
      <c r="HN45" s="132"/>
      <c r="HO45" s="135"/>
      <c r="HP45" s="135"/>
      <c r="HQ45" s="135"/>
      <c r="HR45" s="135"/>
      <c r="HS45" s="135"/>
      <c r="HT45" s="135"/>
      <c r="HU45" s="135"/>
      <c r="HV45" s="135"/>
      <c r="HW45" s="135"/>
      <c r="HX45" s="135"/>
      <c r="HY45" s="135"/>
      <c r="HZ45" s="135"/>
      <c r="IA45" s="135"/>
      <c r="IB45" s="135"/>
      <c r="IC45" s="135"/>
      <c r="ID45" s="135"/>
      <c r="IE45" s="135"/>
      <c r="IF45" s="135"/>
      <c r="IG45" s="135"/>
      <c r="IH45" s="135"/>
      <c r="II45" s="135"/>
      <c r="IJ45" s="135"/>
      <c r="IK45" s="135"/>
      <c r="IL45" s="135"/>
      <c r="IM45" s="135"/>
      <c r="IN45" s="135"/>
      <c r="IO45" s="132"/>
      <c r="IP45" s="132"/>
      <c r="IQ45" s="132"/>
      <c r="IR45" s="332"/>
      <c r="IS45" s="132"/>
      <c r="IT45" s="332"/>
      <c r="IU45" s="332"/>
      <c r="IV45" s="332"/>
      <c r="IW45" s="332"/>
      <c r="IX45" s="332"/>
      <c r="IY45" s="332"/>
      <c r="IZ45" s="332"/>
      <c r="JA45" s="332"/>
      <c r="JB45" s="332"/>
      <c r="JC45" s="332"/>
      <c r="JD45" s="332"/>
      <c r="JE45" s="332"/>
      <c r="JF45" s="332"/>
      <c r="JG45" s="332"/>
      <c r="JH45" s="332"/>
      <c r="JI45" s="332"/>
      <c r="JJ45" s="332"/>
      <c r="JK45" s="332"/>
      <c r="JL45" s="332"/>
      <c r="JM45" s="332"/>
      <c r="JN45" s="332"/>
      <c r="JO45" s="332"/>
      <c r="JP45" s="332"/>
      <c r="JQ45" s="332"/>
      <c r="JR45" s="332"/>
      <c r="JS45" s="332"/>
      <c r="JT45" s="332"/>
      <c r="JU45" s="332"/>
      <c r="JV45" s="332"/>
      <c r="JW45" s="332"/>
      <c r="JX45" s="332"/>
      <c r="JY45" s="332"/>
      <c r="JZ45" s="332"/>
      <c r="KA45" s="332"/>
      <c r="KB45" s="332"/>
      <c r="KC45" s="332"/>
      <c r="KD45" s="332"/>
      <c r="KE45" s="332"/>
      <c r="KF45" s="332"/>
      <c r="KG45" s="332"/>
      <c r="KH45" s="332"/>
      <c r="KI45" s="332"/>
      <c r="KJ45" s="332"/>
      <c r="KK45" s="332"/>
      <c r="KL45" s="332"/>
      <c r="KM45" s="332"/>
      <c r="KN45" s="332"/>
      <c r="KO45" s="332"/>
      <c r="KP45" s="332"/>
      <c r="KQ45" s="332"/>
      <c r="KR45" s="332"/>
      <c r="KS45" s="332"/>
      <c r="KT45" s="332"/>
      <c r="KU45" s="332"/>
      <c r="KV45" s="332"/>
      <c r="KW45" s="332"/>
      <c r="KX45" s="332"/>
      <c r="KY45" s="332"/>
      <c r="KZ45" s="332"/>
      <c r="LA45" s="332"/>
      <c r="LB45" s="332"/>
      <c r="LC45" s="332"/>
      <c r="LD45" s="332"/>
      <c r="LE45" s="332"/>
      <c r="LF45" s="332"/>
      <c r="LG45" s="332"/>
      <c r="LH45" s="332"/>
      <c r="LI45" s="332"/>
      <c r="LJ45" s="332"/>
      <c r="LK45" s="332"/>
      <c r="LL45" s="332"/>
      <c r="LM45" s="332"/>
      <c r="LN45" s="332"/>
      <c r="LO45" s="332"/>
      <c r="LP45" s="332"/>
      <c r="LQ45" s="332"/>
      <c r="LR45" s="332"/>
      <c r="LS45" s="132">
        <f t="shared" si="1"/>
        <v>642500</v>
      </c>
      <c r="LT45" s="132">
        <f t="shared" si="2"/>
        <v>615905.03625</v>
      </c>
      <c r="LU45" s="137">
        <f t="shared" si="3"/>
        <v>95648.991086098627</v>
      </c>
      <c r="LV45" s="136">
        <f t="shared" si="4"/>
        <v>0.15529827726116216</v>
      </c>
      <c r="LW45" s="137">
        <f t="shared" si="5"/>
        <v>539915.96638655465</v>
      </c>
      <c r="LX45" s="137">
        <f t="shared" si="6"/>
        <v>102584.03361344538</v>
      </c>
      <c r="LY45" s="377">
        <f t="shared" si="18"/>
        <v>642500</v>
      </c>
      <c r="LZ45" s="138" t="s">
        <v>118</v>
      </c>
    </row>
    <row r="46" spans="1:338" s="5" customFormat="1" ht="128.55000000000001" customHeight="1" x14ac:dyDescent="0.3">
      <c r="A46" s="131">
        <f t="shared" si="7"/>
        <v>43</v>
      </c>
      <c r="B46" s="66" t="s">
        <v>331</v>
      </c>
      <c r="C46" s="64" t="s">
        <v>694</v>
      </c>
      <c r="D46" s="66" t="s">
        <v>8</v>
      </c>
      <c r="E46" s="66">
        <v>1</v>
      </c>
      <c r="F46" s="132"/>
      <c r="G46" s="132"/>
      <c r="H46" s="132"/>
      <c r="I46" s="132"/>
      <c r="J46" s="132"/>
      <c r="K46" s="132"/>
      <c r="L46" s="132"/>
      <c r="M46" s="132"/>
      <c r="N46" s="132"/>
      <c r="O46" s="132"/>
      <c r="P46" s="132"/>
      <c r="Q46" s="132"/>
      <c r="R46" s="132"/>
      <c r="S46" s="132"/>
      <c r="T46" s="132"/>
      <c r="U46" s="132"/>
      <c r="V46" s="132"/>
      <c r="W46" s="132"/>
      <c r="X46" s="132"/>
      <c r="Y46" s="132">
        <v>15000</v>
      </c>
      <c r="Z46" s="132">
        <f t="shared" ref="Z46" si="28">((Y46*5.1%)+Y46)</f>
        <v>15765</v>
      </c>
      <c r="AA46" s="132"/>
      <c r="AB46" s="132"/>
      <c r="AC46" s="132"/>
      <c r="AD46" s="132"/>
      <c r="AE46" s="132"/>
      <c r="AF46" s="133"/>
      <c r="AG46" s="132"/>
      <c r="AH46" s="132"/>
      <c r="AI46" s="132"/>
      <c r="AJ46" s="132"/>
      <c r="AK46" s="134"/>
      <c r="AL46" s="134"/>
      <c r="AM46" s="135"/>
      <c r="AN46" s="137"/>
      <c r="AO46" s="135"/>
      <c r="AP46" s="135"/>
      <c r="AQ46" s="135"/>
      <c r="AR46" s="135"/>
      <c r="AS46" s="135"/>
      <c r="AT46" s="135"/>
      <c r="AU46" s="135"/>
      <c r="AV46" s="137"/>
      <c r="AW46" s="329"/>
      <c r="AX46" s="132"/>
      <c r="AY46" s="132"/>
      <c r="AZ46" s="137"/>
      <c r="BA46" s="137"/>
      <c r="BB46" s="135"/>
      <c r="BC46" s="135"/>
      <c r="BD46" s="137"/>
      <c r="BE46" s="137"/>
      <c r="BF46" s="135"/>
      <c r="BG46" s="135"/>
      <c r="BH46" s="135"/>
      <c r="BI46" s="135"/>
      <c r="BJ46" s="135"/>
      <c r="BK46" s="135"/>
      <c r="BL46" s="135"/>
      <c r="BM46" s="135"/>
      <c r="BN46" s="135"/>
      <c r="BO46" s="135"/>
      <c r="BP46" s="135"/>
      <c r="BQ46" s="330"/>
      <c r="BR46" s="135"/>
      <c r="BS46" s="135"/>
      <c r="BT46" s="135"/>
      <c r="BU46" s="135"/>
      <c r="BV46" s="135"/>
      <c r="BW46" s="135"/>
      <c r="BX46" s="135"/>
      <c r="BY46" s="135"/>
      <c r="BZ46" s="132"/>
      <c r="CA46" s="132"/>
      <c r="CB46" s="132"/>
      <c r="CC46" s="132"/>
      <c r="CD46" s="132"/>
      <c r="CE46" s="132"/>
      <c r="CF46" s="137"/>
      <c r="CG46" s="137"/>
      <c r="CH46" s="135"/>
      <c r="CI46" s="135"/>
      <c r="CJ46" s="135"/>
      <c r="CK46" s="135"/>
      <c r="CL46" s="135"/>
      <c r="CM46" s="135"/>
      <c r="CN46" s="135"/>
      <c r="CO46" s="330"/>
      <c r="CP46" s="135"/>
      <c r="CQ46" s="135"/>
      <c r="CR46" s="135"/>
      <c r="CS46" s="135"/>
      <c r="CT46" s="135"/>
      <c r="CU46" s="135"/>
      <c r="CV46" s="135"/>
      <c r="CW46" s="135"/>
      <c r="CX46" s="135"/>
      <c r="CY46" s="135"/>
      <c r="CZ46" s="135"/>
      <c r="DA46" s="135"/>
      <c r="DB46" s="137">
        <v>10400</v>
      </c>
      <c r="DC46" s="137">
        <f>+DB46/1.19</f>
        <v>8739.495798319329</v>
      </c>
      <c r="DD46" s="137">
        <f>+(DC46*36%)+DC46</f>
        <v>11885.714285714286</v>
      </c>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2"/>
      <c r="GM46" s="132"/>
      <c r="GN46" s="132"/>
      <c r="GO46" s="132"/>
      <c r="GP46" s="132"/>
      <c r="GQ46" s="132"/>
      <c r="GR46" s="135"/>
      <c r="GS46" s="135"/>
      <c r="GT46" s="135"/>
      <c r="GU46" s="135"/>
      <c r="GV46" s="135"/>
      <c r="GW46" s="135"/>
      <c r="GX46" s="135"/>
      <c r="GY46" s="132"/>
      <c r="GZ46" s="132"/>
      <c r="HA46" s="132"/>
      <c r="HB46" s="135"/>
      <c r="HC46" s="135"/>
      <c r="HD46" s="135"/>
      <c r="HE46" s="135"/>
      <c r="HF46" s="135"/>
      <c r="HG46" s="135"/>
      <c r="HH46" s="135"/>
      <c r="HI46" s="132"/>
      <c r="HJ46" s="132"/>
      <c r="HK46" s="132"/>
      <c r="HL46" s="132"/>
      <c r="HM46" s="132"/>
      <c r="HN46" s="132"/>
      <c r="HO46" s="135"/>
      <c r="HP46" s="135"/>
      <c r="HQ46" s="135"/>
      <c r="HR46" s="135"/>
      <c r="HS46" s="135"/>
      <c r="HT46" s="135"/>
      <c r="HU46" s="135"/>
      <c r="HV46" s="135"/>
      <c r="HW46" s="135"/>
      <c r="HX46" s="135"/>
      <c r="HY46" s="135"/>
      <c r="HZ46" s="135"/>
      <c r="IA46" s="135"/>
      <c r="IB46" s="135"/>
      <c r="IC46" s="135"/>
      <c r="ID46" s="135"/>
      <c r="IE46" s="135"/>
      <c r="IF46" s="135"/>
      <c r="IG46" s="135"/>
      <c r="IH46" s="135"/>
      <c r="II46" s="135"/>
      <c r="IJ46" s="135"/>
      <c r="IK46" s="135"/>
      <c r="IL46" s="135"/>
      <c r="IM46" s="135"/>
      <c r="IN46" s="135"/>
      <c r="IO46" s="132"/>
      <c r="IP46" s="132"/>
      <c r="IQ46" s="132"/>
      <c r="IR46" s="332">
        <v>9900</v>
      </c>
      <c r="IS46" s="132">
        <f>+IR46/1.19</f>
        <v>8319.3277310924368</v>
      </c>
      <c r="IT46" s="332">
        <f>+(IS46*36%)+IS46</f>
        <v>11314.285714285714</v>
      </c>
      <c r="IU46" s="332"/>
      <c r="IV46" s="332"/>
      <c r="IW46" s="332"/>
      <c r="IX46" s="332"/>
      <c r="IY46" s="332"/>
      <c r="IZ46" s="332"/>
      <c r="JA46" s="332"/>
      <c r="JB46" s="332"/>
      <c r="JC46" s="332"/>
      <c r="JD46" s="332"/>
      <c r="JE46" s="332"/>
      <c r="JF46" s="332"/>
      <c r="JG46" s="332"/>
      <c r="JH46" s="332"/>
      <c r="JI46" s="332"/>
      <c r="JJ46" s="332"/>
      <c r="JK46" s="332"/>
      <c r="JL46" s="332"/>
      <c r="JM46" s="332"/>
      <c r="JN46" s="332"/>
      <c r="JO46" s="332"/>
      <c r="JP46" s="332"/>
      <c r="JQ46" s="332"/>
      <c r="JR46" s="332"/>
      <c r="JS46" s="332"/>
      <c r="JT46" s="332"/>
      <c r="JU46" s="332"/>
      <c r="JV46" s="332"/>
      <c r="JW46" s="332"/>
      <c r="JX46" s="332"/>
      <c r="JY46" s="332"/>
      <c r="JZ46" s="332">
        <v>10000</v>
      </c>
      <c r="KA46" s="332">
        <f>+JZ46/1.19</f>
        <v>8403.361344537816</v>
      </c>
      <c r="KB46" s="332">
        <f>+(KA46*36%)+KA46</f>
        <v>11428.571428571429</v>
      </c>
      <c r="KC46" s="332"/>
      <c r="KD46" s="332"/>
      <c r="KE46" s="332"/>
      <c r="KF46" s="332"/>
      <c r="KG46" s="332"/>
      <c r="KH46" s="332"/>
      <c r="KI46" s="332"/>
      <c r="KJ46" s="332"/>
      <c r="KK46" s="332"/>
      <c r="KL46" s="332"/>
      <c r="KM46" s="332"/>
      <c r="KN46" s="332"/>
      <c r="KO46" s="332"/>
      <c r="KP46" s="332"/>
      <c r="KQ46" s="332"/>
      <c r="KR46" s="332"/>
      <c r="KS46" s="332"/>
      <c r="KT46" s="332"/>
      <c r="KU46" s="332"/>
      <c r="KV46" s="332"/>
      <c r="KW46" s="332"/>
      <c r="KX46" s="332"/>
      <c r="KY46" s="332"/>
      <c r="KZ46" s="332"/>
      <c r="LA46" s="332"/>
      <c r="LB46" s="332"/>
      <c r="LC46" s="332"/>
      <c r="LD46" s="332"/>
      <c r="LE46" s="332"/>
      <c r="LF46" s="332"/>
      <c r="LG46" s="332"/>
      <c r="LH46" s="332"/>
      <c r="LI46" s="332"/>
      <c r="LJ46" s="332"/>
      <c r="LK46" s="332"/>
      <c r="LL46" s="332"/>
      <c r="LM46" s="332"/>
      <c r="LN46" s="332"/>
      <c r="LO46" s="332"/>
      <c r="LP46" s="332"/>
      <c r="LQ46" s="332"/>
      <c r="LR46" s="332"/>
      <c r="LS46" s="132">
        <f t="shared" si="1"/>
        <v>11657.142857142859</v>
      </c>
      <c r="LT46" s="132">
        <f t="shared" si="2"/>
        <v>12598.392857142857</v>
      </c>
      <c r="LU46" s="137">
        <f t="shared" si="3"/>
        <v>2125.4587640043769</v>
      </c>
      <c r="LV46" s="136">
        <f t="shared" si="4"/>
        <v>0.16870872246211266</v>
      </c>
      <c r="LW46" s="137">
        <f t="shared" si="5"/>
        <v>9796.6386554621859</v>
      </c>
      <c r="LX46" s="137">
        <f t="shared" si="6"/>
        <v>1861.3613445378153</v>
      </c>
      <c r="LY46" s="377">
        <f t="shared" si="18"/>
        <v>11658</v>
      </c>
      <c r="LZ46" s="333" t="s">
        <v>283</v>
      </c>
    </row>
    <row r="47" spans="1:338" s="5" customFormat="1" ht="43.95" customHeight="1" x14ac:dyDescent="0.3">
      <c r="A47" s="131">
        <f t="shared" si="7"/>
        <v>44</v>
      </c>
      <c r="B47" s="236" t="s">
        <v>332</v>
      </c>
      <c r="C47" s="8" t="s">
        <v>333</v>
      </c>
      <c r="D47" s="236" t="s">
        <v>8</v>
      </c>
      <c r="E47" s="236">
        <v>1</v>
      </c>
      <c r="F47" s="132"/>
      <c r="G47" s="132"/>
      <c r="H47" s="132"/>
      <c r="I47" s="132"/>
      <c r="J47" s="132"/>
      <c r="K47" s="132"/>
      <c r="L47" s="132"/>
      <c r="M47" s="132"/>
      <c r="N47" s="132"/>
      <c r="O47" s="132"/>
      <c r="P47" s="132"/>
      <c r="Q47" s="132"/>
      <c r="R47" s="132"/>
      <c r="S47" s="132"/>
      <c r="T47" s="132"/>
      <c r="U47" s="132"/>
      <c r="V47" s="132"/>
      <c r="W47" s="132"/>
      <c r="X47" s="132"/>
      <c r="Y47" s="132"/>
      <c r="Z47" s="132"/>
      <c r="AA47" s="331">
        <v>525250</v>
      </c>
      <c r="AB47" s="331">
        <f t="shared" ref="AB47" si="29">((AA47*5.1%)+AA47)</f>
        <v>552037.75</v>
      </c>
      <c r="AC47" s="132">
        <v>615000</v>
      </c>
      <c r="AD47" s="132">
        <f t="shared" ref="AD47" si="30">(AC47*5.1%)+AC47</f>
        <v>646365</v>
      </c>
      <c r="AE47" s="132"/>
      <c r="AF47" s="133"/>
      <c r="AG47" s="132"/>
      <c r="AH47" s="132"/>
      <c r="AI47" s="132"/>
      <c r="AJ47" s="132"/>
      <c r="AK47" s="134"/>
      <c r="AL47" s="134"/>
      <c r="AM47" s="135"/>
      <c r="AN47" s="137"/>
      <c r="AO47" s="135"/>
      <c r="AP47" s="135"/>
      <c r="AQ47" s="135"/>
      <c r="AR47" s="135"/>
      <c r="AS47" s="135"/>
      <c r="AT47" s="135"/>
      <c r="AU47" s="135"/>
      <c r="AV47" s="137"/>
      <c r="AW47" s="329"/>
      <c r="AX47" s="132"/>
      <c r="AY47" s="132"/>
      <c r="AZ47" s="137"/>
      <c r="BA47" s="137"/>
      <c r="BB47" s="135"/>
      <c r="BC47" s="135"/>
      <c r="BD47" s="137"/>
      <c r="BE47" s="137"/>
      <c r="BF47" s="135"/>
      <c r="BG47" s="135"/>
      <c r="BH47" s="135"/>
      <c r="BI47" s="135"/>
      <c r="BJ47" s="135"/>
      <c r="BK47" s="135"/>
      <c r="BL47" s="135"/>
      <c r="BM47" s="135"/>
      <c r="BN47" s="135"/>
      <c r="BO47" s="135"/>
      <c r="BP47" s="135"/>
      <c r="BQ47" s="330"/>
      <c r="BR47" s="135"/>
      <c r="BS47" s="135"/>
      <c r="BT47" s="135"/>
      <c r="BU47" s="135"/>
      <c r="BV47" s="135"/>
      <c r="BW47" s="135"/>
      <c r="BX47" s="135"/>
      <c r="BY47" s="135"/>
      <c r="BZ47" s="132"/>
      <c r="CA47" s="132"/>
      <c r="CB47" s="132"/>
      <c r="CC47" s="132"/>
      <c r="CD47" s="132"/>
      <c r="CE47" s="132"/>
      <c r="CF47" s="137"/>
      <c r="CG47" s="137"/>
      <c r="CH47" s="135"/>
      <c r="CI47" s="135"/>
      <c r="CJ47" s="135"/>
      <c r="CK47" s="135"/>
      <c r="CL47" s="135"/>
      <c r="CM47" s="135"/>
      <c r="CN47" s="135"/>
      <c r="CO47" s="330"/>
      <c r="CP47" s="135"/>
      <c r="CQ47" s="135"/>
      <c r="CR47" s="135"/>
      <c r="CS47" s="135"/>
      <c r="CT47" s="135"/>
      <c r="CU47" s="135"/>
      <c r="CV47" s="135"/>
      <c r="CW47" s="135"/>
      <c r="CX47" s="135"/>
      <c r="CY47" s="135"/>
      <c r="CZ47" s="135"/>
      <c r="DA47" s="135"/>
      <c r="DB47" s="137">
        <v>850000</v>
      </c>
      <c r="DC47" s="137">
        <f>+DB47/1.19</f>
        <v>714285.71428571432</v>
      </c>
      <c r="DD47" s="137">
        <f>+(DC47*36%)+DC47</f>
        <v>971428.57142857148</v>
      </c>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2"/>
      <c r="GM47" s="132"/>
      <c r="GN47" s="132"/>
      <c r="GO47" s="132"/>
      <c r="GP47" s="132"/>
      <c r="GQ47" s="132"/>
      <c r="GR47" s="135"/>
      <c r="GS47" s="135"/>
      <c r="GT47" s="135"/>
      <c r="GU47" s="135"/>
      <c r="GV47" s="135"/>
      <c r="GW47" s="135"/>
      <c r="GX47" s="135"/>
      <c r="GY47" s="132"/>
      <c r="GZ47" s="132"/>
      <c r="HA47" s="132"/>
      <c r="HB47" s="135"/>
      <c r="HC47" s="135"/>
      <c r="HD47" s="135"/>
      <c r="HE47" s="135"/>
      <c r="HF47" s="135"/>
      <c r="HG47" s="135"/>
      <c r="HH47" s="135"/>
      <c r="HI47" s="132"/>
      <c r="HJ47" s="132"/>
      <c r="HK47" s="132"/>
      <c r="HL47" s="132"/>
      <c r="HM47" s="132"/>
      <c r="HN47" s="132"/>
      <c r="HO47" s="135"/>
      <c r="HP47" s="135"/>
      <c r="HQ47" s="135"/>
      <c r="HR47" s="135"/>
      <c r="HS47" s="135"/>
      <c r="HT47" s="135"/>
      <c r="HU47" s="135"/>
      <c r="HV47" s="135"/>
      <c r="HW47" s="135"/>
      <c r="HX47" s="135"/>
      <c r="HY47" s="135"/>
      <c r="HZ47" s="135"/>
      <c r="IA47" s="135"/>
      <c r="IB47" s="135"/>
      <c r="IC47" s="135"/>
      <c r="ID47" s="135"/>
      <c r="IE47" s="135"/>
      <c r="IF47" s="135"/>
      <c r="IG47" s="135"/>
      <c r="IH47" s="135"/>
      <c r="II47" s="135"/>
      <c r="IJ47" s="135"/>
      <c r="IK47" s="135"/>
      <c r="IL47" s="135"/>
      <c r="IM47" s="135"/>
      <c r="IN47" s="135"/>
      <c r="IO47" s="132"/>
      <c r="IP47" s="132"/>
      <c r="IQ47" s="132"/>
      <c r="IR47" s="332"/>
      <c r="IS47" s="132"/>
      <c r="IT47" s="332"/>
      <c r="IU47" s="332"/>
      <c r="IV47" s="332"/>
      <c r="IW47" s="332"/>
      <c r="IX47" s="332"/>
      <c r="IY47" s="332"/>
      <c r="IZ47" s="332"/>
      <c r="JA47" s="332"/>
      <c r="JB47" s="332"/>
      <c r="JC47" s="332"/>
      <c r="JD47" s="332"/>
      <c r="JE47" s="332"/>
      <c r="JF47" s="332"/>
      <c r="JG47" s="332"/>
      <c r="JH47" s="332"/>
      <c r="JI47" s="332"/>
      <c r="JJ47" s="332"/>
      <c r="JK47" s="332"/>
      <c r="JL47" s="332"/>
      <c r="JM47" s="332"/>
      <c r="JN47" s="332"/>
      <c r="JO47" s="332"/>
      <c r="JP47" s="332"/>
      <c r="JQ47" s="332"/>
      <c r="JR47" s="332"/>
      <c r="JS47" s="332"/>
      <c r="JT47" s="332"/>
      <c r="JU47" s="332"/>
      <c r="JV47" s="332"/>
      <c r="JW47" s="332"/>
      <c r="JX47" s="332"/>
      <c r="JY47" s="332"/>
      <c r="JZ47" s="332"/>
      <c r="KA47" s="332"/>
      <c r="KB47" s="332"/>
      <c r="KC47" s="332"/>
      <c r="KD47" s="332"/>
      <c r="KE47" s="332"/>
      <c r="KF47" s="332"/>
      <c r="KG47" s="332"/>
      <c r="KH47" s="332"/>
      <c r="KI47" s="332"/>
      <c r="KJ47" s="332"/>
      <c r="KK47" s="332"/>
      <c r="KL47" s="332"/>
      <c r="KM47" s="332"/>
      <c r="KN47" s="332"/>
      <c r="KO47" s="332"/>
      <c r="KP47" s="332"/>
      <c r="KQ47" s="332"/>
      <c r="KR47" s="332"/>
      <c r="KS47" s="332"/>
      <c r="KT47" s="332"/>
      <c r="KU47" s="332"/>
      <c r="KV47" s="332"/>
      <c r="KW47" s="332"/>
      <c r="KX47" s="332"/>
      <c r="KY47" s="332"/>
      <c r="KZ47" s="332"/>
      <c r="LA47" s="332"/>
      <c r="LB47" s="332"/>
      <c r="LC47" s="332"/>
      <c r="LD47" s="332"/>
      <c r="LE47" s="332"/>
      <c r="LF47" s="332"/>
      <c r="LG47" s="332"/>
      <c r="LH47" s="332"/>
      <c r="LI47" s="332"/>
      <c r="LJ47" s="332"/>
      <c r="LK47" s="332"/>
      <c r="LL47" s="332"/>
      <c r="LM47" s="332"/>
      <c r="LN47" s="332"/>
      <c r="LO47" s="332"/>
      <c r="LP47" s="332"/>
      <c r="LQ47" s="332"/>
      <c r="LR47" s="332"/>
      <c r="LS47" s="132">
        <f t="shared" si="1"/>
        <v>646365</v>
      </c>
      <c r="LT47" s="132">
        <f t="shared" si="2"/>
        <v>723277.10714285716</v>
      </c>
      <c r="LU47" s="137">
        <f t="shared" si="3"/>
        <v>220019.92965069984</v>
      </c>
      <c r="LV47" s="136">
        <f t="shared" si="4"/>
        <v>0.30419866393924572</v>
      </c>
      <c r="LW47" s="137">
        <f t="shared" si="5"/>
        <v>543163.86554621847</v>
      </c>
      <c r="LX47" s="137">
        <f t="shared" si="6"/>
        <v>103201.13445378152</v>
      </c>
      <c r="LY47" s="377">
        <f t="shared" si="18"/>
        <v>646365</v>
      </c>
      <c r="LZ47" s="334" t="s">
        <v>636</v>
      </c>
    </row>
    <row r="48" spans="1:338" s="5" customFormat="1" ht="43.95" customHeight="1" x14ac:dyDescent="0.3">
      <c r="A48" s="131">
        <f t="shared" si="7"/>
        <v>45</v>
      </c>
      <c r="B48" s="236" t="s">
        <v>334</v>
      </c>
      <c r="C48" s="8" t="s">
        <v>696</v>
      </c>
      <c r="D48" s="236" t="s">
        <v>8</v>
      </c>
      <c r="E48" s="236">
        <v>1</v>
      </c>
      <c r="F48" s="132"/>
      <c r="G48" s="132"/>
      <c r="H48" s="132"/>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v>58930</v>
      </c>
      <c r="AF48" s="133">
        <f>((AE48*5.1%)+AE48)</f>
        <v>61935.43</v>
      </c>
      <c r="AG48" s="132"/>
      <c r="AH48" s="132"/>
      <c r="AI48" s="132"/>
      <c r="AJ48" s="132"/>
      <c r="AK48" s="134"/>
      <c r="AL48" s="134"/>
      <c r="AM48" s="135"/>
      <c r="AN48" s="137"/>
      <c r="AO48" s="135"/>
      <c r="AP48" s="135"/>
      <c r="AQ48" s="135"/>
      <c r="AR48" s="135"/>
      <c r="AS48" s="135"/>
      <c r="AT48" s="135"/>
      <c r="AU48" s="135"/>
      <c r="AV48" s="137"/>
      <c r="AW48" s="329"/>
      <c r="AX48" s="132"/>
      <c r="AY48" s="132"/>
      <c r="AZ48" s="137"/>
      <c r="BA48" s="137"/>
      <c r="BB48" s="135"/>
      <c r="BC48" s="135"/>
      <c r="BD48" s="137"/>
      <c r="BE48" s="137"/>
      <c r="BF48" s="135"/>
      <c r="BG48" s="135"/>
      <c r="BH48" s="135"/>
      <c r="BI48" s="135"/>
      <c r="BJ48" s="135"/>
      <c r="BK48" s="135"/>
      <c r="BL48" s="135"/>
      <c r="BM48" s="135"/>
      <c r="BN48" s="135"/>
      <c r="BO48" s="135"/>
      <c r="BP48" s="135"/>
      <c r="BQ48" s="330"/>
      <c r="BR48" s="135"/>
      <c r="BS48" s="135"/>
      <c r="BT48" s="135"/>
      <c r="BU48" s="135"/>
      <c r="BV48" s="135"/>
      <c r="BW48" s="135"/>
      <c r="BX48" s="135"/>
      <c r="BY48" s="135"/>
      <c r="BZ48" s="132"/>
      <c r="CA48" s="132"/>
      <c r="CB48" s="132"/>
      <c r="CC48" s="132"/>
      <c r="CD48" s="132"/>
      <c r="CE48" s="132"/>
      <c r="CF48" s="137"/>
      <c r="CG48" s="137"/>
      <c r="CH48" s="135"/>
      <c r="CI48" s="135"/>
      <c r="CJ48" s="135"/>
      <c r="CK48" s="135"/>
      <c r="CL48" s="135"/>
      <c r="CM48" s="135"/>
      <c r="CN48" s="135"/>
      <c r="CO48" s="330"/>
      <c r="CP48" s="135"/>
      <c r="CQ48" s="135"/>
      <c r="CR48" s="135"/>
      <c r="CS48" s="135"/>
      <c r="CT48" s="135"/>
      <c r="CU48" s="135"/>
      <c r="CV48" s="135"/>
      <c r="CW48" s="135"/>
      <c r="CX48" s="135"/>
      <c r="CY48" s="135"/>
      <c r="CZ48" s="135"/>
      <c r="DA48" s="135"/>
      <c r="DB48" s="137"/>
      <c r="DC48" s="137"/>
      <c r="DD48" s="137"/>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2"/>
      <c r="GM48" s="132"/>
      <c r="GN48" s="132"/>
      <c r="GO48" s="132"/>
      <c r="GP48" s="132"/>
      <c r="GQ48" s="132"/>
      <c r="GR48" s="135"/>
      <c r="GS48" s="135"/>
      <c r="GT48" s="135"/>
      <c r="GU48" s="135"/>
      <c r="GV48" s="135"/>
      <c r="GW48" s="135"/>
      <c r="GX48" s="135"/>
      <c r="GY48" s="132"/>
      <c r="GZ48" s="132"/>
      <c r="HA48" s="132"/>
      <c r="HB48" s="135"/>
      <c r="HC48" s="135"/>
      <c r="HD48" s="135"/>
      <c r="HE48" s="135"/>
      <c r="HF48" s="135"/>
      <c r="HG48" s="135"/>
      <c r="HH48" s="135"/>
      <c r="HI48" s="132"/>
      <c r="HJ48" s="132"/>
      <c r="HK48" s="132"/>
      <c r="HL48" s="132"/>
      <c r="HM48" s="132"/>
      <c r="HN48" s="132"/>
      <c r="HO48" s="135"/>
      <c r="HP48" s="135"/>
      <c r="HQ48" s="135"/>
      <c r="HR48" s="135"/>
      <c r="HS48" s="135"/>
      <c r="HT48" s="135"/>
      <c r="HU48" s="135"/>
      <c r="HV48" s="135"/>
      <c r="HW48" s="135"/>
      <c r="HX48" s="135"/>
      <c r="HY48" s="135"/>
      <c r="HZ48" s="135"/>
      <c r="IA48" s="135"/>
      <c r="IB48" s="135"/>
      <c r="IC48" s="135"/>
      <c r="ID48" s="135"/>
      <c r="IE48" s="135"/>
      <c r="IF48" s="135"/>
      <c r="IG48" s="135"/>
      <c r="IH48" s="135"/>
      <c r="II48" s="135"/>
      <c r="IJ48" s="135"/>
      <c r="IK48" s="135"/>
      <c r="IL48" s="135"/>
      <c r="IM48" s="135"/>
      <c r="IN48" s="135"/>
      <c r="IO48" s="132"/>
      <c r="IP48" s="132"/>
      <c r="IQ48" s="132"/>
      <c r="IR48" s="332">
        <v>90900</v>
      </c>
      <c r="IS48" s="132">
        <f>+IR48/1.19</f>
        <v>76386.554621848743</v>
      </c>
      <c r="IT48" s="332">
        <f>+(IS48*36%)+IS48</f>
        <v>103885.71428571429</v>
      </c>
      <c r="IU48" s="332"/>
      <c r="IV48" s="332"/>
      <c r="IW48" s="332"/>
      <c r="IX48" s="332"/>
      <c r="IY48" s="332"/>
      <c r="IZ48" s="332"/>
      <c r="JA48" s="332"/>
      <c r="JB48" s="332"/>
      <c r="JC48" s="332"/>
      <c r="JD48" s="332"/>
      <c r="JE48" s="332"/>
      <c r="JF48" s="332"/>
      <c r="JG48" s="332"/>
      <c r="JH48" s="332"/>
      <c r="JI48" s="332"/>
      <c r="JJ48" s="332"/>
      <c r="JK48" s="332"/>
      <c r="JL48" s="332"/>
      <c r="JM48" s="332"/>
      <c r="JN48" s="332"/>
      <c r="JO48" s="332"/>
      <c r="JP48" s="332"/>
      <c r="JQ48" s="332"/>
      <c r="JR48" s="332"/>
      <c r="JS48" s="332"/>
      <c r="JT48" s="332"/>
      <c r="JU48" s="332"/>
      <c r="JV48" s="332"/>
      <c r="JW48" s="332"/>
      <c r="JX48" s="332"/>
      <c r="JY48" s="332"/>
      <c r="JZ48" s="332"/>
      <c r="KA48" s="332"/>
      <c r="KB48" s="332"/>
      <c r="KC48" s="332">
        <v>60000</v>
      </c>
      <c r="KD48" s="332">
        <f>+KC48/1.19</f>
        <v>50420.168067226892</v>
      </c>
      <c r="KE48" s="332">
        <f>+(KD48*36%)+KD48</f>
        <v>68571.42857142858</v>
      </c>
      <c r="KF48" s="332"/>
      <c r="KG48" s="332"/>
      <c r="KH48" s="332"/>
      <c r="KI48" s="332"/>
      <c r="KJ48" s="332"/>
      <c r="KK48" s="332"/>
      <c r="KL48" s="332"/>
      <c r="KM48" s="332"/>
      <c r="KN48" s="332"/>
      <c r="KO48" s="332"/>
      <c r="KP48" s="332"/>
      <c r="KQ48" s="332"/>
      <c r="KR48" s="332"/>
      <c r="KS48" s="332"/>
      <c r="KT48" s="332"/>
      <c r="KU48" s="332"/>
      <c r="KV48" s="332"/>
      <c r="KW48" s="332"/>
      <c r="KX48" s="332"/>
      <c r="KY48" s="332"/>
      <c r="KZ48" s="332"/>
      <c r="LA48" s="332"/>
      <c r="LB48" s="332"/>
      <c r="LC48" s="332"/>
      <c r="LD48" s="332"/>
      <c r="LE48" s="332"/>
      <c r="LF48" s="332"/>
      <c r="LG48" s="332"/>
      <c r="LH48" s="332"/>
      <c r="LI48" s="332"/>
      <c r="LJ48" s="332"/>
      <c r="LK48" s="332"/>
      <c r="LL48" s="332"/>
      <c r="LM48" s="332"/>
      <c r="LN48" s="332"/>
      <c r="LO48" s="332"/>
      <c r="LP48" s="332"/>
      <c r="LQ48" s="332"/>
      <c r="LR48" s="332"/>
      <c r="LS48" s="132">
        <f t="shared" si="1"/>
        <v>68571.42857142858</v>
      </c>
      <c r="LT48" s="132">
        <f t="shared" si="2"/>
        <v>78130.857619047616</v>
      </c>
      <c r="LU48" s="137">
        <f t="shared" si="3"/>
        <v>22549.802675420706</v>
      </c>
      <c r="LV48" s="136">
        <f t="shared" si="4"/>
        <v>0.28861583454477868</v>
      </c>
      <c r="LW48" s="137">
        <f t="shared" si="5"/>
        <v>57623.529411764706</v>
      </c>
      <c r="LX48" s="137">
        <f t="shared" si="6"/>
        <v>10948.470588235294</v>
      </c>
      <c r="LY48" s="377">
        <f t="shared" si="18"/>
        <v>68572</v>
      </c>
      <c r="LZ48" s="334" t="s">
        <v>636</v>
      </c>
    </row>
    <row r="49" spans="1:338" s="5" customFormat="1" ht="70.5" customHeight="1" x14ac:dyDescent="0.3">
      <c r="A49" s="131">
        <f t="shared" si="7"/>
        <v>46</v>
      </c>
      <c r="B49" s="66" t="s">
        <v>335</v>
      </c>
      <c r="C49" s="326" t="s">
        <v>698</v>
      </c>
      <c r="D49" s="66" t="s">
        <v>8</v>
      </c>
      <c r="E49" s="66">
        <v>1</v>
      </c>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3"/>
      <c r="AG49" s="132"/>
      <c r="AH49" s="132"/>
      <c r="AI49" s="132"/>
      <c r="AJ49" s="132"/>
      <c r="AK49" s="134"/>
      <c r="AL49" s="134"/>
      <c r="AM49" s="135"/>
      <c r="AN49" s="137"/>
      <c r="AO49" s="135"/>
      <c r="AP49" s="135"/>
      <c r="AQ49" s="135"/>
      <c r="AR49" s="135"/>
      <c r="AS49" s="135"/>
      <c r="AT49" s="135"/>
      <c r="AU49" s="135"/>
      <c r="AV49" s="137"/>
      <c r="AW49" s="329"/>
      <c r="AX49" s="132"/>
      <c r="AY49" s="132"/>
      <c r="AZ49" s="137"/>
      <c r="BA49" s="137"/>
      <c r="BB49" s="135"/>
      <c r="BC49" s="135"/>
      <c r="BD49" s="137"/>
      <c r="BE49" s="137"/>
      <c r="BF49" s="135"/>
      <c r="BG49" s="135"/>
      <c r="BH49" s="135"/>
      <c r="BI49" s="135"/>
      <c r="BJ49" s="135"/>
      <c r="BK49" s="135"/>
      <c r="BL49" s="135"/>
      <c r="BM49" s="135"/>
      <c r="BN49" s="135"/>
      <c r="BO49" s="135"/>
      <c r="BP49" s="135"/>
      <c r="BQ49" s="330"/>
      <c r="BR49" s="135"/>
      <c r="BS49" s="135"/>
      <c r="BT49" s="135"/>
      <c r="BU49" s="135"/>
      <c r="BV49" s="135"/>
      <c r="BW49" s="135"/>
      <c r="BX49" s="135"/>
      <c r="BY49" s="135"/>
      <c r="BZ49" s="132"/>
      <c r="CA49" s="132"/>
      <c r="CB49" s="132"/>
      <c r="CC49" s="132"/>
      <c r="CD49" s="132"/>
      <c r="CE49" s="132"/>
      <c r="CF49" s="137"/>
      <c r="CG49" s="137"/>
      <c r="CH49" s="135"/>
      <c r="CI49" s="135"/>
      <c r="CJ49" s="135"/>
      <c r="CK49" s="135"/>
      <c r="CL49" s="135"/>
      <c r="CM49" s="135"/>
      <c r="CN49" s="135"/>
      <c r="CO49" s="330"/>
      <c r="CP49" s="135"/>
      <c r="CQ49" s="135"/>
      <c r="CR49" s="135"/>
      <c r="CS49" s="135"/>
      <c r="CT49" s="135"/>
      <c r="CU49" s="135"/>
      <c r="CV49" s="135"/>
      <c r="CW49" s="135"/>
      <c r="CX49" s="135"/>
      <c r="CY49" s="135"/>
      <c r="CZ49" s="135"/>
      <c r="DA49" s="135"/>
      <c r="DB49" s="137"/>
      <c r="DC49" s="137"/>
      <c r="DD49" s="137"/>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2"/>
      <c r="GM49" s="132"/>
      <c r="GN49" s="132"/>
      <c r="GO49" s="132"/>
      <c r="GP49" s="132"/>
      <c r="GQ49" s="132"/>
      <c r="GR49" s="135"/>
      <c r="GS49" s="135"/>
      <c r="GT49" s="135"/>
      <c r="GU49" s="135"/>
      <c r="GV49" s="135"/>
      <c r="GW49" s="135"/>
      <c r="GX49" s="135"/>
      <c r="GY49" s="132"/>
      <c r="GZ49" s="132"/>
      <c r="HA49" s="132"/>
      <c r="HB49" s="135"/>
      <c r="HC49" s="135"/>
      <c r="HD49" s="135"/>
      <c r="HE49" s="135"/>
      <c r="HF49" s="135"/>
      <c r="HG49" s="135"/>
      <c r="HH49" s="135"/>
      <c r="HI49" s="132"/>
      <c r="HJ49" s="132"/>
      <c r="HK49" s="132"/>
      <c r="HL49" s="132"/>
      <c r="HM49" s="132"/>
      <c r="HN49" s="132"/>
      <c r="HO49" s="135"/>
      <c r="HP49" s="135"/>
      <c r="HQ49" s="135"/>
      <c r="HR49" s="135"/>
      <c r="HS49" s="135"/>
      <c r="HT49" s="135"/>
      <c r="HU49" s="135"/>
      <c r="HV49" s="135"/>
      <c r="HW49" s="135"/>
      <c r="HX49" s="135"/>
      <c r="HY49" s="135"/>
      <c r="HZ49" s="135"/>
      <c r="IA49" s="135"/>
      <c r="IB49" s="135"/>
      <c r="IC49" s="135"/>
      <c r="ID49" s="135"/>
      <c r="IE49" s="135"/>
      <c r="IF49" s="135"/>
      <c r="IG49" s="135"/>
      <c r="IH49" s="135"/>
      <c r="II49" s="135"/>
      <c r="IJ49" s="135"/>
      <c r="IK49" s="135"/>
      <c r="IL49" s="135"/>
      <c r="IM49" s="135"/>
      <c r="IN49" s="135"/>
      <c r="IO49" s="132"/>
      <c r="IP49" s="132"/>
      <c r="IQ49" s="132"/>
      <c r="IR49" s="332">
        <v>42900</v>
      </c>
      <c r="IS49" s="132">
        <f>+IR49/1.19</f>
        <v>36050.420168067227</v>
      </c>
      <c r="IT49" s="332">
        <f>+(IS49*36%)+IS49</f>
        <v>49028.571428571428</v>
      </c>
      <c r="IU49" s="332"/>
      <c r="IV49" s="332"/>
      <c r="IW49" s="332"/>
      <c r="IX49" s="332"/>
      <c r="IY49" s="332"/>
      <c r="IZ49" s="332"/>
      <c r="JA49" s="332"/>
      <c r="JB49" s="332"/>
      <c r="JC49" s="332"/>
      <c r="JD49" s="332"/>
      <c r="JE49" s="332"/>
      <c r="JF49" s="332"/>
      <c r="JG49" s="332"/>
      <c r="JH49" s="332"/>
      <c r="JI49" s="332"/>
      <c r="JJ49" s="332"/>
      <c r="JK49" s="332"/>
      <c r="JL49" s="332"/>
      <c r="JM49" s="332"/>
      <c r="JN49" s="332"/>
      <c r="JO49" s="332"/>
      <c r="JP49" s="332"/>
      <c r="JQ49" s="332"/>
      <c r="JR49" s="332"/>
      <c r="JS49" s="332"/>
      <c r="JT49" s="332"/>
      <c r="JU49" s="332"/>
      <c r="JV49" s="332"/>
      <c r="JW49" s="332"/>
      <c r="JX49" s="332"/>
      <c r="JY49" s="332"/>
      <c r="JZ49" s="332"/>
      <c r="KA49" s="332"/>
      <c r="KB49" s="332"/>
      <c r="KC49" s="332"/>
      <c r="KD49" s="332"/>
      <c r="KE49" s="332"/>
      <c r="KF49" s="332">
        <v>45500</v>
      </c>
      <c r="KG49" s="332">
        <f>+KF49/1.19</f>
        <v>38235.294117647063</v>
      </c>
      <c r="KH49" s="332">
        <f>+(KG49*36%)+KG49</f>
        <v>52000.000000000007</v>
      </c>
      <c r="KI49" s="332"/>
      <c r="KJ49" s="332"/>
      <c r="KK49" s="332"/>
      <c r="KL49" s="332"/>
      <c r="KM49" s="332"/>
      <c r="KN49" s="332"/>
      <c r="KO49" s="332"/>
      <c r="KP49" s="332"/>
      <c r="KQ49" s="332"/>
      <c r="KR49" s="332"/>
      <c r="KS49" s="332"/>
      <c r="KT49" s="332"/>
      <c r="KU49" s="332"/>
      <c r="KV49" s="332"/>
      <c r="KW49" s="332"/>
      <c r="KX49" s="332"/>
      <c r="KY49" s="332"/>
      <c r="KZ49" s="332"/>
      <c r="LA49" s="332"/>
      <c r="LB49" s="332"/>
      <c r="LC49" s="332"/>
      <c r="LD49" s="332"/>
      <c r="LE49" s="332"/>
      <c r="LF49" s="332"/>
      <c r="LG49" s="332"/>
      <c r="LH49" s="332"/>
      <c r="LI49" s="332"/>
      <c r="LJ49" s="332"/>
      <c r="LK49" s="332"/>
      <c r="LL49" s="332"/>
      <c r="LM49" s="332"/>
      <c r="LN49" s="332"/>
      <c r="LO49" s="332"/>
      <c r="LP49" s="332"/>
      <c r="LQ49" s="332"/>
      <c r="LR49" s="332"/>
      <c r="LS49" s="132">
        <f t="shared" si="1"/>
        <v>50514.285714285717</v>
      </c>
      <c r="LT49" s="132">
        <f t="shared" si="2"/>
        <v>50514.285714285717</v>
      </c>
      <c r="LU49" s="137">
        <f t="shared" si="3"/>
        <v>2101.1172926686045</v>
      </c>
      <c r="LV49" s="136">
        <f t="shared" si="4"/>
        <v>4.1594516540385269E-2</v>
      </c>
      <c r="LW49" s="137">
        <f t="shared" si="5"/>
        <v>42449.579831932773</v>
      </c>
      <c r="LX49" s="137">
        <f t="shared" si="6"/>
        <v>8065.4201680672268</v>
      </c>
      <c r="LY49" s="377">
        <f t="shared" si="18"/>
        <v>50515</v>
      </c>
      <c r="LZ49" s="334" t="s">
        <v>642</v>
      </c>
    </row>
    <row r="50" spans="1:338" s="5" customFormat="1" ht="103.95" customHeight="1" x14ac:dyDescent="0.3">
      <c r="A50" s="131">
        <f t="shared" si="7"/>
        <v>47</v>
      </c>
      <c r="B50" s="236" t="s">
        <v>336</v>
      </c>
      <c r="C50" s="326" t="s">
        <v>337</v>
      </c>
      <c r="D50" s="236" t="s">
        <v>8</v>
      </c>
      <c r="E50" s="236">
        <v>1</v>
      </c>
      <c r="F50" s="132"/>
      <c r="G50" s="132"/>
      <c r="H50" s="132"/>
      <c r="I50" s="132"/>
      <c r="J50" s="132"/>
      <c r="K50" s="132"/>
      <c r="L50" s="132"/>
      <c r="M50" s="132"/>
      <c r="N50" s="132"/>
      <c r="O50" s="132"/>
      <c r="P50" s="132"/>
      <c r="Q50" s="132"/>
      <c r="R50" s="132"/>
      <c r="S50" s="132"/>
      <c r="T50" s="132"/>
      <c r="U50" s="132"/>
      <c r="V50" s="132"/>
      <c r="W50" s="132">
        <v>32000</v>
      </c>
      <c r="X50" s="132">
        <f>((W50*5.1%)+W50)</f>
        <v>33632</v>
      </c>
      <c r="Y50" s="132"/>
      <c r="Z50" s="132"/>
      <c r="AA50" s="132"/>
      <c r="AB50" s="132"/>
      <c r="AC50" s="132"/>
      <c r="AD50" s="132"/>
      <c r="AE50" s="132"/>
      <c r="AF50" s="133"/>
      <c r="AG50" s="132"/>
      <c r="AH50" s="132"/>
      <c r="AI50" s="132"/>
      <c r="AJ50" s="132"/>
      <c r="AK50" s="134"/>
      <c r="AL50" s="134"/>
      <c r="AM50" s="135"/>
      <c r="AN50" s="137"/>
      <c r="AO50" s="135"/>
      <c r="AP50" s="135"/>
      <c r="AQ50" s="135"/>
      <c r="AR50" s="135"/>
      <c r="AS50" s="135"/>
      <c r="AT50" s="135"/>
      <c r="AU50" s="135"/>
      <c r="AV50" s="137"/>
      <c r="AW50" s="329"/>
      <c r="AX50" s="132"/>
      <c r="AY50" s="132"/>
      <c r="AZ50" s="137"/>
      <c r="BA50" s="137"/>
      <c r="BB50" s="135"/>
      <c r="BC50" s="135"/>
      <c r="BD50" s="137"/>
      <c r="BE50" s="137"/>
      <c r="BF50" s="135"/>
      <c r="BG50" s="135"/>
      <c r="BH50" s="135"/>
      <c r="BI50" s="135"/>
      <c r="BJ50" s="135"/>
      <c r="BK50" s="135"/>
      <c r="BL50" s="135"/>
      <c r="BM50" s="135"/>
      <c r="BN50" s="135"/>
      <c r="BO50" s="135"/>
      <c r="BP50" s="135"/>
      <c r="BQ50" s="330"/>
      <c r="BR50" s="135"/>
      <c r="BS50" s="135"/>
      <c r="BT50" s="135"/>
      <c r="BU50" s="135"/>
      <c r="BV50" s="135"/>
      <c r="BW50" s="135"/>
      <c r="BX50" s="135"/>
      <c r="BY50" s="135"/>
      <c r="BZ50" s="132"/>
      <c r="CA50" s="132"/>
      <c r="CB50" s="132"/>
      <c r="CC50" s="132"/>
      <c r="CD50" s="132"/>
      <c r="CE50" s="132"/>
      <c r="CF50" s="137"/>
      <c r="CG50" s="137"/>
      <c r="CH50" s="135"/>
      <c r="CI50" s="135"/>
      <c r="CJ50" s="135"/>
      <c r="CK50" s="135"/>
      <c r="CL50" s="135"/>
      <c r="CM50" s="135"/>
      <c r="CN50" s="135"/>
      <c r="CO50" s="330"/>
      <c r="CP50" s="135"/>
      <c r="CQ50" s="135"/>
      <c r="CR50" s="135"/>
      <c r="CS50" s="135"/>
      <c r="CT50" s="135"/>
      <c r="CU50" s="135"/>
      <c r="CV50" s="135"/>
      <c r="CW50" s="135"/>
      <c r="CX50" s="135"/>
      <c r="CY50" s="135"/>
      <c r="CZ50" s="135"/>
      <c r="DA50" s="135"/>
      <c r="DB50" s="137"/>
      <c r="DC50" s="137"/>
      <c r="DD50" s="137"/>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2"/>
      <c r="GM50" s="132"/>
      <c r="GN50" s="132"/>
      <c r="GO50" s="132"/>
      <c r="GP50" s="132"/>
      <c r="GQ50" s="132"/>
      <c r="GR50" s="135"/>
      <c r="GS50" s="135"/>
      <c r="GT50" s="135"/>
      <c r="GU50" s="135"/>
      <c r="GV50" s="135"/>
      <c r="GW50" s="135"/>
      <c r="GX50" s="135"/>
      <c r="GY50" s="132"/>
      <c r="GZ50" s="132"/>
      <c r="HA50" s="132"/>
      <c r="HB50" s="135"/>
      <c r="HC50" s="135"/>
      <c r="HD50" s="135"/>
      <c r="HE50" s="135"/>
      <c r="HF50" s="135"/>
      <c r="HG50" s="135"/>
      <c r="HH50" s="135"/>
      <c r="HI50" s="132"/>
      <c r="HJ50" s="132"/>
      <c r="HK50" s="132"/>
      <c r="HL50" s="132"/>
      <c r="HM50" s="132"/>
      <c r="HN50" s="132"/>
      <c r="HO50" s="135"/>
      <c r="HP50" s="135"/>
      <c r="HQ50" s="135"/>
      <c r="HR50" s="135"/>
      <c r="HS50" s="135"/>
      <c r="HT50" s="135"/>
      <c r="HU50" s="135"/>
      <c r="HV50" s="135"/>
      <c r="HW50" s="135"/>
      <c r="HX50" s="135"/>
      <c r="HY50" s="135"/>
      <c r="HZ50" s="135"/>
      <c r="IA50" s="135"/>
      <c r="IB50" s="135"/>
      <c r="IC50" s="135"/>
      <c r="ID50" s="135"/>
      <c r="IE50" s="135"/>
      <c r="IF50" s="135"/>
      <c r="IG50" s="135"/>
      <c r="IH50" s="135"/>
      <c r="II50" s="135"/>
      <c r="IJ50" s="135"/>
      <c r="IK50" s="135"/>
      <c r="IL50" s="135"/>
      <c r="IM50" s="135"/>
      <c r="IN50" s="135"/>
      <c r="IO50" s="132"/>
      <c r="IP50" s="132"/>
      <c r="IQ50" s="132"/>
      <c r="IR50" s="332">
        <f>(+IS50*19%)+IS50</f>
        <v>41899.9</v>
      </c>
      <c r="IS50" s="132">
        <v>35210</v>
      </c>
      <c r="IT50" s="332">
        <f>+(IS50*36%)+IS50</f>
        <v>47885.599999999999</v>
      </c>
      <c r="IU50" s="332"/>
      <c r="IV50" s="332"/>
      <c r="IW50" s="332"/>
      <c r="IX50" s="332"/>
      <c r="IY50" s="332"/>
      <c r="IZ50" s="332"/>
      <c r="JA50" s="332"/>
      <c r="JB50" s="332"/>
      <c r="JC50" s="332"/>
      <c r="JD50" s="332"/>
      <c r="JE50" s="332"/>
      <c r="JF50" s="332"/>
      <c r="JG50" s="332"/>
      <c r="JH50" s="332"/>
      <c r="JI50" s="332"/>
      <c r="JJ50" s="332"/>
      <c r="JK50" s="332"/>
      <c r="JL50" s="332"/>
      <c r="JM50" s="332"/>
      <c r="JN50" s="332"/>
      <c r="JO50" s="332"/>
      <c r="JP50" s="332"/>
      <c r="JQ50" s="332"/>
      <c r="JR50" s="332"/>
      <c r="JS50" s="332"/>
      <c r="JT50" s="332"/>
      <c r="JU50" s="332"/>
      <c r="JV50" s="332"/>
      <c r="JW50" s="332"/>
      <c r="JX50" s="332"/>
      <c r="JY50" s="332"/>
      <c r="JZ50" s="332"/>
      <c r="KA50" s="332"/>
      <c r="KB50" s="332"/>
      <c r="KC50" s="332"/>
      <c r="KD50" s="332"/>
      <c r="KE50" s="332"/>
      <c r="KF50" s="332"/>
      <c r="KG50" s="332"/>
      <c r="KH50" s="332"/>
      <c r="KI50" s="332"/>
      <c r="KJ50" s="332"/>
      <c r="KK50" s="332"/>
      <c r="KL50" s="332"/>
      <c r="KM50" s="332"/>
      <c r="KN50" s="332"/>
      <c r="KO50" s="332"/>
      <c r="KP50" s="332"/>
      <c r="KQ50" s="332"/>
      <c r="KR50" s="332"/>
      <c r="KS50" s="332"/>
      <c r="KT50" s="332"/>
      <c r="KU50" s="332"/>
      <c r="KV50" s="332"/>
      <c r="KW50" s="332"/>
      <c r="KX50" s="332"/>
      <c r="KY50" s="332"/>
      <c r="KZ50" s="332"/>
      <c r="LA50" s="332"/>
      <c r="LB50" s="332"/>
      <c r="LC50" s="332"/>
      <c r="LD50" s="332"/>
      <c r="LE50" s="332"/>
      <c r="LF50" s="332"/>
      <c r="LG50" s="332"/>
      <c r="LH50" s="332"/>
      <c r="LI50" s="332"/>
      <c r="LJ50" s="332"/>
      <c r="LK50" s="332"/>
      <c r="LL50" s="332"/>
      <c r="LM50" s="332"/>
      <c r="LN50" s="332"/>
      <c r="LO50" s="332"/>
      <c r="LP50" s="332"/>
      <c r="LQ50" s="332"/>
      <c r="LR50" s="332"/>
      <c r="LS50" s="132">
        <f t="shared" si="1"/>
        <v>40758.800000000003</v>
      </c>
      <c r="LT50" s="132">
        <f t="shared" si="2"/>
        <v>40758.800000000003</v>
      </c>
      <c r="LU50" s="137">
        <f t="shared" si="3"/>
        <v>10078.817216320527</v>
      </c>
      <c r="LV50" s="136">
        <f t="shared" si="4"/>
        <v>0.24727953758011831</v>
      </c>
      <c r="LW50" s="137">
        <f t="shared" si="5"/>
        <v>34251.26050420168</v>
      </c>
      <c r="LX50" s="137">
        <f t="shared" si="6"/>
        <v>6507.7394957983197</v>
      </c>
      <c r="LY50" s="377">
        <f t="shared" si="18"/>
        <v>40759</v>
      </c>
      <c r="LZ50" s="333" t="s">
        <v>283</v>
      </c>
    </row>
    <row r="51" spans="1:338" s="5" customFormat="1" ht="60" customHeight="1" x14ac:dyDescent="0.3">
      <c r="A51" s="131">
        <f t="shared" si="7"/>
        <v>48</v>
      </c>
      <c r="B51" s="236" t="s">
        <v>664</v>
      </c>
      <c r="C51" s="8" t="s">
        <v>665</v>
      </c>
      <c r="D51" s="236" t="s">
        <v>666</v>
      </c>
      <c r="E51" s="322">
        <v>1</v>
      </c>
      <c r="F51" s="132"/>
      <c r="G51" s="132"/>
      <c r="H51" s="132"/>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3"/>
      <c r="AG51" s="132"/>
      <c r="AH51" s="132"/>
      <c r="AI51" s="132"/>
      <c r="AJ51" s="132"/>
      <c r="AK51" s="134"/>
      <c r="AL51" s="134"/>
      <c r="AM51" s="135"/>
      <c r="AN51" s="137"/>
      <c r="AO51" s="135"/>
      <c r="AP51" s="135"/>
      <c r="AQ51" s="135"/>
      <c r="AR51" s="135"/>
      <c r="AS51" s="135"/>
      <c r="AT51" s="135"/>
      <c r="AU51" s="135"/>
      <c r="AV51" s="137"/>
      <c r="AW51" s="329"/>
      <c r="AX51" s="132"/>
      <c r="AY51" s="132"/>
      <c r="AZ51" s="137"/>
      <c r="BA51" s="137"/>
      <c r="BB51" s="135"/>
      <c r="BC51" s="135"/>
      <c r="BD51" s="137"/>
      <c r="BE51" s="137"/>
      <c r="BF51" s="135"/>
      <c r="BG51" s="135"/>
      <c r="BH51" s="135"/>
      <c r="BI51" s="135"/>
      <c r="BJ51" s="135"/>
      <c r="BK51" s="135"/>
      <c r="BL51" s="135"/>
      <c r="BM51" s="135"/>
      <c r="BN51" s="135"/>
      <c r="BO51" s="135"/>
      <c r="BP51" s="135"/>
      <c r="BQ51" s="330"/>
      <c r="BR51" s="135"/>
      <c r="BS51" s="135"/>
      <c r="BT51" s="135"/>
      <c r="BU51" s="135"/>
      <c r="BV51" s="135"/>
      <c r="BW51" s="135"/>
      <c r="BX51" s="135"/>
      <c r="BY51" s="135"/>
      <c r="BZ51" s="132"/>
      <c r="CA51" s="132"/>
      <c r="CB51" s="132"/>
      <c r="CC51" s="132"/>
      <c r="CD51" s="132"/>
      <c r="CE51" s="132"/>
      <c r="CF51" s="137"/>
      <c r="CG51" s="137"/>
      <c r="CH51" s="135"/>
      <c r="CI51" s="135"/>
      <c r="CJ51" s="135"/>
      <c r="CK51" s="135"/>
      <c r="CL51" s="135"/>
      <c r="CM51" s="135"/>
      <c r="CN51" s="135"/>
      <c r="CO51" s="330"/>
      <c r="CP51" s="135"/>
      <c r="CQ51" s="135"/>
      <c r="CR51" s="135"/>
      <c r="CS51" s="135"/>
      <c r="CT51" s="135"/>
      <c r="CU51" s="135"/>
      <c r="CV51" s="135"/>
      <c r="CW51" s="135"/>
      <c r="CX51" s="135"/>
      <c r="CY51" s="135"/>
      <c r="CZ51" s="135"/>
      <c r="DA51" s="135"/>
      <c r="DB51" s="137"/>
      <c r="DC51" s="137"/>
      <c r="DD51" s="137"/>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2"/>
      <c r="GM51" s="132"/>
      <c r="GN51" s="132"/>
      <c r="GO51" s="132"/>
      <c r="GP51" s="132"/>
      <c r="GQ51" s="132"/>
      <c r="GR51" s="135"/>
      <c r="GS51" s="135"/>
      <c r="GT51" s="135"/>
      <c r="GU51" s="135"/>
      <c r="GV51" s="135"/>
      <c r="GW51" s="135"/>
      <c r="GX51" s="135"/>
      <c r="GY51" s="132"/>
      <c r="GZ51" s="132"/>
      <c r="HA51" s="132"/>
      <c r="HB51" s="135"/>
      <c r="HC51" s="135"/>
      <c r="HD51" s="135"/>
      <c r="HE51" s="135"/>
      <c r="HF51" s="135"/>
      <c r="HG51" s="135"/>
      <c r="HH51" s="135"/>
      <c r="HI51" s="132"/>
      <c r="HJ51" s="132"/>
      <c r="HK51" s="132"/>
      <c r="HL51" s="132"/>
      <c r="HM51" s="132"/>
      <c r="HN51" s="132"/>
      <c r="HO51" s="135"/>
      <c r="HP51" s="135"/>
      <c r="HQ51" s="135"/>
      <c r="HR51" s="135"/>
      <c r="HS51" s="135"/>
      <c r="HT51" s="135"/>
      <c r="HU51" s="135"/>
      <c r="HV51" s="135"/>
      <c r="HW51" s="135"/>
      <c r="HX51" s="135"/>
      <c r="HY51" s="135"/>
      <c r="HZ51" s="135"/>
      <c r="IA51" s="135"/>
      <c r="IB51" s="135"/>
      <c r="IC51" s="135"/>
      <c r="ID51" s="135"/>
      <c r="IE51" s="135"/>
      <c r="IF51" s="135"/>
      <c r="IG51" s="135"/>
      <c r="IH51" s="135"/>
      <c r="II51" s="135"/>
      <c r="IJ51" s="135"/>
      <c r="IK51" s="135"/>
      <c r="IL51" s="135"/>
      <c r="IM51" s="135"/>
      <c r="IN51" s="135"/>
      <c r="IO51" s="132"/>
      <c r="IP51" s="132"/>
      <c r="IQ51" s="132"/>
      <c r="IR51" s="332"/>
      <c r="IS51" s="132"/>
      <c r="IT51" s="332"/>
      <c r="IU51" s="332"/>
      <c r="IV51" s="332"/>
      <c r="IW51" s="332"/>
      <c r="IX51" s="332"/>
      <c r="IY51" s="332"/>
      <c r="IZ51" s="332"/>
      <c r="JA51" s="332"/>
      <c r="JB51" s="332"/>
      <c r="JC51" s="332"/>
      <c r="JD51" s="332"/>
      <c r="JE51" s="332"/>
      <c r="JF51" s="332"/>
      <c r="JG51" s="332"/>
      <c r="JH51" s="332">
        <v>292264</v>
      </c>
      <c r="JI51" s="332">
        <f>+(JH51*5.1%)+JH51</f>
        <v>307169.46399999998</v>
      </c>
      <c r="JJ51" s="332">
        <v>355215</v>
      </c>
      <c r="JK51" s="332">
        <f>+(JJ51*5.1%)+JJ51</f>
        <v>373330.96500000003</v>
      </c>
      <c r="JL51" s="332">
        <v>355215</v>
      </c>
      <c r="JM51" s="332">
        <f>+(JL51*5.1%)+JL51</f>
        <v>373330.96500000003</v>
      </c>
      <c r="JN51" s="332"/>
      <c r="JO51" s="332"/>
      <c r="JP51" s="332"/>
      <c r="JQ51" s="332"/>
      <c r="JR51" s="332"/>
      <c r="JS51" s="332"/>
      <c r="JT51" s="332"/>
      <c r="JU51" s="332"/>
      <c r="JV51" s="332"/>
      <c r="JW51" s="332"/>
      <c r="JX51" s="332"/>
      <c r="JY51" s="332"/>
      <c r="JZ51" s="332"/>
      <c r="KA51" s="332"/>
      <c r="KB51" s="332"/>
      <c r="KC51" s="332"/>
      <c r="KD51" s="332"/>
      <c r="KE51" s="332"/>
      <c r="KF51" s="332"/>
      <c r="KG51" s="332"/>
      <c r="KH51" s="332"/>
      <c r="KI51" s="332"/>
      <c r="KJ51" s="332"/>
      <c r="KK51" s="332"/>
      <c r="KL51" s="332"/>
      <c r="KM51" s="332"/>
      <c r="KN51" s="332"/>
      <c r="KO51" s="332"/>
      <c r="KP51" s="332"/>
      <c r="KQ51" s="332"/>
      <c r="KR51" s="332"/>
      <c r="KS51" s="332"/>
      <c r="KT51" s="332"/>
      <c r="KU51" s="332"/>
      <c r="KV51" s="332"/>
      <c r="KW51" s="332"/>
      <c r="KX51" s="332"/>
      <c r="KY51" s="332"/>
      <c r="KZ51" s="332"/>
      <c r="LA51" s="332"/>
      <c r="LB51" s="332"/>
      <c r="LC51" s="332"/>
      <c r="LD51" s="332"/>
      <c r="LE51" s="332"/>
      <c r="LF51" s="332"/>
      <c r="LG51" s="332"/>
      <c r="LH51" s="332"/>
      <c r="LI51" s="332"/>
      <c r="LJ51" s="332"/>
      <c r="LK51" s="332"/>
      <c r="LL51" s="332"/>
      <c r="LM51" s="332"/>
      <c r="LN51" s="332"/>
      <c r="LO51" s="332"/>
      <c r="LP51" s="332"/>
      <c r="LQ51" s="332"/>
      <c r="LR51" s="332"/>
      <c r="LS51" s="132">
        <f t="shared" si="1"/>
        <v>373330.96500000003</v>
      </c>
      <c r="LT51" s="132">
        <f t="shared" si="2"/>
        <v>351277.13133333338</v>
      </c>
      <c r="LU51" s="137">
        <f t="shared" si="3"/>
        <v>38198.360412339724</v>
      </c>
      <c r="LV51" s="136">
        <f t="shared" si="4"/>
        <v>0.10874138110656736</v>
      </c>
      <c r="LW51" s="137">
        <f t="shared" si="5"/>
        <v>295191.59663865546</v>
      </c>
      <c r="LX51" s="137">
        <f t="shared" si="6"/>
        <v>56086.403361344535</v>
      </c>
      <c r="LY51" s="377">
        <f t="shared" si="18"/>
        <v>351278</v>
      </c>
      <c r="LZ51" s="334" t="s">
        <v>642</v>
      </c>
    </row>
    <row r="52" spans="1:338" s="5" customFormat="1" ht="56.55" customHeight="1" x14ac:dyDescent="0.3">
      <c r="A52" s="131">
        <f t="shared" si="7"/>
        <v>49</v>
      </c>
      <c r="B52" s="66" t="s">
        <v>338</v>
      </c>
      <c r="C52" s="64" t="s">
        <v>339</v>
      </c>
      <c r="D52" s="66" t="s">
        <v>8</v>
      </c>
      <c r="E52" s="66">
        <v>1</v>
      </c>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v>44000</v>
      </c>
      <c r="AD52" s="132">
        <f>(AC52*5.1%)+AC52</f>
        <v>46244</v>
      </c>
      <c r="AE52" s="132"/>
      <c r="AF52" s="133"/>
      <c r="AG52" s="132"/>
      <c r="AH52" s="132"/>
      <c r="AI52" s="132"/>
      <c r="AJ52" s="132"/>
      <c r="AK52" s="134"/>
      <c r="AL52" s="134"/>
      <c r="AM52" s="135"/>
      <c r="AN52" s="137"/>
      <c r="AO52" s="135"/>
      <c r="AP52" s="135"/>
      <c r="AQ52" s="135"/>
      <c r="AR52" s="135"/>
      <c r="AS52" s="135"/>
      <c r="AT52" s="135"/>
      <c r="AU52" s="135"/>
      <c r="AV52" s="137"/>
      <c r="AW52" s="329"/>
      <c r="AX52" s="132"/>
      <c r="AY52" s="132"/>
      <c r="AZ52" s="137"/>
      <c r="BA52" s="137"/>
      <c r="BB52" s="135"/>
      <c r="BC52" s="135"/>
      <c r="BD52" s="137"/>
      <c r="BE52" s="137"/>
      <c r="BF52" s="135"/>
      <c r="BG52" s="135"/>
      <c r="BH52" s="135"/>
      <c r="BI52" s="135"/>
      <c r="BJ52" s="135"/>
      <c r="BK52" s="135"/>
      <c r="BL52" s="135"/>
      <c r="BM52" s="135"/>
      <c r="BN52" s="135"/>
      <c r="BO52" s="135"/>
      <c r="BP52" s="135"/>
      <c r="BQ52" s="330"/>
      <c r="BR52" s="135"/>
      <c r="BS52" s="135"/>
      <c r="BT52" s="135"/>
      <c r="BU52" s="135"/>
      <c r="BV52" s="135"/>
      <c r="BW52" s="135"/>
      <c r="BX52" s="135"/>
      <c r="BY52" s="135"/>
      <c r="BZ52" s="132"/>
      <c r="CA52" s="132"/>
      <c r="CB52" s="132"/>
      <c r="CC52" s="132"/>
      <c r="CD52" s="132"/>
      <c r="CE52" s="132"/>
      <c r="CF52" s="137"/>
      <c r="CG52" s="137"/>
      <c r="CH52" s="135"/>
      <c r="CI52" s="135"/>
      <c r="CJ52" s="135"/>
      <c r="CK52" s="135"/>
      <c r="CL52" s="135"/>
      <c r="CM52" s="135"/>
      <c r="CN52" s="135"/>
      <c r="CO52" s="330"/>
      <c r="CP52" s="135"/>
      <c r="CQ52" s="135"/>
      <c r="CR52" s="135"/>
      <c r="CS52" s="135"/>
      <c r="CT52" s="135"/>
      <c r="CU52" s="135"/>
      <c r="CV52" s="135"/>
      <c r="CW52" s="135"/>
      <c r="CX52" s="135"/>
      <c r="CY52" s="135"/>
      <c r="CZ52" s="135"/>
      <c r="DA52" s="135"/>
      <c r="DB52" s="137"/>
      <c r="DC52" s="137"/>
      <c r="DD52" s="137"/>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2"/>
      <c r="GM52" s="132"/>
      <c r="GN52" s="132"/>
      <c r="GO52" s="132"/>
      <c r="GP52" s="132"/>
      <c r="GQ52" s="132"/>
      <c r="GR52" s="135"/>
      <c r="GS52" s="135"/>
      <c r="GT52" s="135"/>
      <c r="GU52" s="135"/>
      <c r="GV52" s="135"/>
      <c r="GW52" s="135"/>
      <c r="GX52" s="135"/>
      <c r="GY52" s="132"/>
      <c r="GZ52" s="132"/>
      <c r="HA52" s="132"/>
      <c r="HB52" s="135"/>
      <c r="HC52" s="135"/>
      <c r="HD52" s="135"/>
      <c r="HE52" s="135"/>
      <c r="HF52" s="135"/>
      <c r="HG52" s="135"/>
      <c r="HH52" s="135"/>
      <c r="HI52" s="132"/>
      <c r="HJ52" s="132"/>
      <c r="HK52" s="132"/>
      <c r="HL52" s="132"/>
      <c r="HM52" s="132"/>
      <c r="HN52" s="132"/>
      <c r="HO52" s="135"/>
      <c r="HP52" s="135"/>
      <c r="HQ52" s="135"/>
      <c r="HR52" s="135"/>
      <c r="HS52" s="135"/>
      <c r="HT52" s="135"/>
      <c r="HU52" s="135"/>
      <c r="HV52" s="135"/>
      <c r="HW52" s="135"/>
      <c r="HX52" s="135"/>
      <c r="HY52" s="135"/>
      <c r="HZ52" s="135"/>
      <c r="IA52" s="135"/>
      <c r="IB52" s="135"/>
      <c r="IC52" s="135"/>
      <c r="ID52" s="135"/>
      <c r="IE52" s="135"/>
      <c r="IF52" s="135"/>
      <c r="IG52" s="135"/>
      <c r="IH52" s="135"/>
      <c r="II52" s="135"/>
      <c r="IJ52" s="135"/>
      <c r="IK52" s="135"/>
      <c r="IL52" s="135"/>
      <c r="IM52" s="135"/>
      <c r="IN52" s="135"/>
      <c r="IO52" s="132"/>
      <c r="IP52" s="132"/>
      <c r="IQ52" s="132"/>
      <c r="IR52" s="332"/>
      <c r="IS52" s="132"/>
      <c r="IT52" s="332"/>
      <c r="IU52" s="332"/>
      <c r="IV52" s="332"/>
      <c r="IW52" s="332"/>
      <c r="IX52" s="332"/>
      <c r="IY52" s="332"/>
      <c r="IZ52" s="332"/>
      <c r="JA52" s="332"/>
      <c r="JB52" s="332"/>
      <c r="JC52" s="332"/>
      <c r="JD52" s="332"/>
      <c r="JE52" s="332"/>
      <c r="JF52" s="332"/>
      <c r="JG52" s="332"/>
      <c r="JH52" s="332"/>
      <c r="JI52" s="332"/>
      <c r="JJ52" s="332"/>
      <c r="JK52" s="332"/>
      <c r="JL52" s="332"/>
      <c r="JM52" s="332"/>
      <c r="JN52" s="332"/>
      <c r="JO52" s="332"/>
      <c r="JP52" s="332"/>
      <c r="JQ52" s="332"/>
      <c r="JR52" s="332"/>
      <c r="JS52" s="332"/>
      <c r="JT52" s="332"/>
      <c r="JU52" s="332"/>
      <c r="JV52" s="332"/>
      <c r="JW52" s="332"/>
      <c r="JX52" s="332"/>
      <c r="JY52" s="332"/>
      <c r="JZ52" s="332"/>
      <c r="KA52" s="332"/>
      <c r="KB52" s="332"/>
      <c r="KC52" s="332"/>
      <c r="KD52" s="332"/>
      <c r="KE52" s="332"/>
      <c r="KF52" s="332"/>
      <c r="KG52" s="332"/>
      <c r="KH52" s="332"/>
      <c r="KI52" s="332">
        <v>35500</v>
      </c>
      <c r="KJ52" s="332">
        <f>+KI52/1.19</f>
        <v>29831.932773109245</v>
      </c>
      <c r="KK52" s="332">
        <f>+(KJ52*36%)+KJ52</f>
        <v>40571.428571428572</v>
      </c>
      <c r="KL52" s="332">
        <v>27900</v>
      </c>
      <c r="KM52" s="332">
        <f>+KL52/1.19</f>
        <v>23445.378151260506</v>
      </c>
      <c r="KN52" s="332">
        <f>+(KM52*36%)+KM52</f>
        <v>31885.71428571429</v>
      </c>
      <c r="KO52" s="332"/>
      <c r="KP52" s="332"/>
      <c r="KQ52" s="332"/>
      <c r="KR52" s="332"/>
      <c r="KS52" s="332"/>
      <c r="KT52" s="332"/>
      <c r="KU52" s="332"/>
      <c r="KV52" s="332"/>
      <c r="KW52" s="332"/>
      <c r="KX52" s="332"/>
      <c r="KY52" s="332"/>
      <c r="KZ52" s="332"/>
      <c r="LA52" s="332"/>
      <c r="LB52" s="332"/>
      <c r="LC52" s="332"/>
      <c r="LD52" s="332"/>
      <c r="LE52" s="332"/>
      <c r="LF52" s="332"/>
      <c r="LG52" s="332"/>
      <c r="LH52" s="332"/>
      <c r="LI52" s="332"/>
      <c r="LJ52" s="332"/>
      <c r="LK52" s="332"/>
      <c r="LL52" s="332"/>
      <c r="LM52" s="332"/>
      <c r="LN52" s="332"/>
      <c r="LO52" s="332"/>
      <c r="LP52" s="332"/>
      <c r="LQ52" s="332"/>
      <c r="LR52" s="332"/>
      <c r="LS52" s="132">
        <f t="shared" si="1"/>
        <v>40571.428571428572</v>
      </c>
      <c r="LT52" s="132">
        <f t="shared" si="2"/>
        <v>39567.047619047626</v>
      </c>
      <c r="LU52" s="137">
        <f t="shared" si="3"/>
        <v>7231.6442104402786</v>
      </c>
      <c r="LV52" s="136">
        <f t="shared" si="4"/>
        <v>0.18276936606609376</v>
      </c>
      <c r="LW52" s="137">
        <f t="shared" si="5"/>
        <v>34094.117647058825</v>
      </c>
      <c r="LX52" s="137">
        <f t="shared" si="6"/>
        <v>6477.8823529411766</v>
      </c>
      <c r="LY52" s="377">
        <f t="shared" si="18"/>
        <v>40572</v>
      </c>
      <c r="LZ52" s="334" t="s">
        <v>636</v>
      </c>
    </row>
    <row r="53" spans="1:338" s="5" customFormat="1" ht="84.45" customHeight="1" x14ac:dyDescent="0.3">
      <c r="A53" s="131">
        <f t="shared" si="7"/>
        <v>50</v>
      </c>
      <c r="B53" s="236" t="s">
        <v>671</v>
      </c>
      <c r="C53" s="8" t="s">
        <v>670</v>
      </c>
      <c r="D53" s="236" t="s">
        <v>604</v>
      </c>
      <c r="E53" s="236"/>
      <c r="F53" s="132"/>
      <c r="G53" s="132"/>
      <c r="H53" s="132"/>
      <c r="I53" s="132"/>
      <c r="J53" s="132"/>
      <c r="K53" s="132"/>
      <c r="L53" s="132"/>
      <c r="M53" s="132"/>
      <c r="N53" s="132"/>
      <c r="O53" s="132"/>
      <c r="P53" s="132"/>
      <c r="Q53" s="132"/>
      <c r="R53" s="132"/>
      <c r="S53" s="132"/>
      <c r="T53" s="132"/>
      <c r="U53" s="132"/>
      <c r="V53" s="132"/>
      <c r="W53" s="132">
        <v>180000</v>
      </c>
      <c r="X53" s="132">
        <f>+(W53*5.1%)+W53</f>
        <v>189180</v>
      </c>
      <c r="Y53" s="132"/>
      <c r="Z53" s="132"/>
      <c r="AA53" s="132"/>
      <c r="AB53" s="132"/>
      <c r="AC53" s="132"/>
      <c r="AD53" s="132"/>
      <c r="AE53" s="132"/>
      <c r="AF53" s="133"/>
      <c r="AG53" s="132"/>
      <c r="AH53" s="132"/>
      <c r="AI53" s="132"/>
      <c r="AJ53" s="132"/>
      <c r="AK53" s="134"/>
      <c r="AL53" s="134"/>
      <c r="AM53" s="135"/>
      <c r="AN53" s="137"/>
      <c r="AO53" s="135"/>
      <c r="AP53" s="135"/>
      <c r="AQ53" s="135"/>
      <c r="AR53" s="135"/>
      <c r="AS53" s="135"/>
      <c r="AT53" s="135"/>
      <c r="AU53" s="135"/>
      <c r="AV53" s="137"/>
      <c r="AW53" s="329"/>
      <c r="AX53" s="132"/>
      <c r="AY53" s="132"/>
      <c r="AZ53" s="137"/>
      <c r="BA53" s="137"/>
      <c r="BB53" s="135"/>
      <c r="BC53" s="135"/>
      <c r="BD53" s="137"/>
      <c r="BE53" s="137"/>
      <c r="BF53" s="135"/>
      <c r="BG53" s="135"/>
      <c r="BH53" s="135"/>
      <c r="BI53" s="135"/>
      <c r="BJ53" s="135"/>
      <c r="BK53" s="135"/>
      <c r="BL53" s="135"/>
      <c r="BM53" s="135"/>
      <c r="BN53" s="135"/>
      <c r="BO53" s="135"/>
      <c r="BP53" s="135"/>
      <c r="BQ53" s="330"/>
      <c r="BR53" s="135"/>
      <c r="BS53" s="135"/>
      <c r="BT53" s="135"/>
      <c r="BU53" s="135"/>
      <c r="BV53" s="135"/>
      <c r="BW53" s="135"/>
      <c r="BX53" s="135"/>
      <c r="BY53" s="135"/>
      <c r="BZ53" s="132"/>
      <c r="CA53" s="132"/>
      <c r="CB53" s="132"/>
      <c r="CC53" s="132"/>
      <c r="CD53" s="132"/>
      <c r="CE53" s="132"/>
      <c r="CF53" s="137"/>
      <c r="CG53" s="137"/>
      <c r="CH53" s="135"/>
      <c r="CI53" s="135"/>
      <c r="CJ53" s="135"/>
      <c r="CK53" s="135"/>
      <c r="CL53" s="135"/>
      <c r="CM53" s="135"/>
      <c r="CN53" s="135"/>
      <c r="CO53" s="330"/>
      <c r="CP53" s="135"/>
      <c r="CQ53" s="135"/>
      <c r="CR53" s="135"/>
      <c r="CS53" s="135"/>
      <c r="CT53" s="135"/>
      <c r="CU53" s="135"/>
      <c r="CV53" s="135"/>
      <c r="CW53" s="135"/>
      <c r="CX53" s="135"/>
      <c r="CY53" s="135"/>
      <c r="CZ53" s="135"/>
      <c r="DA53" s="135"/>
      <c r="DB53" s="137"/>
      <c r="DC53" s="137"/>
      <c r="DD53" s="137"/>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2"/>
      <c r="GM53" s="132"/>
      <c r="GN53" s="132"/>
      <c r="GO53" s="132"/>
      <c r="GP53" s="132"/>
      <c r="GQ53" s="132"/>
      <c r="GR53" s="135"/>
      <c r="GS53" s="135"/>
      <c r="GT53" s="135"/>
      <c r="GU53" s="135"/>
      <c r="GV53" s="135"/>
      <c r="GW53" s="135"/>
      <c r="GX53" s="135"/>
      <c r="GY53" s="132"/>
      <c r="GZ53" s="132"/>
      <c r="HA53" s="132"/>
      <c r="HB53" s="135"/>
      <c r="HC53" s="135"/>
      <c r="HD53" s="135"/>
      <c r="HE53" s="135"/>
      <c r="HF53" s="135"/>
      <c r="HG53" s="135"/>
      <c r="HH53" s="135"/>
      <c r="HI53" s="132"/>
      <c r="HJ53" s="132"/>
      <c r="HK53" s="132"/>
      <c r="HL53" s="132"/>
      <c r="HM53" s="132"/>
      <c r="HN53" s="132"/>
      <c r="HO53" s="135"/>
      <c r="HP53" s="135"/>
      <c r="HQ53" s="135"/>
      <c r="HR53" s="135"/>
      <c r="HS53" s="135"/>
      <c r="HT53" s="135"/>
      <c r="HU53" s="135"/>
      <c r="HV53" s="135"/>
      <c r="HW53" s="135"/>
      <c r="HX53" s="135"/>
      <c r="HY53" s="135"/>
      <c r="HZ53" s="135"/>
      <c r="IA53" s="135"/>
      <c r="IB53" s="135"/>
      <c r="IC53" s="135"/>
      <c r="ID53" s="135"/>
      <c r="IE53" s="135"/>
      <c r="IF53" s="135"/>
      <c r="IG53" s="135"/>
      <c r="IH53" s="135"/>
      <c r="II53" s="135"/>
      <c r="IJ53" s="135"/>
      <c r="IK53" s="135"/>
      <c r="IL53" s="135"/>
      <c r="IM53" s="135"/>
      <c r="IN53" s="135"/>
      <c r="IO53" s="132"/>
      <c r="IP53" s="132"/>
      <c r="IQ53" s="132"/>
      <c r="IR53" s="332">
        <f>+(IS53*19%)+IS53</f>
        <v>268899.53999999998</v>
      </c>
      <c r="IS53" s="132">
        <v>225966</v>
      </c>
      <c r="IT53" s="332">
        <f>+(IS53*36%)+IS53</f>
        <v>307313.76</v>
      </c>
      <c r="IU53" s="332"/>
      <c r="IV53" s="332"/>
      <c r="IW53" s="332"/>
      <c r="IX53" s="332"/>
      <c r="IY53" s="332"/>
      <c r="IZ53" s="332"/>
      <c r="JA53" s="332"/>
      <c r="JB53" s="332"/>
      <c r="JC53" s="332"/>
      <c r="JD53" s="332"/>
      <c r="JE53" s="332"/>
      <c r="JF53" s="332"/>
      <c r="JG53" s="332"/>
      <c r="JH53" s="332"/>
      <c r="JI53" s="332"/>
      <c r="JJ53" s="332"/>
      <c r="JK53" s="332"/>
      <c r="JL53" s="332"/>
      <c r="JM53" s="332"/>
      <c r="JN53" s="332">
        <v>240000</v>
      </c>
      <c r="JO53" s="332"/>
      <c r="JP53" s="332"/>
      <c r="JQ53" s="332"/>
      <c r="JR53" s="332"/>
      <c r="JS53" s="332"/>
      <c r="JT53" s="332"/>
      <c r="JU53" s="332"/>
      <c r="JV53" s="332"/>
      <c r="JW53" s="332"/>
      <c r="JX53" s="332"/>
      <c r="JY53" s="332"/>
      <c r="JZ53" s="332"/>
      <c r="KA53" s="332"/>
      <c r="KB53" s="332"/>
      <c r="KC53" s="332"/>
      <c r="KD53" s="332"/>
      <c r="KE53" s="332"/>
      <c r="KF53" s="332"/>
      <c r="KG53" s="332"/>
      <c r="KH53" s="332"/>
      <c r="KI53" s="332"/>
      <c r="KJ53" s="332"/>
      <c r="KK53" s="332"/>
      <c r="KL53" s="332"/>
      <c r="KM53" s="332"/>
      <c r="KN53" s="332"/>
      <c r="KO53" s="332"/>
      <c r="KP53" s="332"/>
      <c r="KQ53" s="332"/>
      <c r="KR53" s="332"/>
      <c r="KS53" s="332"/>
      <c r="KT53" s="332"/>
      <c r="KU53" s="332"/>
      <c r="KV53" s="332"/>
      <c r="KW53" s="332"/>
      <c r="KX53" s="332"/>
      <c r="KY53" s="332"/>
      <c r="KZ53" s="332"/>
      <c r="LA53" s="332"/>
      <c r="LB53" s="332"/>
      <c r="LC53" s="332"/>
      <c r="LD53" s="332"/>
      <c r="LE53" s="332"/>
      <c r="LF53" s="332"/>
      <c r="LG53" s="332"/>
      <c r="LH53" s="332"/>
      <c r="LI53" s="332"/>
      <c r="LJ53" s="332"/>
      <c r="LK53" s="332"/>
      <c r="LL53" s="332"/>
      <c r="LM53" s="332"/>
      <c r="LN53" s="332"/>
      <c r="LO53" s="332"/>
      <c r="LP53" s="332"/>
      <c r="LQ53" s="332"/>
      <c r="LR53" s="332"/>
      <c r="LS53" s="132">
        <f t="shared" si="1"/>
        <v>240000</v>
      </c>
      <c r="LT53" s="132">
        <f t="shared" si="2"/>
        <v>245497.92</v>
      </c>
      <c r="LU53" s="137">
        <f t="shared" si="3"/>
        <v>59258.473285929191</v>
      </c>
      <c r="LV53" s="136">
        <f t="shared" si="4"/>
        <v>0.24138075502199444</v>
      </c>
      <c r="LW53" s="137">
        <f t="shared" si="5"/>
        <v>201680.67226890757</v>
      </c>
      <c r="LX53" s="137">
        <f t="shared" si="6"/>
        <v>38319.327731092439</v>
      </c>
      <c r="LY53" s="377">
        <f t="shared" si="18"/>
        <v>240000</v>
      </c>
      <c r="LZ53" s="333" t="s">
        <v>673</v>
      </c>
    </row>
    <row r="54" spans="1:338" s="5" customFormat="1" ht="69.45" customHeight="1" x14ac:dyDescent="0.3">
      <c r="A54" s="131">
        <f t="shared" si="7"/>
        <v>51</v>
      </c>
      <c r="B54" s="236" t="s">
        <v>340</v>
      </c>
      <c r="C54" s="8" t="s">
        <v>341</v>
      </c>
      <c r="D54" s="236" t="s">
        <v>8</v>
      </c>
      <c r="E54" s="236">
        <v>1</v>
      </c>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v>83000</v>
      </c>
      <c r="AD54" s="132">
        <f t="shared" ref="AD54" si="31">(AC54*5.1%)+AC54</f>
        <v>87233</v>
      </c>
      <c r="AE54" s="132"/>
      <c r="AF54" s="133"/>
      <c r="AG54" s="132"/>
      <c r="AH54" s="132"/>
      <c r="AI54" s="132"/>
      <c r="AJ54" s="132"/>
      <c r="AK54" s="134"/>
      <c r="AL54" s="134"/>
      <c r="AM54" s="135"/>
      <c r="AN54" s="137"/>
      <c r="AO54" s="135"/>
      <c r="AP54" s="135"/>
      <c r="AQ54" s="135"/>
      <c r="AR54" s="135"/>
      <c r="AS54" s="135"/>
      <c r="AT54" s="135"/>
      <c r="AU54" s="135"/>
      <c r="AV54" s="137"/>
      <c r="AW54" s="329"/>
      <c r="AX54" s="132"/>
      <c r="AY54" s="132"/>
      <c r="AZ54" s="137"/>
      <c r="BA54" s="137"/>
      <c r="BB54" s="135"/>
      <c r="BC54" s="135"/>
      <c r="BD54" s="137"/>
      <c r="BE54" s="137"/>
      <c r="BF54" s="135"/>
      <c r="BG54" s="135"/>
      <c r="BH54" s="135"/>
      <c r="BI54" s="135"/>
      <c r="BJ54" s="135"/>
      <c r="BK54" s="135"/>
      <c r="BL54" s="135"/>
      <c r="BM54" s="135"/>
      <c r="BN54" s="135"/>
      <c r="BO54" s="135"/>
      <c r="BP54" s="135"/>
      <c r="BQ54" s="330"/>
      <c r="BR54" s="135"/>
      <c r="BS54" s="135"/>
      <c r="BT54" s="135"/>
      <c r="BU54" s="135"/>
      <c r="BV54" s="135"/>
      <c r="BW54" s="135"/>
      <c r="BX54" s="135"/>
      <c r="BY54" s="135"/>
      <c r="BZ54" s="132"/>
      <c r="CA54" s="132"/>
      <c r="CB54" s="132"/>
      <c r="CC54" s="132"/>
      <c r="CD54" s="132"/>
      <c r="CE54" s="132"/>
      <c r="CF54" s="137"/>
      <c r="CG54" s="137"/>
      <c r="CH54" s="135"/>
      <c r="CI54" s="135"/>
      <c r="CJ54" s="135"/>
      <c r="CK54" s="135"/>
      <c r="CL54" s="135"/>
      <c r="CM54" s="135"/>
      <c r="CN54" s="135"/>
      <c r="CO54" s="330"/>
      <c r="CP54" s="135"/>
      <c r="CQ54" s="135"/>
      <c r="CR54" s="135"/>
      <c r="CS54" s="135"/>
      <c r="CT54" s="135"/>
      <c r="CU54" s="135"/>
      <c r="CV54" s="135"/>
      <c r="CW54" s="135"/>
      <c r="CX54" s="135"/>
      <c r="CY54" s="135"/>
      <c r="CZ54" s="135"/>
      <c r="DA54" s="135"/>
      <c r="DB54" s="137"/>
      <c r="DC54" s="137"/>
      <c r="DD54" s="137"/>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2"/>
      <c r="GM54" s="132"/>
      <c r="GN54" s="132"/>
      <c r="GO54" s="132"/>
      <c r="GP54" s="132"/>
      <c r="GQ54" s="132"/>
      <c r="GR54" s="135"/>
      <c r="GS54" s="135"/>
      <c r="GT54" s="135"/>
      <c r="GU54" s="135"/>
      <c r="GV54" s="135"/>
      <c r="GW54" s="135"/>
      <c r="GX54" s="135"/>
      <c r="GY54" s="132"/>
      <c r="GZ54" s="132"/>
      <c r="HA54" s="132"/>
      <c r="HB54" s="135"/>
      <c r="HC54" s="135"/>
      <c r="HD54" s="135"/>
      <c r="HE54" s="135"/>
      <c r="HF54" s="135"/>
      <c r="HG54" s="135"/>
      <c r="HH54" s="135"/>
      <c r="HI54" s="132"/>
      <c r="HJ54" s="132"/>
      <c r="HK54" s="132"/>
      <c r="HL54" s="132"/>
      <c r="HM54" s="132"/>
      <c r="HN54" s="132"/>
      <c r="HO54" s="135"/>
      <c r="HP54" s="135"/>
      <c r="HQ54" s="135"/>
      <c r="HR54" s="135"/>
      <c r="HS54" s="135"/>
      <c r="HT54" s="135"/>
      <c r="HU54" s="135"/>
      <c r="HV54" s="135"/>
      <c r="HW54" s="135"/>
      <c r="HX54" s="135"/>
      <c r="HY54" s="135"/>
      <c r="HZ54" s="135"/>
      <c r="IA54" s="135"/>
      <c r="IB54" s="135"/>
      <c r="IC54" s="135"/>
      <c r="ID54" s="135"/>
      <c r="IE54" s="135"/>
      <c r="IF54" s="135"/>
      <c r="IG54" s="135"/>
      <c r="IH54" s="135"/>
      <c r="II54" s="135"/>
      <c r="IJ54" s="135"/>
      <c r="IK54" s="135"/>
      <c r="IL54" s="135"/>
      <c r="IM54" s="135"/>
      <c r="IN54" s="135"/>
      <c r="IO54" s="132"/>
      <c r="IP54" s="132"/>
      <c r="IQ54" s="132"/>
      <c r="IR54" s="332">
        <f t="shared" ref="IR54:IR62" si="32">+(IS54*19%)+IS54</f>
        <v>75899.39</v>
      </c>
      <c r="IS54" s="132">
        <v>63781</v>
      </c>
      <c r="IT54" s="332">
        <f t="shared" ref="IT54:IT62" si="33">+(IS54*36%)+IS54</f>
        <v>86742.16</v>
      </c>
      <c r="IU54" s="332"/>
      <c r="IV54" s="332"/>
      <c r="IW54" s="332"/>
      <c r="IX54" s="332"/>
      <c r="IY54" s="332"/>
      <c r="IZ54" s="332"/>
      <c r="JA54" s="332"/>
      <c r="JB54" s="332"/>
      <c r="JC54" s="332"/>
      <c r="JD54" s="332"/>
      <c r="JE54" s="332"/>
      <c r="JF54" s="332"/>
      <c r="JG54" s="332"/>
      <c r="JH54" s="332"/>
      <c r="JI54" s="332"/>
      <c r="JJ54" s="332"/>
      <c r="JK54" s="332"/>
      <c r="JL54" s="332"/>
      <c r="JM54" s="332"/>
      <c r="JN54" s="332"/>
      <c r="JO54" s="332"/>
      <c r="JP54" s="332"/>
      <c r="JQ54" s="332"/>
      <c r="JR54" s="332"/>
      <c r="JS54" s="332"/>
      <c r="JT54" s="332"/>
      <c r="JU54" s="332"/>
      <c r="JV54" s="332"/>
      <c r="JW54" s="332"/>
      <c r="JX54" s="332"/>
      <c r="JY54" s="332"/>
      <c r="JZ54" s="332"/>
      <c r="KA54" s="332"/>
      <c r="KB54" s="332"/>
      <c r="KC54" s="332"/>
      <c r="KD54" s="332"/>
      <c r="KE54" s="332"/>
      <c r="KF54" s="332"/>
      <c r="KG54" s="332"/>
      <c r="KH54" s="332"/>
      <c r="KI54" s="332"/>
      <c r="KJ54" s="332"/>
      <c r="KK54" s="332"/>
      <c r="KL54" s="332"/>
      <c r="KM54" s="332"/>
      <c r="KN54" s="332"/>
      <c r="KO54" s="332"/>
      <c r="KP54" s="332"/>
      <c r="KQ54" s="332"/>
      <c r="KR54" s="332"/>
      <c r="KS54" s="332"/>
      <c r="KT54" s="332"/>
      <c r="KU54" s="332"/>
      <c r="KV54" s="332"/>
      <c r="KW54" s="332"/>
      <c r="KX54" s="332"/>
      <c r="KY54" s="332"/>
      <c r="KZ54" s="332"/>
      <c r="LA54" s="332"/>
      <c r="LB54" s="332"/>
      <c r="LC54" s="332"/>
      <c r="LD54" s="332"/>
      <c r="LE54" s="332"/>
      <c r="LF54" s="332"/>
      <c r="LG54" s="332"/>
      <c r="LH54" s="332"/>
      <c r="LI54" s="332"/>
      <c r="LJ54" s="332"/>
      <c r="LK54" s="332"/>
      <c r="LL54" s="332"/>
      <c r="LM54" s="332"/>
      <c r="LN54" s="332"/>
      <c r="LO54" s="332"/>
      <c r="LP54" s="332"/>
      <c r="LQ54" s="332"/>
      <c r="LR54" s="332"/>
      <c r="LS54" s="132">
        <f t="shared" si="1"/>
        <v>86987.58</v>
      </c>
      <c r="LT54" s="132">
        <f t="shared" si="2"/>
        <v>86987.58</v>
      </c>
      <c r="LU54" s="137">
        <f t="shared" si="3"/>
        <v>347.07629247760252</v>
      </c>
      <c r="LV54" s="136">
        <f t="shared" si="4"/>
        <v>3.9899522722393532E-3</v>
      </c>
      <c r="LW54" s="137">
        <f t="shared" si="5"/>
        <v>73099.159663865546</v>
      </c>
      <c r="LX54" s="137">
        <f t="shared" si="6"/>
        <v>13888.840336134454</v>
      </c>
      <c r="LY54" s="377">
        <f t="shared" si="18"/>
        <v>86988</v>
      </c>
      <c r="LZ54" s="334" t="s">
        <v>642</v>
      </c>
    </row>
    <row r="55" spans="1:338" s="5" customFormat="1" ht="49.95" customHeight="1" x14ac:dyDescent="0.3">
      <c r="A55" s="131">
        <f t="shared" si="7"/>
        <v>52</v>
      </c>
      <c r="B55" s="236" t="s">
        <v>342</v>
      </c>
      <c r="C55" s="8" t="s">
        <v>674</v>
      </c>
      <c r="D55" s="236" t="s">
        <v>277</v>
      </c>
      <c r="E55" s="236">
        <v>1</v>
      </c>
      <c r="F55" s="132"/>
      <c r="G55" s="132"/>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3"/>
      <c r="AG55" s="132"/>
      <c r="AH55" s="132"/>
      <c r="AI55" s="132"/>
      <c r="AJ55" s="132"/>
      <c r="AK55" s="134"/>
      <c r="AL55" s="134"/>
      <c r="AM55" s="135"/>
      <c r="AN55" s="137"/>
      <c r="AO55" s="135"/>
      <c r="AP55" s="135"/>
      <c r="AQ55" s="135"/>
      <c r="AR55" s="135"/>
      <c r="AS55" s="135"/>
      <c r="AT55" s="135"/>
      <c r="AU55" s="135"/>
      <c r="AV55" s="137"/>
      <c r="AW55" s="329"/>
      <c r="AX55" s="132"/>
      <c r="AY55" s="132"/>
      <c r="AZ55" s="137"/>
      <c r="BA55" s="137"/>
      <c r="BB55" s="135"/>
      <c r="BC55" s="135"/>
      <c r="BD55" s="137"/>
      <c r="BE55" s="137"/>
      <c r="BF55" s="135"/>
      <c r="BG55" s="135"/>
      <c r="BH55" s="135"/>
      <c r="BI55" s="135"/>
      <c r="BJ55" s="135"/>
      <c r="BK55" s="135"/>
      <c r="BL55" s="135"/>
      <c r="BM55" s="135"/>
      <c r="BN55" s="135"/>
      <c r="BO55" s="135"/>
      <c r="BP55" s="135"/>
      <c r="BQ55" s="330"/>
      <c r="BR55" s="135"/>
      <c r="BS55" s="135"/>
      <c r="BT55" s="135"/>
      <c r="BU55" s="135"/>
      <c r="BV55" s="135"/>
      <c r="BW55" s="135"/>
      <c r="BX55" s="135"/>
      <c r="BY55" s="135"/>
      <c r="BZ55" s="132"/>
      <c r="CA55" s="132"/>
      <c r="CB55" s="132"/>
      <c r="CC55" s="132"/>
      <c r="CD55" s="132"/>
      <c r="CE55" s="132"/>
      <c r="CF55" s="137"/>
      <c r="CG55" s="137"/>
      <c r="CH55" s="135"/>
      <c r="CI55" s="135"/>
      <c r="CJ55" s="135"/>
      <c r="CK55" s="135"/>
      <c r="CL55" s="135"/>
      <c r="CM55" s="135"/>
      <c r="CN55" s="135"/>
      <c r="CO55" s="330"/>
      <c r="CP55" s="135"/>
      <c r="CQ55" s="135"/>
      <c r="CR55" s="135"/>
      <c r="CS55" s="135"/>
      <c r="CT55" s="135"/>
      <c r="CU55" s="135"/>
      <c r="CV55" s="135"/>
      <c r="CW55" s="135"/>
      <c r="CX55" s="135"/>
      <c r="CY55" s="135"/>
      <c r="CZ55" s="135"/>
      <c r="DA55" s="135"/>
      <c r="DB55" s="137"/>
      <c r="DC55" s="137"/>
      <c r="DD55" s="137"/>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c r="GI55" s="135"/>
      <c r="GJ55" s="135"/>
      <c r="GK55" s="135"/>
      <c r="GL55" s="132"/>
      <c r="GM55" s="132"/>
      <c r="GN55" s="132"/>
      <c r="GO55" s="132"/>
      <c r="GP55" s="132"/>
      <c r="GQ55" s="132"/>
      <c r="GR55" s="135"/>
      <c r="GS55" s="135"/>
      <c r="GT55" s="135"/>
      <c r="GU55" s="135"/>
      <c r="GV55" s="135"/>
      <c r="GW55" s="135"/>
      <c r="GX55" s="135"/>
      <c r="GY55" s="132"/>
      <c r="GZ55" s="132"/>
      <c r="HA55" s="132"/>
      <c r="HB55" s="135"/>
      <c r="HC55" s="135"/>
      <c r="HD55" s="135"/>
      <c r="HE55" s="135"/>
      <c r="HF55" s="135"/>
      <c r="HG55" s="135"/>
      <c r="HH55" s="135"/>
      <c r="HI55" s="132"/>
      <c r="HJ55" s="132"/>
      <c r="HK55" s="132"/>
      <c r="HL55" s="132"/>
      <c r="HM55" s="132"/>
      <c r="HN55" s="132"/>
      <c r="HO55" s="135"/>
      <c r="HP55" s="135"/>
      <c r="HQ55" s="135"/>
      <c r="HR55" s="135"/>
      <c r="HS55" s="135"/>
      <c r="HT55" s="135"/>
      <c r="HU55" s="135"/>
      <c r="HV55" s="135"/>
      <c r="HW55" s="135"/>
      <c r="HX55" s="135"/>
      <c r="HY55" s="135"/>
      <c r="HZ55" s="135"/>
      <c r="IA55" s="135"/>
      <c r="IB55" s="135"/>
      <c r="IC55" s="135"/>
      <c r="ID55" s="135"/>
      <c r="IE55" s="135"/>
      <c r="IF55" s="135"/>
      <c r="IG55" s="135"/>
      <c r="IH55" s="135"/>
      <c r="II55" s="135"/>
      <c r="IJ55" s="135"/>
      <c r="IK55" s="135"/>
      <c r="IL55" s="135"/>
      <c r="IM55" s="135"/>
      <c r="IN55" s="135"/>
      <c r="IO55" s="132">
        <f>+(IP55*19%)+IP55</f>
        <v>166899.88</v>
      </c>
      <c r="IP55" s="132">
        <v>140252</v>
      </c>
      <c r="IQ55" s="132">
        <f>+(IP55*36%)+IP55</f>
        <v>190742.72</v>
      </c>
      <c r="IR55" s="332">
        <f t="shared" si="32"/>
        <v>189900.2</v>
      </c>
      <c r="IS55" s="132">
        <v>159580</v>
      </c>
      <c r="IT55" s="332">
        <f t="shared" si="33"/>
        <v>217028.8</v>
      </c>
      <c r="IU55" s="332"/>
      <c r="IV55" s="332"/>
      <c r="IW55" s="332"/>
      <c r="IX55" s="332"/>
      <c r="IY55" s="332"/>
      <c r="IZ55" s="332"/>
      <c r="JA55" s="332"/>
      <c r="JB55" s="332"/>
      <c r="JC55" s="332"/>
      <c r="JD55" s="332"/>
      <c r="JE55" s="332"/>
      <c r="JF55" s="332"/>
      <c r="JG55" s="332"/>
      <c r="JH55" s="332"/>
      <c r="JI55" s="332"/>
      <c r="JJ55" s="332"/>
      <c r="JK55" s="332"/>
      <c r="JL55" s="332"/>
      <c r="JM55" s="332"/>
      <c r="JN55" s="332"/>
      <c r="JO55" s="332"/>
      <c r="JP55" s="332"/>
      <c r="JQ55" s="332"/>
      <c r="JR55" s="332"/>
      <c r="JS55" s="332"/>
      <c r="JT55" s="332"/>
      <c r="JU55" s="332"/>
      <c r="JV55" s="332"/>
      <c r="JW55" s="332"/>
      <c r="JX55" s="332"/>
      <c r="JY55" s="332"/>
      <c r="JZ55" s="332"/>
      <c r="KA55" s="332"/>
      <c r="KB55" s="332"/>
      <c r="KC55" s="332"/>
      <c r="KD55" s="332"/>
      <c r="KE55" s="332"/>
      <c r="KF55" s="332"/>
      <c r="KG55" s="332"/>
      <c r="KH55" s="332"/>
      <c r="KI55" s="332"/>
      <c r="KJ55" s="332"/>
      <c r="KK55" s="332"/>
      <c r="KL55" s="332"/>
      <c r="KM55" s="332"/>
      <c r="KN55" s="332"/>
      <c r="KO55" s="332"/>
      <c r="KP55" s="332"/>
      <c r="KQ55" s="332"/>
      <c r="KR55" s="332"/>
      <c r="KS55" s="332"/>
      <c r="KT55" s="332"/>
      <c r="KU55" s="332"/>
      <c r="KV55" s="332"/>
      <c r="KW55" s="332"/>
      <c r="KX55" s="332"/>
      <c r="KY55" s="332"/>
      <c r="KZ55" s="332"/>
      <c r="LA55" s="332"/>
      <c r="LB55" s="332"/>
      <c r="LC55" s="332"/>
      <c r="LD55" s="332"/>
      <c r="LE55" s="332"/>
      <c r="LF55" s="332"/>
      <c r="LG55" s="332"/>
      <c r="LH55" s="332"/>
      <c r="LI55" s="332"/>
      <c r="LJ55" s="332"/>
      <c r="LK55" s="332"/>
      <c r="LL55" s="332"/>
      <c r="LM55" s="332"/>
      <c r="LN55" s="332"/>
      <c r="LO55" s="332"/>
      <c r="LP55" s="332"/>
      <c r="LQ55" s="332"/>
      <c r="LR55" s="332"/>
      <c r="LS55" s="132">
        <f t="shared" si="1"/>
        <v>203885.76</v>
      </c>
      <c r="LT55" s="132">
        <f t="shared" si="2"/>
        <v>203885.76</v>
      </c>
      <c r="LU55" s="137">
        <f t="shared" si="3"/>
        <v>18587.065418812075</v>
      </c>
      <c r="LV55" s="136">
        <f t="shared" si="4"/>
        <v>9.1164117684393822E-2</v>
      </c>
      <c r="LW55" s="137">
        <f t="shared" si="5"/>
        <v>171332.77310924372</v>
      </c>
      <c r="LX55" s="137">
        <f t="shared" si="6"/>
        <v>32553.226890756308</v>
      </c>
      <c r="LY55" s="377">
        <f t="shared" si="18"/>
        <v>203886</v>
      </c>
      <c r="LZ55" s="334" t="s">
        <v>642</v>
      </c>
    </row>
    <row r="56" spans="1:338" s="5" customFormat="1" ht="52.05" customHeight="1" x14ac:dyDescent="0.3">
      <c r="A56" s="131">
        <f t="shared" si="7"/>
        <v>53</v>
      </c>
      <c r="B56" s="236" t="s">
        <v>343</v>
      </c>
      <c r="C56" s="8" t="s">
        <v>675</v>
      </c>
      <c r="D56" s="236" t="s">
        <v>8</v>
      </c>
      <c r="E56" s="236">
        <v>1</v>
      </c>
      <c r="F56" s="132"/>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v>124000</v>
      </c>
      <c r="AD56" s="132">
        <f>+(AC56*5.1%)+AC56</f>
        <v>130324</v>
      </c>
      <c r="AE56" s="132">
        <v>111261</v>
      </c>
      <c r="AF56" s="133">
        <f>+(AE56*5.1%)+AE56</f>
        <v>116935.311</v>
      </c>
      <c r="AG56" s="132"/>
      <c r="AH56" s="132"/>
      <c r="AI56" s="132"/>
      <c r="AJ56" s="132"/>
      <c r="AK56" s="134"/>
      <c r="AL56" s="134"/>
      <c r="AM56" s="135"/>
      <c r="AN56" s="137"/>
      <c r="AO56" s="135"/>
      <c r="AP56" s="135"/>
      <c r="AQ56" s="135"/>
      <c r="AR56" s="135"/>
      <c r="AS56" s="135"/>
      <c r="AT56" s="135"/>
      <c r="AU56" s="135"/>
      <c r="AV56" s="137"/>
      <c r="AW56" s="329"/>
      <c r="AX56" s="132"/>
      <c r="AY56" s="132"/>
      <c r="AZ56" s="137"/>
      <c r="BA56" s="137"/>
      <c r="BB56" s="135"/>
      <c r="BC56" s="135"/>
      <c r="BD56" s="137"/>
      <c r="BE56" s="137"/>
      <c r="BF56" s="135"/>
      <c r="BG56" s="135"/>
      <c r="BH56" s="135"/>
      <c r="BI56" s="135"/>
      <c r="BJ56" s="135"/>
      <c r="BK56" s="135"/>
      <c r="BL56" s="135"/>
      <c r="BM56" s="135"/>
      <c r="BN56" s="135"/>
      <c r="BO56" s="135"/>
      <c r="BP56" s="135"/>
      <c r="BQ56" s="330"/>
      <c r="BR56" s="135"/>
      <c r="BS56" s="135"/>
      <c r="BT56" s="135"/>
      <c r="BU56" s="135"/>
      <c r="BV56" s="135"/>
      <c r="BW56" s="135"/>
      <c r="BX56" s="135"/>
      <c r="BY56" s="135"/>
      <c r="BZ56" s="132"/>
      <c r="CA56" s="132"/>
      <c r="CB56" s="132"/>
      <c r="CC56" s="132"/>
      <c r="CD56" s="132"/>
      <c r="CE56" s="132"/>
      <c r="CF56" s="137"/>
      <c r="CG56" s="137"/>
      <c r="CH56" s="135"/>
      <c r="CI56" s="135"/>
      <c r="CJ56" s="135"/>
      <c r="CK56" s="135"/>
      <c r="CL56" s="135"/>
      <c r="CM56" s="135"/>
      <c r="CN56" s="135"/>
      <c r="CO56" s="330"/>
      <c r="CP56" s="135"/>
      <c r="CQ56" s="135"/>
      <c r="CR56" s="135"/>
      <c r="CS56" s="135"/>
      <c r="CT56" s="135"/>
      <c r="CU56" s="135"/>
      <c r="CV56" s="135"/>
      <c r="CW56" s="135"/>
      <c r="CX56" s="135"/>
      <c r="CY56" s="135"/>
      <c r="CZ56" s="135"/>
      <c r="DA56" s="135"/>
      <c r="DB56" s="137"/>
      <c r="DC56" s="137"/>
      <c r="DD56" s="137"/>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c r="EW56" s="135"/>
      <c r="EX56" s="135"/>
      <c r="EY56" s="135"/>
      <c r="EZ56" s="135"/>
      <c r="FA56" s="135"/>
      <c r="FB56" s="135"/>
      <c r="FC56" s="135"/>
      <c r="FD56" s="135"/>
      <c r="FE56" s="135"/>
      <c r="FF56" s="135"/>
      <c r="FG56" s="135"/>
      <c r="FH56" s="135"/>
      <c r="FI56" s="135"/>
      <c r="FJ56" s="135"/>
      <c r="FK56" s="135"/>
      <c r="FL56" s="135"/>
      <c r="FM56" s="135"/>
      <c r="FN56" s="135"/>
      <c r="FO56" s="135"/>
      <c r="FP56" s="135"/>
      <c r="FQ56" s="135"/>
      <c r="FR56" s="135"/>
      <c r="FS56" s="135"/>
      <c r="FT56" s="135"/>
      <c r="FU56" s="135"/>
      <c r="FV56" s="135"/>
      <c r="FW56" s="135"/>
      <c r="FX56" s="135"/>
      <c r="FY56" s="135"/>
      <c r="FZ56" s="135"/>
      <c r="GA56" s="135"/>
      <c r="GB56" s="135"/>
      <c r="GC56" s="135"/>
      <c r="GD56" s="135"/>
      <c r="GE56" s="135"/>
      <c r="GF56" s="135"/>
      <c r="GG56" s="135"/>
      <c r="GH56" s="135"/>
      <c r="GI56" s="135"/>
      <c r="GJ56" s="135"/>
      <c r="GK56" s="135"/>
      <c r="GL56" s="132"/>
      <c r="GM56" s="132"/>
      <c r="GN56" s="132"/>
      <c r="GO56" s="132"/>
      <c r="GP56" s="132"/>
      <c r="GQ56" s="132"/>
      <c r="GR56" s="135"/>
      <c r="GS56" s="135"/>
      <c r="GT56" s="135"/>
      <c r="GU56" s="135"/>
      <c r="GV56" s="135"/>
      <c r="GW56" s="135"/>
      <c r="GX56" s="135"/>
      <c r="GY56" s="132"/>
      <c r="GZ56" s="132"/>
      <c r="HA56" s="132"/>
      <c r="HB56" s="135"/>
      <c r="HC56" s="135"/>
      <c r="HD56" s="135"/>
      <c r="HE56" s="135"/>
      <c r="HF56" s="135"/>
      <c r="HG56" s="135"/>
      <c r="HH56" s="135"/>
      <c r="HI56" s="132"/>
      <c r="HJ56" s="132"/>
      <c r="HK56" s="132"/>
      <c r="HL56" s="132"/>
      <c r="HM56" s="132"/>
      <c r="HN56" s="132"/>
      <c r="HO56" s="135"/>
      <c r="HP56" s="135"/>
      <c r="HQ56" s="135"/>
      <c r="HR56" s="135"/>
      <c r="HS56" s="135"/>
      <c r="HT56" s="135"/>
      <c r="HU56" s="135"/>
      <c r="HV56" s="135"/>
      <c r="HW56" s="135"/>
      <c r="HX56" s="135"/>
      <c r="HY56" s="135"/>
      <c r="HZ56" s="135"/>
      <c r="IA56" s="135"/>
      <c r="IB56" s="135"/>
      <c r="IC56" s="135"/>
      <c r="ID56" s="135"/>
      <c r="IE56" s="135"/>
      <c r="IF56" s="135"/>
      <c r="IG56" s="135"/>
      <c r="IH56" s="135"/>
      <c r="II56" s="135"/>
      <c r="IJ56" s="135"/>
      <c r="IK56" s="135"/>
      <c r="IL56" s="135"/>
      <c r="IM56" s="135"/>
      <c r="IN56" s="135"/>
      <c r="IO56" s="132"/>
      <c r="IP56" s="132"/>
      <c r="IQ56" s="132"/>
      <c r="IR56" s="332">
        <f t="shared" si="32"/>
        <v>119899.64</v>
      </c>
      <c r="IS56" s="132">
        <v>100756</v>
      </c>
      <c r="IT56" s="332">
        <f t="shared" si="33"/>
        <v>137028.16</v>
      </c>
      <c r="IU56" s="332"/>
      <c r="IV56" s="332"/>
      <c r="IW56" s="332"/>
      <c r="IX56" s="332"/>
      <c r="IY56" s="332"/>
      <c r="IZ56" s="332"/>
      <c r="JA56" s="332"/>
      <c r="JB56" s="332"/>
      <c r="JC56" s="332"/>
      <c r="JD56" s="332"/>
      <c r="JE56" s="332"/>
      <c r="JF56" s="332"/>
      <c r="JG56" s="332"/>
      <c r="JH56" s="332"/>
      <c r="JI56" s="332"/>
      <c r="JJ56" s="332"/>
      <c r="JK56" s="332"/>
      <c r="JL56" s="332"/>
      <c r="JM56" s="332"/>
      <c r="JN56" s="332"/>
      <c r="JO56" s="332"/>
      <c r="JP56" s="332"/>
      <c r="JQ56" s="332"/>
      <c r="JR56" s="332"/>
      <c r="JS56" s="332"/>
      <c r="JT56" s="332"/>
      <c r="JU56" s="332"/>
      <c r="JV56" s="332"/>
      <c r="JW56" s="332"/>
      <c r="JX56" s="332"/>
      <c r="JY56" s="332"/>
      <c r="JZ56" s="332"/>
      <c r="KA56" s="332"/>
      <c r="KB56" s="332"/>
      <c r="KC56" s="332"/>
      <c r="KD56" s="332"/>
      <c r="KE56" s="332"/>
      <c r="KF56" s="332"/>
      <c r="KG56" s="332"/>
      <c r="KH56" s="332"/>
      <c r="KI56" s="332"/>
      <c r="KJ56" s="332"/>
      <c r="KK56" s="332"/>
      <c r="KL56" s="332"/>
      <c r="KM56" s="332"/>
      <c r="KN56" s="332"/>
      <c r="KO56" s="332"/>
      <c r="KP56" s="332"/>
      <c r="KQ56" s="332"/>
      <c r="KR56" s="332"/>
      <c r="KS56" s="332"/>
      <c r="KT56" s="332"/>
      <c r="KU56" s="332"/>
      <c r="KV56" s="332"/>
      <c r="KW56" s="332"/>
      <c r="KX56" s="332"/>
      <c r="KY56" s="332"/>
      <c r="KZ56" s="332"/>
      <c r="LA56" s="332"/>
      <c r="LB56" s="332"/>
      <c r="LC56" s="332"/>
      <c r="LD56" s="332"/>
      <c r="LE56" s="332"/>
      <c r="LF56" s="332"/>
      <c r="LG56" s="332"/>
      <c r="LH56" s="332"/>
      <c r="LI56" s="332"/>
      <c r="LJ56" s="332"/>
      <c r="LK56" s="332"/>
      <c r="LL56" s="332"/>
      <c r="LM56" s="332"/>
      <c r="LN56" s="332"/>
      <c r="LO56" s="332"/>
      <c r="LP56" s="332"/>
      <c r="LQ56" s="332"/>
      <c r="LR56" s="332"/>
      <c r="LS56" s="132">
        <f t="shared" si="1"/>
        <v>130324</v>
      </c>
      <c r="LT56" s="132">
        <f t="shared" si="2"/>
        <v>128095.82366666668</v>
      </c>
      <c r="LU56" s="137">
        <f t="shared" si="3"/>
        <v>10230.064641219054</v>
      </c>
      <c r="LV56" s="136">
        <f t="shared" si="4"/>
        <v>7.9862593083752029E-2</v>
      </c>
      <c r="LW56" s="137">
        <f t="shared" si="5"/>
        <v>107643.6974789916</v>
      </c>
      <c r="LX56" s="137">
        <f t="shared" si="6"/>
        <v>20452.302521008405</v>
      </c>
      <c r="LY56" s="377">
        <f t="shared" si="18"/>
        <v>128096</v>
      </c>
      <c r="LZ56" s="333" t="s">
        <v>125</v>
      </c>
    </row>
    <row r="57" spans="1:338" s="5" customFormat="1" ht="55.95" customHeight="1" x14ac:dyDescent="0.3">
      <c r="A57" s="131">
        <f t="shared" si="7"/>
        <v>54</v>
      </c>
      <c r="B57" s="66" t="s">
        <v>344</v>
      </c>
      <c r="C57" s="64" t="s">
        <v>676</v>
      </c>
      <c r="D57" s="66" t="s">
        <v>8</v>
      </c>
      <c r="E57" s="66">
        <v>1</v>
      </c>
      <c r="F57" s="132"/>
      <c r="G57" s="132"/>
      <c r="H57" s="132"/>
      <c r="I57" s="132"/>
      <c r="J57" s="132"/>
      <c r="K57" s="132"/>
      <c r="L57" s="132"/>
      <c r="M57" s="132"/>
      <c r="N57" s="132"/>
      <c r="O57" s="132"/>
      <c r="P57" s="132"/>
      <c r="Q57" s="132"/>
      <c r="R57" s="132"/>
      <c r="S57" s="132"/>
      <c r="T57" s="132"/>
      <c r="U57" s="132"/>
      <c r="V57" s="132"/>
      <c r="W57" s="132">
        <v>28000</v>
      </c>
      <c r="X57" s="132">
        <f>+(W57*5.1%)+W57</f>
        <v>29428</v>
      </c>
      <c r="Y57" s="132"/>
      <c r="Z57" s="132"/>
      <c r="AA57" s="132"/>
      <c r="AB57" s="132"/>
      <c r="AC57" s="132"/>
      <c r="AD57" s="132"/>
      <c r="AE57" s="132"/>
      <c r="AF57" s="133"/>
      <c r="AG57" s="132"/>
      <c r="AH57" s="132"/>
      <c r="AI57" s="132"/>
      <c r="AJ57" s="132"/>
      <c r="AK57" s="134"/>
      <c r="AL57" s="134"/>
      <c r="AM57" s="135"/>
      <c r="AN57" s="137"/>
      <c r="AO57" s="135"/>
      <c r="AP57" s="135"/>
      <c r="AQ57" s="135"/>
      <c r="AR57" s="135"/>
      <c r="AS57" s="135"/>
      <c r="AT57" s="135"/>
      <c r="AU57" s="135"/>
      <c r="AV57" s="137"/>
      <c r="AW57" s="329"/>
      <c r="AX57" s="132"/>
      <c r="AY57" s="132"/>
      <c r="AZ57" s="137"/>
      <c r="BA57" s="137"/>
      <c r="BB57" s="135"/>
      <c r="BC57" s="135"/>
      <c r="BD57" s="137"/>
      <c r="BE57" s="137"/>
      <c r="BF57" s="135"/>
      <c r="BG57" s="135"/>
      <c r="BH57" s="135"/>
      <c r="BI57" s="135"/>
      <c r="BJ57" s="135"/>
      <c r="BK57" s="135"/>
      <c r="BL57" s="135"/>
      <c r="BM57" s="135"/>
      <c r="BN57" s="135"/>
      <c r="BO57" s="135"/>
      <c r="BP57" s="135"/>
      <c r="BQ57" s="330"/>
      <c r="BR57" s="135"/>
      <c r="BS57" s="135"/>
      <c r="BT57" s="135"/>
      <c r="BU57" s="135"/>
      <c r="BV57" s="135"/>
      <c r="BW57" s="135"/>
      <c r="BX57" s="135"/>
      <c r="BY57" s="135"/>
      <c r="BZ57" s="132"/>
      <c r="CA57" s="132"/>
      <c r="CB57" s="132"/>
      <c r="CC57" s="132"/>
      <c r="CD57" s="132"/>
      <c r="CE57" s="132"/>
      <c r="CF57" s="137"/>
      <c r="CG57" s="137"/>
      <c r="CH57" s="135"/>
      <c r="CI57" s="135"/>
      <c r="CJ57" s="135"/>
      <c r="CK57" s="135"/>
      <c r="CL57" s="135"/>
      <c r="CM57" s="135"/>
      <c r="CN57" s="135"/>
      <c r="CO57" s="330"/>
      <c r="CP57" s="135"/>
      <c r="CQ57" s="135"/>
      <c r="CR57" s="135"/>
      <c r="CS57" s="135"/>
      <c r="CT57" s="135"/>
      <c r="CU57" s="135"/>
      <c r="CV57" s="135"/>
      <c r="CW57" s="135"/>
      <c r="CX57" s="135"/>
      <c r="CY57" s="135"/>
      <c r="CZ57" s="135"/>
      <c r="DA57" s="135"/>
      <c r="DB57" s="137"/>
      <c r="DC57" s="137"/>
      <c r="DD57" s="137"/>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c r="EW57" s="135"/>
      <c r="EX57" s="135"/>
      <c r="EY57" s="135"/>
      <c r="EZ57" s="135"/>
      <c r="FA57" s="135"/>
      <c r="FB57" s="135"/>
      <c r="FC57" s="135"/>
      <c r="FD57" s="135"/>
      <c r="FE57" s="135"/>
      <c r="FF57" s="135"/>
      <c r="FG57" s="135"/>
      <c r="FH57" s="135"/>
      <c r="FI57" s="135"/>
      <c r="FJ57" s="135"/>
      <c r="FK57" s="135"/>
      <c r="FL57" s="135"/>
      <c r="FM57" s="135"/>
      <c r="FN57" s="135"/>
      <c r="FO57" s="135"/>
      <c r="FP57" s="135"/>
      <c r="FQ57" s="135"/>
      <c r="FR57" s="135"/>
      <c r="FS57" s="135"/>
      <c r="FT57" s="135"/>
      <c r="FU57" s="135"/>
      <c r="FV57" s="135"/>
      <c r="FW57" s="135"/>
      <c r="FX57" s="135"/>
      <c r="FY57" s="135"/>
      <c r="FZ57" s="135"/>
      <c r="GA57" s="135"/>
      <c r="GB57" s="135"/>
      <c r="GC57" s="135"/>
      <c r="GD57" s="135"/>
      <c r="GE57" s="135"/>
      <c r="GF57" s="135"/>
      <c r="GG57" s="135"/>
      <c r="GH57" s="135"/>
      <c r="GI57" s="135"/>
      <c r="GJ57" s="135"/>
      <c r="GK57" s="135"/>
      <c r="GL57" s="132"/>
      <c r="GM57" s="132"/>
      <c r="GN57" s="132"/>
      <c r="GO57" s="132"/>
      <c r="GP57" s="132"/>
      <c r="GQ57" s="132"/>
      <c r="GR57" s="135"/>
      <c r="GS57" s="135"/>
      <c r="GT57" s="135"/>
      <c r="GU57" s="135"/>
      <c r="GV57" s="135"/>
      <c r="GW57" s="135"/>
      <c r="GX57" s="135"/>
      <c r="GY57" s="132"/>
      <c r="GZ57" s="132"/>
      <c r="HA57" s="132"/>
      <c r="HB57" s="135"/>
      <c r="HC57" s="135"/>
      <c r="HD57" s="135"/>
      <c r="HE57" s="135"/>
      <c r="HF57" s="135"/>
      <c r="HG57" s="135"/>
      <c r="HH57" s="135"/>
      <c r="HI57" s="132"/>
      <c r="HJ57" s="132"/>
      <c r="HK57" s="132"/>
      <c r="HL57" s="132"/>
      <c r="HM57" s="132"/>
      <c r="HN57" s="132"/>
      <c r="HO57" s="135"/>
      <c r="HP57" s="135"/>
      <c r="HQ57" s="135"/>
      <c r="HR57" s="135"/>
      <c r="HS57" s="135"/>
      <c r="HT57" s="135"/>
      <c r="HU57" s="135"/>
      <c r="HV57" s="135"/>
      <c r="HW57" s="135"/>
      <c r="HX57" s="135"/>
      <c r="HY57" s="135"/>
      <c r="HZ57" s="135"/>
      <c r="IA57" s="135"/>
      <c r="IB57" s="135"/>
      <c r="IC57" s="135"/>
      <c r="ID57" s="135"/>
      <c r="IE57" s="135"/>
      <c r="IF57" s="135"/>
      <c r="IG57" s="135"/>
      <c r="IH57" s="135"/>
      <c r="II57" s="135"/>
      <c r="IJ57" s="135"/>
      <c r="IK57" s="135"/>
      <c r="IL57" s="135"/>
      <c r="IM57" s="135"/>
      <c r="IN57" s="135"/>
      <c r="IO57" s="132"/>
      <c r="IP57" s="132"/>
      <c r="IQ57" s="132"/>
      <c r="IR57" s="332">
        <f t="shared" si="32"/>
        <v>29899.940000000002</v>
      </c>
      <c r="IS57" s="132">
        <v>25126</v>
      </c>
      <c r="IT57" s="332">
        <f t="shared" si="33"/>
        <v>34171.360000000001</v>
      </c>
      <c r="IU57" s="332"/>
      <c r="IV57" s="332"/>
      <c r="IW57" s="332"/>
      <c r="IX57" s="332"/>
      <c r="IY57" s="332"/>
      <c r="IZ57" s="332"/>
      <c r="JA57" s="332"/>
      <c r="JB57" s="332"/>
      <c r="JC57" s="332"/>
      <c r="JD57" s="332"/>
      <c r="JE57" s="332"/>
      <c r="JF57" s="332"/>
      <c r="JG57" s="332"/>
      <c r="JH57" s="332"/>
      <c r="JI57" s="332"/>
      <c r="JJ57" s="332"/>
      <c r="JK57" s="332"/>
      <c r="JL57" s="332"/>
      <c r="JM57" s="332"/>
      <c r="JN57" s="332"/>
      <c r="JO57" s="332"/>
      <c r="JP57" s="332"/>
      <c r="JQ57" s="332"/>
      <c r="JR57" s="332"/>
      <c r="JS57" s="332"/>
      <c r="JT57" s="332"/>
      <c r="JU57" s="332"/>
      <c r="JV57" s="332"/>
      <c r="JW57" s="332"/>
      <c r="JX57" s="332"/>
      <c r="JY57" s="332"/>
      <c r="JZ57" s="332"/>
      <c r="KA57" s="332"/>
      <c r="KB57" s="332"/>
      <c r="KC57" s="332"/>
      <c r="KD57" s="332"/>
      <c r="KE57" s="332"/>
      <c r="KF57" s="332"/>
      <c r="KG57" s="332"/>
      <c r="KH57" s="332"/>
      <c r="KI57" s="332"/>
      <c r="KJ57" s="332"/>
      <c r="KK57" s="332"/>
      <c r="KL57" s="332"/>
      <c r="KM57" s="332"/>
      <c r="KN57" s="332"/>
      <c r="KO57" s="332"/>
      <c r="KP57" s="332"/>
      <c r="KQ57" s="332"/>
      <c r="KR57" s="332"/>
      <c r="KS57" s="332"/>
      <c r="KT57" s="332"/>
      <c r="KU57" s="332"/>
      <c r="KV57" s="332"/>
      <c r="KW57" s="332"/>
      <c r="KX57" s="332"/>
      <c r="KY57" s="332"/>
      <c r="KZ57" s="332"/>
      <c r="LA57" s="332"/>
      <c r="LB57" s="332"/>
      <c r="LC57" s="332"/>
      <c r="LD57" s="332"/>
      <c r="LE57" s="332"/>
      <c r="LF57" s="332"/>
      <c r="LG57" s="332"/>
      <c r="LH57" s="332"/>
      <c r="LI57" s="332"/>
      <c r="LJ57" s="332"/>
      <c r="LK57" s="332"/>
      <c r="LL57" s="332"/>
      <c r="LM57" s="332"/>
      <c r="LN57" s="332"/>
      <c r="LO57" s="332"/>
      <c r="LP57" s="332"/>
      <c r="LQ57" s="332"/>
      <c r="LR57" s="332"/>
      <c r="LS57" s="132">
        <f t="shared" si="1"/>
        <v>31799.68</v>
      </c>
      <c r="LT57" s="132">
        <f t="shared" si="2"/>
        <v>31799.68</v>
      </c>
      <c r="LU57" s="137">
        <f t="shared" si="3"/>
        <v>3354.0620216090224</v>
      </c>
      <c r="LV57" s="136">
        <f t="shared" si="4"/>
        <v>0.10547470985899929</v>
      </c>
      <c r="LW57" s="137">
        <f t="shared" si="5"/>
        <v>26722.689075630253</v>
      </c>
      <c r="LX57" s="137">
        <f t="shared" si="6"/>
        <v>5077.3109243697481</v>
      </c>
      <c r="LY57" s="377">
        <f t="shared" si="18"/>
        <v>31800</v>
      </c>
      <c r="LZ57" s="334" t="s">
        <v>636</v>
      </c>
    </row>
    <row r="58" spans="1:338" s="5" customFormat="1" ht="118.5" customHeight="1" x14ac:dyDescent="0.3">
      <c r="A58" s="131">
        <f t="shared" si="7"/>
        <v>55</v>
      </c>
      <c r="B58" s="236" t="s">
        <v>345</v>
      </c>
      <c r="C58" s="8" t="s">
        <v>677</v>
      </c>
      <c r="D58" s="236" t="s">
        <v>8</v>
      </c>
      <c r="E58" s="236">
        <v>1</v>
      </c>
      <c r="F58" s="132"/>
      <c r="G58" s="132"/>
      <c r="H58" s="132"/>
      <c r="I58" s="132"/>
      <c r="J58" s="132"/>
      <c r="K58" s="132"/>
      <c r="L58" s="132"/>
      <c r="M58" s="132"/>
      <c r="N58" s="132"/>
      <c r="O58" s="132"/>
      <c r="P58" s="132"/>
      <c r="Q58" s="132"/>
      <c r="R58" s="132"/>
      <c r="S58" s="132"/>
      <c r="T58" s="132"/>
      <c r="U58" s="132"/>
      <c r="V58" s="132"/>
      <c r="W58" s="132"/>
      <c r="X58" s="132"/>
      <c r="Y58" s="132"/>
      <c r="Z58" s="132"/>
      <c r="AA58" s="132"/>
      <c r="AB58" s="132"/>
      <c r="AC58" s="132"/>
      <c r="AD58" s="132"/>
      <c r="AE58" s="132">
        <v>75000</v>
      </c>
      <c r="AF58" s="133">
        <f>+(AE58*5.1%)+AE58</f>
        <v>78825</v>
      </c>
      <c r="AG58" s="132"/>
      <c r="AH58" s="132"/>
      <c r="AI58" s="132"/>
      <c r="AJ58" s="132"/>
      <c r="AK58" s="134"/>
      <c r="AL58" s="134"/>
      <c r="AM58" s="135"/>
      <c r="AN58" s="137"/>
      <c r="AO58" s="135"/>
      <c r="AP58" s="135"/>
      <c r="AQ58" s="135"/>
      <c r="AR58" s="135"/>
      <c r="AS58" s="135"/>
      <c r="AT58" s="135"/>
      <c r="AU58" s="135"/>
      <c r="AV58" s="137"/>
      <c r="AW58" s="329"/>
      <c r="AX58" s="132"/>
      <c r="AY58" s="132"/>
      <c r="AZ58" s="137"/>
      <c r="BA58" s="137"/>
      <c r="BB58" s="135"/>
      <c r="BC58" s="135"/>
      <c r="BD58" s="137"/>
      <c r="BE58" s="137"/>
      <c r="BF58" s="135"/>
      <c r="BG58" s="135"/>
      <c r="BH58" s="135"/>
      <c r="BI58" s="135"/>
      <c r="BJ58" s="135"/>
      <c r="BK58" s="135"/>
      <c r="BL58" s="135"/>
      <c r="BM58" s="135"/>
      <c r="BN58" s="135"/>
      <c r="BO58" s="135"/>
      <c r="BP58" s="135"/>
      <c r="BQ58" s="330"/>
      <c r="BR58" s="135"/>
      <c r="BS58" s="135"/>
      <c r="BT58" s="135"/>
      <c r="BU58" s="135"/>
      <c r="BV58" s="135"/>
      <c r="BW58" s="135"/>
      <c r="BX58" s="135"/>
      <c r="BY58" s="135"/>
      <c r="BZ58" s="132"/>
      <c r="CA58" s="132"/>
      <c r="CB58" s="132"/>
      <c r="CC58" s="132"/>
      <c r="CD58" s="132"/>
      <c r="CE58" s="132"/>
      <c r="CF58" s="137"/>
      <c r="CG58" s="137"/>
      <c r="CH58" s="135"/>
      <c r="CI58" s="135"/>
      <c r="CJ58" s="135"/>
      <c r="CK58" s="135"/>
      <c r="CL58" s="135"/>
      <c r="CM58" s="135"/>
      <c r="CN58" s="135"/>
      <c r="CO58" s="330"/>
      <c r="CP58" s="135"/>
      <c r="CQ58" s="135"/>
      <c r="CR58" s="135"/>
      <c r="CS58" s="135"/>
      <c r="CT58" s="135"/>
      <c r="CU58" s="135"/>
      <c r="CV58" s="135"/>
      <c r="CW58" s="135"/>
      <c r="CX58" s="135"/>
      <c r="CY58" s="135"/>
      <c r="CZ58" s="135"/>
      <c r="DA58" s="135"/>
      <c r="DB58" s="137"/>
      <c r="DC58" s="137"/>
      <c r="DD58" s="137"/>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c r="EW58" s="135"/>
      <c r="EX58" s="135"/>
      <c r="EY58" s="135"/>
      <c r="EZ58" s="135"/>
      <c r="FA58" s="135"/>
      <c r="FB58" s="135"/>
      <c r="FC58" s="135"/>
      <c r="FD58" s="135"/>
      <c r="FE58" s="135"/>
      <c r="FF58" s="135"/>
      <c r="FG58" s="135"/>
      <c r="FH58" s="135"/>
      <c r="FI58" s="135"/>
      <c r="FJ58" s="135"/>
      <c r="FK58" s="135"/>
      <c r="FL58" s="135"/>
      <c r="FM58" s="135"/>
      <c r="FN58" s="135"/>
      <c r="FO58" s="135"/>
      <c r="FP58" s="135"/>
      <c r="FQ58" s="135"/>
      <c r="FR58" s="135"/>
      <c r="FS58" s="135"/>
      <c r="FT58" s="135"/>
      <c r="FU58" s="135"/>
      <c r="FV58" s="135"/>
      <c r="FW58" s="135"/>
      <c r="FX58" s="135"/>
      <c r="FY58" s="135"/>
      <c r="FZ58" s="135"/>
      <c r="GA58" s="135"/>
      <c r="GB58" s="135"/>
      <c r="GC58" s="135"/>
      <c r="GD58" s="135"/>
      <c r="GE58" s="135"/>
      <c r="GF58" s="135"/>
      <c r="GG58" s="135"/>
      <c r="GH58" s="135"/>
      <c r="GI58" s="135"/>
      <c r="GJ58" s="135"/>
      <c r="GK58" s="135"/>
      <c r="GL58" s="132"/>
      <c r="GM58" s="132"/>
      <c r="GN58" s="132"/>
      <c r="GO58" s="132"/>
      <c r="GP58" s="132"/>
      <c r="GQ58" s="132"/>
      <c r="GR58" s="135"/>
      <c r="GS58" s="135"/>
      <c r="GT58" s="135"/>
      <c r="GU58" s="135"/>
      <c r="GV58" s="135"/>
      <c r="GW58" s="135"/>
      <c r="GX58" s="135"/>
      <c r="GY58" s="132"/>
      <c r="GZ58" s="132"/>
      <c r="HA58" s="132"/>
      <c r="HB58" s="135"/>
      <c r="HC58" s="135"/>
      <c r="HD58" s="135"/>
      <c r="HE58" s="135"/>
      <c r="HF58" s="135"/>
      <c r="HG58" s="135"/>
      <c r="HH58" s="135"/>
      <c r="HI58" s="132"/>
      <c r="HJ58" s="132"/>
      <c r="HK58" s="132"/>
      <c r="HL58" s="132"/>
      <c r="HM58" s="132"/>
      <c r="HN58" s="132"/>
      <c r="HO58" s="135"/>
      <c r="HP58" s="135"/>
      <c r="HQ58" s="135"/>
      <c r="HR58" s="135"/>
      <c r="HS58" s="135"/>
      <c r="HT58" s="135"/>
      <c r="HU58" s="135"/>
      <c r="HV58" s="135"/>
      <c r="HW58" s="135"/>
      <c r="HX58" s="135"/>
      <c r="HY58" s="135"/>
      <c r="HZ58" s="135"/>
      <c r="IA58" s="135"/>
      <c r="IB58" s="135"/>
      <c r="IC58" s="135"/>
      <c r="ID58" s="135"/>
      <c r="IE58" s="135"/>
      <c r="IF58" s="135"/>
      <c r="IG58" s="135"/>
      <c r="IH58" s="135"/>
      <c r="II58" s="135"/>
      <c r="IJ58" s="135"/>
      <c r="IK58" s="135"/>
      <c r="IL58" s="135"/>
      <c r="IM58" s="135"/>
      <c r="IN58" s="135"/>
      <c r="IO58" s="132"/>
      <c r="IP58" s="132"/>
      <c r="IQ58" s="132"/>
      <c r="IR58" s="332">
        <f t="shared" si="32"/>
        <v>99899.31</v>
      </c>
      <c r="IS58" s="132">
        <v>83949</v>
      </c>
      <c r="IT58" s="332">
        <f t="shared" si="33"/>
        <v>114170.64</v>
      </c>
      <c r="IU58" s="332"/>
      <c r="IV58" s="332"/>
      <c r="IW58" s="332"/>
      <c r="IX58" s="332"/>
      <c r="IY58" s="332"/>
      <c r="IZ58" s="332"/>
      <c r="JA58" s="332"/>
      <c r="JB58" s="332"/>
      <c r="JC58" s="332"/>
      <c r="JD58" s="332"/>
      <c r="JE58" s="332"/>
      <c r="JF58" s="332"/>
      <c r="JG58" s="332"/>
      <c r="JH58" s="332"/>
      <c r="JI58" s="332"/>
      <c r="JJ58" s="332"/>
      <c r="JK58" s="332"/>
      <c r="JL58" s="332"/>
      <c r="JM58" s="332"/>
      <c r="JN58" s="332"/>
      <c r="JO58" s="332"/>
      <c r="JP58" s="332"/>
      <c r="JQ58" s="332"/>
      <c r="JR58" s="332"/>
      <c r="JS58" s="332"/>
      <c r="JT58" s="332"/>
      <c r="JU58" s="332"/>
      <c r="JV58" s="332"/>
      <c r="JW58" s="332"/>
      <c r="JX58" s="332"/>
      <c r="JY58" s="332"/>
      <c r="JZ58" s="332"/>
      <c r="KA58" s="332"/>
      <c r="KB58" s="332"/>
      <c r="KC58" s="332"/>
      <c r="KD58" s="332"/>
      <c r="KE58" s="332"/>
      <c r="KF58" s="332"/>
      <c r="KG58" s="332"/>
      <c r="KH58" s="332"/>
      <c r="KI58" s="332"/>
      <c r="KJ58" s="332"/>
      <c r="KK58" s="332"/>
      <c r="KL58" s="332"/>
      <c r="KM58" s="332"/>
      <c r="KN58" s="332"/>
      <c r="KO58" s="332"/>
      <c r="KP58" s="332"/>
      <c r="KQ58" s="332"/>
      <c r="KR58" s="332"/>
      <c r="KS58" s="332"/>
      <c r="KT58" s="332"/>
      <c r="KU58" s="332"/>
      <c r="KV58" s="332"/>
      <c r="KW58" s="332"/>
      <c r="KX58" s="332"/>
      <c r="KY58" s="332"/>
      <c r="KZ58" s="332"/>
      <c r="LA58" s="332"/>
      <c r="LB58" s="332"/>
      <c r="LC58" s="332"/>
      <c r="LD58" s="332"/>
      <c r="LE58" s="332"/>
      <c r="LF58" s="332"/>
      <c r="LG58" s="332"/>
      <c r="LH58" s="332"/>
      <c r="LI58" s="332"/>
      <c r="LJ58" s="332"/>
      <c r="LK58" s="332"/>
      <c r="LL58" s="332"/>
      <c r="LM58" s="332"/>
      <c r="LN58" s="332"/>
      <c r="LO58" s="332"/>
      <c r="LP58" s="332"/>
      <c r="LQ58" s="332"/>
      <c r="LR58" s="332"/>
      <c r="LS58" s="132">
        <f t="shared" si="1"/>
        <v>96497.82</v>
      </c>
      <c r="LT58" s="132">
        <f t="shared" si="2"/>
        <v>96497.82</v>
      </c>
      <c r="LU58" s="137">
        <f t="shared" si="3"/>
        <v>24993.141729378382</v>
      </c>
      <c r="LV58" s="136">
        <f t="shared" si="4"/>
        <v>0.25900213838383479</v>
      </c>
      <c r="LW58" s="137">
        <f t="shared" si="5"/>
        <v>81090.756302521011</v>
      </c>
      <c r="LX58" s="137">
        <f t="shared" si="6"/>
        <v>15407.243697478993</v>
      </c>
      <c r="LY58" s="377">
        <f t="shared" si="18"/>
        <v>96498</v>
      </c>
      <c r="LZ58" s="334" t="s">
        <v>636</v>
      </c>
    </row>
    <row r="59" spans="1:338" s="5" customFormat="1" ht="60.45" customHeight="1" x14ac:dyDescent="0.3">
      <c r="A59" s="131">
        <f t="shared" si="7"/>
        <v>56</v>
      </c>
      <c r="B59" s="236" t="s">
        <v>346</v>
      </c>
      <c r="C59" s="8" t="s">
        <v>678</v>
      </c>
      <c r="D59" s="236" t="s">
        <v>8</v>
      </c>
      <c r="E59" s="236">
        <v>1</v>
      </c>
      <c r="F59" s="132"/>
      <c r="G59" s="132"/>
      <c r="H59" s="132"/>
      <c r="I59" s="132"/>
      <c r="J59" s="132"/>
      <c r="K59" s="132"/>
      <c r="L59" s="132"/>
      <c r="M59" s="132"/>
      <c r="N59" s="132"/>
      <c r="O59" s="132"/>
      <c r="P59" s="132"/>
      <c r="Q59" s="132"/>
      <c r="R59" s="132"/>
      <c r="S59" s="132"/>
      <c r="T59" s="132"/>
      <c r="U59" s="132"/>
      <c r="V59" s="132"/>
      <c r="W59" s="132"/>
      <c r="X59" s="132"/>
      <c r="Y59" s="132"/>
      <c r="Z59" s="132"/>
      <c r="AA59" s="132"/>
      <c r="AB59" s="132"/>
      <c r="AC59" s="132">
        <v>90000</v>
      </c>
      <c r="AD59" s="132">
        <f>(AC59*5.1%)+AC59</f>
        <v>94590</v>
      </c>
      <c r="AE59" s="132"/>
      <c r="AF59" s="133"/>
      <c r="AG59" s="132"/>
      <c r="AH59" s="132"/>
      <c r="AI59" s="132"/>
      <c r="AJ59" s="132"/>
      <c r="AK59" s="134"/>
      <c r="AL59" s="134"/>
      <c r="AM59" s="135"/>
      <c r="AN59" s="137"/>
      <c r="AO59" s="135"/>
      <c r="AP59" s="135"/>
      <c r="AQ59" s="135"/>
      <c r="AR59" s="135"/>
      <c r="AS59" s="135"/>
      <c r="AT59" s="135"/>
      <c r="AU59" s="135"/>
      <c r="AV59" s="137"/>
      <c r="AW59" s="329"/>
      <c r="AX59" s="132"/>
      <c r="AY59" s="132"/>
      <c r="AZ59" s="137"/>
      <c r="BA59" s="137"/>
      <c r="BB59" s="135"/>
      <c r="BC59" s="135"/>
      <c r="BD59" s="137"/>
      <c r="BE59" s="137"/>
      <c r="BF59" s="135"/>
      <c r="BG59" s="135"/>
      <c r="BH59" s="135"/>
      <c r="BI59" s="135"/>
      <c r="BJ59" s="135"/>
      <c r="BK59" s="135"/>
      <c r="BL59" s="135"/>
      <c r="BM59" s="135"/>
      <c r="BN59" s="135"/>
      <c r="BO59" s="135"/>
      <c r="BP59" s="135"/>
      <c r="BQ59" s="330"/>
      <c r="BR59" s="135"/>
      <c r="BS59" s="135"/>
      <c r="BT59" s="135"/>
      <c r="BU59" s="135"/>
      <c r="BV59" s="135"/>
      <c r="BW59" s="135"/>
      <c r="BX59" s="135"/>
      <c r="BY59" s="135"/>
      <c r="BZ59" s="132"/>
      <c r="CA59" s="132"/>
      <c r="CB59" s="132"/>
      <c r="CC59" s="132"/>
      <c r="CD59" s="132"/>
      <c r="CE59" s="132"/>
      <c r="CF59" s="137"/>
      <c r="CG59" s="137"/>
      <c r="CH59" s="135"/>
      <c r="CI59" s="135"/>
      <c r="CJ59" s="135"/>
      <c r="CK59" s="135"/>
      <c r="CL59" s="135"/>
      <c r="CM59" s="135"/>
      <c r="CN59" s="135"/>
      <c r="CO59" s="330"/>
      <c r="CP59" s="135"/>
      <c r="CQ59" s="135"/>
      <c r="CR59" s="135"/>
      <c r="CS59" s="135"/>
      <c r="CT59" s="135"/>
      <c r="CU59" s="135"/>
      <c r="CV59" s="135"/>
      <c r="CW59" s="135"/>
      <c r="CX59" s="135"/>
      <c r="CY59" s="135"/>
      <c r="CZ59" s="135"/>
      <c r="DA59" s="135"/>
      <c r="DB59" s="137"/>
      <c r="DC59" s="137"/>
      <c r="DD59" s="137"/>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c r="FU59" s="135"/>
      <c r="FV59" s="135"/>
      <c r="FW59" s="135"/>
      <c r="FX59" s="135"/>
      <c r="FY59" s="135"/>
      <c r="FZ59" s="135"/>
      <c r="GA59" s="135"/>
      <c r="GB59" s="135"/>
      <c r="GC59" s="135"/>
      <c r="GD59" s="135"/>
      <c r="GE59" s="135"/>
      <c r="GF59" s="135"/>
      <c r="GG59" s="135"/>
      <c r="GH59" s="135"/>
      <c r="GI59" s="135"/>
      <c r="GJ59" s="135"/>
      <c r="GK59" s="135"/>
      <c r="GL59" s="132"/>
      <c r="GM59" s="132"/>
      <c r="GN59" s="132"/>
      <c r="GO59" s="132"/>
      <c r="GP59" s="132"/>
      <c r="GQ59" s="132"/>
      <c r="GR59" s="135"/>
      <c r="GS59" s="135"/>
      <c r="GT59" s="135"/>
      <c r="GU59" s="135"/>
      <c r="GV59" s="135"/>
      <c r="GW59" s="135"/>
      <c r="GX59" s="135"/>
      <c r="GY59" s="132"/>
      <c r="GZ59" s="132"/>
      <c r="HA59" s="132"/>
      <c r="HB59" s="135"/>
      <c r="HC59" s="135"/>
      <c r="HD59" s="135"/>
      <c r="HE59" s="135"/>
      <c r="HF59" s="135"/>
      <c r="HG59" s="135"/>
      <c r="HH59" s="135"/>
      <c r="HI59" s="132"/>
      <c r="HJ59" s="132"/>
      <c r="HK59" s="132"/>
      <c r="HL59" s="132"/>
      <c r="HM59" s="132"/>
      <c r="HN59" s="132"/>
      <c r="HO59" s="135"/>
      <c r="HP59" s="135"/>
      <c r="HQ59" s="135"/>
      <c r="HR59" s="135"/>
      <c r="HS59" s="135"/>
      <c r="HT59" s="135"/>
      <c r="HU59" s="135"/>
      <c r="HV59" s="135"/>
      <c r="HW59" s="135"/>
      <c r="HX59" s="135"/>
      <c r="HY59" s="135"/>
      <c r="HZ59" s="135"/>
      <c r="IA59" s="135"/>
      <c r="IB59" s="135"/>
      <c r="IC59" s="135"/>
      <c r="ID59" s="135"/>
      <c r="IE59" s="135"/>
      <c r="IF59" s="135"/>
      <c r="IG59" s="135"/>
      <c r="IH59" s="135"/>
      <c r="II59" s="135"/>
      <c r="IJ59" s="135"/>
      <c r="IK59" s="135"/>
      <c r="IL59" s="135"/>
      <c r="IM59" s="135"/>
      <c r="IN59" s="135"/>
      <c r="IO59" s="132"/>
      <c r="IP59" s="132"/>
      <c r="IQ59" s="132"/>
      <c r="IR59" s="332">
        <f t="shared" si="32"/>
        <v>119899.64</v>
      </c>
      <c r="IS59" s="132">
        <v>100756</v>
      </c>
      <c r="IT59" s="332">
        <f t="shared" si="33"/>
        <v>137028.16</v>
      </c>
      <c r="IU59" s="332"/>
      <c r="IV59" s="332"/>
      <c r="IW59" s="332"/>
      <c r="IX59" s="332"/>
      <c r="IY59" s="332"/>
      <c r="IZ59" s="332"/>
      <c r="JA59" s="332"/>
      <c r="JB59" s="332"/>
      <c r="JC59" s="332"/>
      <c r="JD59" s="332"/>
      <c r="JE59" s="332"/>
      <c r="JF59" s="332"/>
      <c r="JG59" s="332"/>
      <c r="JH59" s="332"/>
      <c r="JI59" s="332"/>
      <c r="JJ59" s="332"/>
      <c r="JK59" s="332"/>
      <c r="JL59" s="332"/>
      <c r="JM59" s="332"/>
      <c r="JN59" s="332"/>
      <c r="JO59" s="332"/>
      <c r="JP59" s="332"/>
      <c r="JQ59" s="332"/>
      <c r="JR59" s="332"/>
      <c r="JS59" s="332"/>
      <c r="JT59" s="332"/>
      <c r="JU59" s="332"/>
      <c r="JV59" s="332"/>
      <c r="JW59" s="332"/>
      <c r="JX59" s="332"/>
      <c r="JY59" s="332"/>
      <c r="JZ59" s="332"/>
      <c r="KA59" s="332"/>
      <c r="KB59" s="332"/>
      <c r="KC59" s="332"/>
      <c r="KD59" s="332"/>
      <c r="KE59" s="332"/>
      <c r="KF59" s="332"/>
      <c r="KG59" s="332"/>
      <c r="KH59" s="332"/>
      <c r="KI59" s="332"/>
      <c r="KJ59" s="332"/>
      <c r="KK59" s="332"/>
      <c r="KL59" s="332"/>
      <c r="KM59" s="332"/>
      <c r="KN59" s="332"/>
      <c r="KO59" s="332"/>
      <c r="KP59" s="332"/>
      <c r="KQ59" s="332"/>
      <c r="KR59" s="332"/>
      <c r="KS59" s="332"/>
      <c r="KT59" s="332"/>
      <c r="KU59" s="332"/>
      <c r="KV59" s="332"/>
      <c r="KW59" s="332"/>
      <c r="KX59" s="332"/>
      <c r="KY59" s="332"/>
      <c r="KZ59" s="332"/>
      <c r="LA59" s="332"/>
      <c r="LB59" s="332"/>
      <c r="LC59" s="332"/>
      <c r="LD59" s="332"/>
      <c r="LE59" s="332"/>
      <c r="LF59" s="332"/>
      <c r="LG59" s="332"/>
      <c r="LH59" s="332"/>
      <c r="LI59" s="332"/>
      <c r="LJ59" s="332"/>
      <c r="LK59" s="332"/>
      <c r="LL59" s="332"/>
      <c r="LM59" s="332"/>
      <c r="LN59" s="332"/>
      <c r="LO59" s="332"/>
      <c r="LP59" s="332"/>
      <c r="LQ59" s="332"/>
      <c r="LR59" s="332"/>
      <c r="LS59" s="132">
        <f t="shared" si="1"/>
        <v>115809.08</v>
      </c>
      <c r="LT59" s="132">
        <f t="shared" si="2"/>
        <v>115809.08</v>
      </c>
      <c r="LU59" s="137">
        <f t="shared" si="3"/>
        <v>30008.310717079697</v>
      </c>
      <c r="LV59" s="136">
        <f t="shared" si="4"/>
        <v>0.25911880758468764</v>
      </c>
      <c r="LW59" s="137">
        <f t="shared" si="5"/>
        <v>97319.327731092446</v>
      </c>
      <c r="LX59" s="137">
        <f t="shared" si="6"/>
        <v>18490.672268907565</v>
      </c>
      <c r="LY59" s="377">
        <f t="shared" si="18"/>
        <v>115810</v>
      </c>
      <c r="LZ59" s="334" t="s">
        <v>636</v>
      </c>
    </row>
    <row r="60" spans="1:338" s="5" customFormat="1" ht="55.5" customHeight="1" x14ac:dyDescent="0.3">
      <c r="A60" s="131">
        <f t="shared" si="7"/>
        <v>57</v>
      </c>
      <c r="B60" s="236" t="s">
        <v>347</v>
      </c>
      <c r="C60" s="8" t="s">
        <v>348</v>
      </c>
      <c r="D60" s="236" t="s">
        <v>8</v>
      </c>
      <c r="E60" s="236">
        <v>1</v>
      </c>
      <c r="F60" s="132"/>
      <c r="G60" s="132"/>
      <c r="H60" s="132"/>
      <c r="I60" s="132"/>
      <c r="J60" s="132"/>
      <c r="K60" s="132"/>
      <c r="L60" s="132"/>
      <c r="M60" s="132"/>
      <c r="N60" s="132"/>
      <c r="O60" s="132"/>
      <c r="P60" s="132"/>
      <c r="Q60" s="132"/>
      <c r="R60" s="132"/>
      <c r="S60" s="132"/>
      <c r="T60" s="132"/>
      <c r="U60" s="132"/>
      <c r="V60" s="132"/>
      <c r="W60" s="132"/>
      <c r="X60" s="132"/>
      <c r="Y60" s="132">
        <v>140000</v>
      </c>
      <c r="Z60" s="132">
        <f>+(Y60*5.1%)+Y60</f>
        <v>147140</v>
      </c>
      <c r="AA60" s="132"/>
      <c r="AB60" s="132"/>
      <c r="AC60" s="132"/>
      <c r="AD60" s="132"/>
      <c r="AE60" s="132"/>
      <c r="AF60" s="133"/>
      <c r="AG60" s="132"/>
      <c r="AH60" s="132"/>
      <c r="AI60" s="132"/>
      <c r="AJ60" s="132"/>
      <c r="AK60" s="134"/>
      <c r="AL60" s="134"/>
      <c r="AM60" s="135"/>
      <c r="AN60" s="137"/>
      <c r="AO60" s="135"/>
      <c r="AP60" s="135"/>
      <c r="AQ60" s="135"/>
      <c r="AR60" s="135"/>
      <c r="AS60" s="135"/>
      <c r="AT60" s="135"/>
      <c r="AU60" s="135"/>
      <c r="AV60" s="137"/>
      <c r="AW60" s="329"/>
      <c r="AX60" s="132"/>
      <c r="AY60" s="132"/>
      <c r="AZ60" s="137"/>
      <c r="BA60" s="137"/>
      <c r="BB60" s="135"/>
      <c r="BC60" s="135"/>
      <c r="BD60" s="137"/>
      <c r="BE60" s="137"/>
      <c r="BF60" s="135"/>
      <c r="BG60" s="135"/>
      <c r="BH60" s="135"/>
      <c r="BI60" s="135"/>
      <c r="BJ60" s="135"/>
      <c r="BK60" s="135"/>
      <c r="BL60" s="135"/>
      <c r="BM60" s="135"/>
      <c r="BN60" s="135"/>
      <c r="BO60" s="135"/>
      <c r="BP60" s="135"/>
      <c r="BQ60" s="330"/>
      <c r="BR60" s="135"/>
      <c r="BS60" s="135"/>
      <c r="BT60" s="135"/>
      <c r="BU60" s="135"/>
      <c r="BV60" s="135"/>
      <c r="BW60" s="135"/>
      <c r="BX60" s="135"/>
      <c r="BY60" s="135"/>
      <c r="BZ60" s="132"/>
      <c r="CA60" s="132"/>
      <c r="CB60" s="132"/>
      <c r="CC60" s="132"/>
      <c r="CD60" s="132"/>
      <c r="CE60" s="132"/>
      <c r="CF60" s="137"/>
      <c r="CG60" s="137"/>
      <c r="CH60" s="135"/>
      <c r="CI60" s="135"/>
      <c r="CJ60" s="135"/>
      <c r="CK60" s="135"/>
      <c r="CL60" s="135"/>
      <c r="CM60" s="135"/>
      <c r="CN60" s="135"/>
      <c r="CO60" s="330"/>
      <c r="CP60" s="135"/>
      <c r="CQ60" s="135"/>
      <c r="CR60" s="135"/>
      <c r="CS60" s="135"/>
      <c r="CT60" s="135"/>
      <c r="CU60" s="135"/>
      <c r="CV60" s="135"/>
      <c r="CW60" s="135"/>
      <c r="CX60" s="135"/>
      <c r="CY60" s="135"/>
      <c r="CZ60" s="135"/>
      <c r="DA60" s="135"/>
      <c r="DB60" s="137"/>
      <c r="DC60" s="137"/>
      <c r="DD60" s="137"/>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c r="EW60" s="135"/>
      <c r="EX60" s="135"/>
      <c r="EY60" s="135"/>
      <c r="EZ60" s="135"/>
      <c r="FA60" s="135"/>
      <c r="FB60" s="135"/>
      <c r="FC60" s="135"/>
      <c r="FD60" s="135"/>
      <c r="FE60" s="135"/>
      <c r="FF60" s="135"/>
      <c r="FG60" s="135"/>
      <c r="FH60" s="135"/>
      <c r="FI60" s="135"/>
      <c r="FJ60" s="135"/>
      <c r="FK60" s="135"/>
      <c r="FL60" s="135"/>
      <c r="FM60" s="135"/>
      <c r="FN60" s="135"/>
      <c r="FO60" s="135"/>
      <c r="FP60" s="135"/>
      <c r="FQ60" s="135"/>
      <c r="FR60" s="135"/>
      <c r="FS60" s="135"/>
      <c r="FT60" s="135"/>
      <c r="FU60" s="135"/>
      <c r="FV60" s="135"/>
      <c r="FW60" s="135"/>
      <c r="FX60" s="135"/>
      <c r="FY60" s="135"/>
      <c r="FZ60" s="135"/>
      <c r="GA60" s="135"/>
      <c r="GB60" s="135"/>
      <c r="GC60" s="135"/>
      <c r="GD60" s="135"/>
      <c r="GE60" s="135"/>
      <c r="GF60" s="135"/>
      <c r="GG60" s="135"/>
      <c r="GH60" s="135"/>
      <c r="GI60" s="135"/>
      <c r="GJ60" s="135"/>
      <c r="GK60" s="135"/>
      <c r="GL60" s="132"/>
      <c r="GM60" s="132"/>
      <c r="GN60" s="132"/>
      <c r="GO60" s="132"/>
      <c r="GP60" s="132"/>
      <c r="GQ60" s="132"/>
      <c r="GR60" s="135"/>
      <c r="GS60" s="135"/>
      <c r="GT60" s="135"/>
      <c r="GU60" s="135"/>
      <c r="GV60" s="135"/>
      <c r="GW60" s="135"/>
      <c r="GX60" s="135"/>
      <c r="GY60" s="132"/>
      <c r="GZ60" s="132"/>
      <c r="HA60" s="132"/>
      <c r="HB60" s="135"/>
      <c r="HC60" s="135"/>
      <c r="HD60" s="135"/>
      <c r="HE60" s="135"/>
      <c r="HF60" s="135"/>
      <c r="HG60" s="135"/>
      <c r="HH60" s="135"/>
      <c r="HI60" s="132"/>
      <c r="HJ60" s="132"/>
      <c r="HK60" s="132"/>
      <c r="HL60" s="132"/>
      <c r="HM60" s="132"/>
      <c r="HN60" s="132"/>
      <c r="HO60" s="135"/>
      <c r="HP60" s="135"/>
      <c r="HQ60" s="135"/>
      <c r="HR60" s="135"/>
      <c r="HS60" s="135"/>
      <c r="HT60" s="135"/>
      <c r="HU60" s="135"/>
      <c r="HV60" s="135"/>
      <c r="HW60" s="135"/>
      <c r="HX60" s="135"/>
      <c r="HY60" s="135"/>
      <c r="HZ60" s="135"/>
      <c r="IA60" s="135"/>
      <c r="IB60" s="135"/>
      <c r="IC60" s="135"/>
      <c r="ID60" s="135"/>
      <c r="IE60" s="135"/>
      <c r="IF60" s="135"/>
      <c r="IG60" s="135"/>
      <c r="IH60" s="135"/>
      <c r="II60" s="135"/>
      <c r="IJ60" s="135"/>
      <c r="IK60" s="135"/>
      <c r="IL60" s="135"/>
      <c r="IM60" s="135"/>
      <c r="IN60" s="135"/>
      <c r="IO60" s="132"/>
      <c r="IP60" s="132"/>
      <c r="IQ60" s="132"/>
      <c r="IR60" s="332">
        <f t="shared" si="32"/>
        <v>189899.01</v>
      </c>
      <c r="IS60" s="132">
        <v>159579</v>
      </c>
      <c r="IT60" s="332">
        <f t="shared" si="33"/>
        <v>217027.44</v>
      </c>
      <c r="IU60" s="332"/>
      <c r="IV60" s="332"/>
      <c r="IW60" s="332"/>
      <c r="IX60" s="332"/>
      <c r="IY60" s="332"/>
      <c r="IZ60" s="332"/>
      <c r="JA60" s="332"/>
      <c r="JB60" s="332"/>
      <c r="JC60" s="332"/>
      <c r="JD60" s="332"/>
      <c r="JE60" s="332"/>
      <c r="JF60" s="332"/>
      <c r="JG60" s="332"/>
      <c r="JH60" s="332"/>
      <c r="JI60" s="332"/>
      <c r="JJ60" s="332"/>
      <c r="JK60" s="332"/>
      <c r="JL60" s="332"/>
      <c r="JM60" s="332"/>
      <c r="JN60" s="332"/>
      <c r="JO60" s="332"/>
      <c r="JP60" s="332"/>
      <c r="JQ60" s="332"/>
      <c r="JR60" s="332"/>
      <c r="JS60" s="332"/>
      <c r="JT60" s="332"/>
      <c r="JU60" s="332"/>
      <c r="JV60" s="332"/>
      <c r="JW60" s="332"/>
      <c r="JX60" s="332"/>
      <c r="JY60" s="332"/>
      <c r="JZ60" s="332"/>
      <c r="KA60" s="332"/>
      <c r="KB60" s="332"/>
      <c r="KC60" s="332"/>
      <c r="KD60" s="332"/>
      <c r="KE60" s="332"/>
      <c r="KF60" s="332"/>
      <c r="KG60" s="332"/>
      <c r="KH60" s="332"/>
      <c r="KI60" s="332"/>
      <c r="KJ60" s="332"/>
      <c r="KK60" s="332"/>
      <c r="KL60" s="332"/>
      <c r="KM60" s="332"/>
      <c r="KN60" s="332"/>
      <c r="KO60" s="332"/>
      <c r="KP60" s="332"/>
      <c r="KQ60" s="332"/>
      <c r="KR60" s="332"/>
      <c r="KS60" s="332"/>
      <c r="KT60" s="332"/>
      <c r="KU60" s="332"/>
      <c r="KV60" s="332"/>
      <c r="KW60" s="332"/>
      <c r="KX60" s="332"/>
      <c r="KY60" s="332"/>
      <c r="KZ60" s="332"/>
      <c r="LA60" s="332"/>
      <c r="LB60" s="332"/>
      <c r="LC60" s="332"/>
      <c r="LD60" s="332"/>
      <c r="LE60" s="332"/>
      <c r="LF60" s="332"/>
      <c r="LG60" s="332"/>
      <c r="LH60" s="332"/>
      <c r="LI60" s="332"/>
      <c r="LJ60" s="332"/>
      <c r="LK60" s="332"/>
      <c r="LL60" s="332"/>
      <c r="LM60" s="332"/>
      <c r="LN60" s="332"/>
      <c r="LO60" s="332"/>
      <c r="LP60" s="332"/>
      <c r="LQ60" s="332"/>
      <c r="LR60" s="332"/>
      <c r="LS60" s="132">
        <f t="shared" si="1"/>
        <v>182083.72</v>
      </c>
      <c r="LT60" s="132">
        <f t="shared" si="2"/>
        <v>182083.72</v>
      </c>
      <c r="LU60" s="137">
        <f t="shared" si="3"/>
        <v>49417.882743767972</v>
      </c>
      <c r="LV60" s="136">
        <f t="shared" si="4"/>
        <v>0.27140198335012033</v>
      </c>
      <c r="LW60" s="137">
        <f t="shared" si="5"/>
        <v>153011.76470588235</v>
      </c>
      <c r="LX60" s="137">
        <f t="shared" si="6"/>
        <v>29072.235294117647</v>
      </c>
      <c r="LY60" s="377">
        <f t="shared" si="18"/>
        <v>182084</v>
      </c>
      <c r="LZ60" s="334" t="s">
        <v>636</v>
      </c>
    </row>
    <row r="61" spans="1:338" s="5" customFormat="1" ht="54" customHeight="1" x14ac:dyDescent="0.3">
      <c r="A61" s="131">
        <f t="shared" si="7"/>
        <v>58</v>
      </c>
      <c r="B61" s="236" t="s">
        <v>349</v>
      </c>
      <c r="C61" s="8" t="s">
        <v>350</v>
      </c>
      <c r="D61" s="236" t="s">
        <v>8</v>
      </c>
      <c r="E61" s="236">
        <v>1</v>
      </c>
      <c r="F61" s="132"/>
      <c r="G61" s="132"/>
      <c r="H61" s="132"/>
      <c r="I61" s="132"/>
      <c r="J61" s="132"/>
      <c r="K61" s="132"/>
      <c r="L61" s="132"/>
      <c r="M61" s="132"/>
      <c r="N61" s="132"/>
      <c r="O61" s="132"/>
      <c r="P61" s="132"/>
      <c r="Q61" s="132"/>
      <c r="R61" s="132"/>
      <c r="S61" s="132"/>
      <c r="T61" s="132"/>
      <c r="U61" s="132"/>
      <c r="V61" s="132"/>
      <c r="W61" s="132"/>
      <c r="X61" s="132"/>
      <c r="Y61" s="132"/>
      <c r="Z61" s="132"/>
      <c r="AA61" s="132">
        <v>1550000</v>
      </c>
      <c r="AB61" s="132">
        <f>((AA61*5.1%)+AA61)</f>
        <v>1629050</v>
      </c>
      <c r="AC61" s="132"/>
      <c r="AD61" s="132"/>
      <c r="AE61" s="132"/>
      <c r="AF61" s="133"/>
      <c r="AG61" s="132"/>
      <c r="AH61" s="132"/>
      <c r="AI61" s="132"/>
      <c r="AJ61" s="132"/>
      <c r="AK61" s="134"/>
      <c r="AL61" s="134"/>
      <c r="AM61" s="135"/>
      <c r="AN61" s="137"/>
      <c r="AO61" s="135"/>
      <c r="AP61" s="135"/>
      <c r="AQ61" s="135"/>
      <c r="AR61" s="135"/>
      <c r="AS61" s="135"/>
      <c r="AT61" s="135"/>
      <c r="AU61" s="135"/>
      <c r="AV61" s="137"/>
      <c r="AW61" s="329"/>
      <c r="AX61" s="132"/>
      <c r="AY61" s="132"/>
      <c r="AZ61" s="137"/>
      <c r="BA61" s="137"/>
      <c r="BB61" s="135"/>
      <c r="BC61" s="135"/>
      <c r="BD61" s="137"/>
      <c r="BE61" s="137"/>
      <c r="BF61" s="135"/>
      <c r="BG61" s="135"/>
      <c r="BH61" s="135"/>
      <c r="BI61" s="135"/>
      <c r="BJ61" s="135"/>
      <c r="BK61" s="135"/>
      <c r="BL61" s="135"/>
      <c r="BM61" s="135"/>
      <c r="BN61" s="135"/>
      <c r="BO61" s="135"/>
      <c r="BP61" s="135"/>
      <c r="BQ61" s="330"/>
      <c r="BR61" s="135"/>
      <c r="BS61" s="135"/>
      <c r="BT61" s="135"/>
      <c r="BU61" s="135"/>
      <c r="BV61" s="135"/>
      <c r="BW61" s="135"/>
      <c r="BX61" s="135"/>
      <c r="BY61" s="135"/>
      <c r="BZ61" s="132"/>
      <c r="CA61" s="132"/>
      <c r="CB61" s="132"/>
      <c r="CC61" s="132"/>
      <c r="CD61" s="132"/>
      <c r="CE61" s="132"/>
      <c r="CF61" s="137"/>
      <c r="CG61" s="137"/>
      <c r="CH61" s="135"/>
      <c r="CI61" s="135"/>
      <c r="CJ61" s="135"/>
      <c r="CK61" s="135"/>
      <c r="CL61" s="135"/>
      <c r="CM61" s="135"/>
      <c r="CN61" s="135"/>
      <c r="CO61" s="330"/>
      <c r="CP61" s="135"/>
      <c r="CQ61" s="135"/>
      <c r="CR61" s="135"/>
      <c r="CS61" s="135"/>
      <c r="CT61" s="135"/>
      <c r="CU61" s="135"/>
      <c r="CV61" s="135"/>
      <c r="CW61" s="135"/>
      <c r="CX61" s="135"/>
      <c r="CY61" s="135"/>
      <c r="CZ61" s="135"/>
      <c r="DA61" s="135"/>
      <c r="DB61" s="137"/>
      <c r="DC61" s="137"/>
      <c r="DD61" s="137"/>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c r="EW61" s="135"/>
      <c r="EX61" s="135"/>
      <c r="EY61" s="135"/>
      <c r="EZ61" s="135"/>
      <c r="FA61" s="135"/>
      <c r="FB61" s="135"/>
      <c r="FC61" s="135"/>
      <c r="FD61" s="135"/>
      <c r="FE61" s="135"/>
      <c r="FF61" s="135"/>
      <c r="FG61" s="135"/>
      <c r="FH61" s="135"/>
      <c r="FI61" s="135"/>
      <c r="FJ61" s="135"/>
      <c r="FK61" s="135"/>
      <c r="FL61" s="135"/>
      <c r="FM61" s="135"/>
      <c r="FN61" s="135"/>
      <c r="FO61" s="135"/>
      <c r="FP61" s="135"/>
      <c r="FQ61" s="135"/>
      <c r="FR61" s="135"/>
      <c r="FS61" s="135"/>
      <c r="FT61" s="135"/>
      <c r="FU61" s="135"/>
      <c r="FV61" s="135"/>
      <c r="FW61" s="135"/>
      <c r="FX61" s="135"/>
      <c r="FY61" s="135"/>
      <c r="FZ61" s="135"/>
      <c r="GA61" s="135"/>
      <c r="GB61" s="135"/>
      <c r="GC61" s="135"/>
      <c r="GD61" s="135"/>
      <c r="GE61" s="135"/>
      <c r="GF61" s="135"/>
      <c r="GG61" s="135"/>
      <c r="GH61" s="135"/>
      <c r="GI61" s="135"/>
      <c r="GJ61" s="135"/>
      <c r="GK61" s="135"/>
      <c r="GL61" s="132"/>
      <c r="GM61" s="132"/>
      <c r="GN61" s="132"/>
      <c r="GO61" s="132"/>
      <c r="GP61" s="132"/>
      <c r="GQ61" s="132"/>
      <c r="GR61" s="135"/>
      <c r="GS61" s="135"/>
      <c r="GT61" s="135"/>
      <c r="GU61" s="135"/>
      <c r="GV61" s="135"/>
      <c r="GW61" s="135"/>
      <c r="GX61" s="135"/>
      <c r="GY61" s="132"/>
      <c r="GZ61" s="132"/>
      <c r="HA61" s="132"/>
      <c r="HB61" s="135"/>
      <c r="HC61" s="135"/>
      <c r="HD61" s="135"/>
      <c r="HE61" s="135"/>
      <c r="HF61" s="135"/>
      <c r="HG61" s="135"/>
      <c r="HH61" s="135"/>
      <c r="HI61" s="132"/>
      <c r="HJ61" s="132"/>
      <c r="HK61" s="132"/>
      <c r="HL61" s="132"/>
      <c r="HM61" s="132"/>
      <c r="HN61" s="132"/>
      <c r="HO61" s="135"/>
      <c r="HP61" s="135"/>
      <c r="HQ61" s="135"/>
      <c r="HR61" s="135"/>
      <c r="HS61" s="135"/>
      <c r="HT61" s="135"/>
      <c r="HU61" s="135"/>
      <c r="HV61" s="135"/>
      <c r="HW61" s="135"/>
      <c r="HX61" s="135"/>
      <c r="HY61" s="135"/>
      <c r="HZ61" s="135"/>
      <c r="IA61" s="135"/>
      <c r="IB61" s="135"/>
      <c r="IC61" s="135"/>
      <c r="ID61" s="135"/>
      <c r="IE61" s="135"/>
      <c r="IF61" s="135"/>
      <c r="IG61" s="135"/>
      <c r="IH61" s="135"/>
      <c r="II61" s="135"/>
      <c r="IJ61" s="135"/>
      <c r="IK61" s="135"/>
      <c r="IL61" s="135"/>
      <c r="IM61" s="135"/>
      <c r="IN61" s="135"/>
      <c r="IO61" s="132"/>
      <c r="IP61" s="132"/>
      <c r="IQ61" s="132"/>
      <c r="IR61" s="332">
        <v>1589900</v>
      </c>
      <c r="IS61" s="132">
        <f>+IR61/1.19</f>
        <v>1336050.4201680673</v>
      </c>
      <c r="IT61" s="332">
        <f>+(IS61*36%)+IS61</f>
        <v>1817028.5714285716</v>
      </c>
      <c r="IU61" s="332"/>
      <c r="IV61" s="332"/>
      <c r="IW61" s="332"/>
      <c r="IX61" s="332"/>
      <c r="IY61" s="332"/>
      <c r="IZ61" s="332"/>
      <c r="JA61" s="332"/>
      <c r="JB61" s="332"/>
      <c r="JC61" s="332"/>
      <c r="JD61" s="332"/>
      <c r="JE61" s="332"/>
      <c r="JF61" s="332"/>
      <c r="JG61" s="332"/>
      <c r="JH61" s="332"/>
      <c r="JI61" s="332"/>
      <c r="JJ61" s="332"/>
      <c r="JK61" s="332"/>
      <c r="JL61" s="332"/>
      <c r="JM61" s="332"/>
      <c r="JN61" s="332"/>
      <c r="JO61" s="332"/>
      <c r="JP61" s="332"/>
      <c r="JQ61" s="332"/>
      <c r="JR61" s="332"/>
      <c r="JS61" s="332"/>
      <c r="JT61" s="332"/>
      <c r="JU61" s="332"/>
      <c r="JV61" s="332"/>
      <c r="JW61" s="332"/>
      <c r="JX61" s="332"/>
      <c r="JY61" s="332"/>
      <c r="JZ61" s="332"/>
      <c r="KA61" s="332"/>
      <c r="KB61" s="332"/>
      <c r="KC61" s="332"/>
      <c r="KD61" s="332"/>
      <c r="KE61" s="332"/>
      <c r="KF61" s="332"/>
      <c r="KG61" s="332"/>
      <c r="KH61" s="332"/>
      <c r="KI61" s="332"/>
      <c r="KJ61" s="332"/>
      <c r="KK61" s="332"/>
      <c r="KL61" s="332"/>
      <c r="KM61" s="332"/>
      <c r="KN61" s="332"/>
      <c r="KO61" s="332"/>
      <c r="KP61" s="332"/>
      <c r="KQ61" s="332"/>
      <c r="KR61" s="332">
        <v>1785000</v>
      </c>
      <c r="KS61" s="332">
        <f>+KR61/1.19</f>
        <v>1500000</v>
      </c>
      <c r="KT61" s="332">
        <f>+(KS61*36%)+KS61</f>
        <v>2040000</v>
      </c>
      <c r="KU61" s="332"/>
      <c r="KV61" s="332"/>
      <c r="KW61" s="332"/>
      <c r="KX61" s="332"/>
      <c r="KY61" s="332"/>
      <c r="KZ61" s="332"/>
      <c r="LA61" s="332"/>
      <c r="LB61" s="332"/>
      <c r="LC61" s="332"/>
      <c r="LD61" s="332"/>
      <c r="LE61" s="332"/>
      <c r="LF61" s="332"/>
      <c r="LG61" s="332"/>
      <c r="LH61" s="332"/>
      <c r="LI61" s="332"/>
      <c r="LJ61" s="332"/>
      <c r="LK61" s="332"/>
      <c r="LL61" s="332"/>
      <c r="LM61" s="332"/>
      <c r="LN61" s="332"/>
      <c r="LO61" s="332"/>
      <c r="LP61" s="332"/>
      <c r="LQ61" s="332"/>
      <c r="LR61" s="332"/>
      <c r="LS61" s="132">
        <f t="shared" si="1"/>
        <v>1817028.5714285716</v>
      </c>
      <c r="LT61" s="132">
        <f t="shared" si="2"/>
        <v>1828692.8571428573</v>
      </c>
      <c r="LU61" s="137">
        <f t="shared" si="3"/>
        <v>205723.15692677468</v>
      </c>
      <c r="LV61" s="136">
        <f t="shared" si="4"/>
        <v>0.11249738091512849</v>
      </c>
      <c r="LW61" s="137">
        <f t="shared" si="5"/>
        <v>1536716.8067226892</v>
      </c>
      <c r="LX61" s="137">
        <f t="shared" si="6"/>
        <v>291976.19327731093</v>
      </c>
      <c r="LY61" s="377">
        <f t="shared" si="18"/>
        <v>1828693</v>
      </c>
      <c r="LZ61" s="334" t="s">
        <v>636</v>
      </c>
    </row>
    <row r="62" spans="1:338" s="5" customFormat="1" ht="100.95" customHeight="1" x14ac:dyDescent="0.3">
      <c r="A62" s="131">
        <f t="shared" si="7"/>
        <v>59</v>
      </c>
      <c r="B62" s="236" t="s">
        <v>351</v>
      </c>
      <c r="C62" s="8" t="s">
        <v>679</v>
      </c>
      <c r="D62" s="236" t="s">
        <v>8</v>
      </c>
      <c r="E62" s="236">
        <v>1</v>
      </c>
      <c r="F62" s="132"/>
      <c r="G62" s="132"/>
      <c r="H62" s="132"/>
      <c r="I62" s="132"/>
      <c r="J62" s="132"/>
      <c r="K62" s="132"/>
      <c r="L62" s="132"/>
      <c r="M62" s="132"/>
      <c r="N62" s="132"/>
      <c r="O62" s="132"/>
      <c r="P62" s="132"/>
      <c r="Q62" s="132"/>
      <c r="R62" s="132"/>
      <c r="S62" s="132"/>
      <c r="T62" s="132"/>
      <c r="U62" s="132"/>
      <c r="V62" s="132"/>
      <c r="W62" s="132"/>
      <c r="X62" s="132"/>
      <c r="Y62" s="132"/>
      <c r="Z62" s="132"/>
      <c r="AA62" s="132"/>
      <c r="AB62" s="132"/>
      <c r="AC62" s="132"/>
      <c r="AD62" s="132"/>
      <c r="AE62" s="132"/>
      <c r="AF62" s="133"/>
      <c r="AG62" s="132"/>
      <c r="AH62" s="132"/>
      <c r="AI62" s="132"/>
      <c r="AJ62" s="132"/>
      <c r="AK62" s="134"/>
      <c r="AL62" s="134"/>
      <c r="AM62" s="135"/>
      <c r="AN62" s="137"/>
      <c r="AO62" s="135"/>
      <c r="AP62" s="135"/>
      <c r="AQ62" s="135"/>
      <c r="AR62" s="135"/>
      <c r="AS62" s="135"/>
      <c r="AT62" s="135"/>
      <c r="AU62" s="135"/>
      <c r="AV62" s="137"/>
      <c r="AW62" s="329"/>
      <c r="AX62" s="132"/>
      <c r="AY62" s="132"/>
      <c r="AZ62" s="137"/>
      <c r="BA62" s="137"/>
      <c r="BB62" s="135"/>
      <c r="BC62" s="135"/>
      <c r="BD62" s="137"/>
      <c r="BE62" s="137"/>
      <c r="BF62" s="135"/>
      <c r="BG62" s="135"/>
      <c r="BH62" s="135"/>
      <c r="BI62" s="135"/>
      <c r="BJ62" s="135"/>
      <c r="BK62" s="135"/>
      <c r="BL62" s="135"/>
      <c r="BM62" s="135"/>
      <c r="BN62" s="135"/>
      <c r="BO62" s="135"/>
      <c r="BP62" s="135"/>
      <c r="BQ62" s="330"/>
      <c r="BR62" s="135"/>
      <c r="BS62" s="135"/>
      <c r="BT62" s="135"/>
      <c r="BU62" s="135"/>
      <c r="BV62" s="135"/>
      <c r="BW62" s="135"/>
      <c r="BX62" s="135"/>
      <c r="BY62" s="135"/>
      <c r="BZ62" s="132"/>
      <c r="CA62" s="132"/>
      <c r="CB62" s="132"/>
      <c r="CC62" s="132"/>
      <c r="CD62" s="132"/>
      <c r="CE62" s="132"/>
      <c r="CF62" s="137"/>
      <c r="CG62" s="137"/>
      <c r="CH62" s="135"/>
      <c r="CI62" s="135"/>
      <c r="CJ62" s="135"/>
      <c r="CK62" s="135"/>
      <c r="CL62" s="135"/>
      <c r="CM62" s="135"/>
      <c r="CN62" s="135"/>
      <c r="CO62" s="330"/>
      <c r="CP62" s="135"/>
      <c r="CQ62" s="135"/>
      <c r="CR62" s="135"/>
      <c r="CS62" s="135"/>
      <c r="CT62" s="135"/>
      <c r="CU62" s="135"/>
      <c r="CV62" s="135"/>
      <c r="CW62" s="135"/>
      <c r="CX62" s="135"/>
      <c r="CY62" s="135"/>
      <c r="CZ62" s="135"/>
      <c r="DA62" s="135"/>
      <c r="DB62" s="137"/>
      <c r="DC62" s="137"/>
      <c r="DD62" s="137"/>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c r="FU62" s="135"/>
      <c r="FV62" s="135"/>
      <c r="FW62" s="135"/>
      <c r="FX62" s="135"/>
      <c r="FY62" s="135"/>
      <c r="FZ62" s="135"/>
      <c r="GA62" s="135"/>
      <c r="GB62" s="135"/>
      <c r="GC62" s="135"/>
      <c r="GD62" s="135"/>
      <c r="GE62" s="135"/>
      <c r="GF62" s="135"/>
      <c r="GG62" s="135"/>
      <c r="GH62" s="135"/>
      <c r="GI62" s="135"/>
      <c r="GJ62" s="135"/>
      <c r="GK62" s="135"/>
      <c r="GL62" s="132"/>
      <c r="GM62" s="132"/>
      <c r="GN62" s="132"/>
      <c r="GO62" s="132"/>
      <c r="GP62" s="132"/>
      <c r="GQ62" s="132"/>
      <c r="GR62" s="135"/>
      <c r="GS62" s="135"/>
      <c r="GT62" s="135"/>
      <c r="GU62" s="135"/>
      <c r="GV62" s="135"/>
      <c r="GW62" s="135"/>
      <c r="GX62" s="135"/>
      <c r="GY62" s="132"/>
      <c r="GZ62" s="132"/>
      <c r="HA62" s="132"/>
      <c r="HB62" s="135"/>
      <c r="HC62" s="135"/>
      <c r="HD62" s="135"/>
      <c r="HE62" s="135"/>
      <c r="HF62" s="135"/>
      <c r="HG62" s="135"/>
      <c r="HH62" s="135"/>
      <c r="HI62" s="132"/>
      <c r="HJ62" s="132"/>
      <c r="HK62" s="132"/>
      <c r="HL62" s="132"/>
      <c r="HM62" s="132"/>
      <c r="HN62" s="132"/>
      <c r="HO62" s="135"/>
      <c r="HP62" s="135"/>
      <c r="HQ62" s="135"/>
      <c r="HR62" s="135"/>
      <c r="HS62" s="135"/>
      <c r="HT62" s="135"/>
      <c r="HU62" s="135"/>
      <c r="HV62" s="135"/>
      <c r="HW62" s="135"/>
      <c r="HX62" s="135"/>
      <c r="HY62" s="135"/>
      <c r="HZ62" s="135"/>
      <c r="IA62" s="135"/>
      <c r="IB62" s="135"/>
      <c r="IC62" s="135"/>
      <c r="ID62" s="135"/>
      <c r="IE62" s="135"/>
      <c r="IF62" s="135"/>
      <c r="IG62" s="135"/>
      <c r="IH62" s="135"/>
      <c r="II62" s="135"/>
      <c r="IJ62" s="135"/>
      <c r="IK62" s="135"/>
      <c r="IL62" s="135"/>
      <c r="IM62" s="135"/>
      <c r="IN62" s="135"/>
      <c r="IO62" s="132">
        <f t="shared" ref="IO62" si="34">+(IP62*19%)+IP62</f>
        <v>190519</v>
      </c>
      <c r="IP62" s="132">
        <v>160100</v>
      </c>
      <c r="IQ62" s="132">
        <f t="shared" ref="IQ62" si="35">+(IP62*36%)+IP62</f>
        <v>217736</v>
      </c>
      <c r="IR62" s="332">
        <f t="shared" si="32"/>
        <v>186711</v>
      </c>
      <c r="IS62" s="132">
        <v>156900</v>
      </c>
      <c r="IT62" s="332">
        <f t="shared" si="33"/>
        <v>213384</v>
      </c>
      <c r="IU62" s="332"/>
      <c r="IV62" s="332"/>
      <c r="IW62" s="332"/>
      <c r="IX62" s="332"/>
      <c r="IY62" s="332"/>
      <c r="IZ62" s="332"/>
      <c r="JA62" s="332"/>
      <c r="JB62" s="332"/>
      <c r="JC62" s="332"/>
      <c r="JD62" s="332"/>
      <c r="JE62" s="332"/>
      <c r="JF62" s="332"/>
      <c r="JG62" s="332"/>
      <c r="JH62" s="332"/>
      <c r="JI62" s="332"/>
      <c r="JJ62" s="332"/>
      <c r="JK62" s="332"/>
      <c r="JL62" s="332"/>
      <c r="JM62" s="332"/>
      <c r="JN62" s="332"/>
      <c r="JO62" s="332"/>
      <c r="JP62" s="332"/>
      <c r="JQ62" s="332"/>
      <c r="JR62" s="332"/>
      <c r="JS62" s="332"/>
      <c r="JT62" s="332"/>
      <c r="JU62" s="332"/>
      <c r="JV62" s="332"/>
      <c r="JW62" s="332"/>
      <c r="JX62" s="332"/>
      <c r="JY62" s="332"/>
      <c r="JZ62" s="332"/>
      <c r="KA62" s="332"/>
      <c r="KB62" s="332"/>
      <c r="KC62" s="332"/>
      <c r="KD62" s="332"/>
      <c r="KE62" s="332"/>
      <c r="KF62" s="332"/>
      <c r="KG62" s="332"/>
      <c r="KH62" s="332"/>
      <c r="KI62" s="332"/>
      <c r="KJ62" s="332"/>
      <c r="KK62" s="332"/>
      <c r="KL62" s="332"/>
      <c r="KM62" s="332"/>
      <c r="KN62" s="332"/>
      <c r="KO62" s="332"/>
      <c r="KP62" s="332"/>
      <c r="KQ62" s="332"/>
      <c r="KR62" s="332"/>
      <c r="KS62" s="332"/>
      <c r="KT62" s="332"/>
      <c r="KU62" s="332"/>
      <c r="KV62" s="332"/>
      <c r="KW62" s="332"/>
      <c r="KX62" s="332"/>
      <c r="KY62" s="332"/>
      <c r="KZ62" s="332"/>
      <c r="LA62" s="332"/>
      <c r="LB62" s="332"/>
      <c r="LC62" s="332"/>
      <c r="LD62" s="332"/>
      <c r="LE62" s="332"/>
      <c r="LF62" s="332"/>
      <c r="LG62" s="332"/>
      <c r="LH62" s="332"/>
      <c r="LI62" s="332"/>
      <c r="LJ62" s="332"/>
      <c r="LK62" s="332"/>
      <c r="LL62" s="332"/>
      <c r="LM62" s="332"/>
      <c r="LN62" s="332"/>
      <c r="LO62" s="332"/>
      <c r="LP62" s="332"/>
      <c r="LQ62" s="332"/>
      <c r="LR62" s="332"/>
      <c r="LS62" s="132">
        <f t="shared" si="1"/>
        <v>215560</v>
      </c>
      <c r="LT62" s="132">
        <f t="shared" si="2"/>
        <v>215560</v>
      </c>
      <c r="LU62" s="137">
        <f t="shared" si="3"/>
        <v>3077.3287117238547</v>
      </c>
      <c r="LV62" s="136">
        <f t="shared" si="4"/>
        <v>1.42759728693814E-2</v>
      </c>
      <c r="LW62" s="137">
        <f t="shared" si="5"/>
        <v>181142.85714285716</v>
      </c>
      <c r="LX62" s="137">
        <f t="shared" si="6"/>
        <v>34417.142857142862</v>
      </c>
      <c r="LY62" s="377">
        <f t="shared" si="18"/>
        <v>215560</v>
      </c>
      <c r="LZ62" s="333" t="s">
        <v>125</v>
      </c>
    </row>
    <row r="63" spans="1:338" s="5" customFormat="1" ht="121.5" customHeight="1" x14ac:dyDescent="0.3">
      <c r="A63" s="131">
        <f t="shared" si="7"/>
        <v>60</v>
      </c>
      <c r="B63" s="66" t="s">
        <v>352</v>
      </c>
      <c r="C63" s="64" t="s">
        <v>353</v>
      </c>
      <c r="D63" s="66" t="s">
        <v>8</v>
      </c>
      <c r="E63" s="66">
        <v>1</v>
      </c>
      <c r="F63" s="132"/>
      <c r="G63" s="132"/>
      <c r="H63" s="132"/>
      <c r="I63" s="132"/>
      <c r="J63" s="132"/>
      <c r="K63" s="132"/>
      <c r="L63" s="132"/>
      <c r="M63" s="132"/>
      <c r="N63" s="132"/>
      <c r="O63" s="132"/>
      <c r="P63" s="132"/>
      <c r="Q63" s="132"/>
      <c r="R63" s="132"/>
      <c r="S63" s="132"/>
      <c r="T63" s="132"/>
      <c r="U63" s="132"/>
      <c r="V63" s="132"/>
      <c r="W63" s="132"/>
      <c r="X63" s="132"/>
      <c r="Y63" s="132"/>
      <c r="Z63" s="132"/>
      <c r="AA63" s="132"/>
      <c r="AB63" s="132"/>
      <c r="AC63" s="132"/>
      <c r="AD63" s="132"/>
      <c r="AE63" s="132"/>
      <c r="AF63" s="133"/>
      <c r="AG63" s="132"/>
      <c r="AH63" s="132"/>
      <c r="AI63" s="132"/>
      <c r="AJ63" s="132"/>
      <c r="AK63" s="134"/>
      <c r="AL63" s="134"/>
      <c r="AM63" s="135"/>
      <c r="AN63" s="137"/>
      <c r="AO63" s="135"/>
      <c r="AP63" s="135"/>
      <c r="AQ63" s="135"/>
      <c r="AR63" s="135"/>
      <c r="AS63" s="135"/>
      <c r="AT63" s="135"/>
      <c r="AU63" s="135"/>
      <c r="AV63" s="137"/>
      <c r="AW63" s="329"/>
      <c r="AX63" s="132"/>
      <c r="AY63" s="132"/>
      <c r="AZ63" s="137"/>
      <c r="BA63" s="137"/>
      <c r="BB63" s="135"/>
      <c r="BC63" s="135"/>
      <c r="BD63" s="137"/>
      <c r="BE63" s="137"/>
      <c r="BF63" s="135"/>
      <c r="BG63" s="135"/>
      <c r="BH63" s="135"/>
      <c r="BI63" s="135"/>
      <c r="BJ63" s="135"/>
      <c r="BK63" s="135"/>
      <c r="BL63" s="135"/>
      <c r="BM63" s="135"/>
      <c r="BN63" s="135"/>
      <c r="BO63" s="135"/>
      <c r="BP63" s="135"/>
      <c r="BQ63" s="330"/>
      <c r="BR63" s="135"/>
      <c r="BS63" s="135"/>
      <c r="BT63" s="135"/>
      <c r="BU63" s="135"/>
      <c r="BV63" s="135"/>
      <c r="BW63" s="135"/>
      <c r="BX63" s="135"/>
      <c r="BY63" s="135"/>
      <c r="BZ63" s="132"/>
      <c r="CA63" s="132"/>
      <c r="CB63" s="132"/>
      <c r="CC63" s="132"/>
      <c r="CD63" s="132"/>
      <c r="CE63" s="132"/>
      <c r="CF63" s="137"/>
      <c r="CG63" s="137"/>
      <c r="CH63" s="135"/>
      <c r="CI63" s="135"/>
      <c r="CJ63" s="135"/>
      <c r="CK63" s="135"/>
      <c r="CL63" s="135"/>
      <c r="CM63" s="135"/>
      <c r="CN63" s="135"/>
      <c r="CO63" s="330"/>
      <c r="CP63" s="135"/>
      <c r="CQ63" s="135"/>
      <c r="CR63" s="135"/>
      <c r="CS63" s="135"/>
      <c r="CT63" s="135"/>
      <c r="CU63" s="135"/>
      <c r="CV63" s="135"/>
      <c r="CW63" s="135"/>
      <c r="CX63" s="135"/>
      <c r="CY63" s="135"/>
      <c r="CZ63" s="135"/>
      <c r="DA63" s="135"/>
      <c r="DB63" s="137"/>
      <c r="DC63" s="137"/>
      <c r="DD63" s="137"/>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c r="EW63" s="135"/>
      <c r="EX63" s="135"/>
      <c r="EY63" s="135"/>
      <c r="EZ63" s="135"/>
      <c r="FA63" s="135"/>
      <c r="FB63" s="135"/>
      <c r="FC63" s="135"/>
      <c r="FD63" s="135"/>
      <c r="FE63" s="135"/>
      <c r="FF63" s="135"/>
      <c r="FG63" s="135"/>
      <c r="FH63" s="135"/>
      <c r="FI63" s="135"/>
      <c r="FJ63" s="135"/>
      <c r="FK63" s="135"/>
      <c r="FL63" s="135"/>
      <c r="FM63" s="135"/>
      <c r="FN63" s="135"/>
      <c r="FO63" s="135"/>
      <c r="FP63" s="135"/>
      <c r="FQ63" s="135"/>
      <c r="FR63" s="135"/>
      <c r="FS63" s="135"/>
      <c r="FT63" s="135"/>
      <c r="FU63" s="135"/>
      <c r="FV63" s="135"/>
      <c r="FW63" s="135"/>
      <c r="FX63" s="135"/>
      <c r="FY63" s="135"/>
      <c r="FZ63" s="135"/>
      <c r="GA63" s="135"/>
      <c r="GB63" s="135"/>
      <c r="GC63" s="135"/>
      <c r="GD63" s="135"/>
      <c r="GE63" s="135"/>
      <c r="GF63" s="135"/>
      <c r="GG63" s="135"/>
      <c r="GH63" s="135"/>
      <c r="GI63" s="135"/>
      <c r="GJ63" s="135"/>
      <c r="GK63" s="135"/>
      <c r="GL63" s="132"/>
      <c r="GM63" s="132"/>
      <c r="GN63" s="132"/>
      <c r="GO63" s="132"/>
      <c r="GP63" s="132"/>
      <c r="GQ63" s="132"/>
      <c r="GR63" s="135"/>
      <c r="GS63" s="135"/>
      <c r="GT63" s="135"/>
      <c r="GU63" s="135"/>
      <c r="GV63" s="135"/>
      <c r="GW63" s="135"/>
      <c r="GX63" s="135"/>
      <c r="GY63" s="132"/>
      <c r="GZ63" s="132"/>
      <c r="HA63" s="132"/>
      <c r="HB63" s="135"/>
      <c r="HC63" s="135"/>
      <c r="HD63" s="135"/>
      <c r="HE63" s="135"/>
      <c r="HF63" s="135"/>
      <c r="HG63" s="135"/>
      <c r="HH63" s="135"/>
      <c r="HI63" s="132"/>
      <c r="HJ63" s="132"/>
      <c r="HK63" s="132"/>
      <c r="HL63" s="132"/>
      <c r="HM63" s="132"/>
      <c r="HN63" s="132"/>
      <c r="HO63" s="135"/>
      <c r="HP63" s="135"/>
      <c r="HQ63" s="135"/>
      <c r="HR63" s="135"/>
      <c r="HS63" s="135"/>
      <c r="HT63" s="135"/>
      <c r="HU63" s="135"/>
      <c r="HV63" s="135"/>
      <c r="HW63" s="135"/>
      <c r="HX63" s="135"/>
      <c r="HY63" s="135"/>
      <c r="HZ63" s="135"/>
      <c r="IA63" s="135"/>
      <c r="IB63" s="135"/>
      <c r="IC63" s="135"/>
      <c r="ID63" s="135"/>
      <c r="IE63" s="135"/>
      <c r="IF63" s="135"/>
      <c r="IG63" s="135"/>
      <c r="IH63" s="135"/>
      <c r="II63" s="135"/>
      <c r="IJ63" s="135"/>
      <c r="IK63" s="135"/>
      <c r="IL63" s="135"/>
      <c r="IM63" s="135"/>
      <c r="IN63" s="135"/>
      <c r="IO63" s="132"/>
      <c r="IP63" s="132"/>
      <c r="IQ63" s="132"/>
      <c r="IR63" s="332"/>
      <c r="IS63" s="132"/>
      <c r="IT63" s="332"/>
      <c r="IU63" s="332"/>
      <c r="IV63" s="332"/>
      <c r="IW63" s="332"/>
      <c r="IX63" s="332"/>
      <c r="IY63" s="332"/>
      <c r="IZ63" s="332"/>
      <c r="JA63" s="332"/>
      <c r="JB63" s="332"/>
      <c r="JC63" s="332"/>
      <c r="JD63" s="332"/>
      <c r="JE63" s="332"/>
      <c r="JF63" s="332"/>
      <c r="JG63" s="332"/>
      <c r="JH63" s="332"/>
      <c r="JI63" s="332"/>
      <c r="JJ63" s="332"/>
      <c r="JK63" s="332"/>
      <c r="JL63" s="332"/>
      <c r="JM63" s="332"/>
      <c r="JN63" s="332"/>
      <c r="JO63" s="332">
        <v>57103</v>
      </c>
      <c r="JP63" s="332">
        <f>+JO63/1.19</f>
        <v>47985.71428571429</v>
      </c>
      <c r="JQ63" s="332">
        <f>+(JP63*36%)+JP63</f>
        <v>65260.571428571435</v>
      </c>
      <c r="JR63" s="332">
        <v>69100</v>
      </c>
      <c r="JS63" s="332">
        <f>+JR63/1.19</f>
        <v>58067.226890756305</v>
      </c>
      <c r="JT63" s="332">
        <f>+(JS63*36%)+JS63</f>
        <v>78971.42857142858</v>
      </c>
      <c r="JU63" s="332"/>
      <c r="JV63" s="332"/>
      <c r="JW63" s="332"/>
      <c r="JX63" s="332"/>
      <c r="JY63" s="332"/>
      <c r="JZ63" s="332"/>
      <c r="KA63" s="332"/>
      <c r="KB63" s="332"/>
      <c r="KC63" s="332"/>
      <c r="KD63" s="332"/>
      <c r="KE63" s="332"/>
      <c r="KF63" s="332"/>
      <c r="KG63" s="332"/>
      <c r="KH63" s="332"/>
      <c r="KI63" s="332"/>
      <c r="KJ63" s="332"/>
      <c r="KK63" s="332"/>
      <c r="KL63" s="332"/>
      <c r="KM63" s="332"/>
      <c r="KN63" s="332"/>
      <c r="KO63" s="332"/>
      <c r="KP63" s="332"/>
      <c r="KQ63" s="332"/>
      <c r="KR63" s="332"/>
      <c r="KS63" s="332"/>
      <c r="KT63" s="332"/>
      <c r="KU63" s="332"/>
      <c r="KV63" s="332"/>
      <c r="KW63" s="332"/>
      <c r="KX63" s="332"/>
      <c r="KY63" s="332"/>
      <c r="KZ63" s="332"/>
      <c r="LA63" s="332"/>
      <c r="LB63" s="332"/>
      <c r="LC63" s="332"/>
      <c r="LD63" s="332"/>
      <c r="LE63" s="332"/>
      <c r="LF63" s="332"/>
      <c r="LG63" s="332"/>
      <c r="LH63" s="332"/>
      <c r="LI63" s="332"/>
      <c r="LJ63" s="332"/>
      <c r="LK63" s="332"/>
      <c r="LL63" s="332"/>
      <c r="LM63" s="332"/>
      <c r="LN63" s="332"/>
      <c r="LO63" s="332"/>
      <c r="LP63" s="332"/>
      <c r="LQ63" s="332"/>
      <c r="LR63" s="332"/>
      <c r="LS63" s="132">
        <f t="shared" si="1"/>
        <v>72116</v>
      </c>
      <c r="LT63" s="132">
        <f t="shared" si="2"/>
        <v>72116</v>
      </c>
      <c r="LU63" s="137">
        <f t="shared" si="3"/>
        <v>9695.0400615942999</v>
      </c>
      <c r="LV63" s="136">
        <f t="shared" si="4"/>
        <v>0.13443674166057878</v>
      </c>
      <c r="LW63" s="137">
        <f t="shared" si="5"/>
        <v>60601.680672268907</v>
      </c>
      <c r="LX63" s="137">
        <f t="shared" si="6"/>
        <v>11514.319327731093</v>
      </c>
      <c r="LY63" s="377">
        <f t="shared" si="18"/>
        <v>72116</v>
      </c>
      <c r="LZ63" s="334" t="s">
        <v>636</v>
      </c>
    </row>
    <row r="64" spans="1:338" s="5" customFormat="1" ht="51" customHeight="1" x14ac:dyDescent="0.3">
      <c r="A64" s="131">
        <f t="shared" si="7"/>
        <v>61</v>
      </c>
      <c r="B64" s="66" t="s">
        <v>354</v>
      </c>
      <c r="C64" s="64" t="s">
        <v>705</v>
      </c>
      <c r="D64" s="66" t="s">
        <v>8</v>
      </c>
      <c r="E64" s="66">
        <v>1</v>
      </c>
      <c r="F64" s="132"/>
      <c r="G64" s="132"/>
      <c r="H64" s="132"/>
      <c r="I64" s="132"/>
      <c r="J64" s="132"/>
      <c r="K64" s="132"/>
      <c r="L64" s="132"/>
      <c r="M64" s="132"/>
      <c r="N64" s="132"/>
      <c r="O64" s="132"/>
      <c r="P64" s="132"/>
      <c r="Q64" s="132"/>
      <c r="R64" s="132"/>
      <c r="S64" s="132"/>
      <c r="T64" s="132"/>
      <c r="U64" s="132"/>
      <c r="V64" s="132"/>
      <c r="W64" s="132"/>
      <c r="X64" s="132"/>
      <c r="Y64" s="132"/>
      <c r="Z64" s="132"/>
      <c r="AA64" s="132"/>
      <c r="AB64" s="132"/>
      <c r="AC64" s="132"/>
      <c r="AD64" s="132"/>
      <c r="AE64" s="132"/>
      <c r="AF64" s="133"/>
      <c r="AG64" s="132"/>
      <c r="AH64" s="132"/>
      <c r="AI64" s="132"/>
      <c r="AJ64" s="132"/>
      <c r="AK64" s="134"/>
      <c r="AL64" s="134"/>
      <c r="AM64" s="135"/>
      <c r="AN64" s="137"/>
      <c r="AO64" s="135"/>
      <c r="AP64" s="135"/>
      <c r="AQ64" s="135"/>
      <c r="AR64" s="135"/>
      <c r="AS64" s="135"/>
      <c r="AT64" s="135"/>
      <c r="AU64" s="135"/>
      <c r="AV64" s="137"/>
      <c r="AW64" s="329"/>
      <c r="AX64" s="132"/>
      <c r="AY64" s="132"/>
      <c r="AZ64" s="137"/>
      <c r="BA64" s="137"/>
      <c r="BB64" s="135"/>
      <c r="BC64" s="135"/>
      <c r="BD64" s="137"/>
      <c r="BE64" s="137"/>
      <c r="BF64" s="135"/>
      <c r="BG64" s="135"/>
      <c r="BH64" s="135"/>
      <c r="BI64" s="135"/>
      <c r="BJ64" s="135"/>
      <c r="BK64" s="135"/>
      <c r="BL64" s="135"/>
      <c r="BM64" s="135"/>
      <c r="BN64" s="135"/>
      <c r="BO64" s="135"/>
      <c r="BP64" s="135"/>
      <c r="BQ64" s="330"/>
      <c r="BR64" s="135"/>
      <c r="BS64" s="135"/>
      <c r="BT64" s="135"/>
      <c r="BU64" s="135"/>
      <c r="BV64" s="135"/>
      <c r="BW64" s="135"/>
      <c r="BX64" s="135"/>
      <c r="BY64" s="135"/>
      <c r="BZ64" s="132"/>
      <c r="CA64" s="132"/>
      <c r="CB64" s="132"/>
      <c r="CC64" s="132"/>
      <c r="CD64" s="132"/>
      <c r="CE64" s="132"/>
      <c r="CF64" s="137"/>
      <c r="CG64" s="137"/>
      <c r="CH64" s="135"/>
      <c r="CI64" s="135"/>
      <c r="CJ64" s="135"/>
      <c r="CK64" s="135"/>
      <c r="CL64" s="135"/>
      <c r="CM64" s="135"/>
      <c r="CN64" s="135"/>
      <c r="CO64" s="330"/>
      <c r="CP64" s="135"/>
      <c r="CQ64" s="135"/>
      <c r="CR64" s="135"/>
      <c r="CS64" s="135"/>
      <c r="CT64" s="135"/>
      <c r="CU64" s="135"/>
      <c r="CV64" s="135"/>
      <c r="CW64" s="135"/>
      <c r="CX64" s="135"/>
      <c r="CY64" s="135"/>
      <c r="CZ64" s="135"/>
      <c r="DA64" s="135"/>
      <c r="DB64" s="137"/>
      <c r="DC64" s="137"/>
      <c r="DD64" s="137"/>
      <c r="DE64" s="135"/>
      <c r="DF64" s="135"/>
      <c r="DG64" s="135"/>
      <c r="DH64" s="135"/>
      <c r="DI64" s="135"/>
      <c r="DJ64" s="135"/>
      <c r="DK64" s="135"/>
      <c r="DL64" s="135"/>
      <c r="DM64" s="135"/>
      <c r="DN64" s="135"/>
      <c r="DO64" s="135"/>
      <c r="DP64" s="135"/>
      <c r="DQ64" s="135"/>
      <c r="DR64" s="135"/>
      <c r="DS64" s="135"/>
      <c r="DT64" s="135"/>
      <c r="DU64" s="135"/>
      <c r="DV64" s="135"/>
      <c r="DW64" s="135"/>
      <c r="DX64" s="135"/>
      <c r="DY64" s="135"/>
      <c r="DZ64" s="135"/>
      <c r="EA64" s="135"/>
      <c r="EB64" s="135"/>
      <c r="EC64" s="135"/>
      <c r="ED64" s="135"/>
      <c r="EE64" s="135"/>
      <c r="EF64" s="135"/>
      <c r="EG64" s="135"/>
      <c r="EH64" s="135"/>
      <c r="EI64" s="135"/>
      <c r="EJ64" s="135"/>
      <c r="EK64" s="135"/>
      <c r="EL64" s="135"/>
      <c r="EM64" s="135"/>
      <c r="EN64" s="135"/>
      <c r="EO64" s="135"/>
      <c r="EP64" s="135"/>
      <c r="EQ64" s="135"/>
      <c r="ER64" s="135"/>
      <c r="ES64" s="135"/>
      <c r="ET64" s="135"/>
      <c r="EU64" s="135"/>
      <c r="EV64" s="135"/>
      <c r="EW64" s="135"/>
      <c r="EX64" s="135"/>
      <c r="EY64" s="135"/>
      <c r="EZ64" s="135"/>
      <c r="FA64" s="135"/>
      <c r="FB64" s="135"/>
      <c r="FC64" s="135"/>
      <c r="FD64" s="135"/>
      <c r="FE64" s="135"/>
      <c r="FF64" s="135"/>
      <c r="FG64" s="135"/>
      <c r="FH64" s="135"/>
      <c r="FI64" s="135"/>
      <c r="FJ64" s="135"/>
      <c r="FK64" s="135"/>
      <c r="FL64" s="135"/>
      <c r="FM64" s="135"/>
      <c r="FN64" s="135"/>
      <c r="FO64" s="135"/>
      <c r="FP64" s="135"/>
      <c r="FQ64" s="135"/>
      <c r="FR64" s="135"/>
      <c r="FS64" s="135"/>
      <c r="FT64" s="135"/>
      <c r="FU64" s="135"/>
      <c r="FV64" s="135"/>
      <c r="FW64" s="135"/>
      <c r="FX64" s="135"/>
      <c r="FY64" s="135"/>
      <c r="FZ64" s="135"/>
      <c r="GA64" s="135"/>
      <c r="GB64" s="135"/>
      <c r="GC64" s="135"/>
      <c r="GD64" s="135"/>
      <c r="GE64" s="135"/>
      <c r="GF64" s="135"/>
      <c r="GG64" s="135"/>
      <c r="GH64" s="135"/>
      <c r="GI64" s="135"/>
      <c r="GJ64" s="135"/>
      <c r="GK64" s="135"/>
      <c r="GL64" s="132"/>
      <c r="GM64" s="132"/>
      <c r="GN64" s="132"/>
      <c r="GO64" s="132"/>
      <c r="GP64" s="132"/>
      <c r="GQ64" s="132"/>
      <c r="GR64" s="135"/>
      <c r="GS64" s="135"/>
      <c r="GT64" s="135"/>
      <c r="GU64" s="135"/>
      <c r="GV64" s="135"/>
      <c r="GW64" s="135"/>
      <c r="GX64" s="135"/>
      <c r="GY64" s="132"/>
      <c r="GZ64" s="132"/>
      <c r="HA64" s="132"/>
      <c r="HB64" s="135"/>
      <c r="HC64" s="135"/>
      <c r="HD64" s="135"/>
      <c r="HE64" s="135"/>
      <c r="HF64" s="135"/>
      <c r="HG64" s="135"/>
      <c r="HH64" s="135"/>
      <c r="HI64" s="132"/>
      <c r="HJ64" s="132"/>
      <c r="HK64" s="132"/>
      <c r="HL64" s="132"/>
      <c r="HM64" s="132"/>
      <c r="HN64" s="132"/>
      <c r="HO64" s="135"/>
      <c r="HP64" s="135"/>
      <c r="HQ64" s="135"/>
      <c r="HR64" s="135"/>
      <c r="HS64" s="135"/>
      <c r="HT64" s="135"/>
      <c r="HU64" s="135"/>
      <c r="HV64" s="135"/>
      <c r="HW64" s="135"/>
      <c r="HX64" s="135"/>
      <c r="HY64" s="135"/>
      <c r="HZ64" s="135"/>
      <c r="IA64" s="135"/>
      <c r="IB64" s="135"/>
      <c r="IC64" s="135"/>
      <c r="ID64" s="135"/>
      <c r="IE64" s="135"/>
      <c r="IF64" s="135"/>
      <c r="IG64" s="135"/>
      <c r="IH64" s="135"/>
      <c r="II64" s="135"/>
      <c r="IJ64" s="135"/>
      <c r="IK64" s="135"/>
      <c r="IL64" s="135"/>
      <c r="IM64" s="135"/>
      <c r="IN64" s="135"/>
      <c r="IO64" s="132"/>
      <c r="IP64" s="132"/>
      <c r="IQ64" s="132"/>
      <c r="IR64" s="332">
        <v>512900</v>
      </c>
      <c r="IS64" s="132">
        <f>+IR64/1.19</f>
        <v>431008.40336134454</v>
      </c>
      <c r="IT64" s="332">
        <f>+(IS64*36%)+IS64</f>
        <v>586171.42857142852</v>
      </c>
      <c r="IU64" s="332"/>
      <c r="IV64" s="332"/>
      <c r="IW64" s="332"/>
      <c r="IX64" s="332"/>
      <c r="IY64" s="332"/>
      <c r="IZ64" s="332"/>
      <c r="JA64" s="332"/>
      <c r="JB64" s="332"/>
      <c r="JC64" s="332"/>
      <c r="JD64" s="332"/>
      <c r="JE64" s="332"/>
      <c r="JF64" s="332"/>
      <c r="JG64" s="332"/>
      <c r="JH64" s="332"/>
      <c r="JI64" s="332"/>
      <c r="JJ64" s="332"/>
      <c r="JK64" s="332"/>
      <c r="JL64" s="332"/>
      <c r="JM64" s="332"/>
      <c r="JN64" s="332"/>
      <c r="JO64" s="332"/>
      <c r="JP64" s="332"/>
      <c r="JQ64" s="332"/>
      <c r="JR64" s="332"/>
      <c r="JS64" s="332"/>
      <c r="JT64" s="332"/>
      <c r="JU64" s="332"/>
      <c r="JV64" s="332"/>
      <c r="JW64" s="332"/>
      <c r="JX64" s="332"/>
      <c r="JY64" s="332"/>
      <c r="JZ64" s="332"/>
      <c r="KA64" s="332"/>
      <c r="KB64" s="332"/>
      <c r="KC64" s="332"/>
      <c r="KD64" s="332"/>
      <c r="KE64" s="332"/>
      <c r="KF64" s="332"/>
      <c r="KG64" s="332"/>
      <c r="KH64" s="332"/>
      <c r="KI64" s="332"/>
      <c r="KJ64" s="332"/>
      <c r="KK64" s="332"/>
      <c r="KL64" s="332"/>
      <c r="KM64" s="332"/>
      <c r="KN64" s="332"/>
      <c r="KO64" s="332"/>
      <c r="KP64" s="332"/>
      <c r="KQ64" s="332"/>
      <c r="KR64" s="332"/>
      <c r="KS64" s="332"/>
      <c r="KT64" s="332"/>
      <c r="KU64" s="332">
        <v>355900</v>
      </c>
      <c r="KV64" s="332">
        <f>+KU64/1.19</f>
        <v>299075.63025210088</v>
      </c>
      <c r="KW64" s="332">
        <f>+(KV64*36%)+KV64</f>
        <v>406742.85714285716</v>
      </c>
      <c r="KX64" s="332"/>
      <c r="KY64" s="332"/>
      <c r="KZ64" s="332"/>
      <c r="LA64" s="332"/>
      <c r="LB64" s="332"/>
      <c r="LC64" s="332"/>
      <c r="LD64" s="332"/>
      <c r="LE64" s="332"/>
      <c r="LF64" s="332"/>
      <c r="LG64" s="332"/>
      <c r="LH64" s="332"/>
      <c r="LI64" s="332"/>
      <c r="LJ64" s="332"/>
      <c r="LK64" s="332"/>
      <c r="LL64" s="332"/>
      <c r="LM64" s="332"/>
      <c r="LN64" s="332"/>
      <c r="LO64" s="332"/>
      <c r="LP64" s="332"/>
      <c r="LQ64" s="332"/>
      <c r="LR64" s="332"/>
      <c r="LS64" s="132">
        <f t="shared" si="1"/>
        <v>496457.14285714284</v>
      </c>
      <c r="LT64" s="132">
        <f t="shared" si="2"/>
        <v>496457.14285714284</v>
      </c>
      <c r="LU64" s="137">
        <f t="shared" si="3"/>
        <v>126875.1595957574</v>
      </c>
      <c r="LV64" s="136">
        <f t="shared" si="4"/>
        <v>0.25556115250066236</v>
      </c>
      <c r="LW64" s="137">
        <f t="shared" si="5"/>
        <v>417191.59663865546</v>
      </c>
      <c r="LX64" s="137">
        <f t="shared" si="6"/>
        <v>79266.403361344535</v>
      </c>
      <c r="LY64" s="377">
        <f t="shared" si="18"/>
        <v>496458</v>
      </c>
      <c r="LZ64" s="334" t="s">
        <v>636</v>
      </c>
    </row>
    <row r="65" spans="1:338" s="5" customFormat="1" ht="60" customHeight="1" x14ac:dyDescent="0.3">
      <c r="A65" s="131">
        <f t="shared" si="7"/>
        <v>62</v>
      </c>
      <c r="B65" s="236" t="s">
        <v>355</v>
      </c>
      <c r="C65" s="8" t="s">
        <v>682</v>
      </c>
      <c r="D65" s="236" t="s">
        <v>8</v>
      </c>
      <c r="E65" s="236">
        <v>1</v>
      </c>
      <c r="F65" s="132"/>
      <c r="G65" s="132"/>
      <c r="H65" s="132"/>
      <c r="I65" s="132"/>
      <c r="J65" s="132"/>
      <c r="K65" s="132"/>
      <c r="L65" s="132"/>
      <c r="M65" s="132"/>
      <c r="N65" s="132"/>
      <c r="O65" s="132"/>
      <c r="P65" s="132"/>
      <c r="Q65" s="132"/>
      <c r="R65" s="132"/>
      <c r="S65" s="132"/>
      <c r="T65" s="132"/>
      <c r="U65" s="132"/>
      <c r="V65" s="132"/>
      <c r="W65" s="132"/>
      <c r="X65" s="132"/>
      <c r="Y65" s="132"/>
      <c r="Z65" s="132"/>
      <c r="AA65" s="132"/>
      <c r="AB65" s="132"/>
      <c r="AC65" s="132">
        <v>45000</v>
      </c>
      <c r="AD65" s="132">
        <f>(AC65*5.1%)+AC65</f>
        <v>47295</v>
      </c>
      <c r="AE65" s="132"/>
      <c r="AF65" s="133"/>
      <c r="AG65" s="132"/>
      <c r="AH65" s="132"/>
      <c r="AI65" s="132"/>
      <c r="AJ65" s="132"/>
      <c r="AK65" s="134"/>
      <c r="AL65" s="134"/>
      <c r="AM65" s="135"/>
      <c r="AN65" s="137"/>
      <c r="AO65" s="135"/>
      <c r="AP65" s="135"/>
      <c r="AQ65" s="135"/>
      <c r="AR65" s="135"/>
      <c r="AS65" s="135"/>
      <c r="AT65" s="135"/>
      <c r="AU65" s="135"/>
      <c r="AV65" s="137"/>
      <c r="AW65" s="329"/>
      <c r="AX65" s="132"/>
      <c r="AY65" s="132"/>
      <c r="AZ65" s="137"/>
      <c r="BA65" s="137"/>
      <c r="BB65" s="135"/>
      <c r="BC65" s="135"/>
      <c r="BD65" s="137"/>
      <c r="BE65" s="137"/>
      <c r="BF65" s="135"/>
      <c r="BG65" s="135"/>
      <c r="BH65" s="135"/>
      <c r="BI65" s="135"/>
      <c r="BJ65" s="135"/>
      <c r="BK65" s="135"/>
      <c r="BL65" s="135"/>
      <c r="BM65" s="135"/>
      <c r="BN65" s="135"/>
      <c r="BO65" s="135"/>
      <c r="BP65" s="135"/>
      <c r="BQ65" s="330"/>
      <c r="BR65" s="135"/>
      <c r="BS65" s="135"/>
      <c r="BT65" s="135"/>
      <c r="BU65" s="135"/>
      <c r="BV65" s="135"/>
      <c r="BW65" s="135"/>
      <c r="BX65" s="135"/>
      <c r="BY65" s="135"/>
      <c r="BZ65" s="132"/>
      <c r="CA65" s="132"/>
      <c r="CB65" s="132"/>
      <c r="CC65" s="132"/>
      <c r="CD65" s="132"/>
      <c r="CE65" s="132"/>
      <c r="CF65" s="137"/>
      <c r="CG65" s="137"/>
      <c r="CH65" s="135"/>
      <c r="CI65" s="135"/>
      <c r="CJ65" s="135"/>
      <c r="CK65" s="135"/>
      <c r="CL65" s="135"/>
      <c r="CM65" s="135"/>
      <c r="CN65" s="135"/>
      <c r="CO65" s="330"/>
      <c r="CP65" s="135"/>
      <c r="CQ65" s="135"/>
      <c r="CR65" s="135"/>
      <c r="CS65" s="135"/>
      <c r="CT65" s="135"/>
      <c r="CU65" s="135"/>
      <c r="CV65" s="135"/>
      <c r="CW65" s="135"/>
      <c r="CX65" s="135"/>
      <c r="CY65" s="135"/>
      <c r="CZ65" s="135"/>
      <c r="DA65" s="135"/>
      <c r="DB65" s="137"/>
      <c r="DC65" s="137"/>
      <c r="DD65" s="137"/>
      <c r="DE65" s="135"/>
      <c r="DF65" s="135"/>
      <c r="DG65" s="135"/>
      <c r="DH65" s="135"/>
      <c r="DI65" s="135"/>
      <c r="DJ65" s="135"/>
      <c r="DK65" s="135"/>
      <c r="DL65" s="135"/>
      <c r="DM65" s="135"/>
      <c r="DN65" s="135"/>
      <c r="DO65" s="135"/>
      <c r="DP65" s="135"/>
      <c r="DQ65" s="135"/>
      <c r="DR65" s="135"/>
      <c r="DS65" s="135"/>
      <c r="DT65" s="135"/>
      <c r="DU65" s="135"/>
      <c r="DV65" s="135"/>
      <c r="DW65" s="135"/>
      <c r="DX65" s="135"/>
      <c r="DY65" s="135"/>
      <c r="DZ65" s="135"/>
      <c r="EA65" s="135"/>
      <c r="EB65" s="135"/>
      <c r="EC65" s="135"/>
      <c r="ED65" s="135"/>
      <c r="EE65" s="135"/>
      <c r="EF65" s="135"/>
      <c r="EG65" s="135"/>
      <c r="EH65" s="135"/>
      <c r="EI65" s="135"/>
      <c r="EJ65" s="135"/>
      <c r="EK65" s="135"/>
      <c r="EL65" s="135"/>
      <c r="EM65" s="135"/>
      <c r="EN65" s="135"/>
      <c r="EO65" s="135"/>
      <c r="EP65" s="135"/>
      <c r="EQ65" s="135"/>
      <c r="ER65" s="135"/>
      <c r="ES65" s="135"/>
      <c r="ET65" s="135"/>
      <c r="EU65" s="135"/>
      <c r="EV65" s="135"/>
      <c r="EW65" s="135"/>
      <c r="EX65" s="135"/>
      <c r="EY65" s="135"/>
      <c r="EZ65" s="135"/>
      <c r="FA65" s="135"/>
      <c r="FB65" s="135"/>
      <c r="FC65" s="135"/>
      <c r="FD65" s="135"/>
      <c r="FE65" s="135"/>
      <c r="FF65" s="135"/>
      <c r="FG65" s="135"/>
      <c r="FH65" s="135"/>
      <c r="FI65" s="135"/>
      <c r="FJ65" s="135"/>
      <c r="FK65" s="135"/>
      <c r="FL65" s="135"/>
      <c r="FM65" s="135"/>
      <c r="FN65" s="135"/>
      <c r="FO65" s="135"/>
      <c r="FP65" s="135"/>
      <c r="FQ65" s="135"/>
      <c r="FR65" s="135"/>
      <c r="FS65" s="135"/>
      <c r="FT65" s="135"/>
      <c r="FU65" s="135"/>
      <c r="FV65" s="135"/>
      <c r="FW65" s="135"/>
      <c r="FX65" s="135"/>
      <c r="FY65" s="135"/>
      <c r="FZ65" s="135"/>
      <c r="GA65" s="135"/>
      <c r="GB65" s="135"/>
      <c r="GC65" s="135"/>
      <c r="GD65" s="135"/>
      <c r="GE65" s="135"/>
      <c r="GF65" s="135"/>
      <c r="GG65" s="135"/>
      <c r="GH65" s="135"/>
      <c r="GI65" s="135"/>
      <c r="GJ65" s="135"/>
      <c r="GK65" s="135"/>
      <c r="GL65" s="132"/>
      <c r="GM65" s="132"/>
      <c r="GN65" s="132"/>
      <c r="GO65" s="132"/>
      <c r="GP65" s="132"/>
      <c r="GQ65" s="132"/>
      <c r="GR65" s="135"/>
      <c r="GS65" s="135"/>
      <c r="GT65" s="135"/>
      <c r="GU65" s="135"/>
      <c r="GV65" s="135"/>
      <c r="GW65" s="135"/>
      <c r="GX65" s="135"/>
      <c r="GY65" s="132"/>
      <c r="GZ65" s="132"/>
      <c r="HA65" s="132"/>
      <c r="HB65" s="135"/>
      <c r="HC65" s="135"/>
      <c r="HD65" s="135"/>
      <c r="HE65" s="135"/>
      <c r="HF65" s="135"/>
      <c r="HG65" s="135"/>
      <c r="HH65" s="135"/>
      <c r="HI65" s="132"/>
      <c r="HJ65" s="132"/>
      <c r="HK65" s="132"/>
      <c r="HL65" s="132"/>
      <c r="HM65" s="132"/>
      <c r="HN65" s="132"/>
      <c r="HO65" s="135"/>
      <c r="HP65" s="135"/>
      <c r="HQ65" s="135"/>
      <c r="HR65" s="135"/>
      <c r="HS65" s="135"/>
      <c r="HT65" s="135"/>
      <c r="HU65" s="135"/>
      <c r="HV65" s="135"/>
      <c r="HW65" s="135"/>
      <c r="HX65" s="135"/>
      <c r="HY65" s="135"/>
      <c r="HZ65" s="135"/>
      <c r="IA65" s="135"/>
      <c r="IB65" s="135"/>
      <c r="IC65" s="135"/>
      <c r="ID65" s="135"/>
      <c r="IE65" s="135"/>
      <c r="IF65" s="135"/>
      <c r="IG65" s="135"/>
      <c r="IH65" s="135"/>
      <c r="II65" s="135"/>
      <c r="IJ65" s="135"/>
      <c r="IK65" s="135"/>
      <c r="IL65" s="135"/>
      <c r="IM65" s="135"/>
      <c r="IN65" s="135"/>
      <c r="IO65" s="132"/>
      <c r="IP65" s="132"/>
      <c r="IQ65" s="132"/>
      <c r="IR65" s="332"/>
      <c r="IS65" s="132"/>
      <c r="IT65" s="332"/>
      <c r="IU65" s="332"/>
      <c r="IV65" s="332"/>
      <c r="IW65" s="332"/>
      <c r="IX65" s="332"/>
      <c r="IY65" s="332"/>
      <c r="IZ65" s="332"/>
      <c r="JA65" s="332"/>
      <c r="JB65" s="332"/>
      <c r="JC65" s="332"/>
      <c r="JD65" s="332"/>
      <c r="JE65" s="332"/>
      <c r="JF65" s="332"/>
      <c r="JG65" s="332"/>
      <c r="JH65" s="332"/>
      <c r="JI65" s="332"/>
      <c r="JJ65" s="332"/>
      <c r="JK65" s="332"/>
      <c r="JL65" s="332"/>
      <c r="JM65" s="332"/>
      <c r="JN65" s="332"/>
      <c r="JO65" s="332"/>
      <c r="JP65" s="332"/>
      <c r="JQ65" s="332"/>
      <c r="JR65" s="332"/>
      <c r="JS65" s="332"/>
      <c r="JT65" s="332"/>
      <c r="JU65" s="332"/>
      <c r="JV65" s="332"/>
      <c r="JW65" s="332"/>
      <c r="JX65" s="332"/>
      <c r="JY65" s="332"/>
      <c r="JZ65" s="332"/>
      <c r="KA65" s="332"/>
      <c r="KB65" s="332"/>
      <c r="KC65" s="332"/>
      <c r="KD65" s="332"/>
      <c r="KE65" s="332"/>
      <c r="KF65" s="332"/>
      <c r="KG65" s="332"/>
      <c r="KH65" s="332"/>
      <c r="KI65" s="332"/>
      <c r="KJ65" s="332"/>
      <c r="KK65" s="332"/>
      <c r="KL65" s="332"/>
      <c r="KM65" s="332"/>
      <c r="KN65" s="332"/>
      <c r="KO65" s="332"/>
      <c r="KP65" s="332"/>
      <c r="KQ65" s="332"/>
      <c r="KR65" s="332"/>
      <c r="KS65" s="332"/>
      <c r="KT65" s="332"/>
      <c r="KU65" s="332"/>
      <c r="KV65" s="332"/>
      <c r="KW65" s="332"/>
      <c r="KX65" s="332">
        <v>28900</v>
      </c>
      <c r="KY65" s="332">
        <f>+KX65/1.19</f>
        <v>24285.714285714286</v>
      </c>
      <c r="KZ65" s="332">
        <f>+(KY65*36%)+KY65</f>
        <v>33028.571428571428</v>
      </c>
      <c r="LA65" s="332">
        <v>35000</v>
      </c>
      <c r="LB65" s="332">
        <f>+LA65/1.19</f>
        <v>29411.764705882353</v>
      </c>
      <c r="LC65" s="332">
        <f>+(LB65*36%)+LB65</f>
        <v>40000</v>
      </c>
      <c r="LD65" s="332"/>
      <c r="LE65" s="332"/>
      <c r="LF65" s="332"/>
      <c r="LG65" s="332"/>
      <c r="LH65" s="332"/>
      <c r="LI65" s="332"/>
      <c r="LJ65" s="332"/>
      <c r="LK65" s="332"/>
      <c r="LL65" s="332"/>
      <c r="LM65" s="332"/>
      <c r="LN65" s="332"/>
      <c r="LO65" s="332"/>
      <c r="LP65" s="332"/>
      <c r="LQ65" s="332"/>
      <c r="LR65" s="332"/>
      <c r="LS65" s="132">
        <f t="shared" si="1"/>
        <v>40000</v>
      </c>
      <c r="LT65" s="132">
        <f t="shared" si="2"/>
        <v>40107.857142857138</v>
      </c>
      <c r="LU65" s="137">
        <f t="shared" si="3"/>
        <v>7133.8258261866322</v>
      </c>
      <c r="LV65" s="136">
        <f t="shared" si="4"/>
        <v>0.17786604257557811</v>
      </c>
      <c r="LW65" s="137">
        <f t="shared" si="5"/>
        <v>33613.445378151264</v>
      </c>
      <c r="LX65" s="137">
        <f t="shared" si="6"/>
        <v>6386.5546218487398</v>
      </c>
      <c r="LY65" s="377">
        <f t="shared" si="18"/>
        <v>40000</v>
      </c>
      <c r="LZ65" s="334" t="s">
        <v>636</v>
      </c>
    </row>
    <row r="66" spans="1:338" s="5" customFormat="1" ht="117.45" customHeight="1" x14ac:dyDescent="0.3">
      <c r="A66" s="131">
        <f t="shared" si="7"/>
        <v>63</v>
      </c>
      <c r="B66" s="236" t="s">
        <v>356</v>
      </c>
      <c r="C66" s="8" t="s">
        <v>708</v>
      </c>
      <c r="D66" s="236" t="s">
        <v>8</v>
      </c>
      <c r="E66" s="236">
        <v>1</v>
      </c>
      <c r="F66" s="132"/>
      <c r="G66" s="132"/>
      <c r="H66" s="132"/>
      <c r="I66" s="132"/>
      <c r="J66" s="132"/>
      <c r="K66" s="132"/>
      <c r="L66" s="132"/>
      <c r="M66" s="132"/>
      <c r="N66" s="132"/>
      <c r="O66" s="132"/>
      <c r="P66" s="132"/>
      <c r="Q66" s="132"/>
      <c r="R66" s="132"/>
      <c r="S66" s="132"/>
      <c r="T66" s="132"/>
      <c r="U66" s="132"/>
      <c r="V66" s="132"/>
      <c r="W66" s="132"/>
      <c r="X66" s="132"/>
      <c r="Y66" s="132"/>
      <c r="Z66" s="132"/>
      <c r="AA66" s="132"/>
      <c r="AB66" s="132"/>
      <c r="AC66" s="132"/>
      <c r="AD66" s="132"/>
      <c r="AE66" s="132"/>
      <c r="AF66" s="133"/>
      <c r="AG66" s="132"/>
      <c r="AH66" s="132"/>
      <c r="AI66" s="132"/>
      <c r="AJ66" s="132"/>
      <c r="AK66" s="134"/>
      <c r="AL66" s="134"/>
      <c r="AM66" s="135"/>
      <c r="AN66" s="137"/>
      <c r="AO66" s="135"/>
      <c r="AP66" s="135"/>
      <c r="AQ66" s="135"/>
      <c r="AR66" s="135"/>
      <c r="AS66" s="135"/>
      <c r="AT66" s="135"/>
      <c r="AU66" s="135"/>
      <c r="AV66" s="137"/>
      <c r="AW66" s="329"/>
      <c r="AX66" s="132"/>
      <c r="AY66" s="132"/>
      <c r="AZ66" s="137"/>
      <c r="BA66" s="137"/>
      <c r="BB66" s="135"/>
      <c r="BC66" s="135"/>
      <c r="BD66" s="137"/>
      <c r="BE66" s="137"/>
      <c r="BF66" s="135"/>
      <c r="BG66" s="135"/>
      <c r="BH66" s="135"/>
      <c r="BI66" s="135"/>
      <c r="BJ66" s="135"/>
      <c r="BK66" s="135"/>
      <c r="BL66" s="135"/>
      <c r="BM66" s="135"/>
      <c r="BN66" s="135"/>
      <c r="BO66" s="135"/>
      <c r="BP66" s="135"/>
      <c r="BQ66" s="330"/>
      <c r="BR66" s="135"/>
      <c r="BS66" s="135"/>
      <c r="BT66" s="135"/>
      <c r="BU66" s="135"/>
      <c r="BV66" s="135"/>
      <c r="BW66" s="135"/>
      <c r="BX66" s="135"/>
      <c r="BY66" s="135"/>
      <c r="BZ66" s="132"/>
      <c r="CA66" s="132"/>
      <c r="CB66" s="132"/>
      <c r="CC66" s="132"/>
      <c r="CD66" s="132"/>
      <c r="CE66" s="132"/>
      <c r="CF66" s="137"/>
      <c r="CG66" s="137"/>
      <c r="CH66" s="135"/>
      <c r="CI66" s="135"/>
      <c r="CJ66" s="135"/>
      <c r="CK66" s="135"/>
      <c r="CL66" s="135"/>
      <c r="CM66" s="135"/>
      <c r="CN66" s="135"/>
      <c r="CO66" s="330"/>
      <c r="CP66" s="135"/>
      <c r="CQ66" s="135"/>
      <c r="CR66" s="135"/>
      <c r="CS66" s="135"/>
      <c r="CT66" s="135"/>
      <c r="CU66" s="135"/>
      <c r="CV66" s="135"/>
      <c r="CW66" s="135"/>
      <c r="CX66" s="135"/>
      <c r="CY66" s="135"/>
      <c r="CZ66" s="135"/>
      <c r="DA66" s="135"/>
      <c r="DB66" s="137"/>
      <c r="DC66" s="137"/>
      <c r="DD66" s="137"/>
      <c r="DE66" s="135"/>
      <c r="DF66" s="135"/>
      <c r="DG66" s="135"/>
      <c r="DH66" s="135"/>
      <c r="DI66" s="135"/>
      <c r="DJ66" s="135"/>
      <c r="DK66" s="135">
        <v>370000</v>
      </c>
      <c r="DL66" s="135"/>
      <c r="DM66" s="135"/>
      <c r="DN66" s="135"/>
      <c r="DO66" s="135"/>
      <c r="DP66" s="135"/>
      <c r="DQ66" s="135"/>
      <c r="DR66" s="135"/>
      <c r="DS66" s="135"/>
      <c r="DT66" s="135"/>
      <c r="DU66" s="135"/>
      <c r="DV66" s="135"/>
      <c r="DW66" s="135"/>
      <c r="DX66" s="135"/>
      <c r="DY66" s="135"/>
      <c r="DZ66" s="135"/>
      <c r="EA66" s="135"/>
      <c r="EB66" s="135"/>
      <c r="EC66" s="135"/>
      <c r="ED66" s="135"/>
      <c r="EE66" s="135"/>
      <c r="EF66" s="135"/>
      <c r="EG66" s="135"/>
      <c r="EH66" s="135"/>
      <c r="EI66" s="135"/>
      <c r="EJ66" s="135"/>
      <c r="EK66" s="135"/>
      <c r="EL66" s="135"/>
      <c r="EM66" s="135"/>
      <c r="EN66" s="135"/>
      <c r="EO66" s="135"/>
      <c r="EP66" s="135"/>
      <c r="EQ66" s="135"/>
      <c r="ER66" s="135"/>
      <c r="ES66" s="135"/>
      <c r="ET66" s="135"/>
      <c r="EU66" s="135"/>
      <c r="EV66" s="135"/>
      <c r="EW66" s="135"/>
      <c r="EX66" s="135"/>
      <c r="EY66" s="135"/>
      <c r="EZ66" s="135"/>
      <c r="FA66" s="135"/>
      <c r="FB66" s="135"/>
      <c r="FC66" s="135"/>
      <c r="FD66" s="135"/>
      <c r="FE66" s="135"/>
      <c r="FF66" s="135"/>
      <c r="FG66" s="135"/>
      <c r="FH66" s="135"/>
      <c r="FI66" s="135"/>
      <c r="FJ66" s="135"/>
      <c r="FK66" s="135"/>
      <c r="FL66" s="135"/>
      <c r="FM66" s="135"/>
      <c r="FN66" s="135"/>
      <c r="FO66" s="135"/>
      <c r="FP66" s="135"/>
      <c r="FQ66" s="135"/>
      <c r="FR66" s="135"/>
      <c r="FS66" s="135"/>
      <c r="FT66" s="135"/>
      <c r="FU66" s="135"/>
      <c r="FV66" s="135"/>
      <c r="FW66" s="135"/>
      <c r="FX66" s="135"/>
      <c r="FY66" s="135"/>
      <c r="FZ66" s="135"/>
      <c r="GA66" s="135"/>
      <c r="GB66" s="135"/>
      <c r="GC66" s="135"/>
      <c r="GD66" s="135"/>
      <c r="GE66" s="135"/>
      <c r="GF66" s="135"/>
      <c r="GG66" s="135"/>
      <c r="GH66" s="135"/>
      <c r="GI66" s="135"/>
      <c r="GJ66" s="135"/>
      <c r="GK66" s="135"/>
      <c r="GL66" s="132"/>
      <c r="GM66" s="132"/>
      <c r="GN66" s="132"/>
      <c r="GO66" s="132"/>
      <c r="GP66" s="132"/>
      <c r="GQ66" s="132"/>
      <c r="GR66" s="135"/>
      <c r="GS66" s="135"/>
      <c r="GT66" s="135"/>
      <c r="GU66" s="135"/>
      <c r="GV66" s="135"/>
      <c r="GW66" s="135"/>
      <c r="GX66" s="135"/>
      <c r="GY66" s="132"/>
      <c r="GZ66" s="132"/>
      <c r="HA66" s="132"/>
      <c r="HB66" s="135"/>
      <c r="HC66" s="135"/>
      <c r="HD66" s="135"/>
      <c r="HE66" s="135"/>
      <c r="HF66" s="135"/>
      <c r="HG66" s="135"/>
      <c r="HH66" s="135"/>
      <c r="HI66" s="132"/>
      <c r="HJ66" s="132"/>
      <c r="HK66" s="132"/>
      <c r="HL66" s="132"/>
      <c r="HM66" s="132"/>
      <c r="HN66" s="132"/>
      <c r="HO66" s="135"/>
      <c r="HP66" s="135"/>
      <c r="HQ66" s="135"/>
      <c r="HR66" s="135"/>
      <c r="HS66" s="135"/>
      <c r="HT66" s="135"/>
      <c r="HU66" s="135"/>
      <c r="HV66" s="135"/>
      <c r="HW66" s="135"/>
      <c r="HX66" s="135"/>
      <c r="HY66" s="135"/>
      <c r="HZ66" s="135"/>
      <c r="IA66" s="135"/>
      <c r="IB66" s="135"/>
      <c r="IC66" s="135"/>
      <c r="ID66" s="135"/>
      <c r="IE66" s="135"/>
      <c r="IF66" s="135"/>
      <c r="IG66" s="135"/>
      <c r="IH66" s="135"/>
      <c r="II66" s="135"/>
      <c r="IJ66" s="135"/>
      <c r="IK66" s="135"/>
      <c r="IL66" s="135"/>
      <c r="IM66" s="135"/>
      <c r="IN66" s="135"/>
      <c r="IO66" s="132"/>
      <c r="IP66" s="132"/>
      <c r="IQ66" s="132"/>
      <c r="IR66" s="332">
        <v>399000</v>
      </c>
      <c r="IS66" s="132">
        <f>+IR66/1.19</f>
        <v>335294.11764705885</v>
      </c>
      <c r="IT66" s="332">
        <f>+(IS66*36%)+IS66</f>
        <v>456000.00000000006</v>
      </c>
      <c r="IU66" s="332"/>
      <c r="IV66" s="332"/>
      <c r="IW66" s="332"/>
      <c r="IX66" s="332"/>
      <c r="IY66" s="332"/>
      <c r="IZ66" s="332"/>
      <c r="JA66" s="332"/>
      <c r="JB66" s="332"/>
      <c r="JC66" s="332"/>
      <c r="JD66" s="332"/>
      <c r="JE66" s="332"/>
      <c r="JF66" s="332"/>
      <c r="JG66" s="332"/>
      <c r="JH66" s="332"/>
      <c r="JI66" s="332"/>
      <c r="JJ66" s="332"/>
      <c r="JK66" s="332"/>
      <c r="JL66" s="332"/>
      <c r="JM66" s="332"/>
      <c r="JN66" s="332"/>
      <c r="JO66" s="332"/>
      <c r="JP66" s="332"/>
      <c r="JQ66" s="332"/>
      <c r="JR66" s="332"/>
      <c r="JS66" s="332"/>
      <c r="JT66" s="332"/>
      <c r="JU66" s="332">
        <v>380000</v>
      </c>
      <c r="JV66" s="332">
        <f>+(JU66*5.1%)+JU66</f>
        <v>399380</v>
      </c>
      <c r="JW66" s="332"/>
      <c r="JX66" s="332"/>
      <c r="JY66" s="332"/>
      <c r="JZ66" s="332"/>
      <c r="KA66" s="332"/>
      <c r="KB66" s="332"/>
      <c r="KC66" s="332"/>
      <c r="KD66" s="332"/>
      <c r="KE66" s="332"/>
      <c r="KF66" s="332"/>
      <c r="KG66" s="332"/>
      <c r="KH66" s="332"/>
      <c r="KI66" s="332"/>
      <c r="KJ66" s="332"/>
      <c r="KK66" s="332"/>
      <c r="KL66" s="332"/>
      <c r="KM66" s="332"/>
      <c r="KN66" s="332"/>
      <c r="KO66" s="332"/>
      <c r="KP66" s="332"/>
      <c r="KQ66" s="332"/>
      <c r="KR66" s="332"/>
      <c r="KS66" s="332"/>
      <c r="KT66" s="332"/>
      <c r="KU66" s="332"/>
      <c r="KV66" s="332"/>
      <c r="KW66" s="332"/>
      <c r="KX66" s="332"/>
      <c r="KY66" s="332"/>
      <c r="KZ66" s="332"/>
      <c r="LA66" s="332"/>
      <c r="LB66" s="332"/>
      <c r="LC66" s="332"/>
      <c r="LD66" s="332"/>
      <c r="LE66" s="332"/>
      <c r="LF66" s="332"/>
      <c r="LG66" s="332"/>
      <c r="LH66" s="332"/>
      <c r="LI66" s="332"/>
      <c r="LJ66" s="332"/>
      <c r="LK66" s="332"/>
      <c r="LL66" s="332"/>
      <c r="LM66" s="332"/>
      <c r="LN66" s="332"/>
      <c r="LO66" s="332"/>
      <c r="LP66" s="332"/>
      <c r="LQ66" s="332"/>
      <c r="LR66" s="332"/>
      <c r="LS66" s="132">
        <f t="shared" si="1"/>
        <v>399380</v>
      </c>
      <c r="LT66" s="132">
        <f t="shared" si="2"/>
        <v>408460</v>
      </c>
      <c r="LU66" s="137">
        <f t="shared" si="3"/>
        <v>43713.096435736545</v>
      </c>
      <c r="LV66" s="136">
        <f t="shared" si="4"/>
        <v>0.10701928324863277</v>
      </c>
      <c r="LW66" s="137">
        <f t="shared" si="5"/>
        <v>343243.69747899158</v>
      </c>
      <c r="LX66" s="137">
        <f t="shared" si="6"/>
        <v>65216.302521008402</v>
      </c>
      <c r="LY66" s="377">
        <f t="shared" ref="LY66:LY97" si="36">+ROUNDUP(IF(LV66&lt;15%,LT66,LS66),0)</f>
        <v>408460</v>
      </c>
      <c r="LZ66" s="334" t="s">
        <v>642</v>
      </c>
    </row>
    <row r="67" spans="1:338" s="5" customFormat="1" ht="100.05" customHeight="1" x14ac:dyDescent="0.3">
      <c r="A67" s="131">
        <f t="shared" si="7"/>
        <v>64</v>
      </c>
      <c r="B67" s="236" t="s">
        <v>357</v>
      </c>
      <c r="C67" s="8" t="s">
        <v>358</v>
      </c>
      <c r="D67" s="236" t="s">
        <v>8</v>
      </c>
      <c r="E67" s="236">
        <v>1</v>
      </c>
      <c r="F67" s="132"/>
      <c r="G67" s="132"/>
      <c r="H67" s="132"/>
      <c r="I67" s="132"/>
      <c r="J67" s="132"/>
      <c r="K67" s="132"/>
      <c r="L67" s="132"/>
      <c r="M67" s="132"/>
      <c r="N67" s="132"/>
      <c r="O67" s="132"/>
      <c r="P67" s="132"/>
      <c r="Q67" s="132"/>
      <c r="R67" s="132"/>
      <c r="S67" s="132"/>
      <c r="T67" s="132"/>
      <c r="U67" s="132"/>
      <c r="V67" s="132"/>
      <c r="W67" s="132"/>
      <c r="X67" s="132"/>
      <c r="Y67" s="132"/>
      <c r="Z67" s="132"/>
      <c r="AA67" s="132"/>
      <c r="AB67" s="132"/>
      <c r="AC67" s="132"/>
      <c r="AD67" s="132"/>
      <c r="AE67" s="132"/>
      <c r="AF67" s="133"/>
      <c r="AG67" s="132">
        <v>2915500</v>
      </c>
      <c r="AH67" s="132">
        <v>2975000</v>
      </c>
      <c r="AI67" s="132">
        <v>2681112.4900000002</v>
      </c>
      <c r="AJ67" s="132"/>
      <c r="AK67" s="134"/>
      <c r="AL67" s="134"/>
      <c r="AM67" s="135"/>
      <c r="AN67" s="137"/>
      <c r="AO67" s="135"/>
      <c r="AP67" s="135"/>
      <c r="AQ67" s="135"/>
      <c r="AR67" s="135"/>
      <c r="AS67" s="135"/>
      <c r="AT67" s="135"/>
      <c r="AU67" s="135"/>
      <c r="AV67" s="137"/>
      <c r="AW67" s="329"/>
      <c r="AX67" s="132"/>
      <c r="AY67" s="132"/>
      <c r="AZ67" s="137"/>
      <c r="BA67" s="137"/>
      <c r="BB67" s="135"/>
      <c r="BC67" s="135"/>
      <c r="BD67" s="137"/>
      <c r="BE67" s="137"/>
      <c r="BF67" s="135"/>
      <c r="BG67" s="135"/>
      <c r="BH67" s="135"/>
      <c r="BI67" s="135"/>
      <c r="BJ67" s="135"/>
      <c r="BK67" s="135"/>
      <c r="BL67" s="135"/>
      <c r="BM67" s="135"/>
      <c r="BN67" s="135"/>
      <c r="BO67" s="135"/>
      <c r="BP67" s="135"/>
      <c r="BQ67" s="330"/>
      <c r="BR67" s="135"/>
      <c r="BS67" s="135"/>
      <c r="BT67" s="135"/>
      <c r="BU67" s="135"/>
      <c r="BV67" s="135"/>
      <c r="BW67" s="135"/>
      <c r="BX67" s="135"/>
      <c r="BY67" s="135"/>
      <c r="BZ67" s="132"/>
      <c r="CA67" s="132"/>
      <c r="CB67" s="132"/>
      <c r="CC67" s="132"/>
      <c r="CD67" s="132"/>
      <c r="CE67" s="132"/>
      <c r="CF67" s="137"/>
      <c r="CG67" s="137"/>
      <c r="CH67" s="135"/>
      <c r="CI67" s="135"/>
      <c r="CJ67" s="135"/>
      <c r="CK67" s="135"/>
      <c r="CL67" s="135"/>
      <c r="CM67" s="135"/>
      <c r="CN67" s="135"/>
      <c r="CO67" s="330"/>
      <c r="CP67" s="135"/>
      <c r="CQ67" s="135"/>
      <c r="CR67" s="135"/>
      <c r="CS67" s="135"/>
      <c r="CT67" s="135"/>
      <c r="CU67" s="135"/>
      <c r="CV67" s="135"/>
      <c r="CW67" s="135"/>
      <c r="CX67" s="135"/>
      <c r="CY67" s="135"/>
      <c r="CZ67" s="135"/>
      <c r="DA67" s="135"/>
      <c r="DB67" s="137"/>
      <c r="DC67" s="137"/>
      <c r="DD67" s="137"/>
      <c r="DE67" s="135"/>
      <c r="DF67" s="135"/>
      <c r="DG67" s="135"/>
      <c r="DH67" s="135"/>
      <c r="DI67" s="135"/>
      <c r="DJ67" s="135"/>
      <c r="DK67" s="135"/>
      <c r="DL67" s="135"/>
      <c r="DM67" s="135"/>
      <c r="DN67" s="135"/>
      <c r="DO67" s="135"/>
      <c r="DP67" s="135"/>
      <c r="DQ67" s="135"/>
      <c r="DR67" s="135"/>
      <c r="DS67" s="135"/>
      <c r="DT67" s="135"/>
      <c r="DU67" s="135"/>
      <c r="DV67" s="135"/>
      <c r="DW67" s="135"/>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c r="FU67" s="135"/>
      <c r="FV67" s="135"/>
      <c r="FW67" s="135"/>
      <c r="FX67" s="135"/>
      <c r="FY67" s="135"/>
      <c r="FZ67" s="135"/>
      <c r="GA67" s="135"/>
      <c r="GB67" s="135"/>
      <c r="GC67" s="135"/>
      <c r="GD67" s="135"/>
      <c r="GE67" s="135"/>
      <c r="GF67" s="135"/>
      <c r="GG67" s="135"/>
      <c r="GH67" s="135"/>
      <c r="GI67" s="135"/>
      <c r="GJ67" s="135"/>
      <c r="GK67" s="135"/>
      <c r="GL67" s="132"/>
      <c r="GM67" s="132"/>
      <c r="GN67" s="132"/>
      <c r="GO67" s="132"/>
      <c r="GP67" s="132"/>
      <c r="GQ67" s="132"/>
      <c r="GR67" s="135"/>
      <c r="GS67" s="135"/>
      <c r="GT67" s="135"/>
      <c r="GU67" s="135"/>
      <c r="GV67" s="135"/>
      <c r="GW67" s="135"/>
      <c r="GX67" s="135"/>
      <c r="GY67" s="132"/>
      <c r="GZ67" s="132"/>
      <c r="HA67" s="132"/>
      <c r="HB67" s="135"/>
      <c r="HC67" s="135"/>
      <c r="HD67" s="135"/>
      <c r="HE67" s="135"/>
      <c r="HF67" s="135"/>
      <c r="HG67" s="135"/>
      <c r="HH67" s="135"/>
      <c r="HI67" s="132"/>
      <c r="HJ67" s="132"/>
      <c r="HK67" s="132"/>
      <c r="HL67" s="132"/>
      <c r="HM67" s="132"/>
      <c r="HN67" s="132"/>
      <c r="HO67" s="135"/>
      <c r="HP67" s="135"/>
      <c r="HQ67" s="135"/>
      <c r="HR67" s="135"/>
      <c r="HS67" s="135"/>
      <c r="HT67" s="135"/>
      <c r="HU67" s="135"/>
      <c r="HV67" s="135"/>
      <c r="HW67" s="135"/>
      <c r="HX67" s="135"/>
      <c r="HY67" s="135"/>
      <c r="HZ67" s="135"/>
      <c r="IA67" s="135"/>
      <c r="IB67" s="135"/>
      <c r="IC67" s="135"/>
      <c r="ID67" s="135"/>
      <c r="IE67" s="135"/>
      <c r="IF67" s="135"/>
      <c r="IG67" s="135"/>
      <c r="IH67" s="135"/>
      <c r="II67" s="135"/>
      <c r="IJ67" s="135"/>
      <c r="IK67" s="135"/>
      <c r="IL67" s="135"/>
      <c r="IM67" s="135"/>
      <c r="IN67" s="135"/>
      <c r="IO67" s="132"/>
      <c r="IP67" s="132"/>
      <c r="IQ67" s="132"/>
      <c r="IR67" s="332"/>
      <c r="IS67" s="132"/>
      <c r="IT67" s="332"/>
      <c r="IU67" s="332"/>
      <c r="IV67" s="332"/>
      <c r="IW67" s="332"/>
      <c r="IX67" s="332"/>
      <c r="IY67" s="332"/>
      <c r="IZ67" s="332"/>
      <c r="JA67" s="332"/>
      <c r="JB67" s="332"/>
      <c r="JC67" s="332"/>
      <c r="JD67" s="332"/>
      <c r="JE67" s="332"/>
      <c r="JF67" s="332"/>
      <c r="JG67" s="332"/>
      <c r="JH67" s="332"/>
      <c r="JI67" s="332"/>
      <c r="JJ67" s="332"/>
      <c r="JK67" s="332"/>
      <c r="JL67" s="332"/>
      <c r="JM67" s="332"/>
      <c r="JN67" s="332"/>
      <c r="JO67" s="332"/>
      <c r="JP67" s="332"/>
      <c r="JQ67" s="332"/>
      <c r="JR67" s="332"/>
      <c r="JS67" s="332"/>
      <c r="JT67" s="332"/>
      <c r="JU67" s="332"/>
      <c r="JV67" s="332"/>
      <c r="JW67" s="332"/>
      <c r="JX67" s="332"/>
      <c r="JY67" s="332"/>
      <c r="JZ67" s="332"/>
      <c r="KA67" s="332"/>
      <c r="KB67" s="332"/>
      <c r="KC67" s="332"/>
      <c r="KD67" s="332"/>
      <c r="KE67" s="332"/>
      <c r="KF67" s="332"/>
      <c r="KG67" s="332"/>
      <c r="KH67" s="332"/>
      <c r="KI67" s="332"/>
      <c r="KJ67" s="332"/>
      <c r="KK67" s="332"/>
      <c r="KL67" s="332"/>
      <c r="KM67" s="332"/>
      <c r="KN67" s="332"/>
      <c r="KO67" s="332"/>
      <c r="KP67" s="332"/>
      <c r="KQ67" s="332"/>
      <c r="KR67" s="332"/>
      <c r="KS67" s="332"/>
      <c r="KT67" s="332"/>
      <c r="KU67" s="332"/>
      <c r="KV67" s="332"/>
      <c r="KW67" s="332"/>
      <c r="KX67" s="332"/>
      <c r="KY67" s="332"/>
      <c r="KZ67" s="332"/>
      <c r="LA67" s="332"/>
      <c r="LB67" s="332"/>
      <c r="LC67" s="332"/>
      <c r="LD67" s="332"/>
      <c r="LE67" s="332"/>
      <c r="LF67" s="332"/>
      <c r="LG67" s="332"/>
      <c r="LH67" s="332"/>
      <c r="LI67" s="332"/>
      <c r="LJ67" s="332"/>
      <c r="LK67" s="332"/>
      <c r="LL67" s="332"/>
      <c r="LM67" s="332"/>
      <c r="LN67" s="332"/>
      <c r="LO67" s="332"/>
      <c r="LP67" s="332"/>
      <c r="LQ67" s="332"/>
      <c r="LR67" s="332"/>
      <c r="LS67" s="132">
        <f t="shared" si="1"/>
        <v>2915500</v>
      </c>
      <c r="LT67" s="132">
        <f t="shared" si="2"/>
        <v>2857204.1633333336</v>
      </c>
      <c r="LU67" s="137">
        <f t="shared" si="3"/>
        <v>155374.61363749224</v>
      </c>
      <c r="LV67" s="136">
        <f t="shared" ref="LV67:LV130" si="37">LU67/LT67</f>
        <v>5.4379947933516144E-2</v>
      </c>
      <c r="LW67" s="137">
        <f t="shared" ref="LW67:LW130" si="38">+LY67/1.19</f>
        <v>2401012.6050420171</v>
      </c>
      <c r="LX67" s="137">
        <f t="shared" ref="LX67:LX130" si="39">+LW67*19%</f>
        <v>456192.39495798323</v>
      </c>
      <c r="LY67" s="377">
        <f t="shared" si="36"/>
        <v>2857205</v>
      </c>
      <c r="LZ67" s="334" t="s">
        <v>642</v>
      </c>
    </row>
    <row r="68" spans="1:338" s="5" customFormat="1" ht="369.6" customHeight="1" x14ac:dyDescent="0.3">
      <c r="A68" s="131">
        <f t="shared" si="7"/>
        <v>65</v>
      </c>
      <c r="B68" s="236" t="s">
        <v>684</v>
      </c>
      <c r="C68" s="8" t="s">
        <v>359</v>
      </c>
      <c r="D68" s="236" t="s">
        <v>8</v>
      </c>
      <c r="E68" s="236">
        <v>1</v>
      </c>
      <c r="F68" s="132"/>
      <c r="G68" s="132"/>
      <c r="H68" s="132"/>
      <c r="I68" s="132"/>
      <c r="J68" s="132"/>
      <c r="K68" s="132"/>
      <c r="L68" s="132"/>
      <c r="M68" s="132"/>
      <c r="N68" s="132"/>
      <c r="O68" s="132"/>
      <c r="P68" s="132"/>
      <c r="Q68" s="132"/>
      <c r="R68" s="132"/>
      <c r="S68" s="132"/>
      <c r="T68" s="132"/>
      <c r="U68" s="132"/>
      <c r="V68" s="132"/>
      <c r="W68" s="132"/>
      <c r="X68" s="132"/>
      <c r="Y68" s="132"/>
      <c r="Z68" s="132"/>
      <c r="AA68" s="132"/>
      <c r="AB68" s="132"/>
      <c r="AC68" s="132"/>
      <c r="AD68" s="132"/>
      <c r="AE68" s="132"/>
      <c r="AF68" s="133"/>
      <c r="AG68" s="132">
        <v>7080500</v>
      </c>
      <c r="AH68" s="132">
        <v>7973000</v>
      </c>
      <c r="AI68" s="132"/>
      <c r="AJ68" s="132">
        <v>5300000</v>
      </c>
      <c r="AK68" s="134"/>
      <c r="AL68" s="134"/>
      <c r="AM68" s="135"/>
      <c r="AN68" s="137"/>
      <c r="AO68" s="135"/>
      <c r="AP68" s="135"/>
      <c r="AQ68" s="135"/>
      <c r="AR68" s="135"/>
      <c r="AS68" s="135"/>
      <c r="AT68" s="135"/>
      <c r="AU68" s="135"/>
      <c r="AV68" s="137"/>
      <c r="AW68" s="329"/>
      <c r="AX68" s="132"/>
      <c r="AY68" s="132"/>
      <c r="AZ68" s="137"/>
      <c r="BA68" s="137"/>
      <c r="BB68" s="135"/>
      <c r="BC68" s="135"/>
      <c r="BD68" s="137"/>
      <c r="BE68" s="137"/>
      <c r="BF68" s="135"/>
      <c r="BG68" s="135"/>
      <c r="BH68" s="135"/>
      <c r="BI68" s="135"/>
      <c r="BJ68" s="135"/>
      <c r="BK68" s="135"/>
      <c r="BL68" s="135"/>
      <c r="BM68" s="135"/>
      <c r="BN68" s="135"/>
      <c r="BO68" s="135"/>
      <c r="BP68" s="135"/>
      <c r="BQ68" s="330"/>
      <c r="BR68" s="135"/>
      <c r="BS68" s="135"/>
      <c r="BT68" s="135"/>
      <c r="BU68" s="135"/>
      <c r="BV68" s="135"/>
      <c r="BW68" s="135"/>
      <c r="BX68" s="135"/>
      <c r="BY68" s="135"/>
      <c r="BZ68" s="132"/>
      <c r="CA68" s="132"/>
      <c r="CB68" s="132"/>
      <c r="CC68" s="132"/>
      <c r="CD68" s="132"/>
      <c r="CE68" s="132"/>
      <c r="CF68" s="137"/>
      <c r="CG68" s="137"/>
      <c r="CH68" s="352"/>
      <c r="CI68" s="135"/>
      <c r="CJ68" s="135"/>
      <c r="CK68" s="135"/>
      <c r="CL68" s="135"/>
      <c r="CM68" s="135"/>
      <c r="CN68" s="135"/>
      <c r="CO68" s="330"/>
      <c r="CP68" s="135"/>
      <c r="CQ68" s="135"/>
      <c r="CR68" s="135"/>
      <c r="CS68" s="135"/>
      <c r="CT68" s="135"/>
      <c r="CU68" s="135"/>
      <c r="CV68" s="135"/>
      <c r="CW68" s="135"/>
      <c r="CX68" s="135"/>
      <c r="CY68" s="135"/>
      <c r="CZ68" s="135"/>
      <c r="DA68" s="135"/>
      <c r="DB68" s="137"/>
      <c r="DC68" s="137"/>
      <c r="DD68" s="137"/>
      <c r="DE68" s="135"/>
      <c r="DF68" s="135"/>
      <c r="DG68" s="135"/>
      <c r="DH68" s="135"/>
      <c r="DI68" s="135"/>
      <c r="DJ68" s="135"/>
      <c r="DK68" s="135"/>
      <c r="DL68" s="135"/>
      <c r="DM68" s="135"/>
      <c r="DN68" s="135"/>
      <c r="DO68" s="135"/>
      <c r="DP68" s="135"/>
      <c r="DQ68" s="135"/>
      <c r="DR68" s="135"/>
      <c r="DS68" s="135"/>
      <c r="DT68" s="135"/>
      <c r="DU68" s="135"/>
      <c r="DV68" s="135"/>
      <c r="DW68" s="135"/>
      <c r="DX68" s="135"/>
      <c r="DY68" s="135"/>
      <c r="DZ68" s="135"/>
      <c r="EA68" s="135"/>
      <c r="EB68" s="135"/>
      <c r="EC68" s="135"/>
      <c r="ED68" s="135"/>
      <c r="EE68" s="135"/>
      <c r="EF68" s="135"/>
      <c r="EG68" s="135"/>
      <c r="EH68" s="135"/>
      <c r="EI68" s="135"/>
      <c r="EJ68" s="135"/>
      <c r="EK68" s="135"/>
      <c r="EL68" s="135"/>
      <c r="EM68" s="135"/>
      <c r="EN68" s="135"/>
      <c r="EO68" s="135"/>
      <c r="EP68" s="135"/>
      <c r="EQ68" s="135"/>
      <c r="ER68" s="135"/>
      <c r="ES68" s="135"/>
      <c r="ET68" s="135"/>
      <c r="EU68" s="135"/>
      <c r="EV68" s="135"/>
      <c r="EW68" s="135"/>
      <c r="EX68" s="135"/>
      <c r="EY68" s="135"/>
      <c r="EZ68" s="135"/>
      <c r="FA68" s="135"/>
      <c r="FB68" s="135"/>
      <c r="FC68" s="135"/>
      <c r="FD68" s="135"/>
      <c r="FE68" s="135"/>
      <c r="FF68" s="135"/>
      <c r="FG68" s="135"/>
      <c r="FH68" s="135"/>
      <c r="FI68" s="135"/>
      <c r="FJ68" s="135"/>
      <c r="FK68" s="135"/>
      <c r="FL68" s="135"/>
      <c r="FM68" s="135"/>
      <c r="FN68" s="135"/>
      <c r="FO68" s="135"/>
      <c r="FP68" s="135"/>
      <c r="FQ68" s="135"/>
      <c r="FR68" s="135"/>
      <c r="FS68" s="135"/>
      <c r="FT68" s="135"/>
      <c r="FU68" s="135"/>
      <c r="FV68" s="135"/>
      <c r="FW68" s="135"/>
      <c r="FX68" s="135"/>
      <c r="FY68" s="135"/>
      <c r="FZ68" s="135"/>
      <c r="GA68" s="135"/>
      <c r="GB68" s="135"/>
      <c r="GC68" s="135"/>
      <c r="GD68" s="135"/>
      <c r="GE68" s="135"/>
      <c r="GF68" s="135"/>
      <c r="GG68" s="135"/>
      <c r="GH68" s="135"/>
      <c r="GI68" s="135"/>
      <c r="GJ68" s="135"/>
      <c r="GK68" s="135"/>
      <c r="GL68" s="132"/>
      <c r="GM68" s="132"/>
      <c r="GN68" s="132"/>
      <c r="GO68" s="132"/>
      <c r="GP68" s="132"/>
      <c r="GQ68" s="132"/>
      <c r="GR68" s="135"/>
      <c r="GS68" s="135"/>
      <c r="GT68" s="135"/>
      <c r="GU68" s="135"/>
      <c r="GV68" s="135"/>
      <c r="GW68" s="135"/>
      <c r="GX68" s="135"/>
      <c r="GY68" s="132"/>
      <c r="GZ68" s="132"/>
      <c r="HA68" s="132"/>
      <c r="HB68" s="135"/>
      <c r="HC68" s="135"/>
      <c r="HD68" s="135"/>
      <c r="HE68" s="135"/>
      <c r="HF68" s="135"/>
      <c r="HG68" s="135"/>
      <c r="HH68" s="135"/>
      <c r="HI68" s="132"/>
      <c r="HJ68" s="132"/>
      <c r="HK68" s="132"/>
      <c r="HL68" s="132"/>
      <c r="HM68" s="132"/>
      <c r="HN68" s="132"/>
      <c r="HO68" s="135"/>
      <c r="HP68" s="135"/>
      <c r="HQ68" s="135"/>
      <c r="HR68" s="135"/>
      <c r="HS68" s="135"/>
      <c r="HT68" s="135"/>
      <c r="HU68" s="135"/>
      <c r="HV68" s="135"/>
      <c r="HW68" s="135"/>
      <c r="HX68" s="135"/>
      <c r="HY68" s="135"/>
      <c r="HZ68" s="135"/>
      <c r="IA68" s="135"/>
      <c r="IB68" s="135"/>
      <c r="IC68" s="135"/>
      <c r="ID68" s="135"/>
      <c r="IE68" s="135"/>
      <c r="IF68" s="135"/>
      <c r="IG68" s="135"/>
      <c r="IH68" s="135"/>
      <c r="II68" s="135"/>
      <c r="IJ68" s="135"/>
      <c r="IK68" s="135"/>
      <c r="IL68" s="135"/>
      <c r="IM68" s="135"/>
      <c r="IN68" s="135"/>
      <c r="IO68" s="132"/>
      <c r="IP68" s="132"/>
      <c r="IQ68" s="132"/>
      <c r="IR68" s="332"/>
      <c r="IS68" s="132"/>
      <c r="IT68" s="332"/>
      <c r="IU68" s="332"/>
      <c r="IV68" s="332"/>
      <c r="IW68" s="332"/>
      <c r="IX68" s="332"/>
      <c r="IY68" s="332"/>
      <c r="IZ68" s="332"/>
      <c r="JA68" s="332"/>
      <c r="JB68" s="332"/>
      <c r="JC68" s="332"/>
      <c r="JD68" s="332"/>
      <c r="JE68" s="332"/>
      <c r="JF68" s="332"/>
      <c r="JG68" s="332"/>
      <c r="JH68" s="332"/>
      <c r="JI68" s="332"/>
      <c r="JJ68" s="332"/>
      <c r="JK68" s="332"/>
      <c r="JL68" s="332"/>
      <c r="JM68" s="332"/>
      <c r="JN68" s="332"/>
      <c r="JO68" s="332"/>
      <c r="JP68" s="332"/>
      <c r="JQ68" s="332"/>
      <c r="JR68" s="332"/>
      <c r="JS68" s="332"/>
      <c r="JT68" s="332"/>
      <c r="JU68" s="332"/>
      <c r="JV68" s="332"/>
      <c r="JW68" s="332"/>
      <c r="JX68" s="332"/>
      <c r="JY68" s="332"/>
      <c r="JZ68" s="332"/>
      <c r="KA68" s="332"/>
      <c r="KB68" s="332"/>
      <c r="KC68" s="332"/>
      <c r="KD68" s="332"/>
      <c r="KE68" s="332"/>
      <c r="KF68" s="332"/>
      <c r="KG68" s="332"/>
      <c r="KH68" s="332"/>
      <c r="KI68" s="332"/>
      <c r="KJ68" s="332"/>
      <c r="KK68" s="332"/>
      <c r="KL68" s="332"/>
      <c r="KM68" s="332"/>
      <c r="KN68" s="332"/>
      <c r="KO68" s="332"/>
      <c r="KP68" s="332"/>
      <c r="KQ68" s="332"/>
      <c r="KR68" s="332"/>
      <c r="KS68" s="332"/>
      <c r="KT68" s="332"/>
      <c r="KU68" s="332"/>
      <c r="KV68" s="332"/>
      <c r="KW68" s="332"/>
      <c r="KX68" s="332"/>
      <c r="KY68" s="332"/>
      <c r="KZ68" s="332"/>
      <c r="LA68" s="332"/>
      <c r="LB68" s="332"/>
      <c r="LC68" s="332"/>
      <c r="LD68" s="332"/>
      <c r="LE68" s="332"/>
      <c r="LF68" s="332"/>
      <c r="LG68" s="332"/>
      <c r="LH68" s="332"/>
      <c r="LI68" s="332"/>
      <c r="LJ68" s="332"/>
      <c r="LK68" s="332"/>
      <c r="LL68" s="332"/>
      <c r="LM68" s="332"/>
      <c r="LN68" s="332"/>
      <c r="LO68" s="332"/>
      <c r="LP68" s="332"/>
      <c r="LQ68" s="332"/>
      <c r="LR68" s="332"/>
      <c r="LS68" s="132">
        <f t="shared" si="1"/>
        <v>7080500</v>
      </c>
      <c r="LT68" s="132">
        <f t="shared" si="2"/>
        <v>6784500</v>
      </c>
      <c r="LU68" s="137">
        <f t="shared" si="3"/>
        <v>1360861.5837035007</v>
      </c>
      <c r="LV68" s="136">
        <f t="shared" si="37"/>
        <v>0.20058391682563206</v>
      </c>
      <c r="LW68" s="137">
        <f t="shared" si="38"/>
        <v>5950000</v>
      </c>
      <c r="LX68" s="137">
        <f t="shared" si="39"/>
        <v>1130500</v>
      </c>
      <c r="LY68" s="377">
        <f t="shared" si="36"/>
        <v>7080500</v>
      </c>
      <c r="LZ68" s="334" t="s">
        <v>636</v>
      </c>
    </row>
    <row r="69" spans="1:338" s="5" customFormat="1" ht="409.5" customHeight="1" x14ac:dyDescent="0.3">
      <c r="A69" s="131">
        <f t="shared" si="7"/>
        <v>66</v>
      </c>
      <c r="B69" s="236" t="s">
        <v>360</v>
      </c>
      <c r="C69" s="8" t="s">
        <v>361</v>
      </c>
      <c r="D69" s="236" t="s">
        <v>8</v>
      </c>
      <c r="E69" s="236">
        <v>1</v>
      </c>
      <c r="F69" s="132"/>
      <c r="G69" s="132"/>
      <c r="H69" s="132"/>
      <c r="I69" s="132"/>
      <c r="J69" s="132"/>
      <c r="K69" s="132"/>
      <c r="L69" s="132"/>
      <c r="M69" s="132"/>
      <c r="N69" s="132"/>
      <c r="O69" s="132"/>
      <c r="P69" s="132"/>
      <c r="Q69" s="132"/>
      <c r="R69" s="132"/>
      <c r="S69" s="132"/>
      <c r="T69" s="132"/>
      <c r="U69" s="132"/>
      <c r="V69" s="132"/>
      <c r="W69" s="132"/>
      <c r="X69" s="132"/>
      <c r="Y69" s="132"/>
      <c r="Z69" s="132"/>
      <c r="AA69" s="132"/>
      <c r="AB69" s="132"/>
      <c r="AC69" s="132"/>
      <c r="AD69" s="132"/>
      <c r="AE69" s="132"/>
      <c r="AF69" s="133"/>
      <c r="AG69" s="132">
        <v>4700500</v>
      </c>
      <c r="AH69" s="132">
        <v>7735000</v>
      </c>
      <c r="AI69" s="132"/>
      <c r="AJ69" s="132">
        <v>4900000</v>
      </c>
      <c r="AK69" s="134"/>
      <c r="AL69" s="134"/>
      <c r="AM69" s="135"/>
      <c r="AN69" s="137"/>
      <c r="AO69" s="135"/>
      <c r="AP69" s="135"/>
      <c r="AQ69" s="135"/>
      <c r="AR69" s="135"/>
      <c r="AS69" s="135"/>
      <c r="AT69" s="135"/>
      <c r="AU69" s="135"/>
      <c r="AV69" s="137"/>
      <c r="AW69" s="329"/>
      <c r="AX69" s="132"/>
      <c r="AY69" s="132"/>
      <c r="AZ69" s="137"/>
      <c r="BA69" s="137"/>
      <c r="BB69" s="135"/>
      <c r="BC69" s="135"/>
      <c r="BD69" s="137"/>
      <c r="BE69" s="137"/>
      <c r="BF69" s="135"/>
      <c r="BG69" s="135"/>
      <c r="BH69" s="135"/>
      <c r="BI69" s="135"/>
      <c r="BJ69" s="135"/>
      <c r="BK69" s="135"/>
      <c r="BL69" s="135"/>
      <c r="BM69" s="135"/>
      <c r="BN69" s="135"/>
      <c r="BO69" s="135"/>
      <c r="BP69" s="135"/>
      <c r="BQ69" s="330"/>
      <c r="BR69" s="135"/>
      <c r="BS69" s="135"/>
      <c r="BT69" s="135"/>
      <c r="BU69" s="135"/>
      <c r="BV69" s="135"/>
      <c r="BW69" s="135"/>
      <c r="BX69" s="135"/>
      <c r="BY69" s="135"/>
      <c r="BZ69" s="132"/>
      <c r="CA69" s="132"/>
      <c r="CB69" s="132"/>
      <c r="CC69" s="132"/>
      <c r="CD69" s="132"/>
      <c r="CE69" s="132"/>
      <c r="CF69" s="137"/>
      <c r="CG69" s="137"/>
      <c r="CH69" s="135"/>
      <c r="CI69" s="353"/>
      <c r="CJ69" s="353"/>
      <c r="CK69" s="353"/>
      <c r="CL69" s="353"/>
      <c r="CM69" s="353"/>
      <c r="CN69" s="353"/>
      <c r="CO69" s="354"/>
      <c r="CP69" s="135"/>
      <c r="CQ69" s="135"/>
      <c r="CR69" s="135"/>
      <c r="CS69" s="135"/>
      <c r="CT69" s="135"/>
      <c r="CU69" s="135"/>
      <c r="CV69" s="135"/>
      <c r="CW69" s="135"/>
      <c r="CX69" s="135"/>
      <c r="CY69" s="135"/>
      <c r="CZ69" s="135"/>
      <c r="DA69" s="135"/>
      <c r="DB69" s="137"/>
      <c r="DC69" s="137"/>
      <c r="DD69" s="137"/>
      <c r="DE69" s="135"/>
      <c r="DF69" s="135"/>
      <c r="DG69" s="135"/>
      <c r="DH69" s="135"/>
      <c r="DI69" s="135"/>
      <c r="DJ69" s="135"/>
      <c r="DK69" s="135"/>
      <c r="DL69" s="135"/>
      <c r="DM69" s="135"/>
      <c r="DN69" s="135"/>
      <c r="DO69" s="135"/>
      <c r="DP69" s="135"/>
      <c r="DQ69" s="135"/>
      <c r="DR69" s="135"/>
      <c r="DS69" s="135"/>
      <c r="DT69" s="135"/>
      <c r="DU69" s="135"/>
      <c r="DV69" s="135"/>
      <c r="DW69" s="135"/>
      <c r="DX69" s="135"/>
      <c r="DY69" s="135"/>
      <c r="DZ69" s="135"/>
      <c r="EA69" s="135"/>
      <c r="EB69" s="135"/>
      <c r="EC69" s="135"/>
      <c r="ED69" s="135"/>
      <c r="EE69" s="135"/>
      <c r="EF69" s="135"/>
      <c r="EG69" s="135"/>
      <c r="EH69" s="135"/>
      <c r="EI69" s="135"/>
      <c r="EJ69" s="135"/>
      <c r="EK69" s="135"/>
      <c r="EL69" s="135"/>
      <c r="EM69" s="135"/>
      <c r="EN69" s="135"/>
      <c r="EO69" s="135"/>
      <c r="EP69" s="135"/>
      <c r="EQ69" s="135"/>
      <c r="ER69" s="135"/>
      <c r="ES69" s="135"/>
      <c r="ET69" s="135"/>
      <c r="EU69" s="135"/>
      <c r="EV69" s="135"/>
      <c r="EW69" s="135"/>
      <c r="EX69" s="135"/>
      <c r="EY69" s="135"/>
      <c r="EZ69" s="135"/>
      <c r="FA69" s="135"/>
      <c r="FB69" s="135"/>
      <c r="FC69" s="135"/>
      <c r="FD69" s="135"/>
      <c r="FE69" s="135"/>
      <c r="FF69" s="135"/>
      <c r="FG69" s="135"/>
      <c r="FH69" s="135"/>
      <c r="FI69" s="135"/>
      <c r="FJ69" s="135"/>
      <c r="FK69" s="135"/>
      <c r="FL69" s="135"/>
      <c r="FM69" s="135"/>
      <c r="FN69" s="135"/>
      <c r="FO69" s="135"/>
      <c r="FP69" s="135"/>
      <c r="FQ69" s="135"/>
      <c r="FR69" s="135"/>
      <c r="FS69" s="135"/>
      <c r="FT69" s="135"/>
      <c r="FU69" s="135"/>
      <c r="FV69" s="135"/>
      <c r="FW69" s="135"/>
      <c r="FX69" s="135"/>
      <c r="FY69" s="135"/>
      <c r="FZ69" s="135"/>
      <c r="GA69" s="135"/>
      <c r="GB69" s="135"/>
      <c r="GC69" s="135"/>
      <c r="GD69" s="135"/>
      <c r="GE69" s="135"/>
      <c r="GF69" s="135"/>
      <c r="GG69" s="135"/>
      <c r="GH69" s="135"/>
      <c r="GI69" s="135"/>
      <c r="GJ69" s="135"/>
      <c r="GK69" s="135"/>
      <c r="GL69" s="132"/>
      <c r="GM69" s="132"/>
      <c r="GN69" s="132"/>
      <c r="GO69" s="132"/>
      <c r="GP69" s="132"/>
      <c r="GQ69" s="132"/>
      <c r="GR69" s="135"/>
      <c r="GS69" s="135"/>
      <c r="GT69" s="135"/>
      <c r="GU69" s="135"/>
      <c r="GV69" s="135"/>
      <c r="GW69" s="135"/>
      <c r="GX69" s="135"/>
      <c r="GY69" s="132"/>
      <c r="GZ69" s="132"/>
      <c r="HA69" s="132"/>
      <c r="HB69" s="135"/>
      <c r="HC69" s="135"/>
      <c r="HD69" s="135"/>
      <c r="HE69" s="135"/>
      <c r="HF69" s="135"/>
      <c r="HG69" s="135"/>
      <c r="HH69" s="135"/>
      <c r="HI69" s="132"/>
      <c r="HJ69" s="132"/>
      <c r="HK69" s="132"/>
      <c r="HL69" s="132"/>
      <c r="HM69" s="132"/>
      <c r="HN69" s="132"/>
      <c r="HO69" s="135"/>
      <c r="HP69" s="135"/>
      <c r="HQ69" s="135"/>
      <c r="HR69" s="135"/>
      <c r="HS69" s="135"/>
      <c r="HT69" s="135"/>
      <c r="HU69" s="135"/>
      <c r="HV69" s="135"/>
      <c r="HW69" s="135"/>
      <c r="HX69" s="135"/>
      <c r="HY69" s="135"/>
      <c r="HZ69" s="135"/>
      <c r="IA69" s="135"/>
      <c r="IB69" s="135"/>
      <c r="IC69" s="135"/>
      <c r="ID69" s="135"/>
      <c r="IE69" s="135"/>
      <c r="IF69" s="135"/>
      <c r="IG69" s="135"/>
      <c r="IH69" s="135"/>
      <c r="II69" s="135"/>
      <c r="IJ69" s="135"/>
      <c r="IK69" s="135"/>
      <c r="IL69" s="135"/>
      <c r="IM69" s="135"/>
      <c r="IN69" s="135"/>
      <c r="IO69" s="132"/>
      <c r="IP69" s="132"/>
      <c r="IQ69" s="132"/>
      <c r="IR69" s="332"/>
      <c r="IS69" s="132"/>
      <c r="IT69" s="332"/>
      <c r="IU69" s="332"/>
      <c r="IV69" s="332"/>
      <c r="IW69" s="332"/>
      <c r="IX69" s="332"/>
      <c r="IY69" s="332"/>
      <c r="IZ69" s="332"/>
      <c r="JA69" s="332"/>
      <c r="JB69" s="332"/>
      <c r="JC69" s="332"/>
      <c r="JD69" s="332"/>
      <c r="JE69" s="332"/>
      <c r="JF69" s="332"/>
      <c r="JG69" s="332"/>
      <c r="JH69" s="332"/>
      <c r="JI69" s="332"/>
      <c r="JJ69" s="332"/>
      <c r="JK69" s="332"/>
      <c r="JL69" s="332"/>
      <c r="JM69" s="332"/>
      <c r="JN69" s="332"/>
      <c r="JO69" s="332"/>
      <c r="JP69" s="332"/>
      <c r="JQ69" s="332"/>
      <c r="JR69" s="332"/>
      <c r="JS69" s="332"/>
      <c r="JT69" s="332"/>
      <c r="JU69" s="332"/>
      <c r="JV69" s="332"/>
      <c r="JW69" s="332"/>
      <c r="JX69" s="332"/>
      <c r="JY69" s="332"/>
      <c r="JZ69" s="332"/>
      <c r="KA69" s="332"/>
      <c r="KB69" s="332"/>
      <c r="KC69" s="332"/>
      <c r="KD69" s="332"/>
      <c r="KE69" s="332"/>
      <c r="KF69" s="332"/>
      <c r="KG69" s="332"/>
      <c r="KH69" s="332"/>
      <c r="KI69" s="332"/>
      <c r="KJ69" s="332"/>
      <c r="KK69" s="332"/>
      <c r="KL69" s="332"/>
      <c r="KM69" s="332"/>
      <c r="KN69" s="332"/>
      <c r="KO69" s="332"/>
      <c r="KP69" s="332"/>
      <c r="KQ69" s="332"/>
      <c r="KR69" s="332"/>
      <c r="KS69" s="332"/>
      <c r="KT69" s="332"/>
      <c r="KU69" s="332"/>
      <c r="KV69" s="332"/>
      <c r="KW69" s="332"/>
      <c r="KX69" s="332"/>
      <c r="KY69" s="332"/>
      <c r="KZ69" s="332"/>
      <c r="LA69" s="332"/>
      <c r="LB69" s="332"/>
      <c r="LC69" s="332"/>
      <c r="LD69" s="332"/>
      <c r="LE69" s="332"/>
      <c r="LF69" s="332"/>
      <c r="LG69" s="332"/>
      <c r="LH69" s="332"/>
      <c r="LI69" s="332"/>
      <c r="LJ69" s="332"/>
      <c r="LK69" s="332"/>
      <c r="LL69" s="332"/>
      <c r="LM69" s="332"/>
      <c r="LN69" s="332"/>
      <c r="LO69" s="332"/>
      <c r="LP69" s="332"/>
      <c r="LQ69" s="332"/>
      <c r="LR69" s="332"/>
      <c r="LS69" s="132">
        <f t="shared" ref="LS69:LS132" si="40">MEDIAN(G69,I69,K69,L69,N69,P69,R69,T69,V69,X69,Z69,AB69,AD69,AF69,AG69,AH69,AI69,AJ69,AK69,AL69,AN69,AP69,AR69,AS69,AT69,AU69,AW69,AY69,BA69,BC69,BE69,BF69,BG69,BH69,BI69,BJ69,BM69,BP69,BQ69,BR69,BS69,BT69,BU69,BW69,BY69,CA69,CC69,CE69,CG69,CI69,CK69,CM69,CO69,CP69,CQ69,CR69,CS69,CT69,CW69,CX69,DA69,DD69,DF69,DH69,DJ69,DK69,DN69,DQ69,DR69,DT69,DV69,DY69,EB69,EE69,EG69,EI69,EK69,EM69,EO69,EQ69,ES69,EU69,EW69,EY69,FA69,FC69,FE69,FG69,FI69,FK69,FM69,FO69,FQ69,FS69,FT69,FU69,FV69,FW69,FZ69,GC69,GF69,GI69,GJ69,GK69,GN69,GQ69,GS69,GU69,GW69,GX69,HA69,HC69,HE69,HG69,HH69,HJ69,HL69,HN69,HP69,HR69,HT69,HV69,HX69,HZ69,IA69,IB69,ID69,IE69,IF69,IH69,IJ69,IL69,IN69,IQ69,IT69,IV69,IX69,IZ69,JB69,JC69,JD69,JG69,JI69,JK69,JM69,JN69,JQ69,JT69,JV69,JX69,JY69,KB69,KE69,KH69,KK69,KN69,KQ69,KT69,KW69,KZ69,LC69,LF69,LH69,LJ69,LL69,LO69,LR69)</f>
        <v>4900000</v>
      </c>
      <c r="LT69" s="132">
        <f t="shared" ref="LT69:LT132" si="41">AVERAGE(G69,I69,K69,L69,N69,P69,R69,T69,V69,X69,Z69,AB69,AD69,AF69,AG69,AH69,AI69,AJ69,AK69,AL69,AN69,AP69,AR69,AS69,AT69,AU69,AW69,AY69,BA69,BC69,BE69,BF69,BG69,BH69,BI69,BJ69,BM69,BP69,BQ69,BR69,BS69,BT69,BU69,BW69,BY69,CA69,CC69,CE69,CG69,CI69,CK69,CM69,CO69,CP69,CQ69,CR69,CS69,CT69,CW69,CX69,DA69,DD69,DF69,DH69,DJ69,DK69,DN69,DQ69,DR69,DT69,DV69,DY69,EB69,EE69,EG69,EI69,EK69,EM69,EO69,EQ69,ES69,EU69,EW69,EY69,FA69,FC69,FE69,FG69,FI69,FK69,FM69,FO69,FQ69,FS69,FT69,FU69,FV69,FW69,FZ69,GC69,GF69,GI69,GJ69,GK69,GN69,GQ69,GS69,GU69,GW69,GX69,HA69,HC69,HE69,HG69,HH69,HJ69,HL69,HN69,HP69,HR69,HT69,HV69,HX69,HZ69,IA69,IB69,ID69,IE69,IF69,IH69,IJ69,IL69,IN69,IQ69,IT69,IV69,IX69,IZ69,JB69,JC69,JD69,JG69,JI69,JK69,JM69,JN69,JQ69,JT69,JV69,JX69,JY69,KB69,KE69,KH69,KK69,KN69,KQ69,KT69,KW69,KZ69,LC69,LF69,LH69,LJ69,LL69,LO69,LR69)</f>
        <v>5778500</v>
      </c>
      <c r="LU69" s="137">
        <f t="shared" ref="LU69:LU132" si="42">STDEV(G69,I69,K69,L69,N69,P69,R69,T69,V69,X69,Z69,AB69,AD69,AF69,AG69,AH69,AI69,AJ69,AK69,AL69,AN69,AP69,AR69,AS69,AT69,AU69,AW69,AY69,BA69,BC69,BE69,BF69,BG69,BH69,BI69,BJ69,BM69,BP69,BQ69,BR69,BS69,BT69,BU69,BW69,BY69,CA69,CC69,CE69,CG69,CI69,CK69,CM69,CO69,CP69,CQ69,CR69,CS69,CT69,CW69,CX69,DA69,DD69,DF69,DH69,DJ69,DK69,DN69,DQ69,DR69,DT69,DV69,DY69,EB69,EE69,EG69,EI69,EK69,EM69,EO69,EQ69,ES69,EU69,EW69,EY69,FA69,FC69,FE69,FG69,FI69,FK69,FM69,FO69,FQ69,FS69,FT69,FU69,FV69,FW69,FZ69,GC69,GF69,GI69,GJ69,GK69,GN69,GQ69,GS69,GU69,GW69,GX69,HA69,HC69,HE69,HG69,HH69,HJ69,HL69,HN69,HP69,HR69,HT69,HV69,HX69,HZ69,IA69,IB69,ID69,IE69,IF69,IH69,IJ69,IL69,IN69,IQ69,IT69,IV69,IX69,IZ69,JB69,JC69,JD69,JG69,JI69,JK69,JM69,JN69,JQ69,JT69,JV69,JX69,JY69,KB69,KE69,KH69,KK69,KN69,KQ69,KT69,KW69,KZ69,LC69,LF69,LH69,LJ69,LL69,LO69,LR69)</f>
        <v>1697312.3607633335</v>
      </c>
      <c r="LV69" s="136">
        <f t="shared" si="37"/>
        <v>0.29372888479074732</v>
      </c>
      <c r="LW69" s="137">
        <f t="shared" si="38"/>
        <v>4117647.0588235296</v>
      </c>
      <c r="LX69" s="137">
        <f t="shared" si="39"/>
        <v>782352.9411764706</v>
      </c>
      <c r="LY69" s="377">
        <f t="shared" si="36"/>
        <v>4900000</v>
      </c>
      <c r="LZ69" s="334" t="s">
        <v>636</v>
      </c>
    </row>
    <row r="70" spans="1:338" s="5" customFormat="1" ht="398.1" customHeight="1" x14ac:dyDescent="0.3">
      <c r="A70" s="131">
        <f t="shared" ref="A70:A133" si="43">+A69+1</f>
        <v>67</v>
      </c>
      <c r="B70" s="236" t="s">
        <v>362</v>
      </c>
      <c r="C70" s="8" t="s">
        <v>363</v>
      </c>
      <c r="D70" s="236" t="s">
        <v>8</v>
      </c>
      <c r="E70" s="236">
        <v>1</v>
      </c>
      <c r="F70" s="132"/>
      <c r="G70" s="132"/>
      <c r="H70" s="132"/>
      <c r="I70" s="132"/>
      <c r="J70" s="132"/>
      <c r="K70" s="132"/>
      <c r="L70" s="132"/>
      <c r="M70" s="132"/>
      <c r="N70" s="132"/>
      <c r="O70" s="132"/>
      <c r="P70" s="132"/>
      <c r="Q70" s="132"/>
      <c r="R70" s="132"/>
      <c r="S70" s="132"/>
      <c r="T70" s="132"/>
      <c r="U70" s="132"/>
      <c r="V70" s="132"/>
      <c r="W70" s="132"/>
      <c r="X70" s="132"/>
      <c r="Y70" s="132"/>
      <c r="Z70" s="132"/>
      <c r="AA70" s="132"/>
      <c r="AB70" s="132"/>
      <c r="AC70" s="132"/>
      <c r="AD70" s="132"/>
      <c r="AE70" s="132"/>
      <c r="AF70" s="133"/>
      <c r="AG70" s="132">
        <v>7021000</v>
      </c>
      <c r="AH70" s="132">
        <v>4879000</v>
      </c>
      <c r="AI70" s="132">
        <v>7259000</v>
      </c>
      <c r="AJ70" s="132"/>
      <c r="AK70" s="134">
        <v>8014650</v>
      </c>
      <c r="AL70" s="134">
        <v>7973000</v>
      </c>
      <c r="AM70" s="135"/>
      <c r="AN70" s="137"/>
      <c r="AO70" s="135"/>
      <c r="AP70" s="135"/>
      <c r="AQ70" s="135"/>
      <c r="AR70" s="135"/>
      <c r="AS70" s="135"/>
      <c r="AT70" s="135"/>
      <c r="AU70" s="135"/>
      <c r="AV70" s="137"/>
      <c r="AW70" s="329"/>
      <c r="AX70" s="132"/>
      <c r="AY70" s="132"/>
      <c r="AZ70" s="137"/>
      <c r="BA70" s="137"/>
      <c r="BB70" s="135"/>
      <c r="BC70" s="135"/>
      <c r="BD70" s="137"/>
      <c r="BE70" s="137"/>
      <c r="BF70" s="135"/>
      <c r="BG70" s="135"/>
      <c r="BH70" s="135"/>
      <c r="BI70" s="135"/>
      <c r="BJ70" s="135"/>
      <c r="BK70" s="135"/>
      <c r="BL70" s="135"/>
      <c r="BM70" s="135"/>
      <c r="BN70" s="135"/>
      <c r="BO70" s="135"/>
      <c r="BP70" s="135"/>
      <c r="BQ70" s="330"/>
      <c r="BR70" s="135"/>
      <c r="BS70" s="135"/>
      <c r="BT70" s="135"/>
      <c r="BU70" s="135"/>
      <c r="BV70" s="135"/>
      <c r="BW70" s="135"/>
      <c r="BX70" s="135"/>
      <c r="BY70" s="135"/>
      <c r="BZ70" s="132"/>
      <c r="CA70" s="132"/>
      <c r="CB70" s="132"/>
      <c r="CC70" s="132"/>
      <c r="CD70" s="132"/>
      <c r="CE70" s="132"/>
      <c r="CF70" s="137"/>
      <c r="CG70" s="137"/>
      <c r="CH70" s="330"/>
      <c r="CI70" s="135"/>
      <c r="CJ70" s="135"/>
      <c r="CK70" s="135"/>
      <c r="CL70" s="135"/>
      <c r="CM70" s="135"/>
      <c r="CN70" s="135"/>
      <c r="CO70" s="330"/>
      <c r="CP70" s="135"/>
      <c r="CQ70" s="135"/>
      <c r="CR70" s="135"/>
      <c r="CS70" s="135"/>
      <c r="CT70" s="135"/>
      <c r="CU70" s="135"/>
      <c r="CV70" s="135"/>
      <c r="CW70" s="135"/>
      <c r="CX70" s="135"/>
      <c r="CY70" s="135"/>
      <c r="CZ70" s="135"/>
      <c r="DA70" s="135"/>
      <c r="DB70" s="137"/>
      <c r="DC70" s="137"/>
      <c r="DD70" s="137"/>
      <c r="DE70" s="135"/>
      <c r="DF70" s="135"/>
      <c r="DG70" s="135"/>
      <c r="DH70" s="135"/>
      <c r="DI70" s="135"/>
      <c r="DJ70" s="135"/>
      <c r="DK70" s="135"/>
      <c r="DL70" s="135"/>
      <c r="DM70" s="135"/>
      <c r="DN70" s="135"/>
      <c r="DO70" s="135"/>
      <c r="DP70" s="135"/>
      <c r="DQ70" s="135"/>
      <c r="DR70" s="135"/>
      <c r="DS70" s="135"/>
      <c r="DT70" s="135"/>
      <c r="DU70" s="135"/>
      <c r="DV70" s="135"/>
      <c r="DW70" s="135"/>
      <c r="DX70" s="135"/>
      <c r="DY70" s="135"/>
      <c r="DZ70" s="135"/>
      <c r="EA70" s="135"/>
      <c r="EB70" s="135"/>
      <c r="EC70" s="135"/>
      <c r="ED70" s="135"/>
      <c r="EE70" s="135"/>
      <c r="EF70" s="135"/>
      <c r="EG70" s="135"/>
      <c r="EH70" s="135"/>
      <c r="EI70" s="135"/>
      <c r="EJ70" s="135"/>
      <c r="EK70" s="135"/>
      <c r="EL70" s="135"/>
      <c r="EM70" s="135"/>
      <c r="EN70" s="135"/>
      <c r="EO70" s="135"/>
      <c r="EP70" s="135"/>
      <c r="EQ70" s="135"/>
      <c r="ER70" s="135"/>
      <c r="ES70" s="135"/>
      <c r="ET70" s="135"/>
      <c r="EU70" s="135"/>
      <c r="EV70" s="135"/>
      <c r="EW70" s="135"/>
      <c r="EX70" s="135"/>
      <c r="EY70" s="135"/>
      <c r="EZ70" s="135"/>
      <c r="FA70" s="135"/>
      <c r="FB70" s="135"/>
      <c r="FC70" s="135"/>
      <c r="FD70" s="135"/>
      <c r="FE70" s="135"/>
      <c r="FF70" s="135"/>
      <c r="FG70" s="135"/>
      <c r="FH70" s="135"/>
      <c r="FI70" s="135"/>
      <c r="FJ70" s="135"/>
      <c r="FK70" s="135"/>
      <c r="FL70" s="135"/>
      <c r="FM70" s="135"/>
      <c r="FN70" s="135"/>
      <c r="FO70" s="135"/>
      <c r="FP70" s="135"/>
      <c r="FQ70" s="135"/>
      <c r="FR70" s="135"/>
      <c r="FS70" s="135"/>
      <c r="FT70" s="135"/>
      <c r="FU70" s="135"/>
      <c r="FV70" s="135"/>
      <c r="FW70" s="135"/>
      <c r="FX70" s="135"/>
      <c r="FY70" s="135"/>
      <c r="FZ70" s="135"/>
      <c r="GA70" s="135"/>
      <c r="GB70" s="135"/>
      <c r="GC70" s="135"/>
      <c r="GD70" s="135"/>
      <c r="GE70" s="135"/>
      <c r="GF70" s="135"/>
      <c r="GG70" s="135"/>
      <c r="GH70" s="135"/>
      <c r="GI70" s="135"/>
      <c r="GJ70" s="135"/>
      <c r="GK70" s="135"/>
      <c r="GL70" s="132"/>
      <c r="GM70" s="132"/>
      <c r="GN70" s="132"/>
      <c r="GO70" s="132"/>
      <c r="GP70" s="132"/>
      <c r="GQ70" s="132"/>
      <c r="GR70" s="135"/>
      <c r="GS70" s="135"/>
      <c r="GT70" s="135"/>
      <c r="GU70" s="135"/>
      <c r="GV70" s="135"/>
      <c r="GW70" s="135"/>
      <c r="GX70" s="135"/>
      <c r="GY70" s="132"/>
      <c r="GZ70" s="132"/>
      <c r="HA70" s="132"/>
      <c r="HB70" s="135"/>
      <c r="HC70" s="135"/>
      <c r="HD70" s="135"/>
      <c r="HE70" s="135"/>
      <c r="HF70" s="135"/>
      <c r="HG70" s="135"/>
      <c r="HH70" s="135"/>
      <c r="HI70" s="132"/>
      <c r="HJ70" s="132"/>
      <c r="HK70" s="132"/>
      <c r="HL70" s="132"/>
      <c r="HM70" s="132"/>
      <c r="HN70" s="132"/>
      <c r="HO70" s="135"/>
      <c r="HP70" s="135"/>
      <c r="HQ70" s="135"/>
      <c r="HR70" s="135"/>
      <c r="HS70" s="135"/>
      <c r="HT70" s="135"/>
      <c r="HU70" s="135"/>
      <c r="HV70" s="135"/>
      <c r="HW70" s="135"/>
      <c r="HX70" s="135"/>
      <c r="HY70" s="135"/>
      <c r="HZ70" s="135"/>
      <c r="IA70" s="135"/>
      <c r="IB70" s="135"/>
      <c r="IC70" s="135"/>
      <c r="ID70" s="135"/>
      <c r="IE70" s="135"/>
      <c r="IF70" s="135"/>
      <c r="IG70" s="135"/>
      <c r="IH70" s="135"/>
      <c r="II70" s="135"/>
      <c r="IJ70" s="135"/>
      <c r="IK70" s="135"/>
      <c r="IL70" s="135"/>
      <c r="IM70" s="135"/>
      <c r="IN70" s="135"/>
      <c r="IO70" s="132"/>
      <c r="IP70" s="132"/>
      <c r="IQ70" s="132"/>
      <c r="IR70" s="332"/>
      <c r="IS70" s="132"/>
      <c r="IT70" s="332"/>
      <c r="IU70" s="332"/>
      <c r="IV70" s="332"/>
      <c r="IW70" s="332"/>
      <c r="IX70" s="332"/>
      <c r="IY70" s="332"/>
      <c r="IZ70" s="332"/>
      <c r="JA70" s="332"/>
      <c r="JB70" s="332"/>
      <c r="JC70" s="332"/>
      <c r="JD70" s="332"/>
      <c r="JE70" s="332"/>
      <c r="JF70" s="332"/>
      <c r="JG70" s="332"/>
      <c r="JH70" s="332"/>
      <c r="JI70" s="332"/>
      <c r="JJ70" s="332"/>
      <c r="JK70" s="332"/>
      <c r="JL70" s="332"/>
      <c r="JM70" s="332"/>
      <c r="JN70" s="332"/>
      <c r="JO70" s="332"/>
      <c r="JP70" s="332"/>
      <c r="JQ70" s="332"/>
      <c r="JR70" s="332"/>
      <c r="JS70" s="332"/>
      <c r="JT70" s="332"/>
      <c r="JU70" s="332"/>
      <c r="JV70" s="332"/>
      <c r="JW70" s="332"/>
      <c r="JX70" s="332"/>
      <c r="JY70" s="332"/>
      <c r="JZ70" s="332"/>
      <c r="KA70" s="332"/>
      <c r="KB70" s="332"/>
      <c r="KC70" s="332"/>
      <c r="KD70" s="332"/>
      <c r="KE70" s="332"/>
      <c r="KF70" s="332"/>
      <c r="KG70" s="332"/>
      <c r="KH70" s="332"/>
      <c r="KI70" s="332"/>
      <c r="KJ70" s="332"/>
      <c r="KK70" s="332"/>
      <c r="KL70" s="332"/>
      <c r="KM70" s="332"/>
      <c r="KN70" s="332"/>
      <c r="KO70" s="332"/>
      <c r="KP70" s="332"/>
      <c r="KQ70" s="332"/>
      <c r="KR70" s="332"/>
      <c r="KS70" s="332"/>
      <c r="KT70" s="332"/>
      <c r="KU70" s="332"/>
      <c r="KV70" s="332"/>
      <c r="KW70" s="332"/>
      <c r="KX70" s="332"/>
      <c r="KY70" s="332"/>
      <c r="KZ70" s="332"/>
      <c r="LA70" s="332"/>
      <c r="LB70" s="332"/>
      <c r="LC70" s="332"/>
      <c r="LD70" s="332"/>
      <c r="LE70" s="332"/>
      <c r="LF70" s="332"/>
      <c r="LG70" s="332"/>
      <c r="LH70" s="332"/>
      <c r="LI70" s="332"/>
      <c r="LJ70" s="332"/>
      <c r="LK70" s="332"/>
      <c r="LL70" s="332"/>
      <c r="LM70" s="332"/>
      <c r="LN70" s="332"/>
      <c r="LO70" s="332"/>
      <c r="LP70" s="332"/>
      <c r="LQ70" s="332"/>
      <c r="LR70" s="332"/>
      <c r="LS70" s="132">
        <f t="shared" si="40"/>
        <v>7259000</v>
      </c>
      <c r="LT70" s="132">
        <f t="shared" si="41"/>
        <v>7029330</v>
      </c>
      <c r="LU70" s="137">
        <f t="shared" si="42"/>
        <v>1278485.9578814309</v>
      </c>
      <c r="LV70" s="136">
        <f t="shared" si="37"/>
        <v>0.18187877904173383</v>
      </c>
      <c r="LW70" s="137">
        <f t="shared" si="38"/>
        <v>6100000</v>
      </c>
      <c r="LX70" s="137">
        <f t="shared" si="39"/>
        <v>1159000</v>
      </c>
      <c r="LY70" s="377">
        <f t="shared" si="36"/>
        <v>7259000</v>
      </c>
      <c r="LZ70" s="334" t="s">
        <v>636</v>
      </c>
    </row>
    <row r="71" spans="1:338" s="5" customFormat="1" ht="409.5" customHeight="1" x14ac:dyDescent="0.3">
      <c r="A71" s="131">
        <f t="shared" si="43"/>
        <v>68</v>
      </c>
      <c r="B71" s="236" t="s">
        <v>364</v>
      </c>
      <c r="C71" s="8" t="s">
        <v>365</v>
      </c>
      <c r="D71" s="236" t="s">
        <v>8</v>
      </c>
      <c r="E71" s="236">
        <v>1</v>
      </c>
      <c r="F71" s="132"/>
      <c r="G71" s="132"/>
      <c r="H71" s="132"/>
      <c r="I71" s="132"/>
      <c r="J71" s="132"/>
      <c r="K71" s="132"/>
      <c r="L71" s="132"/>
      <c r="M71" s="132"/>
      <c r="N71" s="132"/>
      <c r="O71" s="132"/>
      <c r="P71" s="132"/>
      <c r="Q71" s="132"/>
      <c r="R71" s="132"/>
      <c r="S71" s="132"/>
      <c r="T71" s="132"/>
      <c r="U71" s="132"/>
      <c r="V71" s="132"/>
      <c r="W71" s="132"/>
      <c r="X71" s="132"/>
      <c r="Y71" s="132"/>
      <c r="Z71" s="132"/>
      <c r="AA71" s="132"/>
      <c r="AB71" s="132"/>
      <c r="AC71" s="132"/>
      <c r="AD71" s="132"/>
      <c r="AE71" s="132"/>
      <c r="AF71" s="133"/>
      <c r="AG71" s="132"/>
      <c r="AH71" s="132">
        <v>3570000</v>
      </c>
      <c r="AI71" s="132">
        <v>2737000</v>
      </c>
      <c r="AJ71" s="132">
        <v>2700000</v>
      </c>
      <c r="AK71" s="134"/>
      <c r="AL71" s="134"/>
      <c r="AM71" s="135"/>
      <c r="AN71" s="137"/>
      <c r="AO71" s="135"/>
      <c r="AP71" s="135"/>
      <c r="AQ71" s="135"/>
      <c r="AR71" s="135"/>
      <c r="AS71" s="135"/>
      <c r="AT71" s="135"/>
      <c r="AU71" s="135"/>
      <c r="AV71" s="137"/>
      <c r="AW71" s="329"/>
      <c r="AX71" s="132"/>
      <c r="AY71" s="132"/>
      <c r="AZ71" s="137"/>
      <c r="BA71" s="137"/>
      <c r="BB71" s="135"/>
      <c r="BC71" s="135"/>
      <c r="BD71" s="137"/>
      <c r="BE71" s="137"/>
      <c r="BF71" s="135"/>
      <c r="BG71" s="135"/>
      <c r="BH71" s="135"/>
      <c r="BI71" s="135"/>
      <c r="BJ71" s="135"/>
      <c r="BK71" s="135"/>
      <c r="BL71" s="135"/>
      <c r="BM71" s="135"/>
      <c r="BN71" s="135"/>
      <c r="BO71" s="135"/>
      <c r="BP71" s="135"/>
      <c r="BQ71" s="330"/>
      <c r="BR71" s="135"/>
      <c r="BS71" s="135"/>
      <c r="BT71" s="135"/>
      <c r="BU71" s="135"/>
      <c r="BV71" s="135"/>
      <c r="BW71" s="135"/>
      <c r="BX71" s="135"/>
      <c r="BY71" s="135"/>
      <c r="BZ71" s="132"/>
      <c r="CA71" s="132"/>
      <c r="CB71" s="132"/>
      <c r="CC71" s="132"/>
      <c r="CD71" s="132"/>
      <c r="CE71" s="132"/>
      <c r="CF71" s="137"/>
      <c r="CG71" s="137"/>
      <c r="CH71" s="330"/>
      <c r="CI71" s="135"/>
      <c r="CJ71" s="135"/>
      <c r="CK71" s="135"/>
      <c r="CL71" s="135"/>
      <c r="CM71" s="135"/>
      <c r="CN71" s="135"/>
      <c r="CO71" s="330"/>
      <c r="CP71" s="135"/>
      <c r="CQ71" s="135"/>
      <c r="CR71" s="135"/>
      <c r="CS71" s="135"/>
      <c r="CT71" s="135"/>
      <c r="CU71" s="135"/>
      <c r="CV71" s="135"/>
      <c r="CW71" s="135"/>
      <c r="CX71" s="135"/>
      <c r="CY71" s="135"/>
      <c r="CZ71" s="135"/>
      <c r="DA71" s="135"/>
      <c r="DB71" s="137"/>
      <c r="DC71" s="137"/>
      <c r="DD71" s="137"/>
      <c r="DE71" s="135"/>
      <c r="DF71" s="135"/>
      <c r="DG71" s="135"/>
      <c r="DH71" s="135"/>
      <c r="DI71" s="135"/>
      <c r="DJ71" s="135"/>
      <c r="DK71" s="135"/>
      <c r="DL71" s="135"/>
      <c r="DM71" s="135"/>
      <c r="DN71" s="135"/>
      <c r="DO71" s="135"/>
      <c r="DP71" s="135"/>
      <c r="DQ71" s="135"/>
      <c r="DR71" s="135"/>
      <c r="DS71" s="135"/>
      <c r="DT71" s="135"/>
      <c r="DU71" s="135"/>
      <c r="DV71" s="135"/>
      <c r="DW71" s="135"/>
      <c r="DX71" s="135"/>
      <c r="DY71" s="135"/>
      <c r="DZ71" s="135"/>
      <c r="EA71" s="135"/>
      <c r="EB71" s="135"/>
      <c r="EC71" s="135"/>
      <c r="ED71" s="135"/>
      <c r="EE71" s="135"/>
      <c r="EF71" s="135"/>
      <c r="EG71" s="135"/>
      <c r="EH71" s="135"/>
      <c r="EI71" s="135"/>
      <c r="EJ71" s="135"/>
      <c r="EK71" s="135"/>
      <c r="EL71" s="135"/>
      <c r="EM71" s="135"/>
      <c r="EN71" s="135"/>
      <c r="EO71" s="135"/>
      <c r="EP71" s="135"/>
      <c r="EQ71" s="135"/>
      <c r="ER71" s="135"/>
      <c r="ES71" s="135"/>
      <c r="ET71" s="135"/>
      <c r="EU71" s="135"/>
      <c r="EV71" s="135"/>
      <c r="EW71" s="135"/>
      <c r="EX71" s="135"/>
      <c r="EY71" s="135"/>
      <c r="EZ71" s="135"/>
      <c r="FA71" s="135"/>
      <c r="FB71" s="135"/>
      <c r="FC71" s="135"/>
      <c r="FD71" s="135"/>
      <c r="FE71" s="135"/>
      <c r="FF71" s="135"/>
      <c r="FG71" s="135"/>
      <c r="FH71" s="135"/>
      <c r="FI71" s="135"/>
      <c r="FJ71" s="135"/>
      <c r="FK71" s="135"/>
      <c r="FL71" s="135"/>
      <c r="FM71" s="135"/>
      <c r="FN71" s="135"/>
      <c r="FO71" s="135"/>
      <c r="FP71" s="135"/>
      <c r="FQ71" s="135"/>
      <c r="FR71" s="135"/>
      <c r="FS71" s="135"/>
      <c r="FT71" s="135"/>
      <c r="FU71" s="135"/>
      <c r="FV71" s="135"/>
      <c r="FW71" s="135"/>
      <c r="FX71" s="135"/>
      <c r="FY71" s="135"/>
      <c r="FZ71" s="135"/>
      <c r="GA71" s="135"/>
      <c r="GB71" s="135"/>
      <c r="GC71" s="135"/>
      <c r="GD71" s="135"/>
      <c r="GE71" s="135"/>
      <c r="GF71" s="135"/>
      <c r="GG71" s="135"/>
      <c r="GH71" s="135"/>
      <c r="GI71" s="135"/>
      <c r="GJ71" s="135"/>
      <c r="GK71" s="135"/>
      <c r="GL71" s="132"/>
      <c r="GM71" s="132"/>
      <c r="GN71" s="132"/>
      <c r="GO71" s="132"/>
      <c r="GP71" s="132"/>
      <c r="GQ71" s="132"/>
      <c r="GR71" s="135"/>
      <c r="GS71" s="135"/>
      <c r="GT71" s="135"/>
      <c r="GU71" s="135"/>
      <c r="GV71" s="135"/>
      <c r="GW71" s="135"/>
      <c r="GX71" s="135"/>
      <c r="GY71" s="132"/>
      <c r="GZ71" s="132"/>
      <c r="HA71" s="132"/>
      <c r="HB71" s="135"/>
      <c r="HC71" s="135"/>
      <c r="HD71" s="135"/>
      <c r="HE71" s="135"/>
      <c r="HF71" s="135"/>
      <c r="HG71" s="135"/>
      <c r="HH71" s="135"/>
      <c r="HI71" s="132"/>
      <c r="HJ71" s="132"/>
      <c r="HK71" s="132"/>
      <c r="HL71" s="132"/>
      <c r="HM71" s="132"/>
      <c r="HN71" s="132"/>
      <c r="HO71" s="135"/>
      <c r="HP71" s="135"/>
      <c r="HQ71" s="135"/>
      <c r="HR71" s="135"/>
      <c r="HS71" s="135"/>
      <c r="HT71" s="135"/>
      <c r="HU71" s="135"/>
      <c r="HV71" s="135"/>
      <c r="HW71" s="135"/>
      <c r="HX71" s="135"/>
      <c r="HY71" s="135"/>
      <c r="HZ71" s="135"/>
      <c r="IA71" s="135"/>
      <c r="IB71" s="135"/>
      <c r="IC71" s="135"/>
      <c r="ID71" s="135"/>
      <c r="IE71" s="135"/>
      <c r="IF71" s="135"/>
      <c r="IG71" s="135"/>
      <c r="IH71" s="135"/>
      <c r="II71" s="135"/>
      <c r="IJ71" s="135"/>
      <c r="IK71" s="135"/>
      <c r="IL71" s="135"/>
      <c r="IM71" s="135"/>
      <c r="IN71" s="135"/>
      <c r="IO71" s="132"/>
      <c r="IP71" s="132"/>
      <c r="IQ71" s="132"/>
      <c r="IR71" s="332"/>
      <c r="IS71" s="132"/>
      <c r="IT71" s="332"/>
      <c r="IU71" s="332"/>
      <c r="IV71" s="332"/>
      <c r="IW71" s="332"/>
      <c r="IX71" s="332"/>
      <c r="IY71" s="332"/>
      <c r="IZ71" s="332"/>
      <c r="JA71" s="332"/>
      <c r="JB71" s="332"/>
      <c r="JC71" s="332"/>
      <c r="JD71" s="332"/>
      <c r="JE71" s="332"/>
      <c r="JF71" s="332"/>
      <c r="JG71" s="332"/>
      <c r="JH71" s="332"/>
      <c r="JI71" s="332"/>
      <c r="JJ71" s="332"/>
      <c r="JK71" s="332"/>
      <c r="JL71" s="332"/>
      <c r="JM71" s="332"/>
      <c r="JN71" s="332"/>
      <c r="JO71" s="332"/>
      <c r="JP71" s="332"/>
      <c r="JQ71" s="332"/>
      <c r="JR71" s="332"/>
      <c r="JS71" s="332"/>
      <c r="JT71" s="332"/>
      <c r="JU71" s="332"/>
      <c r="JV71" s="332"/>
      <c r="JW71" s="332"/>
      <c r="JX71" s="332"/>
      <c r="JY71" s="332"/>
      <c r="JZ71" s="332"/>
      <c r="KA71" s="332"/>
      <c r="KB71" s="332"/>
      <c r="KC71" s="332"/>
      <c r="KD71" s="332"/>
      <c r="KE71" s="332"/>
      <c r="KF71" s="332"/>
      <c r="KG71" s="332"/>
      <c r="KH71" s="332"/>
      <c r="KI71" s="332"/>
      <c r="KJ71" s="332"/>
      <c r="KK71" s="332"/>
      <c r="KL71" s="332"/>
      <c r="KM71" s="332"/>
      <c r="KN71" s="332"/>
      <c r="KO71" s="332"/>
      <c r="KP71" s="332"/>
      <c r="KQ71" s="332"/>
      <c r="KR71" s="332"/>
      <c r="KS71" s="332"/>
      <c r="KT71" s="332"/>
      <c r="KU71" s="332"/>
      <c r="KV71" s="332"/>
      <c r="KW71" s="332"/>
      <c r="KX71" s="332"/>
      <c r="KY71" s="332"/>
      <c r="KZ71" s="332"/>
      <c r="LA71" s="332"/>
      <c r="LB71" s="332"/>
      <c r="LC71" s="332"/>
      <c r="LD71" s="332"/>
      <c r="LE71" s="332"/>
      <c r="LF71" s="332"/>
      <c r="LG71" s="332"/>
      <c r="LH71" s="332"/>
      <c r="LI71" s="332"/>
      <c r="LJ71" s="332"/>
      <c r="LK71" s="332"/>
      <c r="LL71" s="332"/>
      <c r="LM71" s="332"/>
      <c r="LN71" s="332"/>
      <c r="LO71" s="332"/>
      <c r="LP71" s="332"/>
      <c r="LQ71" s="332"/>
      <c r="LR71" s="332"/>
      <c r="LS71" s="132">
        <f t="shared" si="40"/>
        <v>2737000</v>
      </c>
      <c r="LT71" s="132">
        <f t="shared" si="41"/>
        <v>3002333.3333333335</v>
      </c>
      <c r="LU71" s="137">
        <f t="shared" si="42"/>
        <v>491961.71937797556</v>
      </c>
      <c r="LV71" s="136">
        <f t="shared" si="37"/>
        <v>0.16385979328676881</v>
      </c>
      <c r="LW71" s="137">
        <f t="shared" si="38"/>
        <v>2300000</v>
      </c>
      <c r="LX71" s="137">
        <f t="shared" si="39"/>
        <v>437000</v>
      </c>
      <c r="LY71" s="377">
        <f t="shared" si="36"/>
        <v>2737000</v>
      </c>
      <c r="LZ71" s="334" t="s">
        <v>636</v>
      </c>
    </row>
    <row r="72" spans="1:338" s="5" customFormat="1" ht="243.6" customHeight="1" x14ac:dyDescent="0.3">
      <c r="A72" s="131">
        <f t="shared" si="43"/>
        <v>69</v>
      </c>
      <c r="B72" s="336" t="s">
        <v>366</v>
      </c>
      <c r="C72" s="337" t="s">
        <v>367</v>
      </c>
      <c r="D72" s="336" t="s">
        <v>8</v>
      </c>
      <c r="E72" s="336">
        <v>1</v>
      </c>
      <c r="F72" s="132"/>
      <c r="G72" s="132"/>
      <c r="H72" s="132"/>
      <c r="I72" s="132"/>
      <c r="J72" s="132"/>
      <c r="K72" s="132"/>
      <c r="L72" s="132"/>
      <c r="M72" s="132"/>
      <c r="N72" s="132"/>
      <c r="O72" s="132"/>
      <c r="P72" s="132"/>
      <c r="Q72" s="132"/>
      <c r="R72" s="132"/>
      <c r="S72" s="132"/>
      <c r="T72" s="132"/>
      <c r="U72" s="132"/>
      <c r="V72" s="132"/>
      <c r="W72" s="132"/>
      <c r="X72" s="132"/>
      <c r="Y72" s="132"/>
      <c r="Z72" s="132"/>
      <c r="AA72" s="132"/>
      <c r="AB72" s="132"/>
      <c r="AC72" s="132"/>
      <c r="AD72" s="132"/>
      <c r="AE72" s="132"/>
      <c r="AF72" s="133"/>
      <c r="AG72" s="132">
        <v>935221</v>
      </c>
      <c r="AH72" s="132">
        <v>1011500</v>
      </c>
      <c r="AI72" s="132">
        <v>1216725</v>
      </c>
      <c r="AJ72" s="132"/>
      <c r="AK72" s="134"/>
      <c r="AL72" s="134"/>
      <c r="AM72" s="135"/>
      <c r="AN72" s="137"/>
      <c r="AO72" s="135"/>
      <c r="AP72" s="135"/>
      <c r="AQ72" s="135"/>
      <c r="AR72" s="135"/>
      <c r="AS72" s="135"/>
      <c r="AT72" s="135"/>
      <c r="AU72" s="135"/>
      <c r="AV72" s="137"/>
      <c r="AW72" s="329"/>
      <c r="AX72" s="132"/>
      <c r="AY72" s="132"/>
      <c r="AZ72" s="137"/>
      <c r="BA72" s="137"/>
      <c r="BB72" s="135"/>
      <c r="BC72" s="135"/>
      <c r="BD72" s="137"/>
      <c r="BE72" s="137"/>
      <c r="BF72" s="135"/>
      <c r="BG72" s="135"/>
      <c r="BH72" s="135"/>
      <c r="BI72" s="135"/>
      <c r="BJ72" s="135"/>
      <c r="BK72" s="135"/>
      <c r="BL72" s="135"/>
      <c r="BM72" s="135"/>
      <c r="BN72" s="135"/>
      <c r="BO72" s="135"/>
      <c r="BP72" s="135"/>
      <c r="BQ72" s="330"/>
      <c r="BR72" s="135"/>
      <c r="BS72" s="135"/>
      <c r="BT72" s="135"/>
      <c r="BU72" s="135"/>
      <c r="BV72" s="135"/>
      <c r="BW72" s="135"/>
      <c r="BX72" s="135"/>
      <c r="BY72" s="135"/>
      <c r="BZ72" s="132"/>
      <c r="CA72" s="132"/>
      <c r="CB72" s="132"/>
      <c r="CC72" s="132"/>
      <c r="CD72" s="132"/>
      <c r="CE72" s="132"/>
      <c r="CF72" s="137"/>
      <c r="CG72" s="137"/>
      <c r="CH72" s="330"/>
      <c r="CI72" s="135"/>
      <c r="CJ72" s="135"/>
      <c r="CK72" s="135"/>
      <c r="CL72" s="135"/>
      <c r="CM72" s="135"/>
      <c r="CN72" s="135"/>
      <c r="CO72" s="330"/>
      <c r="CP72" s="135"/>
      <c r="CQ72" s="135"/>
      <c r="CR72" s="135"/>
      <c r="CS72" s="135"/>
      <c r="CT72" s="135"/>
      <c r="CU72" s="135"/>
      <c r="CV72" s="135"/>
      <c r="CW72" s="135"/>
      <c r="CX72" s="135"/>
      <c r="CY72" s="135"/>
      <c r="CZ72" s="135"/>
      <c r="DA72" s="135"/>
      <c r="DB72" s="137"/>
      <c r="DC72" s="137"/>
      <c r="DD72" s="137"/>
      <c r="DE72" s="135"/>
      <c r="DF72" s="135"/>
      <c r="DG72" s="135"/>
      <c r="DH72" s="135"/>
      <c r="DI72" s="135"/>
      <c r="DJ72" s="135"/>
      <c r="DK72" s="135"/>
      <c r="DL72" s="135"/>
      <c r="DM72" s="135"/>
      <c r="DN72" s="135"/>
      <c r="DO72" s="135"/>
      <c r="DP72" s="135"/>
      <c r="DQ72" s="135"/>
      <c r="DR72" s="135"/>
      <c r="DS72" s="135"/>
      <c r="DT72" s="135"/>
      <c r="DU72" s="135"/>
      <c r="DV72" s="135"/>
      <c r="DW72" s="135"/>
      <c r="DX72" s="135"/>
      <c r="DY72" s="135"/>
      <c r="DZ72" s="135"/>
      <c r="EA72" s="135"/>
      <c r="EB72" s="135"/>
      <c r="EC72" s="135"/>
      <c r="ED72" s="135"/>
      <c r="EE72" s="135"/>
      <c r="EF72" s="135"/>
      <c r="EG72" s="135"/>
      <c r="EH72" s="135"/>
      <c r="EI72" s="135"/>
      <c r="EJ72" s="135"/>
      <c r="EK72" s="135"/>
      <c r="EL72" s="135"/>
      <c r="EM72" s="135"/>
      <c r="EN72" s="135"/>
      <c r="EO72" s="135"/>
      <c r="EP72" s="135"/>
      <c r="EQ72" s="135"/>
      <c r="ER72" s="135"/>
      <c r="ES72" s="135"/>
      <c r="ET72" s="135"/>
      <c r="EU72" s="135"/>
      <c r="EV72" s="135"/>
      <c r="EW72" s="135"/>
      <c r="EX72" s="135"/>
      <c r="EY72" s="135"/>
      <c r="EZ72" s="135"/>
      <c r="FA72" s="135"/>
      <c r="FB72" s="135"/>
      <c r="FC72" s="135"/>
      <c r="FD72" s="135"/>
      <c r="FE72" s="135"/>
      <c r="FF72" s="135"/>
      <c r="FG72" s="135"/>
      <c r="FH72" s="135"/>
      <c r="FI72" s="135"/>
      <c r="FJ72" s="135"/>
      <c r="FK72" s="135"/>
      <c r="FL72" s="135"/>
      <c r="FM72" s="135"/>
      <c r="FN72" s="135"/>
      <c r="FO72" s="135"/>
      <c r="FP72" s="135"/>
      <c r="FQ72" s="135"/>
      <c r="FR72" s="135"/>
      <c r="FS72" s="135"/>
      <c r="FT72" s="135"/>
      <c r="FU72" s="135"/>
      <c r="FV72" s="135"/>
      <c r="FW72" s="135"/>
      <c r="FX72" s="135"/>
      <c r="FY72" s="135"/>
      <c r="FZ72" s="135"/>
      <c r="GA72" s="135"/>
      <c r="GB72" s="135"/>
      <c r="GC72" s="135"/>
      <c r="GD72" s="135"/>
      <c r="GE72" s="135"/>
      <c r="GF72" s="135"/>
      <c r="GG72" s="135"/>
      <c r="GH72" s="135"/>
      <c r="GI72" s="135"/>
      <c r="GJ72" s="135"/>
      <c r="GK72" s="135"/>
      <c r="GL72" s="132"/>
      <c r="GM72" s="132"/>
      <c r="GN72" s="132"/>
      <c r="GO72" s="132"/>
      <c r="GP72" s="132"/>
      <c r="GQ72" s="132"/>
      <c r="GR72" s="135"/>
      <c r="GS72" s="135"/>
      <c r="GT72" s="135"/>
      <c r="GU72" s="135"/>
      <c r="GV72" s="135"/>
      <c r="GW72" s="135"/>
      <c r="GX72" s="135"/>
      <c r="GY72" s="132"/>
      <c r="GZ72" s="132"/>
      <c r="HA72" s="132"/>
      <c r="HB72" s="135"/>
      <c r="HC72" s="135"/>
      <c r="HD72" s="135"/>
      <c r="HE72" s="135"/>
      <c r="HF72" s="135"/>
      <c r="HG72" s="135"/>
      <c r="HH72" s="135"/>
      <c r="HI72" s="132"/>
      <c r="HJ72" s="132"/>
      <c r="HK72" s="132"/>
      <c r="HL72" s="132"/>
      <c r="HM72" s="132"/>
      <c r="HN72" s="132"/>
      <c r="HO72" s="135"/>
      <c r="HP72" s="135"/>
      <c r="HQ72" s="135"/>
      <c r="HR72" s="135"/>
      <c r="HS72" s="135"/>
      <c r="HT72" s="135"/>
      <c r="HU72" s="135"/>
      <c r="HV72" s="135"/>
      <c r="HW72" s="135"/>
      <c r="HX72" s="135"/>
      <c r="HY72" s="135"/>
      <c r="HZ72" s="135"/>
      <c r="IA72" s="135"/>
      <c r="IB72" s="135"/>
      <c r="IC72" s="135"/>
      <c r="ID72" s="135"/>
      <c r="IE72" s="135"/>
      <c r="IF72" s="135"/>
      <c r="IG72" s="135"/>
      <c r="IH72" s="135"/>
      <c r="II72" s="135"/>
      <c r="IJ72" s="135"/>
      <c r="IK72" s="135"/>
      <c r="IL72" s="135"/>
      <c r="IM72" s="135"/>
      <c r="IN72" s="135"/>
      <c r="IO72" s="132"/>
      <c r="IP72" s="132"/>
      <c r="IQ72" s="132"/>
      <c r="IR72" s="332"/>
      <c r="IS72" s="132"/>
      <c r="IT72" s="332"/>
      <c r="IU72" s="332"/>
      <c r="IV72" s="332"/>
      <c r="IW72" s="332"/>
      <c r="IX72" s="332"/>
      <c r="IY72" s="332"/>
      <c r="IZ72" s="332"/>
      <c r="JA72" s="332"/>
      <c r="JB72" s="332"/>
      <c r="JC72" s="332"/>
      <c r="JD72" s="332"/>
      <c r="JE72" s="332"/>
      <c r="JF72" s="332"/>
      <c r="JG72" s="332"/>
      <c r="JH72" s="332"/>
      <c r="JI72" s="332"/>
      <c r="JJ72" s="332"/>
      <c r="JK72" s="332"/>
      <c r="JL72" s="332"/>
      <c r="JM72" s="332"/>
      <c r="JN72" s="332"/>
      <c r="JO72" s="332"/>
      <c r="JP72" s="332"/>
      <c r="JQ72" s="332"/>
      <c r="JR72" s="332"/>
      <c r="JS72" s="332"/>
      <c r="JT72" s="332"/>
      <c r="JU72" s="332"/>
      <c r="JV72" s="332"/>
      <c r="JW72" s="332"/>
      <c r="JX72" s="332"/>
      <c r="JY72" s="332"/>
      <c r="JZ72" s="332"/>
      <c r="KA72" s="332"/>
      <c r="KB72" s="332"/>
      <c r="KC72" s="332"/>
      <c r="KD72" s="332"/>
      <c r="KE72" s="332"/>
      <c r="KF72" s="332"/>
      <c r="KG72" s="332"/>
      <c r="KH72" s="332"/>
      <c r="KI72" s="332"/>
      <c r="KJ72" s="332"/>
      <c r="KK72" s="332"/>
      <c r="KL72" s="332"/>
      <c r="KM72" s="332"/>
      <c r="KN72" s="332"/>
      <c r="KO72" s="332"/>
      <c r="KP72" s="332"/>
      <c r="KQ72" s="332"/>
      <c r="KR72" s="332"/>
      <c r="KS72" s="332"/>
      <c r="KT72" s="332"/>
      <c r="KU72" s="332"/>
      <c r="KV72" s="332"/>
      <c r="KW72" s="332"/>
      <c r="KX72" s="332"/>
      <c r="KY72" s="332"/>
      <c r="KZ72" s="332"/>
      <c r="LA72" s="332"/>
      <c r="LB72" s="332"/>
      <c r="LC72" s="332"/>
      <c r="LD72" s="332"/>
      <c r="LE72" s="332"/>
      <c r="LF72" s="332"/>
      <c r="LG72" s="332"/>
      <c r="LH72" s="332"/>
      <c r="LI72" s="332"/>
      <c r="LJ72" s="332"/>
      <c r="LK72" s="332"/>
      <c r="LL72" s="332"/>
      <c r="LM72" s="332"/>
      <c r="LN72" s="332"/>
      <c r="LO72" s="332"/>
      <c r="LP72" s="332"/>
      <c r="LQ72" s="332"/>
      <c r="LR72" s="332"/>
      <c r="LS72" s="132">
        <f t="shared" si="40"/>
        <v>1011500</v>
      </c>
      <c r="LT72" s="132">
        <f t="shared" si="41"/>
        <v>1054482</v>
      </c>
      <c r="LU72" s="137">
        <f t="shared" si="42"/>
        <v>145590.91574339382</v>
      </c>
      <c r="LV72" s="136">
        <f t="shared" si="37"/>
        <v>0.13806865906046176</v>
      </c>
      <c r="LW72" s="137">
        <f t="shared" si="38"/>
        <v>886119.32773109246</v>
      </c>
      <c r="LX72" s="137">
        <f t="shared" si="39"/>
        <v>168362.67226890757</v>
      </c>
      <c r="LY72" s="377">
        <f t="shared" si="36"/>
        <v>1054482</v>
      </c>
      <c r="LZ72" s="334" t="s">
        <v>636</v>
      </c>
    </row>
    <row r="73" spans="1:338" s="5" customFormat="1" ht="127.05" customHeight="1" x14ac:dyDescent="0.3">
      <c r="A73" s="131">
        <f t="shared" si="43"/>
        <v>70</v>
      </c>
      <c r="B73" s="236" t="s">
        <v>710</v>
      </c>
      <c r="C73" s="8" t="s">
        <v>709</v>
      </c>
      <c r="D73" s="236" t="s">
        <v>8</v>
      </c>
      <c r="E73" s="322">
        <v>1</v>
      </c>
      <c r="F73" s="132"/>
      <c r="G73" s="132"/>
      <c r="H73" s="132"/>
      <c r="I73" s="132"/>
      <c r="J73" s="132"/>
      <c r="K73" s="132"/>
      <c r="L73" s="132"/>
      <c r="M73" s="132"/>
      <c r="N73" s="132"/>
      <c r="O73" s="132"/>
      <c r="P73" s="132"/>
      <c r="Q73" s="132"/>
      <c r="R73" s="132"/>
      <c r="S73" s="132"/>
      <c r="T73" s="132"/>
      <c r="U73" s="132"/>
      <c r="V73" s="132"/>
      <c r="W73" s="132"/>
      <c r="X73" s="132"/>
      <c r="Y73" s="132"/>
      <c r="Z73" s="132"/>
      <c r="AA73" s="132"/>
      <c r="AB73" s="132"/>
      <c r="AC73" s="132"/>
      <c r="AD73" s="132"/>
      <c r="AE73" s="132"/>
      <c r="AF73" s="133"/>
      <c r="AG73" s="132"/>
      <c r="AH73" s="132"/>
      <c r="AI73" s="132"/>
      <c r="AJ73" s="132"/>
      <c r="AK73" s="134"/>
      <c r="AL73" s="134"/>
      <c r="AM73" s="135"/>
      <c r="AN73" s="137"/>
      <c r="AO73" s="135"/>
      <c r="AP73" s="135"/>
      <c r="AQ73" s="135"/>
      <c r="AR73" s="135"/>
      <c r="AS73" s="135"/>
      <c r="AT73" s="135"/>
      <c r="AU73" s="135"/>
      <c r="AV73" s="137"/>
      <c r="AW73" s="329"/>
      <c r="AX73" s="132">
        <v>982799</v>
      </c>
      <c r="AY73" s="132">
        <f>+((AX73*5.1%)+AX73)</f>
        <v>1032921.749</v>
      </c>
      <c r="AZ73" s="137"/>
      <c r="BA73" s="137"/>
      <c r="BB73" s="135"/>
      <c r="BC73" s="135"/>
      <c r="BD73" s="137"/>
      <c r="BE73" s="137"/>
      <c r="BF73" s="135"/>
      <c r="BG73" s="135"/>
      <c r="BH73" s="135"/>
      <c r="BI73" s="135"/>
      <c r="BJ73" s="135"/>
      <c r="BK73" s="135"/>
      <c r="BL73" s="135"/>
      <c r="BM73" s="135"/>
      <c r="BN73" s="135"/>
      <c r="BO73" s="135"/>
      <c r="BP73" s="135"/>
      <c r="BQ73" s="330"/>
      <c r="BR73" s="135"/>
      <c r="BS73" s="135"/>
      <c r="BT73" s="135"/>
      <c r="BU73" s="135"/>
      <c r="BV73" s="135"/>
      <c r="BW73" s="135"/>
      <c r="BX73" s="135"/>
      <c r="BY73" s="135"/>
      <c r="BZ73" s="132"/>
      <c r="CA73" s="132"/>
      <c r="CB73" s="132"/>
      <c r="CC73" s="132"/>
      <c r="CD73" s="132"/>
      <c r="CE73" s="132"/>
      <c r="CF73" s="137"/>
      <c r="CG73" s="137"/>
      <c r="CH73" s="330"/>
      <c r="CI73" s="135"/>
      <c r="CJ73" s="135"/>
      <c r="CK73" s="135"/>
      <c r="CL73" s="135"/>
      <c r="CM73" s="135"/>
      <c r="CN73" s="135"/>
      <c r="CO73" s="330"/>
      <c r="CP73" s="135"/>
      <c r="CQ73" s="135"/>
      <c r="CR73" s="135"/>
      <c r="CS73" s="135"/>
      <c r="CT73" s="135"/>
      <c r="CU73" s="135"/>
      <c r="CV73" s="135"/>
      <c r="CW73" s="135"/>
      <c r="CX73" s="135"/>
      <c r="CY73" s="135"/>
      <c r="CZ73" s="135"/>
      <c r="DA73" s="135"/>
      <c r="DB73" s="137">
        <v>1150000</v>
      </c>
      <c r="DC73" s="137">
        <f>+DB73/1.19</f>
        <v>966386.55462184874</v>
      </c>
      <c r="DD73" s="137">
        <f>+(DC73*36%)+DC73</f>
        <v>1314285.7142857143</v>
      </c>
      <c r="DE73" s="135"/>
      <c r="DF73" s="135"/>
      <c r="DG73" s="135"/>
      <c r="DH73" s="135"/>
      <c r="DI73" s="135"/>
      <c r="DJ73" s="135"/>
      <c r="DK73" s="135"/>
      <c r="DL73" s="135"/>
      <c r="DM73" s="135"/>
      <c r="DN73" s="135"/>
      <c r="DO73" s="135"/>
      <c r="DP73" s="135"/>
      <c r="DQ73" s="135"/>
      <c r="DR73" s="135"/>
      <c r="DS73" s="135"/>
      <c r="DT73" s="135"/>
      <c r="DU73" s="135"/>
      <c r="DV73" s="135"/>
      <c r="DW73" s="135"/>
      <c r="DX73" s="135"/>
      <c r="DY73" s="135"/>
      <c r="DZ73" s="135"/>
      <c r="EA73" s="135"/>
      <c r="EB73" s="135"/>
      <c r="EC73" s="135"/>
      <c r="ED73" s="135"/>
      <c r="EE73" s="135"/>
      <c r="EF73" s="135"/>
      <c r="EG73" s="135"/>
      <c r="EH73" s="135"/>
      <c r="EI73" s="135"/>
      <c r="EJ73" s="135"/>
      <c r="EK73" s="135"/>
      <c r="EL73" s="135"/>
      <c r="EM73" s="135"/>
      <c r="EN73" s="135"/>
      <c r="EO73" s="135"/>
      <c r="EP73" s="135"/>
      <c r="EQ73" s="135"/>
      <c r="ER73" s="135"/>
      <c r="ES73" s="135"/>
      <c r="ET73" s="135"/>
      <c r="EU73" s="135"/>
      <c r="EV73" s="135"/>
      <c r="EW73" s="135"/>
      <c r="EX73" s="135"/>
      <c r="EY73" s="135"/>
      <c r="EZ73" s="135"/>
      <c r="FA73" s="135"/>
      <c r="FB73" s="135"/>
      <c r="FC73" s="135"/>
      <c r="FD73" s="135"/>
      <c r="FE73" s="135"/>
      <c r="FF73" s="135"/>
      <c r="FG73" s="135"/>
      <c r="FH73" s="135"/>
      <c r="FI73" s="135"/>
      <c r="FJ73" s="135"/>
      <c r="FK73" s="135"/>
      <c r="FL73" s="135"/>
      <c r="FM73" s="135"/>
      <c r="FN73" s="135"/>
      <c r="FO73" s="135"/>
      <c r="FP73" s="135"/>
      <c r="FQ73" s="135"/>
      <c r="FR73" s="135"/>
      <c r="FS73" s="135"/>
      <c r="FT73" s="135"/>
      <c r="FU73" s="135"/>
      <c r="FV73" s="135"/>
      <c r="FW73" s="135"/>
      <c r="FX73" s="135"/>
      <c r="FY73" s="135"/>
      <c r="FZ73" s="135"/>
      <c r="GA73" s="135"/>
      <c r="GB73" s="135"/>
      <c r="GC73" s="135"/>
      <c r="GD73" s="135"/>
      <c r="GE73" s="135"/>
      <c r="GF73" s="135"/>
      <c r="GG73" s="135"/>
      <c r="GH73" s="135"/>
      <c r="GI73" s="135"/>
      <c r="GJ73" s="135"/>
      <c r="GK73" s="135"/>
      <c r="GL73" s="132"/>
      <c r="GM73" s="132"/>
      <c r="GN73" s="132"/>
      <c r="GO73" s="132"/>
      <c r="GP73" s="132"/>
      <c r="GQ73" s="132"/>
      <c r="GR73" s="135"/>
      <c r="GS73" s="135"/>
      <c r="GT73" s="135"/>
      <c r="GU73" s="135"/>
      <c r="GV73" s="135"/>
      <c r="GW73" s="135"/>
      <c r="GX73" s="135"/>
      <c r="GY73" s="132"/>
      <c r="GZ73" s="132"/>
      <c r="HA73" s="132"/>
      <c r="HB73" s="135"/>
      <c r="HC73" s="135"/>
      <c r="HD73" s="135"/>
      <c r="HE73" s="135"/>
      <c r="HF73" s="135"/>
      <c r="HG73" s="135"/>
      <c r="HH73" s="135"/>
      <c r="HI73" s="132"/>
      <c r="HJ73" s="132"/>
      <c r="HK73" s="132"/>
      <c r="HL73" s="132"/>
      <c r="HM73" s="132"/>
      <c r="HN73" s="132"/>
      <c r="HO73" s="135"/>
      <c r="HP73" s="135"/>
      <c r="HQ73" s="135"/>
      <c r="HR73" s="135"/>
      <c r="HS73" s="135"/>
      <c r="HT73" s="135"/>
      <c r="HU73" s="135"/>
      <c r="HV73" s="135"/>
      <c r="HW73" s="135"/>
      <c r="HX73" s="135"/>
      <c r="HY73" s="135"/>
      <c r="HZ73" s="135"/>
      <c r="IA73" s="135"/>
      <c r="IB73" s="135"/>
      <c r="IC73" s="135"/>
      <c r="ID73" s="135"/>
      <c r="IE73" s="135"/>
      <c r="IF73" s="135"/>
      <c r="IG73" s="135"/>
      <c r="IH73" s="135"/>
      <c r="II73" s="135"/>
      <c r="IJ73" s="135"/>
      <c r="IK73" s="135"/>
      <c r="IL73" s="135"/>
      <c r="IM73" s="135"/>
      <c r="IN73" s="135"/>
      <c r="IO73" s="132"/>
      <c r="IP73" s="132"/>
      <c r="IQ73" s="132"/>
      <c r="IR73" s="332"/>
      <c r="IS73" s="132"/>
      <c r="IT73" s="332"/>
      <c r="IU73" s="332"/>
      <c r="IV73" s="332"/>
      <c r="IW73" s="332"/>
      <c r="IX73" s="332"/>
      <c r="IY73" s="332"/>
      <c r="IZ73" s="332"/>
      <c r="JA73" s="332"/>
      <c r="JB73" s="332"/>
      <c r="JC73" s="332"/>
      <c r="JD73" s="332"/>
      <c r="JE73" s="332"/>
      <c r="JF73" s="332"/>
      <c r="JG73" s="332"/>
      <c r="JH73" s="332"/>
      <c r="JI73" s="332"/>
      <c r="JJ73" s="332"/>
      <c r="JK73" s="332"/>
      <c r="JL73" s="332"/>
      <c r="JM73" s="332"/>
      <c r="JN73" s="332"/>
      <c r="JO73" s="332"/>
      <c r="JP73" s="332"/>
      <c r="JQ73" s="332"/>
      <c r="JR73" s="332"/>
      <c r="JS73" s="332"/>
      <c r="JT73" s="332"/>
      <c r="JU73" s="332"/>
      <c r="JV73" s="332"/>
      <c r="JW73" s="332"/>
      <c r="JX73" s="332"/>
      <c r="JY73" s="332"/>
      <c r="JZ73" s="332"/>
      <c r="KA73" s="332"/>
      <c r="KB73" s="332"/>
      <c r="KC73" s="332"/>
      <c r="KD73" s="332"/>
      <c r="KE73" s="332"/>
      <c r="KF73" s="332"/>
      <c r="KG73" s="332"/>
      <c r="KH73" s="332"/>
      <c r="KI73" s="332"/>
      <c r="KJ73" s="332"/>
      <c r="KK73" s="332"/>
      <c r="KL73" s="332"/>
      <c r="KM73" s="332"/>
      <c r="KN73" s="332"/>
      <c r="KO73" s="332"/>
      <c r="KP73" s="332"/>
      <c r="KQ73" s="332"/>
      <c r="KR73" s="332"/>
      <c r="KS73" s="332"/>
      <c r="KT73" s="332"/>
      <c r="KU73" s="332"/>
      <c r="KV73" s="332"/>
      <c r="KW73" s="332"/>
      <c r="KX73" s="332"/>
      <c r="KY73" s="332"/>
      <c r="KZ73" s="332"/>
      <c r="LA73" s="332"/>
      <c r="LB73" s="332"/>
      <c r="LC73" s="332"/>
      <c r="LD73" s="332"/>
      <c r="LE73" s="332"/>
      <c r="LF73" s="332"/>
      <c r="LG73" s="332"/>
      <c r="LH73" s="332"/>
      <c r="LI73" s="332"/>
      <c r="LJ73" s="332"/>
      <c r="LK73" s="332"/>
      <c r="LL73" s="332"/>
      <c r="LM73" s="332">
        <v>999000</v>
      </c>
      <c r="LN73" s="332">
        <f>+LM73/1.19</f>
        <v>839495.79831932776</v>
      </c>
      <c r="LO73" s="332">
        <f>+(LN73*36%)+LN73</f>
        <v>1141714.2857142857</v>
      </c>
      <c r="LP73" s="332"/>
      <c r="LQ73" s="332"/>
      <c r="LR73" s="332"/>
      <c r="LS73" s="132">
        <f t="shared" si="40"/>
        <v>1141714.2857142857</v>
      </c>
      <c r="LT73" s="132">
        <f t="shared" si="41"/>
        <v>1162973.9163333334</v>
      </c>
      <c r="LU73" s="137">
        <f t="shared" si="42"/>
        <v>141881.63785659132</v>
      </c>
      <c r="LV73" s="136">
        <f t="shared" si="37"/>
        <v>0.1219989854148414</v>
      </c>
      <c r="LW73" s="137">
        <f t="shared" si="38"/>
        <v>977289.07563025213</v>
      </c>
      <c r="LX73" s="137">
        <f t="shared" si="39"/>
        <v>185684.9243697479</v>
      </c>
      <c r="LY73" s="377">
        <f t="shared" si="36"/>
        <v>1162974</v>
      </c>
      <c r="LZ73" s="334" t="s">
        <v>636</v>
      </c>
    </row>
    <row r="74" spans="1:338" s="5" customFormat="1" ht="127.05" customHeight="1" x14ac:dyDescent="0.3">
      <c r="A74" s="131">
        <f t="shared" si="43"/>
        <v>71</v>
      </c>
      <c r="B74" s="236" t="s">
        <v>711</v>
      </c>
      <c r="C74" s="8" t="s">
        <v>368</v>
      </c>
      <c r="D74" s="236" t="s">
        <v>8</v>
      </c>
      <c r="E74" s="322">
        <v>1</v>
      </c>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3"/>
      <c r="AG74" s="132"/>
      <c r="AH74" s="132"/>
      <c r="AI74" s="132"/>
      <c r="AJ74" s="132"/>
      <c r="AK74" s="134"/>
      <c r="AL74" s="134"/>
      <c r="AM74" s="135">
        <v>1799900</v>
      </c>
      <c r="AN74" s="137">
        <f>+(AM74*5.1%)+AM74</f>
        <v>1891694.9</v>
      </c>
      <c r="AO74" s="135">
        <v>1422000</v>
      </c>
      <c r="AP74" s="135">
        <v>1494522</v>
      </c>
      <c r="AQ74" s="135"/>
      <c r="AR74" s="135"/>
      <c r="AS74" s="135"/>
      <c r="AT74" s="135"/>
      <c r="AU74" s="135"/>
      <c r="AV74" s="137"/>
      <c r="AW74" s="329"/>
      <c r="AX74" s="132"/>
      <c r="AY74" s="132"/>
      <c r="AZ74" s="137"/>
      <c r="BA74" s="137"/>
      <c r="BB74" s="135"/>
      <c r="BC74" s="135"/>
      <c r="BD74" s="137"/>
      <c r="BE74" s="137"/>
      <c r="BF74" s="135"/>
      <c r="BG74" s="135"/>
      <c r="BH74" s="135"/>
      <c r="BI74" s="135"/>
      <c r="BJ74" s="135"/>
      <c r="BK74" s="135"/>
      <c r="BL74" s="135"/>
      <c r="BM74" s="135"/>
      <c r="BN74" s="135"/>
      <c r="BO74" s="135"/>
      <c r="BP74" s="135"/>
      <c r="BQ74" s="330"/>
      <c r="BR74" s="135"/>
      <c r="BS74" s="135"/>
      <c r="BT74" s="135"/>
      <c r="BU74" s="135"/>
      <c r="BV74" s="135"/>
      <c r="BW74" s="135"/>
      <c r="BX74" s="135"/>
      <c r="BY74" s="135"/>
      <c r="BZ74" s="132"/>
      <c r="CA74" s="132"/>
      <c r="CB74" s="132"/>
      <c r="CC74" s="132"/>
      <c r="CD74" s="132"/>
      <c r="CE74" s="132"/>
      <c r="CF74" s="137"/>
      <c r="CG74" s="137"/>
      <c r="CH74" s="330"/>
      <c r="CI74" s="135"/>
      <c r="CJ74" s="135"/>
      <c r="CK74" s="135"/>
      <c r="CL74" s="135"/>
      <c r="CM74" s="135"/>
      <c r="CN74" s="135"/>
      <c r="CO74" s="330"/>
      <c r="CP74" s="135"/>
      <c r="CQ74" s="135"/>
      <c r="CR74" s="135"/>
      <c r="CS74" s="135"/>
      <c r="CT74" s="135"/>
      <c r="CU74" s="135"/>
      <c r="CV74" s="135"/>
      <c r="CW74" s="135"/>
      <c r="CX74" s="135"/>
      <c r="CY74" s="135"/>
      <c r="CZ74" s="135"/>
      <c r="DA74" s="135"/>
      <c r="DB74" s="137"/>
      <c r="DC74" s="137"/>
      <c r="DD74" s="137"/>
      <c r="DE74" s="135"/>
      <c r="DF74" s="135"/>
      <c r="DG74" s="135"/>
      <c r="DH74" s="135"/>
      <c r="DI74" s="135"/>
      <c r="DJ74" s="135"/>
      <c r="DK74" s="135"/>
      <c r="DL74" s="135"/>
      <c r="DM74" s="135"/>
      <c r="DN74" s="135"/>
      <c r="DO74" s="135"/>
      <c r="DP74" s="135"/>
      <c r="DQ74" s="135"/>
      <c r="DR74" s="135"/>
      <c r="DS74" s="135"/>
      <c r="DT74" s="135"/>
      <c r="DU74" s="135"/>
      <c r="DV74" s="135"/>
      <c r="DW74" s="135"/>
      <c r="DX74" s="135"/>
      <c r="DY74" s="135"/>
      <c r="DZ74" s="135"/>
      <c r="EA74" s="135"/>
      <c r="EB74" s="135"/>
      <c r="EC74" s="135"/>
      <c r="ED74" s="135"/>
      <c r="EE74" s="135"/>
      <c r="EF74" s="135"/>
      <c r="EG74" s="135"/>
      <c r="EH74" s="135"/>
      <c r="EI74" s="135"/>
      <c r="EJ74" s="135"/>
      <c r="EK74" s="135"/>
      <c r="EL74" s="135"/>
      <c r="EM74" s="135"/>
      <c r="EN74" s="135"/>
      <c r="EO74" s="135"/>
      <c r="EP74" s="135"/>
      <c r="EQ74" s="135"/>
      <c r="ER74" s="135"/>
      <c r="ES74" s="135"/>
      <c r="ET74" s="135"/>
      <c r="EU74" s="135"/>
      <c r="EV74" s="135"/>
      <c r="EW74" s="135"/>
      <c r="EX74" s="135"/>
      <c r="EY74" s="135"/>
      <c r="EZ74" s="135"/>
      <c r="FA74" s="135"/>
      <c r="FB74" s="135"/>
      <c r="FC74" s="135"/>
      <c r="FD74" s="135"/>
      <c r="FE74" s="135"/>
      <c r="FF74" s="135"/>
      <c r="FG74" s="135"/>
      <c r="FH74" s="135"/>
      <c r="FI74" s="135"/>
      <c r="FJ74" s="135"/>
      <c r="FK74" s="135"/>
      <c r="FL74" s="135"/>
      <c r="FM74" s="135"/>
      <c r="FN74" s="135"/>
      <c r="FO74" s="135"/>
      <c r="FP74" s="135"/>
      <c r="FQ74" s="135"/>
      <c r="FR74" s="135"/>
      <c r="FS74" s="135"/>
      <c r="FT74" s="135"/>
      <c r="FU74" s="135"/>
      <c r="FV74" s="135"/>
      <c r="FW74" s="135"/>
      <c r="FX74" s="135"/>
      <c r="FY74" s="135"/>
      <c r="FZ74" s="135"/>
      <c r="GA74" s="135"/>
      <c r="GB74" s="135"/>
      <c r="GC74" s="135"/>
      <c r="GD74" s="135"/>
      <c r="GE74" s="135"/>
      <c r="GF74" s="135"/>
      <c r="GG74" s="135"/>
      <c r="GH74" s="135"/>
      <c r="GI74" s="135"/>
      <c r="GJ74" s="135"/>
      <c r="GK74" s="135"/>
      <c r="GL74" s="132"/>
      <c r="GM74" s="132"/>
      <c r="GN74" s="132"/>
      <c r="GO74" s="132"/>
      <c r="GP74" s="132"/>
      <c r="GQ74" s="132"/>
      <c r="GR74" s="135"/>
      <c r="GS74" s="135"/>
      <c r="GT74" s="135"/>
      <c r="GU74" s="135"/>
      <c r="GV74" s="135"/>
      <c r="GW74" s="135"/>
      <c r="GX74" s="135"/>
      <c r="GY74" s="132"/>
      <c r="GZ74" s="132"/>
      <c r="HA74" s="132"/>
      <c r="HB74" s="135"/>
      <c r="HC74" s="135"/>
      <c r="HD74" s="135"/>
      <c r="HE74" s="135"/>
      <c r="HF74" s="135"/>
      <c r="HG74" s="135"/>
      <c r="HH74" s="135"/>
      <c r="HI74" s="132"/>
      <c r="HJ74" s="132"/>
      <c r="HK74" s="132"/>
      <c r="HL74" s="132"/>
      <c r="HM74" s="132"/>
      <c r="HN74" s="132"/>
      <c r="HO74" s="135"/>
      <c r="HP74" s="135"/>
      <c r="HQ74" s="135"/>
      <c r="HR74" s="135"/>
      <c r="HS74" s="135"/>
      <c r="HT74" s="135"/>
      <c r="HU74" s="135"/>
      <c r="HV74" s="135"/>
      <c r="HW74" s="135"/>
      <c r="HX74" s="135"/>
      <c r="HY74" s="135"/>
      <c r="HZ74" s="135"/>
      <c r="IA74" s="135"/>
      <c r="IB74" s="135"/>
      <c r="IC74" s="135"/>
      <c r="ID74" s="135"/>
      <c r="IE74" s="135"/>
      <c r="IF74" s="135"/>
      <c r="IG74" s="135"/>
      <c r="IH74" s="135"/>
      <c r="II74" s="135"/>
      <c r="IJ74" s="135"/>
      <c r="IK74" s="135"/>
      <c r="IL74" s="135"/>
      <c r="IM74" s="135"/>
      <c r="IN74" s="135"/>
      <c r="IO74" s="132"/>
      <c r="IP74" s="132"/>
      <c r="IQ74" s="132"/>
      <c r="IR74" s="332"/>
      <c r="IS74" s="132"/>
      <c r="IT74" s="332"/>
      <c r="IU74" s="332"/>
      <c r="IV74" s="332"/>
      <c r="IW74" s="332"/>
      <c r="IX74" s="332"/>
      <c r="IY74" s="332"/>
      <c r="IZ74" s="332"/>
      <c r="JA74" s="332"/>
      <c r="JB74" s="332"/>
      <c r="JC74" s="332"/>
      <c r="JD74" s="332"/>
      <c r="JE74" s="332"/>
      <c r="JF74" s="332"/>
      <c r="JG74" s="332"/>
      <c r="JH74" s="332"/>
      <c r="JI74" s="332"/>
      <c r="JJ74" s="332"/>
      <c r="JK74" s="332"/>
      <c r="JL74" s="332"/>
      <c r="JM74" s="332"/>
      <c r="JN74" s="332"/>
      <c r="JO74" s="332"/>
      <c r="JP74" s="332"/>
      <c r="JQ74" s="332"/>
      <c r="JR74" s="332"/>
      <c r="JS74" s="332"/>
      <c r="JT74" s="332"/>
      <c r="JU74" s="332"/>
      <c r="JV74" s="332"/>
      <c r="JW74" s="332"/>
      <c r="JX74" s="332"/>
      <c r="JY74" s="332"/>
      <c r="JZ74" s="332"/>
      <c r="KA74" s="332"/>
      <c r="KB74" s="332"/>
      <c r="KC74" s="332"/>
      <c r="KD74" s="332"/>
      <c r="KE74" s="332"/>
      <c r="KF74" s="332"/>
      <c r="KG74" s="332"/>
      <c r="KH74" s="332"/>
      <c r="KI74" s="332"/>
      <c r="KJ74" s="332"/>
      <c r="KK74" s="332"/>
      <c r="KL74" s="332"/>
      <c r="KM74" s="332"/>
      <c r="KN74" s="332"/>
      <c r="KO74" s="332"/>
      <c r="KP74" s="332"/>
      <c r="KQ74" s="332"/>
      <c r="KR74" s="332"/>
      <c r="KS74" s="332"/>
      <c r="KT74" s="332"/>
      <c r="KU74" s="332"/>
      <c r="KV74" s="332"/>
      <c r="KW74" s="332"/>
      <c r="KX74" s="332"/>
      <c r="KY74" s="332"/>
      <c r="KZ74" s="332"/>
      <c r="LA74" s="332"/>
      <c r="LB74" s="332"/>
      <c r="LC74" s="332"/>
      <c r="LD74" s="332"/>
      <c r="LE74" s="332"/>
      <c r="LF74" s="332"/>
      <c r="LG74" s="332"/>
      <c r="LH74" s="332"/>
      <c r="LI74" s="332"/>
      <c r="LJ74" s="332"/>
      <c r="LK74" s="332"/>
      <c r="LL74" s="332"/>
      <c r="LM74" s="332"/>
      <c r="LN74" s="332"/>
      <c r="LO74" s="332"/>
      <c r="LP74" s="332"/>
      <c r="LQ74" s="332"/>
      <c r="LR74" s="332"/>
      <c r="LS74" s="132">
        <f t="shared" si="40"/>
        <v>1693108.45</v>
      </c>
      <c r="LT74" s="132">
        <f t="shared" si="41"/>
        <v>1693108.45</v>
      </c>
      <c r="LU74" s="137">
        <f t="shared" si="42"/>
        <v>280843.65089352668</v>
      </c>
      <c r="LV74" s="136">
        <f t="shared" si="37"/>
        <v>0.16587457873329181</v>
      </c>
      <c r="LW74" s="137">
        <f t="shared" si="38"/>
        <v>1422780.6722689075</v>
      </c>
      <c r="LX74" s="137">
        <f t="shared" si="39"/>
        <v>270328.32773109246</v>
      </c>
      <c r="LY74" s="377">
        <f t="shared" si="36"/>
        <v>1693109</v>
      </c>
      <c r="LZ74" s="334" t="s">
        <v>636</v>
      </c>
    </row>
    <row r="75" spans="1:338" s="5" customFormat="1" ht="245.55" customHeight="1" x14ac:dyDescent="0.3">
      <c r="A75" s="131">
        <f t="shared" si="43"/>
        <v>72</v>
      </c>
      <c r="B75" s="236" t="s">
        <v>369</v>
      </c>
      <c r="C75" s="8" t="s">
        <v>370</v>
      </c>
      <c r="D75" s="236" t="s">
        <v>8</v>
      </c>
      <c r="E75" s="322">
        <v>1</v>
      </c>
      <c r="F75" s="132"/>
      <c r="G75" s="132"/>
      <c r="H75" s="132"/>
      <c r="I75" s="132"/>
      <c r="J75" s="132"/>
      <c r="K75" s="132"/>
      <c r="L75" s="132"/>
      <c r="M75" s="132"/>
      <c r="N75" s="132"/>
      <c r="O75" s="132"/>
      <c r="P75" s="132"/>
      <c r="Q75" s="132"/>
      <c r="R75" s="132"/>
      <c r="S75" s="132"/>
      <c r="T75" s="132"/>
      <c r="U75" s="132"/>
      <c r="V75" s="132"/>
      <c r="W75" s="132"/>
      <c r="X75" s="132"/>
      <c r="Y75" s="132"/>
      <c r="Z75" s="132"/>
      <c r="AA75" s="132"/>
      <c r="AB75" s="132"/>
      <c r="AC75" s="132"/>
      <c r="AD75" s="132"/>
      <c r="AE75" s="132"/>
      <c r="AF75" s="133"/>
      <c r="AG75" s="132"/>
      <c r="AH75" s="132">
        <v>2380000</v>
      </c>
      <c r="AI75" s="132"/>
      <c r="AJ75" s="132">
        <v>1750000</v>
      </c>
      <c r="AK75" s="134"/>
      <c r="AL75" s="134"/>
      <c r="AM75" s="135"/>
      <c r="AN75" s="137"/>
      <c r="AO75" s="135"/>
      <c r="AP75" s="135"/>
      <c r="AQ75" s="135">
        <v>2796500</v>
      </c>
      <c r="AR75" s="135"/>
      <c r="AS75" s="135"/>
      <c r="AT75" s="135"/>
      <c r="AU75" s="135"/>
      <c r="AV75" s="137"/>
      <c r="AW75" s="329"/>
      <c r="AX75" s="132"/>
      <c r="AY75" s="132"/>
      <c r="AZ75" s="137"/>
      <c r="BA75" s="137"/>
      <c r="BB75" s="135"/>
      <c r="BC75" s="135"/>
      <c r="BD75" s="137"/>
      <c r="BE75" s="137"/>
      <c r="BF75" s="135"/>
      <c r="BG75" s="135"/>
      <c r="BH75" s="135"/>
      <c r="BI75" s="135"/>
      <c r="BJ75" s="135"/>
      <c r="BK75" s="135"/>
      <c r="BL75" s="135"/>
      <c r="BM75" s="135"/>
      <c r="BN75" s="135"/>
      <c r="BO75" s="135"/>
      <c r="BP75" s="135"/>
      <c r="BQ75" s="330"/>
      <c r="BR75" s="135"/>
      <c r="BS75" s="135"/>
      <c r="BT75" s="135"/>
      <c r="BU75" s="135"/>
      <c r="BV75" s="135"/>
      <c r="BW75" s="135"/>
      <c r="BX75" s="135"/>
      <c r="BY75" s="135"/>
      <c r="BZ75" s="132"/>
      <c r="CA75" s="132"/>
      <c r="CB75" s="132"/>
      <c r="CC75" s="132"/>
      <c r="CD75" s="132"/>
      <c r="CE75" s="132"/>
      <c r="CF75" s="137"/>
      <c r="CG75" s="137"/>
      <c r="CH75" s="330"/>
      <c r="CI75" s="135"/>
      <c r="CJ75" s="135"/>
      <c r="CK75" s="135"/>
      <c r="CL75" s="135"/>
      <c r="CM75" s="135"/>
      <c r="CN75" s="135"/>
      <c r="CO75" s="330"/>
      <c r="CP75" s="135"/>
      <c r="CQ75" s="135"/>
      <c r="CR75" s="135"/>
      <c r="CS75" s="135"/>
      <c r="CT75" s="135"/>
      <c r="CU75" s="135"/>
      <c r="CV75" s="135"/>
      <c r="CW75" s="135"/>
      <c r="CX75" s="135"/>
      <c r="CY75" s="135"/>
      <c r="CZ75" s="135"/>
      <c r="DA75" s="135"/>
      <c r="DB75" s="137"/>
      <c r="DC75" s="137"/>
      <c r="DD75" s="137"/>
      <c r="DE75" s="135"/>
      <c r="DF75" s="135"/>
      <c r="DG75" s="135"/>
      <c r="DH75" s="135"/>
      <c r="DI75" s="135"/>
      <c r="DJ75" s="135"/>
      <c r="DK75" s="135"/>
      <c r="DL75" s="135"/>
      <c r="DM75" s="135"/>
      <c r="DN75" s="135"/>
      <c r="DO75" s="135"/>
      <c r="DP75" s="135"/>
      <c r="DQ75" s="135"/>
      <c r="DR75" s="135"/>
      <c r="DS75" s="135"/>
      <c r="DT75" s="135"/>
      <c r="DU75" s="135"/>
      <c r="DV75" s="135"/>
      <c r="DW75" s="135"/>
      <c r="DX75" s="135"/>
      <c r="DY75" s="135"/>
      <c r="DZ75" s="135"/>
      <c r="EA75" s="135"/>
      <c r="EB75" s="135"/>
      <c r="EC75" s="135"/>
      <c r="ED75" s="135"/>
      <c r="EE75" s="135"/>
      <c r="EF75" s="135"/>
      <c r="EG75" s="135"/>
      <c r="EH75" s="135"/>
      <c r="EI75" s="135"/>
      <c r="EJ75" s="135"/>
      <c r="EK75" s="135"/>
      <c r="EL75" s="135"/>
      <c r="EM75" s="135"/>
      <c r="EN75" s="135"/>
      <c r="EO75" s="135"/>
      <c r="EP75" s="135"/>
      <c r="EQ75" s="135"/>
      <c r="ER75" s="135"/>
      <c r="ES75" s="135"/>
      <c r="ET75" s="135"/>
      <c r="EU75" s="135"/>
      <c r="EV75" s="135"/>
      <c r="EW75" s="135"/>
      <c r="EX75" s="135"/>
      <c r="EY75" s="135"/>
      <c r="EZ75" s="135"/>
      <c r="FA75" s="135"/>
      <c r="FB75" s="135"/>
      <c r="FC75" s="135"/>
      <c r="FD75" s="135"/>
      <c r="FE75" s="135"/>
      <c r="FF75" s="135"/>
      <c r="FG75" s="135"/>
      <c r="FH75" s="135"/>
      <c r="FI75" s="135"/>
      <c r="FJ75" s="135"/>
      <c r="FK75" s="135"/>
      <c r="FL75" s="135"/>
      <c r="FM75" s="135"/>
      <c r="FN75" s="135"/>
      <c r="FO75" s="135"/>
      <c r="FP75" s="135"/>
      <c r="FQ75" s="135"/>
      <c r="FR75" s="135"/>
      <c r="FS75" s="135"/>
      <c r="FT75" s="135"/>
      <c r="FU75" s="135"/>
      <c r="FV75" s="135"/>
      <c r="FW75" s="135"/>
      <c r="FX75" s="135"/>
      <c r="FY75" s="135"/>
      <c r="FZ75" s="135"/>
      <c r="GA75" s="135"/>
      <c r="GB75" s="135"/>
      <c r="GC75" s="135"/>
      <c r="GD75" s="135"/>
      <c r="GE75" s="135"/>
      <c r="GF75" s="135"/>
      <c r="GG75" s="135"/>
      <c r="GH75" s="135"/>
      <c r="GI75" s="135"/>
      <c r="GJ75" s="135"/>
      <c r="GK75" s="135"/>
      <c r="GL75" s="132"/>
      <c r="GM75" s="132"/>
      <c r="GN75" s="132"/>
      <c r="GO75" s="132"/>
      <c r="GP75" s="132"/>
      <c r="GQ75" s="132"/>
      <c r="GR75" s="135"/>
      <c r="GS75" s="135"/>
      <c r="GT75" s="135"/>
      <c r="GU75" s="135"/>
      <c r="GV75" s="135"/>
      <c r="GW75" s="135"/>
      <c r="GX75" s="135"/>
      <c r="GY75" s="132"/>
      <c r="GZ75" s="132"/>
      <c r="HA75" s="132"/>
      <c r="HB75" s="135"/>
      <c r="HC75" s="135"/>
      <c r="HD75" s="135"/>
      <c r="HE75" s="135"/>
      <c r="HF75" s="135"/>
      <c r="HG75" s="135"/>
      <c r="HH75" s="135"/>
      <c r="HI75" s="132"/>
      <c r="HJ75" s="132"/>
      <c r="HK75" s="132"/>
      <c r="HL75" s="132"/>
      <c r="HM75" s="132"/>
      <c r="HN75" s="132"/>
      <c r="HO75" s="135"/>
      <c r="HP75" s="135"/>
      <c r="HQ75" s="135"/>
      <c r="HR75" s="135"/>
      <c r="HS75" s="135"/>
      <c r="HT75" s="135"/>
      <c r="HU75" s="135"/>
      <c r="HV75" s="135"/>
      <c r="HW75" s="135"/>
      <c r="HX75" s="135"/>
      <c r="HY75" s="135"/>
      <c r="HZ75" s="135"/>
      <c r="IA75" s="135"/>
      <c r="IB75" s="135"/>
      <c r="IC75" s="135"/>
      <c r="ID75" s="135"/>
      <c r="IE75" s="135"/>
      <c r="IF75" s="135"/>
      <c r="IG75" s="135"/>
      <c r="IH75" s="135"/>
      <c r="II75" s="135"/>
      <c r="IJ75" s="135"/>
      <c r="IK75" s="135"/>
      <c r="IL75" s="135"/>
      <c r="IM75" s="135"/>
      <c r="IN75" s="135"/>
      <c r="IO75" s="132"/>
      <c r="IP75" s="132"/>
      <c r="IQ75" s="132"/>
      <c r="IR75" s="332"/>
      <c r="IS75" s="132"/>
      <c r="IT75" s="332"/>
      <c r="IU75" s="332"/>
      <c r="IV75" s="332"/>
      <c r="IW75" s="332"/>
      <c r="IX75" s="332"/>
      <c r="IY75" s="332"/>
      <c r="IZ75" s="332"/>
      <c r="JA75" s="332"/>
      <c r="JB75" s="332"/>
      <c r="JC75" s="332"/>
      <c r="JD75" s="332"/>
      <c r="JE75" s="332"/>
      <c r="JF75" s="332"/>
      <c r="JG75" s="332"/>
      <c r="JH75" s="332"/>
      <c r="JI75" s="332"/>
      <c r="JJ75" s="332"/>
      <c r="JK75" s="332"/>
      <c r="JL75" s="332"/>
      <c r="JM75" s="332"/>
      <c r="JN75" s="332"/>
      <c r="JO75" s="332"/>
      <c r="JP75" s="332"/>
      <c r="JQ75" s="332"/>
      <c r="JR75" s="332"/>
      <c r="JS75" s="332"/>
      <c r="JT75" s="332"/>
      <c r="JU75" s="332"/>
      <c r="JV75" s="332"/>
      <c r="JW75" s="332"/>
      <c r="JX75" s="332"/>
      <c r="JY75" s="332"/>
      <c r="JZ75" s="332"/>
      <c r="KA75" s="332"/>
      <c r="KB75" s="332"/>
      <c r="KC75" s="332"/>
      <c r="KD75" s="332"/>
      <c r="KE75" s="332"/>
      <c r="KF75" s="332"/>
      <c r="KG75" s="332"/>
      <c r="KH75" s="332"/>
      <c r="KI75" s="332"/>
      <c r="KJ75" s="332"/>
      <c r="KK75" s="332"/>
      <c r="KL75" s="332"/>
      <c r="KM75" s="332"/>
      <c r="KN75" s="332"/>
      <c r="KO75" s="332"/>
      <c r="KP75" s="332"/>
      <c r="KQ75" s="332"/>
      <c r="KR75" s="332"/>
      <c r="KS75" s="332"/>
      <c r="KT75" s="332"/>
      <c r="KU75" s="332"/>
      <c r="KV75" s="332"/>
      <c r="KW75" s="332"/>
      <c r="KX75" s="332"/>
      <c r="KY75" s="332"/>
      <c r="KZ75" s="332"/>
      <c r="LA75" s="332"/>
      <c r="LB75" s="332"/>
      <c r="LC75" s="332"/>
      <c r="LD75" s="332"/>
      <c r="LE75" s="332"/>
      <c r="LF75" s="332"/>
      <c r="LG75" s="332"/>
      <c r="LH75" s="332"/>
      <c r="LI75" s="332"/>
      <c r="LJ75" s="332"/>
      <c r="LK75" s="332"/>
      <c r="LL75" s="332"/>
      <c r="LM75" s="332"/>
      <c r="LN75" s="332"/>
      <c r="LO75" s="332"/>
      <c r="LP75" s="332"/>
      <c r="LQ75" s="332"/>
      <c r="LR75" s="332"/>
      <c r="LS75" s="132">
        <f t="shared" si="40"/>
        <v>2065000</v>
      </c>
      <c r="LT75" s="132">
        <f t="shared" si="41"/>
        <v>2065000</v>
      </c>
      <c r="LU75" s="137">
        <f t="shared" si="42"/>
        <v>445477.27214752493</v>
      </c>
      <c r="LV75" s="136">
        <f t="shared" si="37"/>
        <v>0.21572749256538737</v>
      </c>
      <c r="LW75" s="137">
        <f t="shared" si="38"/>
        <v>1735294.1176470588</v>
      </c>
      <c r="LX75" s="137">
        <f t="shared" si="39"/>
        <v>329705.8823529412</v>
      </c>
      <c r="LY75" s="377">
        <f t="shared" si="36"/>
        <v>2065000</v>
      </c>
      <c r="LZ75" s="334" t="s">
        <v>636</v>
      </c>
    </row>
    <row r="76" spans="1:338" s="5" customFormat="1" ht="265.5" customHeight="1" x14ac:dyDescent="0.3">
      <c r="A76" s="131">
        <f t="shared" si="43"/>
        <v>73</v>
      </c>
      <c r="B76" s="236" t="s">
        <v>685</v>
      </c>
      <c r="C76" s="8" t="s">
        <v>371</v>
      </c>
      <c r="D76" s="236" t="s">
        <v>8</v>
      </c>
      <c r="E76" s="322">
        <v>1</v>
      </c>
      <c r="F76" s="132"/>
      <c r="G76" s="132"/>
      <c r="H76" s="132"/>
      <c r="I76" s="132"/>
      <c r="J76" s="132"/>
      <c r="K76" s="132"/>
      <c r="L76" s="132"/>
      <c r="M76" s="132"/>
      <c r="N76" s="132"/>
      <c r="O76" s="132"/>
      <c r="P76" s="132"/>
      <c r="Q76" s="132"/>
      <c r="R76" s="132"/>
      <c r="S76" s="132"/>
      <c r="T76" s="132"/>
      <c r="U76" s="132"/>
      <c r="V76" s="132"/>
      <c r="W76" s="132"/>
      <c r="X76" s="132"/>
      <c r="Y76" s="132"/>
      <c r="Z76" s="132"/>
      <c r="AA76" s="132"/>
      <c r="AB76" s="132"/>
      <c r="AC76" s="132"/>
      <c r="AD76" s="132"/>
      <c r="AE76" s="132"/>
      <c r="AF76" s="133"/>
      <c r="AG76" s="132">
        <v>1303050</v>
      </c>
      <c r="AH76" s="132"/>
      <c r="AI76" s="132"/>
      <c r="AJ76" s="132">
        <v>950000</v>
      </c>
      <c r="AK76" s="134"/>
      <c r="AL76" s="134"/>
      <c r="AM76" s="135"/>
      <c r="AN76" s="137"/>
      <c r="AO76" s="135"/>
      <c r="AP76" s="135"/>
      <c r="AQ76" s="135"/>
      <c r="AR76" s="135"/>
      <c r="AS76" s="135"/>
      <c r="AT76" s="135"/>
      <c r="AU76" s="135"/>
      <c r="AV76" s="137"/>
      <c r="AW76" s="329"/>
      <c r="AX76" s="132"/>
      <c r="AY76" s="132"/>
      <c r="AZ76" s="137"/>
      <c r="BA76" s="137"/>
      <c r="BB76" s="135"/>
      <c r="BC76" s="135"/>
      <c r="BD76" s="137"/>
      <c r="BE76" s="137"/>
      <c r="BF76" s="135"/>
      <c r="BG76" s="135"/>
      <c r="BH76" s="135"/>
      <c r="BI76" s="135"/>
      <c r="BJ76" s="135"/>
      <c r="BK76" s="135"/>
      <c r="BL76" s="135"/>
      <c r="BM76" s="135"/>
      <c r="BN76" s="135"/>
      <c r="BO76" s="135"/>
      <c r="BP76" s="135"/>
      <c r="BQ76" s="330"/>
      <c r="BR76" s="135"/>
      <c r="BS76" s="135"/>
      <c r="BT76" s="135"/>
      <c r="BU76" s="135"/>
      <c r="BV76" s="135"/>
      <c r="BW76" s="135"/>
      <c r="BX76" s="135"/>
      <c r="BY76" s="135"/>
      <c r="BZ76" s="132"/>
      <c r="CA76" s="132"/>
      <c r="CB76" s="132"/>
      <c r="CC76" s="132"/>
      <c r="CD76" s="132"/>
      <c r="CE76" s="132"/>
      <c r="CF76" s="137"/>
      <c r="CG76" s="137"/>
      <c r="CH76" s="330"/>
      <c r="CI76" s="135"/>
      <c r="CJ76" s="135"/>
      <c r="CK76" s="135"/>
      <c r="CL76" s="135"/>
      <c r="CM76" s="135"/>
      <c r="CN76" s="135"/>
      <c r="CO76" s="330"/>
      <c r="CP76" s="135"/>
      <c r="CQ76" s="135"/>
      <c r="CR76" s="135"/>
      <c r="CS76" s="135"/>
      <c r="CT76" s="135"/>
      <c r="CU76" s="135"/>
      <c r="CV76" s="135"/>
      <c r="CW76" s="135"/>
      <c r="CX76" s="135"/>
      <c r="CY76" s="135"/>
      <c r="CZ76" s="135"/>
      <c r="DA76" s="135"/>
      <c r="DB76" s="137"/>
      <c r="DC76" s="137"/>
      <c r="DD76" s="137"/>
      <c r="DE76" s="135"/>
      <c r="DF76" s="135"/>
      <c r="DG76" s="135"/>
      <c r="DH76" s="135"/>
      <c r="DI76" s="135"/>
      <c r="DJ76" s="135"/>
      <c r="DK76" s="135"/>
      <c r="DL76" s="135"/>
      <c r="DM76" s="135"/>
      <c r="DN76" s="135"/>
      <c r="DO76" s="135"/>
      <c r="DP76" s="135"/>
      <c r="DQ76" s="135"/>
      <c r="DR76" s="135"/>
      <c r="DS76" s="135"/>
      <c r="DT76" s="135"/>
      <c r="DU76" s="135"/>
      <c r="DV76" s="135"/>
      <c r="DW76" s="135"/>
      <c r="DX76" s="135"/>
      <c r="DY76" s="135"/>
      <c r="DZ76" s="135"/>
      <c r="EA76" s="135"/>
      <c r="EB76" s="135"/>
      <c r="EC76" s="135"/>
      <c r="ED76" s="135"/>
      <c r="EE76" s="135"/>
      <c r="EF76" s="135"/>
      <c r="EG76" s="135"/>
      <c r="EH76" s="135"/>
      <c r="EI76" s="135"/>
      <c r="EJ76" s="135"/>
      <c r="EK76" s="135"/>
      <c r="EL76" s="135"/>
      <c r="EM76" s="135"/>
      <c r="EN76" s="135"/>
      <c r="EO76" s="135"/>
      <c r="EP76" s="135"/>
      <c r="EQ76" s="135"/>
      <c r="ER76" s="135"/>
      <c r="ES76" s="135"/>
      <c r="ET76" s="135"/>
      <c r="EU76" s="135"/>
      <c r="EV76" s="135"/>
      <c r="EW76" s="135"/>
      <c r="EX76" s="135"/>
      <c r="EY76" s="135"/>
      <c r="EZ76" s="135"/>
      <c r="FA76" s="135"/>
      <c r="FB76" s="135"/>
      <c r="FC76" s="135"/>
      <c r="FD76" s="135"/>
      <c r="FE76" s="135"/>
      <c r="FF76" s="135"/>
      <c r="FG76" s="135"/>
      <c r="FH76" s="135"/>
      <c r="FI76" s="135"/>
      <c r="FJ76" s="135"/>
      <c r="FK76" s="135"/>
      <c r="FL76" s="135"/>
      <c r="FM76" s="135"/>
      <c r="FN76" s="135"/>
      <c r="FO76" s="135"/>
      <c r="FP76" s="135"/>
      <c r="FQ76" s="135"/>
      <c r="FR76" s="135"/>
      <c r="FS76" s="135"/>
      <c r="FT76" s="135"/>
      <c r="FU76" s="135"/>
      <c r="FV76" s="135"/>
      <c r="FW76" s="135"/>
      <c r="FX76" s="135"/>
      <c r="FY76" s="135"/>
      <c r="FZ76" s="135"/>
      <c r="GA76" s="135"/>
      <c r="GB76" s="135"/>
      <c r="GC76" s="135"/>
      <c r="GD76" s="135"/>
      <c r="GE76" s="135"/>
      <c r="GF76" s="135"/>
      <c r="GG76" s="135"/>
      <c r="GH76" s="135"/>
      <c r="GI76" s="135"/>
      <c r="GJ76" s="135"/>
      <c r="GK76" s="135"/>
      <c r="GL76" s="132"/>
      <c r="GM76" s="132"/>
      <c r="GN76" s="132"/>
      <c r="GO76" s="132"/>
      <c r="GP76" s="132"/>
      <c r="GQ76" s="132"/>
      <c r="GR76" s="135"/>
      <c r="GS76" s="135"/>
      <c r="GT76" s="135"/>
      <c r="GU76" s="135"/>
      <c r="GV76" s="135"/>
      <c r="GW76" s="135"/>
      <c r="GX76" s="135"/>
      <c r="GY76" s="132"/>
      <c r="GZ76" s="132"/>
      <c r="HA76" s="132"/>
      <c r="HB76" s="135"/>
      <c r="HC76" s="135"/>
      <c r="HD76" s="135"/>
      <c r="HE76" s="135"/>
      <c r="HF76" s="135"/>
      <c r="HG76" s="135"/>
      <c r="HH76" s="135"/>
      <c r="HI76" s="132"/>
      <c r="HJ76" s="132"/>
      <c r="HK76" s="132"/>
      <c r="HL76" s="132"/>
      <c r="HM76" s="132"/>
      <c r="HN76" s="132"/>
      <c r="HO76" s="135"/>
      <c r="HP76" s="135"/>
      <c r="HQ76" s="135"/>
      <c r="HR76" s="135"/>
      <c r="HS76" s="135"/>
      <c r="HT76" s="135"/>
      <c r="HU76" s="135"/>
      <c r="HV76" s="135"/>
      <c r="HW76" s="135"/>
      <c r="HX76" s="135"/>
      <c r="HY76" s="135"/>
      <c r="HZ76" s="135"/>
      <c r="IA76" s="135"/>
      <c r="IB76" s="135"/>
      <c r="IC76" s="135"/>
      <c r="ID76" s="135"/>
      <c r="IE76" s="135"/>
      <c r="IF76" s="135"/>
      <c r="IG76" s="135"/>
      <c r="IH76" s="135"/>
      <c r="II76" s="135"/>
      <c r="IJ76" s="135"/>
      <c r="IK76" s="135"/>
      <c r="IL76" s="135"/>
      <c r="IM76" s="135"/>
      <c r="IN76" s="135"/>
      <c r="IO76" s="132"/>
      <c r="IP76" s="132"/>
      <c r="IQ76" s="132"/>
      <c r="IR76" s="332"/>
      <c r="IS76" s="132"/>
      <c r="IT76" s="332"/>
      <c r="IU76" s="332"/>
      <c r="IV76" s="332"/>
      <c r="IW76" s="332"/>
      <c r="IX76" s="332"/>
      <c r="IY76" s="332"/>
      <c r="IZ76" s="332"/>
      <c r="JA76" s="332"/>
      <c r="JB76" s="332"/>
      <c r="JC76" s="332"/>
      <c r="JD76" s="332"/>
      <c r="JE76" s="332"/>
      <c r="JF76" s="332"/>
      <c r="JG76" s="332"/>
      <c r="JH76" s="332"/>
      <c r="JI76" s="332"/>
      <c r="JJ76" s="332"/>
      <c r="JK76" s="332"/>
      <c r="JL76" s="332"/>
      <c r="JM76" s="332"/>
      <c r="JN76" s="332"/>
      <c r="JO76" s="332"/>
      <c r="JP76" s="332"/>
      <c r="JQ76" s="332"/>
      <c r="JR76" s="332"/>
      <c r="JS76" s="332"/>
      <c r="JT76" s="332"/>
      <c r="JU76" s="332"/>
      <c r="JV76" s="332"/>
      <c r="JW76" s="332"/>
      <c r="JX76" s="332"/>
      <c r="JY76" s="332"/>
      <c r="JZ76" s="332"/>
      <c r="KA76" s="332"/>
      <c r="KB76" s="332"/>
      <c r="KC76" s="332"/>
      <c r="KD76" s="332"/>
      <c r="KE76" s="332"/>
      <c r="KF76" s="332"/>
      <c r="KG76" s="332"/>
      <c r="KH76" s="332"/>
      <c r="KI76" s="332"/>
      <c r="KJ76" s="332"/>
      <c r="KK76" s="332"/>
      <c r="KL76" s="332"/>
      <c r="KM76" s="332"/>
      <c r="KN76" s="332"/>
      <c r="KO76" s="332"/>
      <c r="KP76" s="332"/>
      <c r="KQ76" s="332"/>
      <c r="KR76" s="332"/>
      <c r="KS76" s="332"/>
      <c r="KT76" s="332"/>
      <c r="KU76" s="332"/>
      <c r="KV76" s="332"/>
      <c r="KW76" s="332"/>
      <c r="KX76" s="332"/>
      <c r="KY76" s="332"/>
      <c r="KZ76" s="332"/>
      <c r="LA76" s="332"/>
      <c r="LB76" s="332"/>
      <c r="LC76" s="332"/>
      <c r="LD76" s="332"/>
      <c r="LE76" s="332"/>
      <c r="LF76" s="332"/>
      <c r="LG76" s="332"/>
      <c r="LH76" s="332"/>
      <c r="LI76" s="332"/>
      <c r="LJ76" s="332"/>
      <c r="LK76" s="332"/>
      <c r="LL76" s="332"/>
      <c r="LM76" s="332"/>
      <c r="LN76" s="332"/>
      <c r="LO76" s="332"/>
      <c r="LP76" s="332"/>
      <c r="LQ76" s="332"/>
      <c r="LR76" s="332"/>
      <c r="LS76" s="132">
        <f t="shared" si="40"/>
        <v>1126525</v>
      </c>
      <c r="LT76" s="132">
        <f t="shared" si="41"/>
        <v>1126525</v>
      </c>
      <c r="LU76" s="137">
        <f t="shared" si="42"/>
        <v>249644.04909791061</v>
      </c>
      <c r="LV76" s="136">
        <f t="shared" si="37"/>
        <v>0.22160542295813285</v>
      </c>
      <c r="LW76" s="137">
        <f t="shared" si="38"/>
        <v>946659.66386554623</v>
      </c>
      <c r="LX76" s="137">
        <f t="shared" si="39"/>
        <v>179865.3361344538</v>
      </c>
      <c r="LY76" s="377">
        <f t="shared" si="36"/>
        <v>1126525</v>
      </c>
      <c r="LZ76" s="334" t="s">
        <v>636</v>
      </c>
    </row>
    <row r="77" spans="1:338" s="5" customFormat="1" ht="127.05" customHeight="1" x14ac:dyDescent="0.3">
      <c r="A77" s="131">
        <f t="shared" si="43"/>
        <v>74</v>
      </c>
      <c r="B77" s="236" t="s">
        <v>372</v>
      </c>
      <c r="C77" s="8" t="s">
        <v>373</v>
      </c>
      <c r="D77" s="236" t="s">
        <v>8</v>
      </c>
      <c r="E77" s="322">
        <v>1</v>
      </c>
      <c r="F77" s="132"/>
      <c r="G77" s="132"/>
      <c r="H77" s="132"/>
      <c r="I77" s="132"/>
      <c r="J77" s="132"/>
      <c r="K77" s="132"/>
      <c r="L77" s="132"/>
      <c r="M77" s="132"/>
      <c r="N77" s="132"/>
      <c r="O77" s="132"/>
      <c r="P77" s="132"/>
      <c r="Q77" s="132"/>
      <c r="R77" s="132"/>
      <c r="S77" s="132"/>
      <c r="T77" s="132"/>
      <c r="U77" s="132"/>
      <c r="V77" s="132"/>
      <c r="W77" s="132"/>
      <c r="X77" s="132"/>
      <c r="Y77" s="132"/>
      <c r="Z77" s="132"/>
      <c r="AA77" s="132"/>
      <c r="AB77" s="132"/>
      <c r="AC77" s="132"/>
      <c r="AD77" s="132"/>
      <c r="AE77" s="132"/>
      <c r="AF77" s="133"/>
      <c r="AG77" s="132"/>
      <c r="AH77" s="132"/>
      <c r="AI77" s="132"/>
      <c r="AJ77" s="132"/>
      <c r="AK77" s="134"/>
      <c r="AL77" s="134"/>
      <c r="AM77" s="135">
        <v>499900</v>
      </c>
      <c r="AN77" s="137">
        <f>+(AM77*5.1%)+AM77</f>
        <v>525394.9</v>
      </c>
      <c r="AO77" s="135"/>
      <c r="AP77" s="135"/>
      <c r="AQ77" s="135"/>
      <c r="AR77" s="135"/>
      <c r="AS77" s="135"/>
      <c r="AT77" s="135"/>
      <c r="AU77" s="135"/>
      <c r="AV77" s="137"/>
      <c r="AW77" s="329"/>
      <c r="AX77" s="132"/>
      <c r="AY77" s="132"/>
      <c r="AZ77" s="137"/>
      <c r="BA77" s="137"/>
      <c r="BB77" s="135"/>
      <c r="BC77" s="135"/>
      <c r="BD77" s="137"/>
      <c r="BE77" s="137"/>
      <c r="BF77" s="135"/>
      <c r="BG77" s="135"/>
      <c r="BH77" s="135"/>
      <c r="BI77" s="135"/>
      <c r="BJ77" s="135"/>
      <c r="BK77" s="135"/>
      <c r="BL77" s="135"/>
      <c r="BM77" s="135"/>
      <c r="BN77" s="135"/>
      <c r="BO77" s="135"/>
      <c r="BP77" s="135"/>
      <c r="BQ77" s="330"/>
      <c r="BR77" s="135"/>
      <c r="BS77" s="135"/>
      <c r="BT77" s="135"/>
      <c r="BU77" s="135"/>
      <c r="BV77" s="135"/>
      <c r="BW77" s="135"/>
      <c r="BX77" s="135"/>
      <c r="BY77" s="135"/>
      <c r="BZ77" s="132"/>
      <c r="CA77" s="132"/>
      <c r="CB77" s="132"/>
      <c r="CC77" s="132"/>
      <c r="CD77" s="132"/>
      <c r="CE77" s="132"/>
      <c r="CF77" s="137"/>
      <c r="CG77" s="137"/>
      <c r="CH77" s="330"/>
      <c r="CI77" s="135"/>
      <c r="CJ77" s="135"/>
      <c r="CK77" s="135"/>
      <c r="CL77" s="135"/>
      <c r="CM77" s="135"/>
      <c r="CN77" s="135"/>
      <c r="CO77" s="330"/>
      <c r="CP77" s="135"/>
      <c r="CQ77" s="135"/>
      <c r="CR77" s="135"/>
      <c r="CS77" s="135"/>
      <c r="CT77" s="135"/>
      <c r="CU77" s="135"/>
      <c r="CV77" s="135"/>
      <c r="CW77" s="135"/>
      <c r="CX77" s="135"/>
      <c r="CY77" s="135"/>
      <c r="CZ77" s="135"/>
      <c r="DA77" s="135"/>
      <c r="DB77" s="137"/>
      <c r="DC77" s="137"/>
      <c r="DD77" s="137"/>
      <c r="DE77" s="135"/>
      <c r="DF77" s="135"/>
      <c r="DG77" s="135"/>
      <c r="DH77" s="135"/>
      <c r="DI77" s="135"/>
      <c r="DJ77" s="135"/>
      <c r="DK77" s="135"/>
      <c r="DL77" s="135"/>
      <c r="DM77" s="135"/>
      <c r="DN77" s="135"/>
      <c r="DO77" s="135"/>
      <c r="DP77" s="135"/>
      <c r="DQ77" s="135"/>
      <c r="DR77" s="135"/>
      <c r="DS77" s="135"/>
      <c r="DT77" s="135"/>
      <c r="DU77" s="135"/>
      <c r="DV77" s="135"/>
      <c r="DW77" s="135"/>
      <c r="DX77" s="135"/>
      <c r="DY77" s="135"/>
      <c r="DZ77" s="135"/>
      <c r="EA77" s="135"/>
      <c r="EB77" s="135"/>
      <c r="EC77" s="135"/>
      <c r="ED77" s="135"/>
      <c r="EE77" s="135"/>
      <c r="EF77" s="135"/>
      <c r="EG77" s="135"/>
      <c r="EH77" s="135"/>
      <c r="EI77" s="135"/>
      <c r="EJ77" s="135"/>
      <c r="EK77" s="135"/>
      <c r="EL77" s="135"/>
      <c r="EM77" s="135"/>
      <c r="EN77" s="135"/>
      <c r="EO77" s="135"/>
      <c r="EP77" s="135"/>
      <c r="EQ77" s="135"/>
      <c r="ER77" s="135"/>
      <c r="ES77" s="135"/>
      <c r="ET77" s="135"/>
      <c r="EU77" s="135"/>
      <c r="EV77" s="135"/>
      <c r="EW77" s="135"/>
      <c r="EX77" s="135"/>
      <c r="EY77" s="135"/>
      <c r="EZ77" s="135"/>
      <c r="FA77" s="135"/>
      <c r="FB77" s="135"/>
      <c r="FC77" s="135"/>
      <c r="FD77" s="135"/>
      <c r="FE77" s="135"/>
      <c r="FF77" s="135"/>
      <c r="FG77" s="135"/>
      <c r="FH77" s="135"/>
      <c r="FI77" s="135"/>
      <c r="FJ77" s="135"/>
      <c r="FK77" s="135"/>
      <c r="FL77" s="135"/>
      <c r="FM77" s="135"/>
      <c r="FN77" s="135"/>
      <c r="FO77" s="135"/>
      <c r="FP77" s="135"/>
      <c r="FQ77" s="135"/>
      <c r="FR77" s="135"/>
      <c r="FS77" s="135"/>
      <c r="FT77" s="135"/>
      <c r="FU77" s="135"/>
      <c r="FV77" s="135"/>
      <c r="FW77" s="135"/>
      <c r="FX77" s="135"/>
      <c r="FY77" s="135"/>
      <c r="FZ77" s="135"/>
      <c r="GA77" s="135"/>
      <c r="GB77" s="135"/>
      <c r="GC77" s="135"/>
      <c r="GD77" s="135"/>
      <c r="GE77" s="135"/>
      <c r="GF77" s="135"/>
      <c r="GG77" s="135"/>
      <c r="GH77" s="135"/>
      <c r="GI77" s="135"/>
      <c r="GJ77" s="135"/>
      <c r="GK77" s="135"/>
      <c r="GL77" s="132"/>
      <c r="GM77" s="132"/>
      <c r="GN77" s="132"/>
      <c r="GO77" s="132"/>
      <c r="GP77" s="132"/>
      <c r="GQ77" s="132"/>
      <c r="GR77" s="135"/>
      <c r="GS77" s="135"/>
      <c r="GT77" s="135"/>
      <c r="GU77" s="135"/>
      <c r="GV77" s="135"/>
      <c r="GW77" s="135"/>
      <c r="GX77" s="135"/>
      <c r="GY77" s="132"/>
      <c r="GZ77" s="132"/>
      <c r="HA77" s="132"/>
      <c r="HB77" s="135"/>
      <c r="HC77" s="135"/>
      <c r="HD77" s="135"/>
      <c r="HE77" s="135"/>
      <c r="HF77" s="135"/>
      <c r="HG77" s="135"/>
      <c r="HH77" s="135"/>
      <c r="HI77" s="132"/>
      <c r="HJ77" s="132"/>
      <c r="HK77" s="132"/>
      <c r="HL77" s="132"/>
      <c r="HM77" s="132"/>
      <c r="HN77" s="132"/>
      <c r="HO77" s="135"/>
      <c r="HP77" s="135"/>
      <c r="HQ77" s="135"/>
      <c r="HR77" s="135"/>
      <c r="HS77" s="135"/>
      <c r="HT77" s="135"/>
      <c r="HU77" s="135"/>
      <c r="HV77" s="135"/>
      <c r="HW77" s="135"/>
      <c r="HX77" s="135"/>
      <c r="HY77" s="135"/>
      <c r="HZ77" s="135"/>
      <c r="IA77" s="135"/>
      <c r="IB77" s="135"/>
      <c r="IC77" s="135"/>
      <c r="ID77" s="135"/>
      <c r="IE77" s="135"/>
      <c r="IF77" s="135"/>
      <c r="IG77" s="135"/>
      <c r="IH77" s="135"/>
      <c r="II77" s="135"/>
      <c r="IJ77" s="135"/>
      <c r="IK77" s="135"/>
      <c r="IL77" s="135"/>
      <c r="IM77" s="135"/>
      <c r="IN77" s="135"/>
      <c r="IO77" s="132"/>
      <c r="IP77" s="132"/>
      <c r="IQ77" s="132"/>
      <c r="IR77" s="332">
        <v>758900</v>
      </c>
      <c r="IS77" s="132">
        <f>+IR77/1.19</f>
        <v>637731.09243697487</v>
      </c>
      <c r="IT77" s="332">
        <f>+(IS77*36%)+IS77</f>
        <v>867314.2857142858</v>
      </c>
      <c r="IU77" s="332"/>
      <c r="IV77" s="332"/>
      <c r="IW77" s="332"/>
      <c r="IX77" s="332"/>
      <c r="IY77" s="332"/>
      <c r="IZ77" s="332"/>
      <c r="JA77" s="332"/>
      <c r="JB77" s="332"/>
      <c r="JC77" s="332"/>
      <c r="JD77" s="332"/>
      <c r="JE77" s="332"/>
      <c r="JF77" s="332"/>
      <c r="JG77" s="332"/>
      <c r="JH77" s="332"/>
      <c r="JI77" s="332"/>
      <c r="JJ77" s="332"/>
      <c r="JK77" s="332"/>
      <c r="JL77" s="332"/>
      <c r="JM77" s="332"/>
      <c r="JN77" s="332"/>
      <c r="JO77" s="332"/>
      <c r="JP77" s="332"/>
      <c r="JQ77" s="332"/>
      <c r="JR77" s="332"/>
      <c r="JS77" s="332"/>
      <c r="JT77" s="332"/>
      <c r="JU77" s="332"/>
      <c r="JV77" s="332"/>
      <c r="JW77" s="332"/>
      <c r="JX77" s="332"/>
      <c r="JY77" s="332"/>
      <c r="JZ77" s="332"/>
      <c r="KA77" s="332"/>
      <c r="KB77" s="332"/>
      <c r="KC77" s="332"/>
      <c r="KD77" s="332"/>
      <c r="KE77" s="332"/>
      <c r="KF77" s="332"/>
      <c r="KG77" s="332"/>
      <c r="KH77" s="332"/>
      <c r="KI77" s="332"/>
      <c r="KJ77" s="332"/>
      <c r="KK77" s="332"/>
      <c r="KL77" s="332"/>
      <c r="KM77" s="332"/>
      <c r="KN77" s="332"/>
      <c r="KO77" s="332"/>
      <c r="KP77" s="332"/>
      <c r="KQ77" s="332"/>
      <c r="KR77" s="332"/>
      <c r="KS77" s="332"/>
      <c r="KT77" s="332"/>
      <c r="KU77" s="332"/>
      <c r="KV77" s="332"/>
      <c r="KW77" s="332"/>
      <c r="KX77" s="332"/>
      <c r="KY77" s="332"/>
      <c r="KZ77" s="332"/>
      <c r="LA77" s="332"/>
      <c r="LB77" s="332"/>
      <c r="LC77" s="332"/>
      <c r="LD77" s="332">
        <v>578000</v>
      </c>
      <c r="LE77" s="332">
        <f>+LD77/1.19</f>
        <v>485714.28571428574</v>
      </c>
      <c r="LF77" s="332">
        <f>+(LE77*36%)+LE77</f>
        <v>660571.42857142864</v>
      </c>
      <c r="LG77" s="332"/>
      <c r="LH77" s="332"/>
      <c r="LI77" s="332"/>
      <c r="LJ77" s="332"/>
      <c r="LK77" s="332"/>
      <c r="LL77" s="332"/>
      <c r="LM77" s="332"/>
      <c r="LN77" s="332"/>
      <c r="LO77" s="332"/>
      <c r="LP77" s="332"/>
      <c r="LQ77" s="332"/>
      <c r="LR77" s="332"/>
      <c r="LS77" s="132">
        <f t="shared" si="40"/>
        <v>660571.42857142864</v>
      </c>
      <c r="LT77" s="132">
        <f t="shared" si="41"/>
        <v>684426.87142857153</v>
      </c>
      <c r="LU77" s="137">
        <f t="shared" si="42"/>
        <v>172203.45001550153</v>
      </c>
      <c r="LV77" s="136">
        <f t="shared" si="37"/>
        <v>0.25160240955482871</v>
      </c>
      <c r="LW77" s="137">
        <f t="shared" si="38"/>
        <v>555102.52100840339</v>
      </c>
      <c r="LX77" s="137">
        <f t="shared" si="39"/>
        <v>105469.47899159664</v>
      </c>
      <c r="LY77" s="377">
        <f t="shared" si="36"/>
        <v>660572</v>
      </c>
      <c r="LZ77" s="334" t="s">
        <v>636</v>
      </c>
    </row>
    <row r="78" spans="1:338" s="5" customFormat="1" ht="100.05" customHeight="1" x14ac:dyDescent="0.3">
      <c r="A78" s="131">
        <f t="shared" si="43"/>
        <v>75</v>
      </c>
      <c r="B78" s="236" t="s">
        <v>374</v>
      </c>
      <c r="C78" s="8" t="s">
        <v>375</v>
      </c>
      <c r="D78" s="236" t="s">
        <v>8</v>
      </c>
      <c r="E78" s="322">
        <v>1</v>
      </c>
      <c r="F78" s="132"/>
      <c r="G78" s="132"/>
      <c r="H78" s="132"/>
      <c r="I78" s="132"/>
      <c r="J78" s="132"/>
      <c r="K78" s="132"/>
      <c r="L78" s="132"/>
      <c r="M78" s="132"/>
      <c r="N78" s="132"/>
      <c r="O78" s="132"/>
      <c r="P78" s="132"/>
      <c r="Q78" s="132"/>
      <c r="R78" s="132"/>
      <c r="S78" s="132"/>
      <c r="T78" s="132"/>
      <c r="U78" s="132"/>
      <c r="V78" s="132"/>
      <c r="W78" s="132"/>
      <c r="X78" s="132"/>
      <c r="Y78" s="132"/>
      <c r="Z78" s="132"/>
      <c r="AA78" s="132"/>
      <c r="AB78" s="132"/>
      <c r="AC78" s="132"/>
      <c r="AD78" s="132"/>
      <c r="AE78" s="132"/>
      <c r="AF78" s="133"/>
      <c r="AG78" s="132"/>
      <c r="AH78" s="132"/>
      <c r="AI78" s="132"/>
      <c r="AJ78" s="132"/>
      <c r="AK78" s="134"/>
      <c r="AL78" s="134"/>
      <c r="AM78" s="135"/>
      <c r="AN78" s="137"/>
      <c r="AO78" s="135"/>
      <c r="AP78" s="135"/>
      <c r="AQ78" s="135"/>
      <c r="AR78" s="135"/>
      <c r="AS78" s="135"/>
      <c r="AT78" s="135"/>
      <c r="AU78" s="135"/>
      <c r="AV78" s="137"/>
      <c r="AW78" s="329"/>
      <c r="AX78" s="132">
        <v>125324</v>
      </c>
      <c r="AY78" s="132">
        <f t="shared" ref="AY78" si="44">+(AX78*5.1%)+AX78</f>
        <v>131715.524</v>
      </c>
      <c r="AZ78" s="137"/>
      <c r="BA78" s="137"/>
      <c r="BB78" s="135"/>
      <c r="BC78" s="135"/>
      <c r="BD78" s="137"/>
      <c r="BE78" s="137"/>
      <c r="BF78" s="135"/>
      <c r="BG78" s="135"/>
      <c r="BH78" s="135"/>
      <c r="BI78" s="135"/>
      <c r="BJ78" s="135"/>
      <c r="BK78" s="135"/>
      <c r="BL78" s="135"/>
      <c r="BM78" s="135"/>
      <c r="BN78" s="135"/>
      <c r="BO78" s="135"/>
      <c r="BP78" s="135"/>
      <c r="BQ78" s="330"/>
      <c r="BR78" s="135"/>
      <c r="BS78" s="135"/>
      <c r="BT78" s="135"/>
      <c r="BU78" s="135"/>
      <c r="BV78" s="135"/>
      <c r="BW78" s="135"/>
      <c r="BX78" s="135"/>
      <c r="BY78" s="135"/>
      <c r="BZ78" s="132"/>
      <c r="CA78" s="132"/>
      <c r="CB78" s="132"/>
      <c r="CC78" s="132"/>
      <c r="CD78" s="132"/>
      <c r="CE78" s="132"/>
      <c r="CF78" s="137"/>
      <c r="CG78" s="137"/>
      <c r="CH78" s="330"/>
      <c r="CI78" s="135"/>
      <c r="CJ78" s="135"/>
      <c r="CK78" s="135"/>
      <c r="CL78" s="135"/>
      <c r="CM78" s="135"/>
      <c r="CN78" s="135">
        <v>129492</v>
      </c>
      <c r="CO78" s="330">
        <f>+(CN78*5.1%)+CN78</f>
        <v>136096.092</v>
      </c>
      <c r="CP78" s="135"/>
      <c r="CQ78" s="135"/>
      <c r="CR78" s="135"/>
      <c r="CS78" s="135"/>
      <c r="CT78" s="135"/>
      <c r="CU78" s="135"/>
      <c r="CV78" s="135"/>
      <c r="CW78" s="135"/>
      <c r="CX78" s="135"/>
      <c r="CY78" s="135"/>
      <c r="CZ78" s="135"/>
      <c r="DA78" s="135"/>
      <c r="DB78" s="137"/>
      <c r="DC78" s="137"/>
      <c r="DD78" s="137"/>
      <c r="DE78" s="135"/>
      <c r="DF78" s="135"/>
      <c r="DG78" s="135"/>
      <c r="DH78" s="135"/>
      <c r="DI78" s="135"/>
      <c r="DJ78" s="135"/>
      <c r="DK78" s="135"/>
      <c r="DL78" s="135"/>
      <c r="DM78" s="135"/>
      <c r="DN78" s="135"/>
      <c r="DO78" s="135"/>
      <c r="DP78" s="135"/>
      <c r="DQ78" s="135"/>
      <c r="DR78" s="135"/>
      <c r="DS78" s="135"/>
      <c r="DT78" s="135"/>
      <c r="DU78" s="135"/>
      <c r="DV78" s="135"/>
      <c r="DW78" s="135"/>
      <c r="DX78" s="135"/>
      <c r="DY78" s="135"/>
      <c r="DZ78" s="135"/>
      <c r="EA78" s="135"/>
      <c r="EB78" s="135"/>
      <c r="EC78" s="135"/>
      <c r="ED78" s="135"/>
      <c r="EE78" s="135"/>
      <c r="EF78" s="135"/>
      <c r="EG78" s="135"/>
      <c r="EH78" s="135"/>
      <c r="EI78" s="135"/>
      <c r="EJ78" s="135"/>
      <c r="EK78" s="135"/>
      <c r="EL78" s="135"/>
      <c r="EM78" s="135"/>
      <c r="EN78" s="135"/>
      <c r="EO78" s="135"/>
      <c r="EP78" s="135"/>
      <c r="EQ78" s="135"/>
      <c r="ER78" s="135"/>
      <c r="ES78" s="135"/>
      <c r="ET78" s="135"/>
      <c r="EU78" s="135"/>
      <c r="EV78" s="135"/>
      <c r="EW78" s="135"/>
      <c r="EX78" s="135"/>
      <c r="EY78" s="135"/>
      <c r="EZ78" s="135"/>
      <c r="FA78" s="135"/>
      <c r="FB78" s="135"/>
      <c r="FC78" s="135"/>
      <c r="FD78" s="135"/>
      <c r="FE78" s="135"/>
      <c r="FF78" s="135"/>
      <c r="FG78" s="135"/>
      <c r="FH78" s="135"/>
      <c r="FI78" s="135"/>
      <c r="FJ78" s="135"/>
      <c r="FK78" s="135"/>
      <c r="FL78" s="135"/>
      <c r="FM78" s="135"/>
      <c r="FN78" s="135"/>
      <c r="FO78" s="135"/>
      <c r="FP78" s="135"/>
      <c r="FQ78" s="135"/>
      <c r="FR78" s="135"/>
      <c r="FS78" s="135"/>
      <c r="FT78" s="135"/>
      <c r="FU78" s="135"/>
      <c r="FV78" s="135"/>
      <c r="FW78" s="135"/>
      <c r="FX78" s="135"/>
      <c r="FY78" s="135"/>
      <c r="FZ78" s="135"/>
      <c r="GA78" s="135"/>
      <c r="GB78" s="135"/>
      <c r="GC78" s="135"/>
      <c r="GD78" s="135"/>
      <c r="GE78" s="135"/>
      <c r="GF78" s="135"/>
      <c r="GG78" s="135"/>
      <c r="GH78" s="135"/>
      <c r="GI78" s="135"/>
      <c r="GJ78" s="135"/>
      <c r="GK78" s="135"/>
      <c r="GL78" s="132"/>
      <c r="GM78" s="132"/>
      <c r="GN78" s="132"/>
      <c r="GO78" s="132"/>
      <c r="GP78" s="132"/>
      <c r="GQ78" s="132"/>
      <c r="GR78" s="135"/>
      <c r="GS78" s="135"/>
      <c r="GT78" s="135"/>
      <c r="GU78" s="135"/>
      <c r="GV78" s="135"/>
      <c r="GW78" s="135"/>
      <c r="GX78" s="135"/>
      <c r="GY78" s="132"/>
      <c r="GZ78" s="132"/>
      <c r="HA78" s="132"/>
      <c r="HB78" s="135"/>
      <c r="HC78" s="135"/>
      <c r="HD78" s="135"/>
      <c r="HE78" s="135"/>
      <c r="HF78" s="135"/>
      <c r="HG78" s="135"/>
      <c r="HH78" s="135"/>
      <c r="HI78" s="132"/>
      <c r="HJ78" s="132"/>
      <c r="HK78" s="132"/>
      <c r="HL78" s="132"/>
      <c r="HM78" s="132"/>
      <c r="HN78" s="132"/>
      <c r="HO78" s="135"/>
      <c r="HP78" s="135"/>
      <c r="HQ78" s="135"/>
      <c r="HR78" s="135"/>
      <c r="HS78" s="135"/>
      <c r="HT78" s="135"/>
      <c r="HU78" s="135"/>
      <c r="HV78" s="135"/>
      <c r="HW78" s="135"/>
      <c r="HX78" s="135"/>
      <c r="HY78" s="135"/>
      <c r="HZ78" s="135"/>
      <c r="IA78" s="135"/>
      <c r="IB78" s="135"/>
      <c r="IC78" s="135"/>
      <c r="ID78" s="135"/>
      <c r="IE78" s="135"/>
      <c r="IF78" s="135"/>
      <c r="IG78" s="135"/>
      <c r="IH78" s="135"/>
      <c r="II78" s="135"/>
      <c r="IJ78" s="135"/>
      <c r="IK78" s="135"/>
      <c r="IL78" s="135"/>
      <c r="IM78" s="135"/>
      <c r="IN78" s="135"/>
      <c r="IO78" s="132"/>
      <c r="IP78" s="132"/>
      <c r="IQ78" s="132"/>
      <c r="IR78" s="332"/>
      <c r="IS78" s="132"/>
      <c r="IT78" s="332"/>
      <c r="IU78" s="332"/>
      <c r="IV78" s="332"/>
      <c r="IW78" s="332"/>
      <c r="IX78" s="332"/>
      <c r="IY78" s="332"/>
      <c r="IZ78" s="332"/>
      <c r="JA78" s="332"/>
      <c r="JB78" s="332"/>
      <c r="JC78" s="332"/>
      <c r="JD78" s="332"/>
      <c r="JE78" s="332"/>
      <c r="JF78" s="332"/>
      <c r="JG78" s="332"/>
      <c r="JH78" s="332"/>
      <c r="JI78" s="332"/>
      <c r="JJ78" s="332"/>
      <c r="JK78" s="332"/>
      <c r="JL78" s="332"/>
      <c r="JM78" s="332"/>
      <c r="JN78" s="332"/>
      <c r="JO78" s="332"/>
      <c r="JP78" s="332"/>
      <c r="JQ78" s="332"/>
      <c r="JR78" s="332"/>
      <c r="JS78" s="332"/>
      <c r="JT78" s="332"/>
      <c r="JU78" s="332"/>
      <c r="JV78" s="332"/>
      <c r="JW78" s="332"/>
      <c r="JX78" s="332"/>
      <c r="JY78" s="332"/>
      <c r="JZ78" s="332"/>
      <c r="KA78" s="332"/>
      <c r="KB78" s="332"/>
      <c r="KC78" s="332"/>
      <c r="KD78" s="332"/>
      <c r="KE78" s="332"/>
      <c r="KF78" s="332"/>
      <c r="KG78" s="332"/>
      <c r="KH78" s="332"/>
      <c r="KI78" s="332"/>
      <c r="KJ78" s="332"/>
      <c r="KK78" s="332"/>
      <c r="KL78" s="332"/>
      <c r="KM78" s="332"/>
      <c r="KN78" s="332"/>
      <c r="KO78" s="332"/>
      <c r="KP78" s="332"/>
      <c r="KQ78" s="332"/>
      <c r="KR78" s="332"/>
      <c r="KS78" s="332"/>
      <c r="KT78" s="332"/>
      <c r="KU78" s="332"/>
      <c r="KV78" s="332"/>
      <c r="KW78" s="332"/>
      <c r="KX78" s="332"/>
      <c r="KY78" s="332"/>
      <c r="KZ78" s="332"/>
      <c r="LA78" s="332"/>
      <c r="LB78" s="332"/>
      <c r="LC78" s="332"/>
      <c r="LD78" s="332"/>
      <c r="LE78" s="332"/>
      <c r="LF78" s="332"/>
      <c r="LG78" s="332"/>
      <c r="LH78" s="332"/>
      <c r="LI78" s="332"/>
      <c r="LJ78" s="332"/>
      <c r="LK78" s="332"/>
      <c r="LL78" s="332"/>
      <c r="LM78" s="332"/>
      <c r="LN78" s="332"/>
      <c r="LO78" s="332"/>
      <c r="LP78" s="332"/>
      <c r="LQ78" s="332"/>
      <c r="LR78" s="332"/>
      <c r="LS78" s="132">
        <f t="shared" si="40"/>
        <v>133905.80800000002</v>
      </c>
      <c r="LT78" s="132">
        <f t="shared" si="41"/>
        <v>133905.80800000002</v>
      </c>
      <c r="LU78" s="137">
        <f t="shared" si="42"/>
        <v>3097.5293382487916</v>
      </c>
      <c r="LV78" s="136">
        <f t="shared" si="37"/>
        <v>2.3132150759650329E-2</v>
      </c>
      <c r="LW78" s="137">
        <f t="shared" si="38"/>
        <v>112526.05042016807</v>
      </c>
      <c r="LX78" s="137">
        <f t="shared" si="39"/>
        <v>21379.949579831933</v>
      </c>
      <c r="LY78" s="377">
        <f t="shared" si="36"/>
        <v>133906</v>
      </c>
      <c r="LZ78" s="334" t="s">
        <v>642</v>
      </c>
    </row>
    <row r="79" spans="1:338" s="5" customFormat="1" ht="70.5" customHeight="1" x14ac:dyDescent="0.3">
      <c r="A79" s="131">
        <f t="shared" si="43"/>
        <v>76</v>
      </c>
      <c r="B79" s="236" t="s">
        <v>376</v>
      </c>
      <c r="C79" s="8" t="s">
        <v>377</v>
      </c>
      <c r="D79" s="236" t="s">
        <v>8</v>
      </c>
      <c r="E79" s="322">
        <v>1</v>
      </c>
      <c r="F79" s="132"/>
      <c r="G79" s="132"/>
      <c r="H79" s="132"/>
      <c r="I79" s="132"/>
      <c r="J79" s="132"/>
      <c r="K79" s="132"/>
      <c r="L79" s="132"/>
      <c r="M79" s="132"/>
      <c r="N79" s="132"/>
      <c r="O79" s="132"/>
      <c r="P79" s="132"/>
      <c r="Q79" s="132"/>
      <c r="R79" s="132"/>
      <c r="S79" s="132"/>
      <c r="T79" s="132"/>
      <c r="U79" s="132"/>
      <c r="V79" s="132"/>
      <c r="W79" s="132"/>
      <c r="X79" s="132"/>
      <c r="Y79" s="132"/>
      <c r="Z79" s="132"/>
      <c r="AA79" s="132"/>
      <c r="AB79" s="132"/>
      <c r="AC79" s="132"/>
      <c r="AD79" s="132"/>
      <c r="AE79" s="132"/>
      <c r="AF79" s="133"/>
      <c r="AG79" s="132"/>
      <c r="AH79" s="132"/>
      <c r="AI79" s="132"/>
      <c r="AJ79" s="132"/>
      <c r="AK79" s="134"/>
      <c r="AL79" s="134"/>
      <c r="AM79" s="135"/>
      <c r="AN79" s="137"/>
      <c r="AO79" s="135"/>
      <c r="AP79" s="135"/>
      <c r="AQ79" s="135"/>
      <c r="AR79" s="135"/>
      <c r="AS79" s="135"/>
      <c r="AT79" s="135"/>
      <c r="AU79" s="135"/>
      <c r="AV79" s="137"/>
      <c r="AW79" s="329"/>
      <c r="AX79" s="132"/>
      <c r="AY79" s="132"/>
      <c r="AZ79" s="137"/>
      <c r="BA79" s="137"/>
      <c r="BB79" s="135"/>
      <c r="BC79" s="135"/>
      <c r="BD79" s="137"/>
      <c r="BE79" s="137"/>
      <c r="BF79" s="135"/>
      <c r="BG79" s="135"/>
      <c r="BH79" s="135"/>
      <c r="BI79" s="135"/>
      <c r="BJ79" s="135"/>
      <c r="BK79" s="135"/>
      <c r="BL79" s="135"/>
      <c r="BM79" s="135"/>
      <c r="BN79" s="135"/>
      <c r="BO79" s="135"/>
      <c r="BP79" s="135"/>
      <c r="BQ79" s="330"/>
      <c r="BR79" s="135"/>
      <c r="BS79" s="135"/>
      <c r="BT79" s="135"/>
      <c r="BU79" s="135"/>
      <c r="BV79" s="135"/>
      <c r="BW79" s="135"/>
      <c r="BX79" s="135"/>
      <c r="BY79" s="135"/>
      <c r="BZ79" s="132"/>
      <c r="CA79" s="132"/>
      <c r="CB79" s="132"/>
      <c r="CC79" s="132"/>
      <c r="CD79" s="132"/>
      <c r="CE79" s="132"/>
      <c r="CF79" s="137"/>
      <c r="CG79" s="137"/>
      <c r="CH79" s="330"/>
      <c r="CI79" s="135"/>
      <c r="CJ79" s="135"/>
      <c r="CK79" s="135"/>
      <c r="CL79" s="135"/>
      <c r="CM79" s="135"/>
      <c r="CN79" s="135"/>
      <c r="CO79" s="330"/>
      <c r="CP79" s="135"/>
      <c r="CQ79" s="135"/>
      <c r="CR79" s="135"/>
      <c r="CS79" s="135"/>
      <c r="CT79" s="135"/>
      <c r="CU79" s="135"/>
      <c r="CV79" s="135"/>
      <c r="CW79" s="135"/>
      <c r="CX79" s="135"/>
      <c r="CY79" s="135"/>
      <c r="CZ79" s="135"/>
      <c r="DA79" s="135"/>
      <c r="DB79" s="137"/>
      <c r="DC79" s="137"/>
      <c r="DD79" s="137"/>
      <c r="DE79" s="135">
        <v>230000</v>
      </c>
      <c r="DF79" s="135">
        <f>+((DE79*5.1%)+DE79)</f>
        <v>241730</v>
      </c>
      <c r="DG79" s="135">
        <v>250000</v>
      </c>
      <c r="DH79" s="135">
        <f>+((DG79*5.1%)+DG79)</f>
        <v>262750</v>
      </c>
      <c r="DI79" s="135">
        <v>260000</v>
      </c>
      <c r="DJ79" s="135">
        <f>+((DI79*5.1%)+DI79)</f>
        <v>273260</v>
      </c>
      <c r="DK79" s="135"/>
      <c r="DL79" s="135"/>
      <c r="DM79" s="135"/>
      <c r="DN79" s="135"/>
      <c r="DO79" s="135"/>
      <c r="DP79" s="135"/>
      <c r="DQ79" s="135"/>
      <c r="DR79" s="135"/>
      <c r="DS79" s="135"/>
      <c r="DT79" s="135"/>
      <c r="DU79" s="135"/>
      <c r="DV79" s="135"/>
      <c r="DW79" s="135"/>
      <c r="DX79" s="135"/>
      <c r="DY79" s="135"/>
      <c r="DZ79" s="135"/>
      <c r="EA79" s="135"/>
      <c r="EB79" s="135"/>
      <c r="EC79" s="135"/>
      <c r="ED79" s="135"/>
      <c r="EE79" s="135"/>
      <c r="EF79" s="135"/>
      <c r="EG79" s="135"/>
      <c r="EH79" s="135"/>
      <c r="EI79" s="135"/>
      <c r="EJ79" s="135"/>
      <c r="EK79" s="135"/>
      <c r="EL79" s="135"/>
      <c r="EM79" s="135"/>
      <c r="EN79" s="135"/>
      <c r="EO79" s="135"/>
      <c r="EP79" s="135"/>
      <c r="EQ79" s="135"/>
      <c r="ER79" s="135"/>
      <c r="ES79" s="135"/>
      <c r="ET79" s="135"/>
      <c r="EU79" s="135"/>
      <c r="EV79" s="135"/>
      <c r="EW79" s="135"/>
      <c r="EX79" s="135"/>
      <c r="EY79" s="135"/>
      <c r="EZ79" s="135"/>
      <c r="FA79" s="135"/>
      <c r="FB79" s="135"/>
      <c r="FC79" s="135"/>
      <c r="FD79" s="135"/>
      <c r="FE79" s="135"/>
      <c r="FF79" s="135"/>
      <c r="FG79" s="135"/>
      <c r="FH79" s="135"/>
      <c r="FI79" s="135"/>
      <c r="FJ79" s="135"/>
      <c r="FK79" s="135"/>
      <c r="FL79" s="135"/>
      <c r="FM79" s="135"/>
      <c r="FN79" s="135"/>
      <c r="FO79" s="135"/>
      <c r="FP79" s="135"/>
      <c r="FQ79" s="135"/>
      <c r="FR79" s="135"/>
      <c r="FS79" s="135"/>
      <c r="FT79" s="135"/>
      <c r="FU79" s="135"/>
      <c r="FV79" s="135"/>
      <c r="FW79" s="135"/>
      <c r="FX79" s="135"/>
      <c r="FY79" s="135"/>
      <c r="FZ79" s="135"/>
      <c r="GA79" s="135"/>
      <c r="GB79" s="135"/>
      <c r="GC79" s="135"/>
      <c r="GD79" s="135"/>
      <c r="GE79" s="135"/>
      <c r="GF79" s="135"/>
      <c r="GG79" s="135"/>
      <c r="GH79" s="135"/>
      <c r="GI79" s="135"/>
      <c r="GJ79" s="135"/>
      <c r="GK79" s="135"/>
      <c r="GL79" s="132"/>
      <c r="GM79" s="132"/>
      <c r="GN79" s="132"/>
      <c r="GO79" s="132"/>
      <c r="GP79" s="132"/>
      <c r="GQ79" s="132"/>
      <c r="GR79" s="135"/>
      <c r="GS79" s="135"/>
      <c r="GT79" s="135"/>
      <c r="GU79" s="135"/>
      <c r="GV79" s="135"/>
      <c r="GW79" s="135"/>
      <c r="GX79" s="135"/>
      <c r="GY79" s="132"/>
      <c r="GZ79" s="132"/>
      <c r="HA79" s="132"/>
      <c r="HB79" s="135"/>
      <c r="HC79" s="135"/>
      <c r="HD79" s="135"/>
      <c r="HE79" s="135"/>
      <c r="HF79" s="135"/>
      <c r="HG79" s="135"/>
      <c r="HH79" s="135"/>
      <c r="HI79" s="132"/>
      <c r="HJ79" s="132"/>
      <c r="HK79" s="132"/>
      <c r="HL79" s="132"/>
      <c r="HM79" s="132"/>
      <c r="HN79" s="132"/>
      <c r="HO79" s="135"/>
      <c r="HP79" s="135"/>
      <c r="HQ79" s="135"/>
      <c r="HR79" s="135"/>
      <c r="HS79" s="135"/>
      <c r="HT79" s="135"/>
      <c r="HU79" s="135"/>
      <c r="HV79" s="135"/>
      <c r="HW79" s="135"/>
      <c r="HX79" s="135"/>
      <c r="HY79" s="135"/>
      <c r="HZ79" s="135"/>
      <c r="IA79" s="135"/>
      <c r="IB79" s="135"/>
      <c r="IC79" s="135"/>
      <c r="ID79" s="135"/>
      <c r="IE79" s="135"/>
      <c r="IF79" s="135"/>
      <c r="IG79" s="135"/>
      <c r="IH79" s="135"/>
      <c r="II79" s="135"/>
      <c r="IJ79" s="135"/>
      <c r="IK79" s="135"/>
      <c r="IL79" s="135"/>
      <c r="IM79" s="135"/>
      <c r="IN79" s="135"/>
      <c r="IO79" s="132"/>
      <c r="IP79" s="132"/>
      <c r="IQ79" s="132"/>
      <c r="IR79" s="332"/>
      <c r="IS79" s="132"/>
      <c r="IT79" s="332"/>
      <c r="IU79" s="332"/>
      <c r="IV79" s="332"/>
      <c r="IW79" s="332"/>
      <c r="IX79" s="332"/>
      <c r="IY79" s="332"/>
      <c r="IZ79" s="332"/>
      <c r="JA79" s="332"/>
      <c r="JB79" s="332"/>
      <c r="JC79" s="332"/>
      <c r="JD79" s="332"/>
      <c r="JE79" s="332"/>
      <c r="JF79" s="332"/>
      <c r="JG79" s="332"/>
      <c r="JH79" s="332"/>
      <c r="JI79" s="332"/>
      <c r="JJ79" s="332"/>
      <c r="JK79" s="332"/>
      <c r="JL79" s="332"/>
      <c r="JM79" s="332"/>
      <c r="JN79" s="332"/>
      <c r="JO79" s="332"/>
      <c r="JP79" s="332"/>
      <c r="JQ79" s="332"/>
      <c r="JR79" s="332"/>
      <c r="JS79" s="332"/>
      <c r="JT79" s="332"/>
      <c r="JU79" s="332"/>
      <c r="JV79" s="332"/>
      <c r="JW79" s="332"/>
      <c r="JX79" s="332"/>
      <c r="JY79" s="332"/>
      <c r="JZ79" s="332"/>
      <c r="KA79" s="332"/>
      <c r="KB79" s="332"/>
      <c r="KC79" s="332"/>
      <c r="KD79" s="332"/>
      <c r="KE79" s="332"/>
      <c r="KF79" s="332"/>
      <c r="KG79" s="332"/>
      <c r="KH79" s="332"/>
      <c r="KI79" s="332"/>
      <c r="KJ79" s="332"/>
      <c r="KK79" s="332"/>
      <c r="KL79" s="332"/>
      <c r="KM79" s="332"/>
      <c r="KN79" s="332"/>
      <c r="KO79" s="332"/>
      <c r="KP79" s="332"/>
      <c r="KQ79" s="332"/>
      <c r="KR79" s="332"/>
      <c r="KS79" s="332"/>
      <c r="KT79" s="332"/>
      <c r="KU79" s="332"/>
      <c r="KV79" s="332"/>
      <c r="KW79" s="332"/>
      <c r="KX79" s="332"/>
      <c r="KY79" s="332"/>
      <c r="KZ79" s="332"/>
      <c r="LA79" s="332"/>
      <c r="LB79" s="332"/>
      <c r="LC79" s="332"/>
      <c r="LD79" s="332"/>
      <c r="LE79" s="332"/>
      <c r="LF79" s="332"/>
      <c r="LG79" s="332"/>
      <c r="LH79" s="332"/>
      <c r="LI79" s="332"/>
      <c r="LJ79" s="332"/>
      <c r="LK79" s="332"/>
      <c r="LL79" s="332"/>
      <c r="LM79" s="332"/>
      <c r="LN79" s="332"/>
      <c r="LO79" s="332"/>
      <c r="LP79" s="332"/>
      <c r="LQ79" s="332"/>
      <c r="LR79" s="332"/>
      <c r="LS79" s="132">
        <f t="shared" si="40"/>
        <v>262750</v>
      </c>
      <c r="LT79" s="132">
        <f t="shared" si="41"/>
        <v>259246.66666666666</v>
      </c>
      <c r="LU79" s="137">
        <f t="shared" si="42"/>
        <v>16054.290184661959</v>
      </c>
      <c r="LV79" s="136">
        <f t="shared" si="37"/>
        <v>6.1926698580484323E-2</v>
      </c>
      <c r="LW79" s="137">
        <f t="shared" si="38"/>
        <v>217854.62184873951</v>
      </c>
      <c r="LX79" s="137">
        <f t="shared" si="39"/>
        <v>41392.378151260506</v>
      </c>
      <c r="LY79" s="377">
        <f t="shared" si="36"/>
        <v>259247</v>
      </c>
      <c r="LZ79" s="334" t="s">
        <v>642</v>
      </c>
    </row>
    <row r="80" spans="1:338" s="5" customFormat="1" ht="99" customHeight="1" x14ac:dyDescent="0.3">
      <c r="A80" s="131">
        <f t="shared" si="43"/>
        <v>77</v>
      </c>
      <c r="B80" s="236" t="s">
        <v>687</v>
      </c>
      <c r="C80" s="8" t="s">
        <v>378</v>
      </c>
      <c r="D80" s="236" t="s">
        <v>8</v>
      </c>
      <c r="E80" s="322">
        <v>1</v>
      </c>
      <c r="F80" s="132"/>
      <c r="G80" s="132"/>
      <c r="H80" s="132"/>
      <c r="I80" s="132"/>
      <c r="J80" s="132"/>
      <c r="K80" s="132"/>
      <c r="L80" s="132"/>
      <c r="M80" s="132"/>
      <c r="N80" s="132"/>
      <c r="O80" s="132"/>
      <c r="P80" s="132"/>
      <c r="Q80" s="132"/>
      <c r="R80" s="132"/>
      <c r="S80" s="132"/>
      <c r="T80" s="132"/>
      <c r="U80" s="132"/>
      <c r="V80" s="132"/>
      <c r="W80" s="132"/>
      <c r="X80" s="132"/>
      <c r="Y80" s="132"/>
      <c r="Z80" s="132"/>
      <c r="AA80" s="132"/>
      <c r="AB80" s="132"/>
      <c r="AC80" s="132"/>
      <c r="AD80" s="132"/>
      <c r="AE80" s="132"/>
      <c r="AF80" s="133"/>
      <c r="AG80" s="132"/>
      <c r="AH80" s="132"/>
      <c r="AI80" s="132"/>
      <c r="AJ80" s="132"/>
      <c r="AK80" s="134"/>
      <c r="AL80" s="134"/>
      <c r="AM80" s="135"/>
      <c r="AN80" s="137"/>
      <c r="AO80" s="135"/>
      <c r="AP80" s="135"/>
      <c r="AQ80" s="135"/>
      <c r="AR80" s="135"/>
      <c r="AS80" s="135"/>
      <c r="AT80" s="135"/>
      <c r="AU80" s="135"/>
      <c r="AV80" s="137"/>
      <c r="AW80" s="329"/>
      <c r="AX80" s="132">
        <v>405813</v>
      </c>
      <c r="AY80" s="132">
        <f>+((AX80*5.1%)+AX80)</f>
        <v>426509.46299999999</v>
      </c>
      <c r="AZ80" s="137"/>
      <c r="BA80" s="137"/>
      <c r="BB80" s="135"/>
      <c r="BC80" s="135"/>
      <c r="BD80" s="137"/>
      <c r="BE80" s="137"/>
      <c r="BF80" s="135"/>
      <c r="BG80" s="135"/>
      <c r="BH80" s="135"/>
      <c r="BI80" s="135"/>
      <c r="BJ80" s="135"/>
      <c r="BK80" s="135"/>
      <c r="BL80" s="135"/>
      <c r="BM80" s="135"/>
      <c r="BN80" s="135"/>
      <c r="BO80" s="135"/>
      <c r="BP80" s="135"/>
      <c r="BQ80" s="330"/>
      <c r="BR80" s="135"/>
      <c r="BS80" s="135"/>
      <c r="BT80" s="135"/>
      <c r="BU80" s="135"/>
      <c r="BV80" s="135"/>
      <c r="BW80" s="135"/>
      <c r="BX80" s="135"/>
      <c r="BY80" s="135"/>
      <c r="BZ80" s="132"/>
      <c r="CA80" s="132"/>
      <c r="CB80" s="132"/>
      <c r="CC80" s="132"/>
      <c r="CD80" s="132"/>
      <c r="CE80" s="132"/>
      <c r="CF80" s="137"/>
      <c r="CG80" s="137"/>
      <c r="CH80" s="330"/>
      <c r="CI80" s="135"/>
      <c r="CJ80" s="135"/>
      <c r="CK80" s="135"/>
      <c r="CL80" s="135"/>
      <c r="CM80" s="135"/>
      <c r="CN80" s="135"/>
      <c r="CO80" s="330"/>
      <c r="CP80" s="135"/>
      <c r="CQ80" s="135"/>
      <c r="CR80" s="135"/>
      <c r="CS80" s="135"/>
      <c r="CT80" s="135"/>
      <c r="CU80" s="135"/>
      <c r="CV80" s="135"/>
      <c r="CW80" s="135"/>
      <c r="CX80" s="135"/>
      <c r="CY80" s="135"/>
      <c r="CZ80" s="135"/>
      <c r="DA80" s="135"/>
      <c r="DB80" s="137"/>
      <c r="DC80" s="137"/>
      <c r="DD80" s="137"/>
      <c r="DE80" s="135"/>
      <c r="DF80" s="135"/>
      <c r="DG80" s="135"/>
      <c r="DH80" s="135"/>
      <c r="DI80" s="135"/>
      <c r="DJ80" s="135"/>
      <c r="DK80" s="135"/>
      <c r="DL80" s="135"/>
      <c r="DM80" s="135"/>
      <c r="DN80" s="135"/>
      <c r="DO80" s="135"/>
      <c r="DP80" s="135"/>
      <c r="DQ80" s="135"/>
      <c r="DR80" s="135"/>
      <c r="DS80" s="135"/>
      <c r="DT80" s="135"/>
      <c r="DU80" s="135"/>
      <c r="DV80" s="135"/>
      <c r="DW80" s="135"/>
      <c r="DX80" s="135"/>
      <c r="DY80" s="135"/>
      <c r="DZ80" s="135"/>
      <c r="EA80" s="135"/>
      <c r="EB80" s="135"/>
      <c r="EC80" s="135"/>
      <c r="ED80" s="135"/>
      <c r="EE80" s="135"/>
      <c r="EF80" s="135"/>
      <c r="EG80" s="135"/>
      <c r="EH80" s="135"/>
      <c r="EI80" s="135"/>
      <c r="EJ80" s="135"/>
      <c r="EK80" s="135"/>
      <c r="EL80" s="135"/>
      <c r="EM80" s="135"/>
      <c r="EN80" s="135"/>
      <c r="EO80" s="135"/>
      <c r="EP80" s="135"/>
      <c r="EQ80" s="135"/>
      <c r="ER80" s="135"/>
      <c r="ES80" s="135"/>
      <c r="ET80" s="135"/>
      <c r="EU80" s="135"/>
      <c r="EV80" s="135"/>
      <c r="EW80" s="135"/>
      <c r="EX80" s="135"/>
      <c r="EY80" s="135"/>
      <c r="EZ80" s="135"/>
      <c r="FA80" s="135"/>
      <c r="FB80" s="135"/>
      <c r="FC80" s="135"/>
      <c r="FD80" s="135"/>
      <c r="FE80" s="135"/>
      <c r="FF80" s="135"/>
      <c r="FG80" s="135"/>
      <c r="FH80" s="135"/>
      <c r="FI80" s="135"/>
      <c r="FJ80" s="135"/>
      <c r="FK80" s="135"/>
      <c r="FL80" s="135"/>
      <c r="FM80" s="135"/>
      <c r="FN80" s="135"/>
      <c r="FO80" s="135"/>
      <c r="FP80" s="135"/>
      <c r="FQ80" s="135"/>
      <c r="FR80" s="135"/>
      <c r="FS80" s="135"/>
      <c r="FT80" s="135"/>
      <c r="FU80" s="135"/>
      <c r="FV80" s="135"/>
      <c r="FW80" s="135"/>
      <c r="FX80" s="135"/>
      <c r="FY80" s="135"/>
      <c r="FZ80" s="135"/>
      <c r="GA80" s="135"/>
      <c r="GB80" s="135"/>
      <c r="GC80" s="135"/>
      <c r="GD80" s="135"/>
      <c r="GE80" s="135"/>
      <c r="GF80" s="135"/>
      <c r="GG80" s="135"/>
      <c r="GH80" s="135"/>
      <c r="GI80" s="135"/>
      <c r="GJ80" s="135"/>
      <c r="GK80" s="135"/>
      <c r="GL80" s="132"/>
      <c r="GM80" s="132"/>
      <c r="GN80" s="132"/>
      <c r="GO80" s="132"/>
      <c r="GP80" s="132"/>
      <c r="GQ80" s="132"/>
      <c r="GR80" s="135"/>
      <c r="GS80" s="135"/>
      <c r="GT80" s="135"/>
      <c r="GU80" s="135"/>
      <c r="GV80" s="135"/>
      <c r="GW80" s="135"/>
      <c r="GX80" s="135"/>
      <c r="GY80" s="132"/>
      <c r="GZ80" s="132"/>
      <c r="HA80" s="132"/>
      <c r="HB80" s="135"/>
      <c r="HC80" s="135"/>
      <c r="HD80" s="135"/>
      <c r="HE80" s="135"/>
      <c r="HF80" s="135"/>
      <c r="HG80" s="135"/>
      <c r="HH80" s="135"/>
      <c r="HI80" s="132"/>
      <c r="HJ80" s="132"/>
      <c r="HK80" s="132"/>
      <c r="HL80" s="132"/>
      <c r="HM80" s="132"/>
      <c r="HN80" s="132"/>
      <c r="HO80" s="135"/>
      <c r="HP80" s="135"/>
      <c r="HQ80" s="135"/>
      <c r="HR80" s="135"/>
      <c r="HS80" s="135"/>
      <c r="HT80" s="135"/>
      <c r="HU80" s="135"/>
      <c r="HV80" s="135"/>
      <c r="HW80" s="135"/>
      <c r="HX80" s="135"/>
      <c r="HY80" s="135"/>
      <c r="HZ80" s="135"/>
      <c r="IA80" s="135"/>
      <c r="IB80" s="135"/>
      <c r="IC80" s="135">
        <v>396900</v>
      </c>
      <c r="ID80" s="135">
        <f>+((IC80*5.1%)+IC80)</f>
        <v>417141.9</v>
      </c>
      <c r="IE80" s="135"/>
      <c r="IF80" s="135"/>
      <c r="IG80" s="135"/>
      <c r="IH80" s="135"/>
      <c r="II80" s="135"/>
      <c r="IJ80" s="135"/>
      <c r="IK80" s="135"/>
      <c r="IL80" s="135"/>
      <c r="IM80" s="135"/>
      <c r="IN80" s="135"/>
      <c r="IO80" s="132"/>
      <c r="IP80" s="132"/>
      <c r="IQ80" s="132"/>
      <c r="IR80" s="332"/>
      <c r="IS80" s="132"/>
      <c r="IT80" s="332"/>
      <c r="IU80" s="332"/>
      <c r="IV80" s="332"/>
      <c r="IW80" s="332"/>
      <c r="IX80" s="332"/>
      <c r="IY80" s="332"/>
      <c r="IZ80" s="332"/>
      <c r="JA80" s="332"/>
      <c r="JB80" s="332"/>
      <c r="JC80" s="332"/>
      <c r="JD80" s="332"/>
      <c r="JE80" s="332"/>
      <c r="JF80" s="332"/>
      <c r="JG80" s="332"/>
      <c r="JH80" s="332"/>
      <c r="JI80" s="332"/>
      <c r="JJ80" s="332"/>
      <c r="JK80" s="332"/>
      <c r="JL80" s="332"/>
      <c r="JM80" s="332"/>
      <c r="JN80" s="332"/>
      <c r="JO80" s="332"/>
      <c r="JP80" s="332"/>
      <c r="JQ80" s="332"/>
      <c r="JR80" s="332"/>
      <c r="JS80" s="332"/>
      <c r="JT80" s="332"/>
      <c r="JU80" s="332"/>
      <c r="JV80" s="332"/>
      <c r="JW80" s="332"/>
      <c r="JX80" s="332"/>
      <c r="JY80" s="332"/>
      <c r="JZ80" s="332"/>
      <c r="KA80" s="332"/>
      <c r="KB80" s="332"/>
      <c r="KC80" s="332"/>
      <c r="KD80" s="332"/>
      <c r="KE80" s="332"/>
      <c r="KF80" s="332"/>
      <c r="KG80" s="332"/>
      <c r="KH80" s="332"/>
      <c r="KI80" s="332"/>
      <c r="KJ80" s="332"/>
      <c r="KK80" s="332"/>
      <c r="KL80" s="332"/>
      <c r="KM80" s="332"/>
      <c r="KN80" s="332"/>
      <c r="KO80" s="332"/>
      <c r="KP80" s="332"/>
      <c r="KQ80" s="332"/>
      <c r="KR80" s="332"/>
      <c r="KS80" s="332"/>
      <c r="KT80" s="332"/>
      <c r="KU80" s="332"/>
      <c r="KV80" s="332"/>
      <c r="KW80" s="332"/>
      <c r="KX80" s="332"/>
      <c r="KY80" s="332"/>
      <c r="KZ80" s="332"/>
      <c r="LA80" s="332"/>
      <c r="LB80" s="332"/>
      <c r="LC80" s="332"/>
      <c r="LD80" s="332"/>
      <c r="LE80" s="332"/>
      <c r="LF80" s="332"/>
      <c r="LG80" s="332"/>
      <c r="LH80" s="332"/>
      <c r="LI80" s="332"/>
      <c r="LJ80" s="332"/>
      <c r="LK80" s="332"/>
      <c r="LL80" s="332"/>
      <c r="LM80" s="332"/>
      <c r="LN80" s="332"/>
      <c r="LO80" s="332"/>
      <c r="LP80" s="332"/>
      <c r="LQ80" s="332"/>
      <c r="LR80" s="332"/>
      <c r="LS80" s="132">
        <f t="shared" si="40"/>
        <v>421825.68150000001</v>
      </c>
      <c r="LT80" s="132">
        <f t="shared" si="41"/>
        <v>421825.68150000001</v>
      </c>
      <c r="LU80" s="137">
        <f t="shared" si="42"/>
        <v>6623.8673204921743</v>
      </c>
      <c r="LV80" s="136">
        <f t="shared" si="37"/>
        <v>1.5702854546309018E-2</v>
      </c>
      <c r="LW80" s="137">
        <f t="shared" si="38"/>
        <v>354475.63025210088</v>
      </c>
      <c r="LX80" s="137">
        <f t="shared" si="39"/>
        <v>67350.369747899167</v>
      </c>
      <c r="LY80" s="377">
        <f t="shared" si="36"/>
        <v>421826</v>
      </c>
      <c r="LZ80" s="334" t="s">
        <v>642</v>
      </c>
    </row>
    <row r="81" spans="1:338" s="5" customFormat="1" ht="80.55" customHeight="1" x14ac:dyDescent="0.3">
      <c r="A81" s="131">
        <f t="shared" si="43"/>
        <v>78</v>
      </c>
      <c r="B81" s="236" t="s">
        <v>379</v>
      </c>
      <c r="C81" s="325" t="s">
        <v>380</v>
      </c>
      <c r="D81" s="336" t="s">
        <v>129</v>
      </c>
      <c r="E81" s="336">
        <v>1</v>
      </c>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2"/>
      <c r="AF81" s="133"/>
      <c r="AG81" s="132"/>
      <c r="AH81" s="132"/>
      <c r="AI81" s="132"/>
      <c r="AJ81" s="132"/>
      <c r="AK81" s="134"/>
      <c r="AL81" s="134"/>
      <c r="AM81" s="135"/>
      <c r="AN81" s="137"/>
      <c r="AO81" s="135"/>
      <c r="AP81" s="135"/>
      <c r="AQ81" s="135"/>
      <c r="AR81" s="135"/>
      <c r="AS81" s="135"/>
      <c r="AT81" s="135">
        <v>259420</v>
      </c>
      <c r="AU81" s="135"/>
      <c r="AV81" s="137"/>
      <c r="AW81" s="329"/>
      <c r="AX81" s="132"/>
      <c r="AY81" s="132"/>
      <c r="AZ81" s="137"/>
      <c r="BA81" s="137"/>
      <c r="BB81" s="135"/>
      <c r="BC81" s="135"/>
      <c r="BD81" s="137"/>
      <c r="BE81" s="137"/>
      <c r="BF81" s="135"/>
      <c r="BG81" s="135"/>
      <c r="BH81" s="135"/>
      <c r="BI81" s="135"/>
      <c r="BJ81" s="135"/>
      <c r="BK81" s="135"/>
      <c r="BL81" s="135"/>
      <c r="BM81" s="135"/>
      <c r="BN81" s="135"/>
      <c r="BO81" s="135"/>
      <c r="BP81" s="135"/>
      <c r="BQ81" s="330"/>
      <c r="BR81" s="135"/>
      <c r="BS81" s="135"/>
      <c r="BT81" s="135"/>
      <c r="BU81" s="135"/>
      <c r="BV81" s="135"/>
      <c r="BW81" s="135"/>
      <c r="BX81" s="135"/>
      <c r="BY81" s="135"/>
      <c r="BZ81" s="132"/>
      <c r="CA81" s="132"/>
      <c r="CB81" s="132"/>
      <c r="CC81" s="132"/>
      <c r="CD81" s="132"/>
      <c r="CE81" s="132"/>
      <c r="CF81" s="137"/>
      <c r="CG81" s="137"/>
      <c r="CH81" s="330"/>
      <c r="CI81" s="135"/>
      <c r="CJ81" s="135"/>
      <c r="CK81" s="135"/>
      <c r="CL81" s="135"/>
      <c r="CM81" s="135"/>
      <c r="CN81" s="135"/>
      <c r="CO81" s="330"/>
      <c r="CP81" s="135">
        <v>258825</v>
      </c>
      <c r="CQ81" s="135"/>
      <c r="CR81" s="135"/>
      <c r="CS81" s="135"/>
      <c r="CT81" s="135"/>
      <c r="CU81" s="135"/>
      <c r="CV81" s="135"/>
      <c r="CW81" s="135"/>
      <c r="CX81" s="135"/>
      <c r="CY81" s="135"/>
      <c r="CZ81" s="135"/>
      <c r="DA81" s="135"/>
      <c r="DB81" s="137"/>
      <c r="DC81" s="137"/>
      <c r="DD81" s="137"/>
      <c r="DE81" s="135"/>
      <c r="DF81" s="135"/>
      <c r="DG81" s="135"/>
      <c r="DH81" s="135"/>
      <c r="DI81" s="135"/>
      <c r="DJ81" s="135"/>
      <c r="DK81" s="135"/>
      <c r="DL81" s="135"/>
      <c r="DM81" s="135"/>
      <c r="DN81" s="135"/>
      <c r="DO81" s="135"/>
      <c r="DP81" s="135"/>
      <c r="DQ81" s="135"/>
      <c r="DR81" s="135"/>
      <c r="DS81" s="135"/>
      <c r="DT81" s="135"/>
      <c r="DU81" s="135"/>
      <c r="DV81" s="135"/>
      <c r="DW81" s="135"/>
      <c r="DX81" s="135"/>
      <c r="DY81" s="135"/>
      <c r="DZ81" s="135"/>
      <c r="EA81" s="135"/>
      <c r="EB81" s="135"/>
      <c r="EC81" s="135"/>
      <c r="ED81" s="135"/>
      <c r="EE81" s="135"/>
      <c r="EF81" s="135"/>
      <c r="EG81" s="135"/>
      <c r="EH81" s="135"/>
      <c r="EI81" s="135"/>
      <c r="EJ81" s="135"/>
      <c r="EK81" s="135"/>
      <c r="EL81" s="135"/>
      <c r="EM81" s="135"/>
      <c r="EN81" s="135"/>
      <c r="EO81" s="135"/>
      <c r="EP81" s="135"/>
      <c r="EQ81" s="135"/>
      <c r="ER81" s="135"/>
      <c r="ES81" s="135"/>
      <c r="ET81" s="135"/>
      <c r="EU81" s="135"/>
      <c r="EV81" s="135"/>
      <c r="EW81" s="135"/>
      <c r="EX81" s="135"/>
      <c r="EY81" s="135"/>
      <c r="EZ81" s="135"/>
      <c r="FA81" s="135"/>
      <c r="FB81" s="135"/>
      <c r="FC81" s="135"/>
      <c r="FD81" s="135"/>
      <c r="FE81" s="135"/>
      <c r="FF81" s="135"/>
      <c r="FG81" s="135"/>
      <c r="FH81" s="135"/>
      <c r="FI81" s="135"/>
      <c r="FJ81" s="135"/>
      <c r="FK81" s="135"/>
      <c r="FL81" s="135"/>
      <c r="FM81" s="135"/>
      <c r="FN81" s="135"/>
      <c r="FO81" s="135"/>
      <c r="FP81" s="135"/>
      <c r="FQ81" s="135"/>
      <c r="FR81" s="135"/>
      <c r="FS81" s="135"/>
      <c r="FT81" s="135"/>
      <c r="FU81" s="135"/>
      <c r="FV81" s="135"/>
      <c r="FW81" s="135"/>
      <c r="FX81" s="135"/>
      <c r="FY81" s="135"/>
      <c r="FZ81" s="135"/>
      <c r="GA81" s="135"/>
      <c r="GB81" s="135"/>
      <c r="GC81" s="135"/>
      <c r="GD81" s="135"/>
      <c r="GE81" s="135"/>
      <c r="GF81" s="135"/>
      <c r="GG81" s="135"/>
      <c r="GH81" s="135"/>
      <c r="GI81" s="135"/>
      <c r="GJ81" s="135"/>
      <c r="GK81" s="135"/>
      <c r="GL81" s="132"/>
      <c r="GM81" s="132"/>
      <c r="GN81" s="132"/>
      <c r="GO81" s="132"/>
      <c r="GP81" s="132"/>
      <c r="GQ81" s="132"/>
      <c r="GR81" s="135"/>
      <c r="GS81" s="135"/>
      <c r="GT81" s="135"/>
      <c r="GU81" s="135"/>
      <c r="GV81" s="135"/>
      <c r="GW81" s="135"/>
      <c r="GX81" s="135"/>
      <c r="GY81" s="132"/>
      <c r="GZ81" s="132"/>
      <c r="HA81" s="132"/>
      <c r="HB81" s="135"/>
      <c r="HC81" s="135"/>
      <c r="HD81" s="135"/>
      <c r="HE81" s="135"/>
      <c r="HF81" s="135"/>
      <c r="HG81" s="135"/>
      <c r="HH81" s="135"/>
      <c r="HI81" s="132"/>
      <c r="HJ81" s="132"/>
      <c r="HK81" s="132"/>
      <c r="HL81" s="132"/>
      <c r="HM81" s="132"/>
      <c r="HN81" s="132"/>
      <c r="HO81" s="135"/>
      <c r="HP81" s="135"/>
      <c r="HQ81" s="135"/>
      <c r="HR81" s="135"/>
      <c r="HS81" s="135"/>
      <c r="HT81" s="135"/>
      <c r="HU81" s="135"/>
      <c r="HV81" s="135"/>
      <c r="HW81" s="135"/>
      <c r="HX81" s="135"/>
      <c r="HY81" s="135"/>
      <c r="HZ81" s="135"/>
      <c r="IA81" s="135"/>
      <c r="IB81" s="135"/>
      <c r="IC81" s="135"/>
      <c r="ID81" s="135"/>
      <c r="IE81" s="135"/>
      <c r="IF81" s="135"/>
      <c r="IG81" s="135"/>
      <c r="IH81" s="135"/>
      <c r="II81" s="135"/>
      <c r="IJ81" s="135"/>
      <c r="IK81" s="135"/>
      <c r="IL81" s="135"/>
      <c r="IM81" s="135"/>
      <c r="IN81" s="135"/>
      <c r="IO81" s="132"/>
      <c r="IP81" s="132"/>
      <c r="IQ81" s="132"/>
      <c r="IR81" s="332"/>
      <c r="IS81" s="132"/>
      <c r="IT81" s="332"/>
      <c r="IU81" s="332"/>
      <c r="IV81" s="332"/>
      <c r="IW81" s="332"/>
      <c r="IX81" s="332"/>
      <c r="IY81" s="332"/>
      <c r="IZ81" s="332"/>
      <c r="JA81" s="332"/>
      <c r="JB81" s="332"/>
      <c r="JC81" s="332"/>
      <c r="JD81" s="332"/>
      <c r="JE81" s="332"/>
      <c r="JF81" s="332"/>
      <c r="JG81" s="332"/>
      <c r="JH81" s="332"/>
      <c r="JI81" s="332"/>
      <c r="JJ81" s="332"/>
      <c r="JK81" s="332"/>
      <c r="JL81" s="332"/>
      <c r="JM81" s="332"/>
      <c r="JN81" s="332"/>
      <c r="JO81" s="332"/>
      <c r="JP81" s="332"/>
      <c r="JQ81" s="332"/>
      <c r="JR81" s="332"/>
      <c r="JS81" s="332"/>
      <c r="JT81" s="332"/>
      <c r="JU81" s="332"/>
      <c r="JV81" s="332"/>
      <c r="JW81" s="332"/>
      <c r="JX81" s="332"/>
      <c r="JY81" s="332"/>
      <c r="JZ81" s="332"/>
      <c r="KA81" s="332"/>
      <c r="KB81" s="332"/>
      <c r="KC81" s="332"/>
      <c r="KD81" s="332"/>
      <c r="KE81" s="332"/>
      <c r="KF81" s="332"/>
      <c r="KG81" s="332"/>
      <c r="KH81" s="332"/>
      <c r="KI81" s="332"/>
      <c r="KJ81" s="332"/>
      <c r="KK81" s="332"/>
      <c r="KL81" s="332"/>
      <c r="KM81" s="332"/>
      <c r="KN81" s="332"/>
      <c r="KO81" s="332"/>
      <c r="KP81" s="332"/>
      <c r="KQ81" s="332"/>
      <c r="KR81" s="332"/>
      <c r="KS81" s="332"/>
      <c r="KT81" s="332"/>
      <c r="KU81" s="332"/>
      <c r="KV81" s="332"/>
      <c r="KW81" s="332"/>
      <c r="KX81" s="332"/>
      <c r="KY81" s="332"/>
      <c r="KZ81" s="332"/>
      <c r="LA81" s="332"/>
      <c r="LB81" s="332"/>
      <c r="LC81" s="332"/>
      <c r="LD81" s="332"/>
      <c r="LE81" s="332"/>
      <c r="LF81" s="332"/>
      <c r="LG81" s="332"/>
      <c r="LH81" s="332"/>
      <c r="LI81" s="332"/>
      <c r="LJ81" s="332"/>
      <c r="LK81" s="332"/>
      <c r="LL81" s="332"/>
      <c r="LM81" s="332"/>
      <c r="LN81" s="332"/>
      <c r="LO81" s="332"/>
      <c r="LP81" s="332"/>
      <c r="LQ81" s="332"/>
      <c r="LR81" s="332"/>
      <c r="LS81" s="132">
        <f t="shared" si="40"/>
        <v>259122.5</v>
      </c>
      <c r="LT81" s="132">
        <f t="shared" si="41"/>
        <v>259122.5</v>
      </c>
      <c r="LU81" s="137">
        <f t="shared" si="42"/>
        <v>420.72853480599576</v>
      </c>
      <c r="LV81" s="136">
        <f t="shared" si="37"/>
        <v>1.6236665469266302E-3</v>
      </c>
      <c r="LW81" s="137">
        <f t="shared" si="38"/>
        <v>217750.42016806724</v>
      </c>
      <c r="LX81" s="137">
        <f t="shared" si="39"/>
        <v>41372.579831932773</v>
      </c>
      <c r="LY81" s="377">
        <f t="shared" si="36"/>
        <v>259123</v>
      </c>
      <c r="LZ81" s="138" t="s">
        <v>118</v>
      </c>
    </row>
    <row r="82" spans="1:338" s="5" customFormat="1" ht="129.44999999999999" customHeight="1" x14ac:dyDescent="0.3">
      <c r="A82" s="131">
        <f t="shared" si="43"/>
        <v>79</v>
      </c>
      <c r="B82" s="342" t="s">
        <v>381</v>
      </c>
      <c r="C82" s="140" t="s">
        <v>382</v>
      </c>
      <c r="D82" s="141" t="s">
        <v>8</v>
      </c>
      <c r="E82" s="142">
        <v>1</v>
      </c>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2"/>
      <c r="AF82" s="133"/>
      <c r="AG82" s="132"/>
      <c r="AH82" s="132"/>
      <c r="AI82" s="132"/>
      <c r="AJ82" s="132"/>
      <c r="AK82" s="134"/>
      <c r="AL82" s="134"/>
      <c r="AM82" s="135"/>
      <c r="AN82" s="137"/>
      <c r="AO82" s="135"/>
      <c r="AP82" s="135"/>
      <c r="AQ82" s="135"/>
      <c r="AR82" s="135"/>
      <c r="AS82" s="135">
        <v>200000</v>
      </c>
      <c r="AT82" s="135">
        <v>175300</v>
      </c>
      <c r="AU82" s="135">
        <v>190000</v>
      </c>
      <c r="AV82" s="137"/>
      <c r="AW82" s="329"/>
      <c r="AX82" s="132"/>
      <c r="AY82" s="132"/>
      <c r="AZ82" s="137"/>
      <c r="BA82" s="137"/>
      <c r="BB82" s="135"/>
      <c r="BC82" s="135"/>
      <c r="BD82" s="137"/>
      <c r="BE82" s="137"/>
      <c r="BF82" s="135"/>
      <c r="BG82" s="135"/>
      <c r="BH82" s="135"/>
      <c r="BI82" s="135"/>
      <c r="BJ82" s="135"/>
      <c r="BK82" s="135"/>
      <c r="BL82" s="135"/>
      <c r="BM82" s="135"/>
      <c r="BN82" s="135"/>
      <c r="BO82" s="135"/>
      <c r="BP82" s="135"/>
      <c r="BQ82" s="330"/>
      <c r="BR82" s="135"/>
      <c r="BS82" s="135"/>
      <c r="BT82" s="135"/>
      <c r="BU82" s="135"/>
      <c r="BV82" s="135"/>
      <c r="BW82" s="135"/>
      <c r="BX82" s="135"/>
      <c r="BY82" s="135"/>
      <c r="BZ82" s="132"/>
      <c r="CA82" s="132"/>
      <c r="CB82" s="132"/>
      <c r="CC82" s="132"/>
      <c r="CD82" s="132"/>
      <c r="CE82" s="132"/>
      <c r="CF82" s="137"/>
      <c r="CG82" s="137"/>
      <c r="CH82" s="330"/>
      <c r="CI82" s="135"/>
      <c r="CJ82" s="135"/>
      <c r="CK82" s="135"/>
      <c r="CL82" s="135"/>
      <c r="CM82" s="135"/>
      <c r="CN82" s="135"/>
      <c r="CO82" s="330"/>
      <c r="CP82" s="135"/>
      <c r="CQ82" s="135"/>
      <c r="CR82" s="135"/>
      <c r="CS82" s="135"/>
      <c r="CT82" s="135"/>
      <c r="CU82" s="135"/>
      <c r="CV82" s="135"/>
      <c r="CW82" s="135"/>
      <c r="CX82" s="135"/>
      <c r="CY82" s="135"/>
      <c r="CZ82" s="135"/>
      <c r="DA82" s="135"/>
      <c r="DB82" s="137"/>
      <c r="DC82" s="137"/>
      <c r="DD82" s="137"/>
      <c r="DE82" s="135"/>
      <c r="DF82" s="135"/>
      <c r="DG82" s="135"/>
      <c r="DH82" s="135"/>
      <c r="DI82" s="135"/>
      <c r="DJ82" s="135"/>
      <c r="DK82" s="135"/>
      <c r="DL82" s="135"/>
      <c r="DM82" s="135"/>
      <c r="DN82" s="135"/>
      <c r="DO82" s="135"/>
      <c r="DP82" s="135"/>
      <c r="DQ82" s="135"/>
      <c r="DR82" s="135"/>
      <c r="DS82" s="135"/>
      <c r="DT82" s="135"/>
      <c r="DU82" s="135"/>
      <c r="DV82" s="135"/>
      <c r="DW82" s="135"/>
      <c r="DX82" s="135"/>
      <c r="DY82" s="135"/>
      <c r="DZ82" s="135"/>
      <c r="EA82" s="135"/>
      <c r="EB82" s="135"/>
      <c r="EC82" s="135"/>
      <c r="ED82" s="135"/>
      <c r="EE82" s="135"/>
      <c r="EF82" s="135"/>
      <c r="EG82" s="135"/>
      <c r="EH82" s="135"/>
      <c r="EI82" s="135"/>
      <c r="EJ82" s="135"/>
      <c r="EK82" s="135"/>
      <c r="EL82" s="135"/>
      <c r="EM82" s="135"/>
      <c r="EN82" s="135"/>
      <c r="EO82" s="135"/>
      <c r="EP82" s="135"/>
      <c r="EQ82" s="135"/>
      <c r="ER82" s="135"/>
      <c r="ES82" s="135"/>
      <c r="ET82" s="135"/>
      <c r="EU82" s="135"/>
      <c r="EV82" s="135"/>
      <c r="EW82" s="135"/>
      <c r="EX82" s="135"/>
      <c r="EY82" s="135"/>
      <c r="EZ82" s="135"/>
      <c r="FA82" s="135"/>
      <c r="FB82" s="135"/>
      <c r="FC82" s="135"/>
      <c r="FD82" s="135"/>
      <c r="FE82" s="135"/>
      <c r="FF82" s="135"/>
      <c r="FG82" s="135"/>
      <c r="FH82" s="135"/>
      <c r="FI82" s="135"/>
      <c r="FJ82" s="135"/>
      <c r="FK82" s="135"/>
      <c r="FL82" s="135"/>
      <c r="FM82" s="135"/>
      <c r="FN82" s="135"/>
      <c r="FO82" s="135"/>
      <c r="FP82" s="135"/>
      <c r="FQ82" s="135"/>
      <c r="FR82" s="135"/>
      <c r="FS82" s="135"/>
      <c r="FT82" s="135"/>
      <c r="FU82" s="135"/>
      <c r="FV82" s="135"/>
      <c r="FW82" s="135"/>
      <c r="FX82" s="135"/>
      <c r="FY82" s="135"/>
      <c r="FZ82" s="135"/>
      <c r="GA82" s="135"/>
      <c r="GB82" s="135"/>
      <c r="GC82" s="135"/>
      <c r="GD82" s="135"/>
      <c r="GE82" s="135"/>
      <c r="GF82" s="135"/>
      <c r="GG82" s="135"/>
      <c r="GH82" s="135"/>
      <c r="GI82" s="135"/>
      <c r="GJ82" s="135"/>
      <c r="GK82" s="135"/>
      <c r="GL82" s="132"/>
      <c r="GM82" s="132"/>
      <c r="GN82" s="132"/>
      <c r="GO82" s="132"/>
      <c r="GP82" s="132"/>
      <c r="GQ82" s="132"/>
      <c r="GR82" s="135"/>
      <c r="GS82" s="135"/>
      <c r="GT82" s="135"/>
      <c r="GU82" s="135"/>
      <c r="GV82" s="135"/>
      <c r="GW82" s="135"/>
      <c r="GX82" s="135"/>
      <c r="GY82" s="132"/>
      <c r="GZ82" s="132"/>
      <c r="HA82" s="132"/>
      <c r="HB82" s="135"/>
      <c r="HC82" s="135"/>
      <c r="HD82" s="135"/>
      <c r="HE82" s="135"/>
      <c r="HF82" s="135"/>
      <c r="HG82" s="135"/>
      <c r="HH82" s="135"/>
      <c r="HI82" s="132"/>
      <c r="HJ82" s="132"/>
      <c r="HK82" s="132"/>
      <c r="HL82" s="132"/>
      <c r="HM82" s="132"/>
      <c r="HN82" s="132"/>
      <c r="HO82" s="135"/>
      <c r="HP82" s="135"/>
      <c r="HQ82" s="135"/>
      <c r="HR82" s="135"/>
      <c r="HS82" s="135"/>
      <c r="HT82" s="135"/>
      <c r="HU82" s="135"/>
      <c r="HV82" s="135"/>
      <c r="HW82" s="135"/>
      <c r="HX82" s="135"/>
      <c r="HY82" s="135"/>
      <c r="HZ82" s="135"/>
      <c r="IA82" s="135"/>
      <c r="IB82" s="135"/>
      <c r="IC82" s="135"/>
      <c r="ID82" s="135"/>
      <c r="IE82" s="135"/>
      <c r="IF82" s="135"/>
      <c r="IG82" s="135"/>
      <c r="IH82" s="135"/>
      <c r="II82" s="135"/>
      <c r="IJ82" s="135"/>
      <c r="IK82" s="135"/>
      <c r="IL82" s="135"/>
      <c r="IM82" s="135"/>
      <c r="IN82" s="135"/>
      <c r="IO82" s="132"/>
      <c r="IP82" s="132"/>
      <c r="IQ82" s="132"/>
      <c r="IR82" s="332"/>
      <c r="IS82" s="132"/>
      <c r="IT82" s="332"/>
      <c r="IU82" s="332"/>
      <c r="IV82" s="332"/>
      <c r="IW82" s="332"/>
      <c r="IX82" s="332"/>
      <c r="IY82" s="332"/>
      <c r="IZ82" s="332"/>
      <c r="JA82" s="332"/>
      <c r="JB82" s="332"/>
      <c r="JC82" s="332"/>
      <c r="JD82" s="332"/>
      <c r="JE82" s="332"/>
      <c r="JF82" s="332"/>
      <c r="JG82" s="332"/>
      <c r="JH82" s="332"/>
      <c r="JI82" s="332"/>
      <c r="JJ82" s="332"/>
      <c r="JK82" s="332"/>
      <c r="JL82" s="332"/>
      <c r="JM82" s="332"/>
      <c r="JN82" s="332"/>
      <c r="JO82" s="332"/>
      <c r="JP82" s="332"/>
      <c r="JQ82" s="332"/>
      <c r="JR82" s="332"/>
      <c r="JS82" s="332"/>
      <c r="JT82" s="332"/>
      <c r="JU82" s="332"/>
      <c r="JV82" s="332"/>
      <c r="JW82" s="332"/>
      <c r="JX82" s="332"/>
      <c r="JY82" s="332"/>
      <c r="JZ82" s="332"/>
      <c r="KA82" s="332"/>
      <c r="KB82" s="332"/>
      <c r="KC82" s="332"/>
      <c r="KD82" s="332"/>
      <c r="KE82" s="332"/>
      <c r="KF82" s="332"/>
      <c r="KG82" s="332"/>
      <c r="KH82" s="332"/>
      <c r="KI82" s="332"/>
      <c r="KJ82" s="332"/>
      <c r="KK82" s="332"/>
      <c r="KL82" s="332"/>
      <c r="KM82" s="332"/>
      <c r="KN82" s="332"/>
      <c r="KO82" s="332"/>
      <c r="KP82" s="332"/>
      <c r="KQ82" s="332"/>
      <c r="KR82" s="332"/>
      <c r="KS82" s="332"/>
      <c r="KT82" s="332"/>
      <c r="KU82" s="332"/>
      <c r="KV82" s="332"/>
      <c r="KW82" s="332"/>
      <c r="KX82" s="332"/>
      <c r="KY82" s="332"/>
      <c r="KZ82" s="332"/>
      <c r="LA82" s="332"/>
      <c r="LB82" s="332"/>
      <c r="LC82" s="332"/>
      <c r="LD82" s="332"/>
      <c r="LE82" s="332"/>
      <c r="LF82" s="332"/>
      <c r="LG82" s="332"/>
      <c r="LH82" s="332"/>
      <c r="LI82" s="332"/>
      <c r="LJ82" s="332"/>
      <c r="LK82" s="332"/>
      <c r="LL82" s="332"/>
      <c r="LM82" s="332"/>
      <c r="LN82" s="332"/>
      <c r="LO82" s="332"/>
      <c r="LP82" s="332"/>
      <c r="LQ82" s="332"/>
      <c r="LR82" s="332"/>
      <c r="LS82" s="132">
        <f t="shared" si="40"/>
        <v>190000</v>
      </c>
      <c r="LT82" s="132">
        <f t="shared" si="41"/>
        <v>188433.33333333334</v>
      </c>
      <c r="LU82" s="137">
        <f t="shared" si="42"/>
        <v>12424.304138797203</v>
      </c>
      <c r="LV82" s="136">
        <f t="shared" si="37"/>
        <v>6.5934746889070597E-2</v>
      </c>
      <c r="LW82" s="137">
        <f t="shared" si="38"/>
        <v>158347.89915966388</v>
      </c>
      <c r="LX82" s="137">
        <f t="shared" si="39"/>
        <v>30086.100840336137</v>
      </c>
      <c r="LY82" s="377">
        <f t="shared" si="36"/>
        <v>188434</v>
      </c>
      <c r="LZ82" s="334" t="s">
        <v>642</v>
      </c>
    </row>
    <row r="83" spans="1:338" s="5" customFormat="1" ht="178.95" customHeight="1" x14ac:dyDescent="0.3">
      <c r="A83" s="131">
        <f t="shared" si="43"/>
        <v>80</v>
      </c>
      <c r="B83" s="236" t="s">
        <v>383</v>
      </c>
      <c r="C83" s="8" t="s">
        <v>384</v>
      </c>
      <c r="D83" s="236" t="s">
        <v>8</v>
      </c>
      <c r="E83" s="322">
        <v>1</v>
      </c>
      <c r="F83" s="132"/>
      <c r="G83" s="132"/>
      <c r="H83" s="132"/>
      <c r="I83" s="132"/>
      <c r="J83" s="132"/>
      <c r="K83" s="132"/>
      <c r="L83" s="132"/>
      <c r="M83" s="132"/>
      <c r="N83" s="132"/>
      <c r="O83" s="132"/>
      <c r="P83" s="132"/>
      <c r="Q83" s="132"/>
      <c r="R83" s="132"/>
      <c r="S83" s="132"/>
      <c r="T83" s="132"/>
      <c r="U83" s="132"/>
      <c r="V83" s="132"/>
      <c r="W83" s="132"/>
      <c r="X83" s="132"/>
      <c r="Y83" s="132"/>
      <c r="Z83" s="132"/>
      <c r="AA83" s="132"/>
      <c r="AB83" s="132"/>
      <c r="AC83" s="132"/>
      <c r="AD83" s="132"/>
      <c r="AE83" s="132"/>
      <c r="AF83" s="133"/>
      <c r="AG83" s="132"/>
      <c r="AH83" s="132"/>
      <c r="AI83" s="132"/>
      <c r="AJ83" s="132"/>
      <c r="AK83" s="134"/>
      <c r="AL83" s="134"/>
      <c r="AM83" s="135"/>
      <c r="AN83" s="137"/>
      <c r="AO83" s="135"/>
      <c r="AP83" s="135"/>
      <c r="AQ83" s="135"/>
      <c r="AR83" s="135"/>
      <c r="AS83" s="135"/>
      <c r="AT83" s="135"/>
      <c r="AU83" s="135"/>
      <c r="AV83" s="137"/>
      <c r="AW83" s="329"/>
      <c r="AX83" s="132"/>
      <c r="AY83" s="132"/>
      <c r="AZ83" s="137"/>
      <c r="BA83" s="137"/>
      <c r="BB83" s="135"/>
      <c r="BC83" s="135"/>
      <c r="BD83" s="137"/>
      <c r="BE83" s="137"/>
      <c r="BF83" s="135"/>
      <c r="BG83" s="135"/>
      <c r="BH83" s="135"/>
      <c r="BI83" s="135"/>
      <c r="BJ83" s="135"/>
      <c r="BK83" s="135"/>
      <c r="BL83" s="135"/>
      <c r="BM83" s="135"/>
      <c r="BN83" s="135"/>
      <c r="BO83" s="135"/>
      <c r="BP83" s="135"/>
      <c r="BQ83" s="330">
        <v>99900.5</v>
      </c>
      <c r="BR83" s="135"/>
      <c r="BS83" s="135">
        <v>166600</v>
      </c>
      <c r="BT83" s="135"/>
      <c r="BU83" s="135"/>
      <c r="BV83" s="135"/>
      <c r="BW83" s="135"/>
      <c r="BX83" s="135"/>
      <c r="BY83" s="135"/>
      <c r="BZ83" s="132"/>
      <c r="CA83" s="132"/>
      <c r="CB83" s="132"/>
      <c r="CC83" s="132"/>
      <c r="CD83" s="132"/>
      <c r="CE83" s="132"/>
      <c r="CF83" s="137"/>
      <c r="CG83" s="137"/>
      <c r="CH83" s="330"/>
      <c r="CI83" s="135"/>
      <c r="CJ83" s="135"/>
      <c r="CK83" s="135"/>
      <c r="CL83" s="135"/>
      <c r="CM83" s="135"/>
      <c r="CN83" s="135"/>
      <c r="CO83" s="330"/>
      <c r="CP83" s="135"/>
      <c r="CQ83" s="135">
        <v>116263</v>
      </c>
      <c r="CR83" s="135"/>
      <c r="CS83" s="135"/>
      <c r="CT83" s="135"/>
      <c r="CU83" s="135"/>
      <c r="CV83" s="135"/>
      <c r="CW83" s="135"/>
      <c r="CX83" s="135"/>
      <c r="CY83" s="135"/>
      <c r="CZ83" s="135"/>
      <c r="DA83" s="135"/>
      <c r="DB83" s="137"/>
      <c r="DC83" s="137"/>
      <c r="DD83" s="137"/>
      <c r="DE83" s="135"/>
      <c r="DF83" s="135"/>
      <c r="DG83" s="135"/>
      <c r="DH83" s="135"/>
      <c r="DI83" s="135"/>
      <c r="DJ83" s="135"/>
      <c r="DK83" s="135"/>
      <c r="DL83" s="135"/>
      <c r="DM83" s="135"/>
      <c r="DN83" s="135"/>
      <c r="DO83" s="135"/>
      <c r="DP83" s="135"/>
      <c r="DQ83" s="135"/>
      <c r="DR83" s="135"/>
      <c r="DS83" s="135"/>
      <c r="DT83" s="135"/>
      <c r="DU83" s="135"/>
      <c r="DV83" s="135"/>
      <c r="DW83" s="135"/>
      <c r="DX83" s="135"/>
      <c r="DY83" s="135"/>
      <c r="DZ83" s="135"/>
      <c r="EA83" s="135"/>
      <c r="EB83" s="135"/>
      <c r="EC83" s="135"/>
      <c r="ED83" s="135"/>
      <c r="EE83" s="135"/>
      <c r="EF83" s="135"/>
      <c r="EG83" s="135"/>
      <c r="EH83" s="135"/>
      <c r="EI83" s="135"/>
      <c r="EJ83" s="135"/>
      <c r="EK83" s="135"/>
      <c r="EL83" s="135"/>
      <c r="EM83" s="135"/>
      <c r="EN83" s="135"/>
      <c r="EO83" s="135"/>
      <c r="EP83" s="135"/>
      <c r="EQ83" s="135"/>
      <c r="ER83" s="135"/>
      <c r="ES83" s="135"/>
      <c r="ET83" s="135"/>
      <c r="EU83" s="135"/>
      <c r="EV83" s="135"/>
      <c r="EW83" s="135"/>
      <c r="EX83" s="135"/>
      <c r="EY83" s="135"/>
      <c r="EZ83" s="135"/>
      <c r="FA83" s="135"/>
      <c r="FB83" s="135"/>
      <c r="FC83" s="135"/>
      <c r="FD83" s="135"/>
      <c r="FE83" s="135"/>
      <c r="FF83" s="135"/>
      <c r="FG83" s="135"/>
      <c r="FH83" s="135"/>
      <c r="FI83" s="135"/>
      <c r="FJ83" s="135"/>
      <c r="FK83" s="135"/>
      <c r="FL83" s="135"/>
      <c r="FM83" s="135"/>
      <c r="FN83" s="135"/>
      <c r="FO83" s="135"/>
      <c r="FP83" s="135"/>
      <c r="FQ83" s="135"/>
      <c r="FR83" s="135"/>
      <c r="FS83" s="135"/>
      <c r="FT83" s="135"/>
      <c r="FU83" s="135"/>
      <c r="FV83" s="135"/>
      <c r="FW83" s="135"/>
      <c r="FX83" s="135"/>
      <c r="FY83" s="135"/>
      <c r="FZ83" s="135"/>
      <c r="GA83" s="135"/>
      <c r="GB83" s="135"/>
      <c r="GC83" s="135"/>
      <c r="GD83" s="135"/>
      <c r="GE83" s="135"/>
      <c r="GF83" s="135"/>
      <c r="GG83" s="135"/>
      <c r="GH83" s="135"/>
      <c r="GI83" s="135"/>
      <c r="GJ83" s="135"/>
      <c r="GK83" s="135"/>
      <c r="GL83" s="132"/>
      <c r="GM83" s="132"/>
      <c r="GN83" s="132"/>
      <c r="GO83" s="132"/>
      <c r="GP83" s="132"/>
      <c r="GQ83" s="132"/>
      <c r="GR83" s="135"/>
      <c r="GS83" s="135"/>
      <c r="GT83" s="135"/>
      <c r="GU83" s="135"/>
      <c r="GV83" s="135"/>
      <c r="GW83" s="135"/>
      <c r="GX83" s="135"/>
      <c r="GY83" s="132"/>
      <c r="GZ83" s="132"/>
      <c r="HA83" s="132"/>
      <c r="HB83" s="135"/>
      <c r="HC83" s="135"/>
      <c r="HD83" s="135"/>
      <c r="HE83" s="135"/>
      <c r="HF83" s="135"/>
      <c r="HG83" s="135"/>
      <c r="HH83" s="135"/>
      <c r="HI83" s="132"/>
      <c r="HJ83" s="132"/>
      <c r="HK83" s="132"/>
      <c r="HL83" s="132"/>
      <c r="HM83" s="132"/>
      <c r="HN83" s="132"/>
      <c r="HO83" s="135"/>
      <c r="HP83" s="135"/>
      <c r="HQ83" s="135"/>
      <c r="HR83" s="135"/>
      <c r="HS83" s="135"/>
      <c r="HT83" s="135"/>
      <c r="HU83" s="135"/>
      <c r="HV83" s="135"/>
      <c r="HW83" s="135"/>
      <c r="HX83" s="135"/>
      <c r="HY83" s="135"/>
      <c r="HZ83" s="135"/>
      <c r="IA83" s="135"/>
      <c r="IB83" s="135"/>
      <c r="IC83" s="135"/>
      <c r="ID83" s="135"/>
      <c r="IE83" s="135">
        <v>100000</v>
      </c>
      <c r="IF83" s="135"/>
      <c r="IG83" s="135"/>
      <c r="IH83" s="135"/>
      <c r="II83" s="135"/>
      <c r="IJ83" s="135"/>
      <c r="IK83" s="135"/>
      <c r="IL83" s="135"/>
      <c r="IM83" s="135"/>
      <c r="IN83" s="135"/>
      <c r="IO83" s="132"/>
      <c r="IP83" s="132"/>
      <c r="IQ83" s="132"/>
      <c r="IR83" s="332"/>
      <c r="IS83" s="132"/>
      <c r="IT83" s="332"/>
      <c r="IU83" s="332"/>
      <c r="IV83" s="332"/>
      <c r="IW83" s="332"/>
      <c r="IX83" s="332"/>
      <c r="IY83" s="332"/>
      <c r="IZ83" s="332"/>
      <c r="JA83" s="332"/>
      <c r="JB83" s="332"/>
      <c r="JC83" s="332"/>
      <c r="JD83" s="332"/>
      <c r="JE83" s="332"/>
      <c r="JF83" s="332"/>
      <c r="JG83" s="332"/>
      <c r="JH83" s="332"/>
      <c r="JI83" s="332"/>
      <c r="JJ83" s="332"/>
      <c r="JK83" s="332"/>
      <c r="JL83" s="332"/>
      <c r="JM83" s="332"/>
      <c r="JN83" s="332"/>
      <c r="JO83" s="332"/>
      <c r="JP83" s="332"/>
      <c r="JQ83" s="332"/>
      <c r="JR83" s="332"/>
      <c r="JS83" s="332"/>
      <c r="JT83" s="332"/>
      <c r="JU83" s="332"/>
      <c r="JV83" s="332"/>
      <c r="JW83" s="332"/>
      <c r="JX83" s="332"/>
      <c r="JY83" s="332"/>
      <c r="JZ83" s="332"/>
      <c r="KA83" s="332"/>
      <c r="KB83" s="332"/>
      <c r="KC83" s="332"/>
      <c r="KD83" s="332"/>
      <c r="KE83" s="332"/>
      <c r="KF83" s="332"/>
      <c r="KG83" s="332"/>
      <c r="KH83" s="332"/>
      <c r="KI83" s="332"/>
      <c r="KJ83" s="332"/>
      <c r="KK83" s="332"/>
      <c r="KL83" s="332"/>
      <c r="KM83" s="332"/>
      <c r="KN83" s="332"/>
      <c r="KO83" s="332"/>
      <c r="KP83" s="332"/>
      <c r="KQ83" s="332"/>
      <c r="KR83" s="332"/>
      <c r="KS83" s="332"/>
      <c r="KT83" s="332"/>
      <c r="KU83" s="332"/>
      <c r="KV83" s="332"/>
      <c r="KW83" s="332"/>
      <c r="KX83" s="332"/>
      <c r="KY83" s="332"/>
      <c r="KZ83" s="332"/>
      <c r="LA83" s="332"/>
      <c r="LB83" s="332"/>
      <c r="LC83" s="332"/>
      <c r="LD83" s="332"/>
      <c r="LE83" s="332"/>
      <c r="LF83" s="332"/>
      <c r="LG83" s="332"/>
      <c r="LH83" s="332"/>
      <c r="LI83" s="332"/>
      <c r="LJ83" s="332"/>
      <c r="LK83" s="332"/>
      <c r="LL83" s="332"/>
      <c r="LM83" s="332"/>
      <c r="LN83" s="332"/>
      <c r="LO83" s="332"/>
      <c r="LP83" s="332"/>
      <c r="LQ83" s="332"/>
      <c r="LR83" s="332"/>
      <c r="LS83" s="132">
        <f t="shared" si="40"/>
        <v>108131.5</v>
      </c>
      <c r="LT83" s="132">
        <f t="shared" si="41"/>
        <v>120690.875</v>
      </c>
      <c r="LU83" s="137">
        <f t="shared" si="42"/>
        <v>31557.38601441032</v>
      </c>
      <c r="LV83" s="136">
        <f t="shared" si="37"/>
        <v>0.26147284137603877</v>
      </c>
      <c r="LW83" s="137">
        <f t="shared" si="38"/>
        <v>90867.226890756312</v>
      </c>
      <c r="LX83" s="137">
        <f t="shared" si="39"/>
        <v>17264.773109243699</v>
      </c>
      <c r="LY83" s="377">
        <f t="shared" si="36"/>
        <v>108132</v>
      </c>
      <c r="LZ83" s="138" t="s">
        <v>385</v>
      </c>
    </row>
    <row r="84" spans="1:338" s="5" customFormat="1" ht="231" customHeight="1" x14ac:dyDescent="0.3">
      <c r="A84" s="131">
        <f t="shared" si="43"/>
        <v>81</v>
      </c>
      <c r="B84" s="236" t="s">
        <v>386</v>
      </c>
      <c r="C84" s="8" t="s">
        <v>688</v>
      </c>
      <c r="D84" s="236" t="s">
        <v>8</v>
      </c>
      <c r="E84" s="322">
        <v>1</v>
      </c>
      <c r="F84" s="132"/>
      <c r="G84" s="132"/>
      <c r="H84" s="132"/>
      <c r="I84" s="132"/>
      <c r="J84" s="132"/>
      <c r="K84" s="132"/>
      <c r="L84" s="132"/>
      <c r="M84" s="132"/>
      <c r="N84" s="132"/>
      <c r="O84" s="132"/>
      <c r="P84" s="132"/>
      <c r="Q84" s="132"/>
      <c r="R84" s="132"/>
      <c r="S84" s="132"/>
      <c r="T84" s="132"/>
      <c r="U84" s="132"/>
      <c r="V84" s="132"/>
      <c r="W84" s="132"/>
      <c r="X84" s="132"/>
      <c r="Y84" s="132"/>
      <c r="Z84" s="132"/>
      <c r="AA84" s="132"/>
      <c r="AB84" s="132"/>
      <c r="AC84" s="132"/>
      <c r="AD84" s="132"/>
      <c r="AE84" s="132"/>
      <c r="AF84" s="133"/>
      <c r="AG84" s="132"/>
      <c r="AH84" s="132"/>
      <c r="AI84" s="132"/>
      <c r="AJ84" s="132"/>
      <c r="AK84" s="134"/>
      <c r="AL84" s="134"/>
      <c r="AM84" s="135"/>
      <c r="AN84" s="137"/>
      <c r="AO84" s="135"/>
      <c r="AP84" s="135"/>
      <c r="AQ84" s="135"/>
      <c r="AR84" s="135"/>
      <c r="AS84" s="135"/>
      <c r="AT84" s="135"/>
      <c r="AU84" s="135"/>
      <c r="AV84" s="137"/>
      <c r="AW84" s="329"/>
      <c r="AX84" s="132"/>
      <c r="AY84" s="132"/>
      <c r="AZ84" s="137"/>
      <c r="BA84" s="137"/>
      <c r="BB84" s="135"/>
      <c r="BC84" s="135"/>
      <c r="BD84" s="137"/>
      <c r="BE84" s="137"/>
      <c r="BF84" s="135"/>
      <c r="BG84" s="135"/>
      <c r="BH84" s="135"/>
      <c r="BI84" s="135"/>
      <c r="BJ84" s="135"/>
      <c r="BK84" s="135"/>
      <c r="BL84" s="135"/>
      <c r="BM84" s="135"/>
      <c r="BN84" s="135"/>
      <c r="BO84" s="135"/>
      <c r="BP84" s="135"/>
      <c r="BQ84" s="330">
        <v>178000</v>
      </c>
      <c r="BR84" s="135"/>
      <c r="BS84" s="135">
        <v>172550</v>
      </c>
      <c r="BT84" s="135">
        <v>226100</v>
      </c>
      <c r="BU84" s="135"/>
      <c r="BV84" s="135"/>
      <c r="BW84" s="135"/>
      <c r="BX84" s="135"/>
      <c r="BY84" s="135"/>
      <c r="BZ84" s="132"/>
      <c r="CA84" s="132"/>
      <c r="CB84" s="132"/>
      <c r="CC84" s="132"/>
      <c r="CD84" s="132"/>
      <c r="CE84" s="132"/>
      <c r="CF84" s="137"/>
      <c r="CG84" s="137"/>
      <c r="CH84" s="330"/>
      <c r="CI84" s="135"/>
      <c r="CJ84" s="135"/>
      <c r="CK84" s="135"/>
      <c r="CL84" s="135"/>
      <c r="CM84" s="135"/>
      <c r="CN84" s="135"/>
      <c r="CO84" s="330"/>
      <c r="CP84" s="135"/>
      <c r="CQ84" s="135">
        <v>139468</v>
      </c>
      <c r="CR84" s="135"/>
      <c r="CS84" s="135"/>
      <c r="CT84" s="135"/>
      <c r="CU84" s="135"/>
      <c r="CV84" s="135"/>
      <c r="CW84" s="135"/>
      <c r="CX84" s="135"/>
      <c r="CY84" s="135"/>
      <c r="CZ84" s="135"/>
      <c r="DA84" s="135"/>
      <c r="DB84" s="137"/>
      <c r="DC84" s="137"/>
      <c r="DD84" s="137"/>
      <c r="DE84" s="135"/>
      <c r="DF84" s="135"/>
      <c r="DG84" s="135"/>
      <c r="DH84" s="135"/>
      <c r="DI84" s="135"/>
      <c r="DJ84" s="135"/>
      <c r="DK84" s="135"/>
      <c r="DL84" s="135"/>
      <c r="DM84" s="135"/>
      <c r="DN84" s="135"/>
      <c r="DO84" s="135"/>
      <c r="DP84" s="135"/>
      <c r="DQ84" s="135"/>
      <c r="DR84" s="135"/>
      <c r="DS84" s="135"/>
      <c r="DT84" s="135"/>
      <c r="DU84" s="135"/>
      <c r="DV84" s="135"/>
      <c r="DW84" s="135"/>
      <c r="DX84" s="135"/>
      <c r="DY84" s="135"/>
      <c r="DZ84" s="135"/>
      <c r="EA84" s="135"/>
      <c r="EB84" s="135"/>
      <c r="EC84" s="135"/>
      <c r="ED84" s="135"/>
      <c r="EE84" s="135"/>
      <c r="EF84" s="135"/>
      <c r="EG84" s="135"/>
      <c r="EH84" s="135"/>
      <c r="EI84" s="135"/>
      <c r="EJ84" s="135"/>
      <c r="EK84" s="135"/>
      <c r="EL84" s="135"/>
      <c r="EM84" s="135"/>
      <c r="EN84" s="135"/>
      <c r="EO84" s="135"/>
      <c r="EP84" s="135"/>
      <c r="EQ84" s="135"/>
      <c r="ER84" s="135"/>
      <c r="ES84" s="135"/>
      <c r="ET84" s="135"/>
      <c r="EU84" s="135"/>
      <c r="EV84" s="135"/>
      <c r="EW84" s="135"/>
      <c r="EX84" s="135"/>
      <c r="EY84" s="135"/>
      <c r="EZ84" s="135"/>
      <c r="FA84" s="135"/>
      <c r="FB84" s="135"/>
      <c r="FC84" s="135"/>
      <c r="FD84" s="135"/>
      <c r="FE84" s="135"/>
      <c r="FF84" s="135"/>
      <c r="FG84" s="135"/>
      <c r="FH84" s="135"/>
      <c r="FI84" s="135"/>
      <c r="FJ84" s="135"/>
      <c r="FK84" s="135"/>
      <c r="FL84" s="135"/>
      <c r="FM84" s="135"/>
      <c r="FN84" s="135"/>
      <c r="FO84" s="135"/>
      <c r="FP84" s="135"/>
      <c r="FQ84" s="135"/>
      <c r="FR84" s="135"/>
      <c r="FS84" s="135"/>
      <c r="FT84" s="135"/>
      <c r="FU84" s="135"/>
      <c r="FV84" s="135"/>
      <c r="FW84" s="135"/>
      <c r="FX84" s="135"/>
      <c r="FY84" s="135"/>
      <c r="FZ84" s="135"/>
      <c r="GA84" s="135"/>
      <c r="GB84" s="135"/>
      <c r="GC84" s="135"/>
      <c r="GD84" s="135"/>
      <c r="GE84" s="135"/>
      <c r="GF84" s="135"/>
      <c r="GG84" s="135"/>
      <c r="GH84" s="135"/>
      <c r="GI84" s="135"/>
      <c r="GJ84" s="135"/>
      <c r="GK84" s="135"/>
      <c r="GL84" s="132"/>
      <c r="GM84" s="132"/>
      <c r="GN84" s="132"/>
      <c r="GO84" s="132"/>
      <c r="GP84" s="132"/>
      <c r="GQ84" s="132"/>
      <c r="GR84" s="135"/>
      <c r="GS84" s="135"/>
      <c r="GT84" s="135"/>
      <c r="GU84" s="135"/>
      <c r="GV84" s="135"/>
      <c r="GW84" s="135"/>
      <c r="GX84" s="135"/>
      <c r="GY84" s="132"/>
      <c r="GZ84" s="132"/>
      <c r="HA84" s="132"/>
      <c r="HB84" s="135"/>
      <c r="HC84" s="135"/>
      <c r="HD84" s="135"/>
      <c r="HE84" s="135"/>
      <c r="HF84" s="135"/>
      <c r="HG84" s="135"/>
      <c r="HH84" s="135"/>
      <c r="HI84" s="132"/>
      <c r="HJ84" s="132"/>
      <c r="HK84" s="132"/>
      <c r="HL84" s="132"/>
      <c r="HM84" s="132"/>
      <c r="HN84" s="132"/>
      <c r="HO84" s="135"/>
      <c r="HP84" s="135"/>
      <c r="HQ84" s="135"/>
      <c r="HR84" s="135"/>
      <c r="HS84" s="135"/>
      <c r="HT84" s="135"/>
      <c r="HU84" s="135"/>
      <c r="HV84" s="135"/>
      <c r="HW84" s="135"/>
      <c r="HX84" s="135"/>
      <c r="HY84" s="135"/>
      <c r="HZ84" s="135"/>
      <c r="IA84" s="135"/>
      <c r="IB84" s="135"/>
      <c r="IC84" s="135"/>
      <c r="ID84" s="135"/>
      <c r="IE84" s="135">
        <v>184000</v>
      </c>
      <c r="IF84" s="135">
        <v>203490</v>
      </c>
      <c r="IG84" s="135"/>
      <c r="IH84" s="135"/>
      <c r="II84" s="135"/>
      <c r="IJ84" s="135"/>
      <c r="IK84" s="135"/>
      <c r="IL84" s="135"/>
      <c r="IM84" s="135"/>
      <c r="IN84" s="135"/>
      <c r="IO84" s="132"/>
      <c r="IP84" s="132"/>
      <c r="IQ84" s="132"/>
      <c r="IR84" s="332"/>
      <c r="IS84" s="132"/>
      <c r="IT84" s="332"/>
      <c r="IU84" s="332"/>
      <c r="IV84" s="332"/>
      <c r="IW84" s="332"/>
      <c r="IX84" s="332"/>
      <c r="IY84" s="332"/>
      <c r="IZ84" s="332"/>
      <c r="JA84" s="332"/>
      <c r="JB84" s="332"/>
      <c r="JC84" s="332"/>
      <c r="JD84" s="332"/>
      <c r="JE84" s="332"/>
      <c r="JF84" s="332"/>
      <c r="JG84" s="332"/>
      <c r="JH84" s="332"/>
      <c r="JI84" s="332"/>
      <c r="JJ84" s="332"/>
      <c r="JK84" s="332"/>
      <c r="JL84" s="332"/>
      <c r="JM84" s="332"/>
      <c r="JN84" s="332"/>
      <c r="JO84" s="332"/>
      <c r="JP84" s="332"/>
      <c r="JQ84" s="332"/>
      <c r="JR84" s="332"/>
      <c r="JS84" s="332"/>
      <c r="JT84" s="332"/>
      <c r="JU84" s="332"/>
      <c r="JV84" s="332"/>
      <c r="JW84" s="332"/>
      <c r="JX84" s="332"/>
      <c r="JY84" s="332"/>
      <c r="JZ84" s="332"/>
      <c r="KA84" s="332"/>
      <c r="KB84" s="332"/>
      <c r="KC84" s="332"/>
      <c r="KD84" s="332"/>
      <c r="KE84" s="332"/>
      <c r="KF84" s="332"/>
      <c r="KG84" s="332"/>
      <c r="KH84" s="332"/>
      <c r="KI84" s="332"/>
      <c r="KJ84" s="332"/>
      <c r="KK84" s="332"/>
      <c r="KL84" s="332"/>
      <c r="KM84" s="332"/>
      <c r="KN84" s="332"/>
      <c r="KO84" s="332"/>
      <c r="KP84" s="332"/>
      <c r="KQ84" s="332"/>
      <c r="KR84" s="332"/>
      <c r="KS84" s="332"/>
      <c r="KT84" s="332"/>
      <c r="KU84" s="332"/>
      <c r="KV84" s="332"/>
      <c r="KW84" s="332"/>
      <c r="KX84" s="332"/>
      <c r="KY84" s="332"/>
      <c r="KZ84" s="332"/>
      <c r="LA84" s="332"/>
      <c r="LB84" s="332"/>
      <c r="LC84" s="332"/>
      <c r="LD84" s="332"/>
      <c r="LE84" s="332"/>
      <c r="LF84" s="332"/>
      <c r="LG84" s="332"/>
      <c r="LH84" s="332"/>
      <c r="LI84" s="332"/>
      <c r="LJ84" s="332"/>
      <c r="LK84" s="332"/>
      <c r="LL84" s="332"/>
      <c r="LM84" s="332"/>
      <c r="LN84" s="332"/>
      <c r="LO84" s="332"/>
      <c r="LP84" s="332"/>
      <c r="LQ84" s="332"/>
      <c r="LR84" s="332"/>
      <c r="LS84" s="132">
        <f t="shared" si="40"/>
        <v>181000</v>
      </c>
      <c r="LT84" s="132">
        <f t="shared" si="41"/>
        <v>183934.66666666666</v>
      </c>
      <c r="LU84" s="137">
        <f t="shared" si="42"/>
        <v>29334.096247654685</v>
      </c>
      <c r="LV84" s="136">
        <f t="shared" si="37"/>
        <v>0.15948106346268615</v>
      </c>
      <c r="LW84" s="137">
        <f t="shared" si="38"/>
        <v>152100.84033613445</v>
      </c>
      <c r="LX84" s="137">
        <f t="shared" si="39"/>
        <v>28899.159663865546</v>
      </c>
      <c r="LY84" s="377">
        <f t="shared" si="36"/>
        <v>181000</v>
      </c>
      <c r="LZ84" s="138" t="s">
        <v>385</v>
      </c>
    </row>
    <row r="85" spans="1:338" s="5" customFormat="1" ht="216.45" customHeight="1" x14ac:dyDescent="0.3">
      <c r="A85" s="131">
        <f t="shared" si="43"/>
        <v>82</v>
      </c>
      <c r="B85" s="236" t="s">
        <v>387</v>
      </c>
      <c r="C85" s="8" t="s">
        <v>388</v>
      </c>
      <c r="D85" s="236" t="s">
        <v>8</v>
      </c>
      <c r="E85" s="322">
        <v>1</v>
      </c>
      <c r="F85" s="132"/>
      <c r="G85" s="132"/>
      <c r="H85" s="132"/>
      <c r="I85" s="132"/>
      <c r="J85" s="132"/>
      <c r="K85" s="132"/>
      <c r="L85" s="132"/>
      <c r="M85" s="132"/>
      <c r="N85" s="132"/>
      <c r="O85" s="132"/>
      <c r="P85" s="132"/>
      <c r="Q85" s="132"/>
      <c r="R85" s="132"/>
      <c r="S85" s="132"/>
      <c r="T85" s="132"/>
      <c r="U85" s="132"/>
      <c r="V85" s="132"/>
      <c r="W85" s="132"/>
      <c r="X85" s="132"/>
      <c r="Y85" s="132"/>
      <c r="Z85" s="132"/>
      <c r="AA85" s="132"/>
      <c r="AB85" s="132"/>
      <c r="AC85" s="132"/>
      <c r="AD85" s="132"/>
      <c r="AE85" s="132"/>
      <c r="AF85" s="133"/>
      <c r="AG85" s="132"/>
      <c r="AH85" s="132"/>
      <c r="AI85" s="132"/>
      <c r="AJ85" s="132"/>
      <c r="AK85" s="134"/>
      <c r="AL85" s="134"/>
      <c r="AM85" s="135"/>
      <c r="AN85" s="137"/>
      <c r="AO85" s="135"/>
      <c r="AP85" s="135"/>
      <c r="AQ85" s="135"/>
      <c r="AR85" s="135"/>
      <c r="AS85" s="135"/>
      <c r="AT85" s="135">
        <v>145000</v>
      </c>
      <c r="AU85" s="135"/>
      <c r="AV85" s="137"/>
      <c r="AW85" s="329"/>
      <c r="AX85" s="132"/>
      <c r="AY85" s="132"/>
      <c r="AZ85" s="137"/>
      <c r="BA85" s="137"/>
      <c r="BB85" s="135"/>
      <c r="BC85" s="135"/>
      <c r="BD85" s="137"/>
      <c r="BE85" s="137"/>
      <c r="BF85" s="135"/>
      <c r="BG85" s="135"/>
      <c r="BH85" s="135"/>
      <c r="BI85" s="135"/>
      <c r="BJ85" s="135"/>
      <c r="BK85" s="135"/>
      <c r="BL85" s="135"/>
      <c r="BM85" s="135"/>
      <c r="BN85" s="135"/>
      <c r="BO85" s="135"/>
      <c r="BP85" s="135"/>
      <c r="BQ85" s="330"/>
      <c r="BR85" s="135"/>
      <c r="BS85" s="135">
        <v>166600</v>
      </c>
      <c r="BT85" s="135">
        <v>249900</v>
      </c>
      <c r="BU85" s="135"/>
      <c r="BV85" s="135"/>
      <c r="BW85" s="135"/>
      <c r="BX85" s="135"/>
      <c r="BY85" s="135"/>
      <c r="BZ85" s="132"/>
      <c r="CA85" s="132"/>
      <c r="CB85" s="132"/>
      <c r="CC85" s="132"/>
      <c r="CD85" s="132"/>
      <c r="CE85" s="132"/>
      <c r="CF85" s="137"/>
      <c r="CG85" s="137"/>
      <c r="CH85" s="330"/>
      <c r="CI85" s="135"/>
      <c r="CJ85" s="135"/>
      <c r="CK85" s="135"/>
      <c r="CL85" s="135"/>
      <c r="CM85" s="135"/>
      <c r="CN85" s="135"/>
      <c r="CO85" s="330"/>
      <c r="CP85" s="135"/>
      <c r="CQ85" s="135"/>
      <c r="CR85" s="135"/>
      <c r="CS85" s="135"/>
      <c r="CT85" s="135"/>
      <c r="CU85" s="135"/>
      <c r="CV85" s="135"/>
      <c r="CW85" s="135"/>
      <c r="CX85" s="135"/>
      <c r="CY85" s="135"/>
      <c r="CZ85" s="135"/>
      <c r="DA85" s="135"/>
      <c r="DB85" s="137"/>
      <c r="DC85" s="137"/>
      <c r="DD85" s="137"/>
      <c r="DE85" s="135"/>
      <c r="DF85" s="135"/>
      <c r="DG85" s="135"/>
      <c r="DH85" s="135"/>
      <c r="DI85" s="135"/>
      <c r="DJ85" s="135"/>
      <c r="DK85" s="135"/>
      <c r="DL85" s="135"/>
      <c r="DM85" s="135"/>
      <c r="DN85" s="135"/>
      <c r="DO85" s="135"/>
      <c r="DP85" s="135"/>
      <c r="DQ85" s="135"/>
      <c r="DR85" s="135"/>
      <c r="DS85" s="135"/>
      <c r="DT85" s="135"/>
      <c r="DU85" s="135"/>
      <c r="DV85" s="135"/>
      <c r="DW85" s="135"/>
      <c r="DX85" s="135"/>
      <c r="DY85" s="135"/>
      <c r="DZ85" s="135"/>
      <c r="EA85" s="135"/>
      <c r="EB85" s="135"/>
      <c r="EC85" s="135"/>
      <c r="ED85" s="135"/>
      <c r="EE85" s="135"/>
      <c r="EF85" s="135"/>
      <c r="EG85" s="135"/>
      <c r="EH85" s="135"/>
      <c r="EI85" s="135"/>
      <c r="EJ85" s="135"/>
      <c r="EK85" s="135"/>
      <c r="EL85" s="135"/>
      <c r="EM85" s="135"/>
      <c r="EN85" s="135"/>
      <c r="EO85" s="135"/>
      <c r="EP85" s="135"/>
      <c r="EQ85" s="135"/>
      <c r="ER85" s="135"/>
      <c r="ES85" s="135"/>
      <c r="ET85" s="135"/>
      <c r="EU85" s="135"/>
      <c r="EV85" s="135"/>
      <c r="EW85" s="135"/>
      <c r="EX85" s="135"/>
      <c r="EY85" s="135"/>
      <c r="EZ85" s="135"/>
      <c r="FA85" s="135"/>
      <c r="FB85" s="135"/>
      <c r="FC85" s="135"/>
      <c r="FD85" s="135"/>
      <c r="FE85" s="135"/>
      <c r="FF85" s="135"/>
      <c r="FG85" s="135"/>
      <c r="FH85" s="135"/>
      <c r="FI85" s="135"/>
      <c r="FJ85" s="135"/>
      <c r="FK85" s="135"/>
      <c r="FL85" s="135"/>
      <c r="FM85" s="135"/>
      <c r="FN85" s="135"/>
      <c r="FO85" s="135"/>
      <c r="FP85" s="135"/>
      <c r="FQ85" s="135"/>
      <c r="FR85" s="135"/>
      <c r="FS85" s="135"/>
      <c r="FT85" s="135"/>
      <c r="FU85" s="135"/>
      <c r="FV85" s="135"/>
      <c r="FW85" s="135"/>
      <c r="FX85" s="135"/>
      <c r="FY85" s="135"/>
      <c r="FZ85" s="135"/>
      <c r="GA85" s="135"/>
      <c r="GB85" s="135"/>
      <c r="GC85" s="135"/>
      <c r="GD85" s="135"/>
      <c r="GE85" s="135"/>
      <c r="GF85" s="135"/>
      <c r="GG85" s="135"/>
      <c r="GH85" s="135"/>
      <c r="GI85" s="135"/>
      <c r="GJ85" s="135"/>
      <c r="GK85" s="135"/>
      <c r="GL85" s="132"/>
      <c r="GM85" s="132"/>
      <c r="GN85" s="132"/>
      <c r="GO85" s="132"/>
      <c r="GP85" s="132"/>
      <c r="GQ85" s="132"/>
      <c r="GR85" s="135"/>
      <c r="GS85" s="135"/>
      <c r="GT85" s="135"/>
      <c r="GU85" s="135"/>
      <c r="GV85" s="135"/>
      <c r="GW85" s="135"/>
      <c r="GX85" s="135"/>
      <c r="GY85" s="132"/>
      <c r="GZ85" s="132"/>
      <c r="HA85" s="132"/>
      <c r="HB85" s="135"/>
      <c r="HC85" s="135"/>
      <c r="HD85" s="135"/>
      <c r="HE85" s="135"/>
      <c r="HF85" s="135"/>
      <c r="HG85" s="135"/>
      <c r="HH85" s="135"/>
      <c r="HI85" s="132"/>
      <c r="HJ85" s="132"/>
      <c r="HK85" s="132"/>
      <c r="HL85" s="132"/>
      <c r="HM85" s="132"/>
      <c r="HN85" s="132"/>
      <c r="HO85" s="135"/>
      <c r="HP85" s="135"/>
      <c r="HQ85" s="135"/>
      <c r="HR85" s="135"/>
      <c r="HS85" s="135"/>
      <c r="HT85" s="135"/>
      <c r="HU85" s="135"/>
      <c r="HV85" s="135"/>
      <c r="HW85" s="135"/>
      <c r="HX85" s="135"/>
      <c r="HY85" s="135"/>
      <c r="HZ85" s="135"/>
      <c r="IA85" s="135"/>
      <c r="IB85" s="135"/>
      <c r="IC85" s="135"/>
      <c r="ID85" s="135"/>
      <c r="IE85" s="135"/>
      <c r="IF85" s="135">
        <v>189210</v>
      </c>
      <c r="IG85" s="135"/>
      <c r="IH85" s="135"/>
      <c r="II85" s="135"/>
      <c r="IJ85" s="135"/>
      <c r="IK85" s="135"/>
      <c r="IL85" s="135"/>
      <c r="IM85" s="135"/>
      <c r="IN85" s="135"/>
      <c r="IO85" s="132"/>
      <c r="IP85" s="132"/>
      <c r="IQ85" s="132"/>
      <c r="IR85" s="332"/>
      <c r="IS85" s="132"/>
      <c r="IT85" s="332"/>
      <c r="IU85" s="332"/>
      <c r="IV85" s="332"/>
      <c r="IW85" s="332"/>
      <c r="IX85" s="332"/>
      <c r="IY85" s="332"/>
      <c r="IZ85" s="332"/>
      <c r="JA85" s="332"/>
      <c r="JB85" s="332"/>
      <c r="JC85" s="332"/>
      <c r="JD85" s="332"/>
      <c r="JE85" s="332"/>
      <c r="JF85" s="332"/>
      <c r="JG85" s="332"/>
      <c r="JH85" s="332"/>
      <c r="JI85" s="332"/>
      <c r="JJ85" s="332"/>
      <c r="JK85" s="332"/>
      <c r="JL85" s="332"/>
      <c r="JM85" s="332"/>
      <c r="JN85" s="332"/>
      <c r="JO85" s="332"/>
      <c r="JP85" s="332"/>
      <c r="JQ85" s="332"/>
      <c r="JR85" s="332"/>
      <c r="JS85" s="332"/>
      <c r="JT85" s="332"/>
      <c r="JU85" s="332"/>
      <c r="JV85" s="332"/>
      <c r="JW85" s="332"/>
      <c r="JX85" s="332"/>
      <c r="JY85" s="332"/>
      <c r="JZ85" s="332"/>
      <c r="KA85" s="332"/>
      <c r="KB85" s="332"/>
      <c r="KC85" s="332"/>
      <c r="KD85" s="332"/>
      <c r="KE85" s="332"/>
      <c r="KF85" s="332"/>
      <c r="KG85" s="332"/>
      <c r="KH85" s="332"/>
      <c r="KI85" s="332"/>
      <c r="KJ85" s="332"/>
      <c r="KK85" s="332"/>
      <c r="KL85" s="332"/>
      <c r="KM85" s="332"/>
      <c r="KN85" s="332"/>
      <c r="KO85" s="332"/>
      <c r="KP85" s="332"/>
      <c r="KQ85" s="332"/>
      <c r="KR85" s="332"/>
      <c r="KS85" s="332"/>
      <c r="KT85" s="332"/>
      <c r="KU85" s="332"/>
      <c r="KV85" s="332"/>
      <c r="KW85" s="332"/>
      <c r="KX85" s="332"/>
      <c r="KY85" s="332"/>
      <c r="KZ85" s="332"/>
      <c r="LA85" s="332"/>
      <c r="LB85" s="332"/>
      <c r="LC85" s="332"/>
      <c r="LD85" s="332"/>
      <c r="LE85" s="332"/>
      <c r="LF85" s="332"/>
      <c r="LG85" s="332"/>
      <c r="LH85" s="332"/>
      <c r="LI85" s="332"/>
      <c r="LJ85" s="332"/>
      <c r="LK85" s="332"/>
      <c r="LL85" s="332"/>
      <c r="LM85" s="332"/>
      <c r="LN85" s="332"/>
      <c r="LO85" s="332"/>
      <c r="LP85" s="332"/>
      <c r="LQ85" s="332"/>
      <c r="LR85" s="332"/>
      <c r="LS85" s="132">
        <f t="shared" si="40"/>
        <v>177905</v>
      </c>
      <c r="LT85" s="132">
        <f t="shared" si="41"/>
        <v>187677.5</v>
      </c>
      <c r="LU85" s="137">
        <f t="shared" si="42"/>
        <v>45238.693154569941</v>
      </c>
      <c r="LV85" s="136">
        <f t="shared" si="37"/>
        <v>0.24104484104152038</v>
      </c>
      <c r="LW85" s="137">
        <f t="shared" si="38"/>
        <v>149500</v>
      </c>
      <c r="LX85" s="137">
        <f t="shared" si="39"/>
        <v>28405</v>
      </c>
      <c r="LY85" s="377">
        <f t="shared" si="36"/>
        <v>177905</v>
      </c>
      <c r="LZ85" s="138" t="s">
        <v>385</v>
      </c>
    </row>
    <row r="86" spans="1:338" s="5" customFormat="1" ht="204.45" customHeight="1" x14ac:dyDescent="0.3">
      <c r="A86" s="131">
        <f t="shared" si="43"/>
        <v>83</v>
      </c>
      <c r="B86" s="236" t="s">
        <v>389</v>
      </c>
      <c r="C86" s="8" t="s">
        <v>390</v>
      </c>
      <c r="D86" s="236" t="s">
        <v>8</v>
      </c>
      <c r="E86" s="322">
        <v>1</v>
      </c>
      <c r="F86" s="132"/>
      <c r="G86" s="132"/>
      <c r="H86" s="132"/>
      <c r="I86" s="132"/>
      <c r="J86" s="132"/>
      <c r="K86" s="132"/>
      <c r="L86" s="132"/>
      <c r="M86" s="132"/>
      <c r="N86" s="132"/>
      <c r="O86" s="132"/>
      <c r="P86" s="132"/>
      <c r="Q86" s="132"/>
      <c r="R86" s="132"/>
      <c r="S86" s="132"/>
      <c r="T86" s="132"/>
      <c r="U86" s="132"/>
      <c r="V86" s="132"/>
      <c r="W86" s="132"/>
      <c r="X86" s="132"/>
      <c r="Y86" s="132"/>
      <c r="Z86" s="132"/>
      <c r="AA86" s="132"/>
      <c r="AB86" s="132"/>
      <c r="AC86" s="132"/>
      <c r="AD86" s="132"/>
      <c r="AE86" s="132"/>
      <c r="AF86" s="133"/>
      <c r="AG86" s="132"/>
      <c r="AH86" s="132"/>
      <c r="AI86" s="132"/>
      <c r="AJ86" s="132"/>
      <c r="AK86" s="134"/>
      <c r="AL86" s="134"/>
      <c r="AM86" s="135"/>
      <c r="AN86" s="137"/>
      <c r="AO86" s="135"/>
      <c r="AP86" s="135"/>
      <c r="AQ86" s="135"/>
      <c r="AR86" s="135"/>
      <c r="AS86" s="135"/>
      <c r="AT86" s="135"/>
      <c r="AU86" s="135"/>
      <c r="AV86" s="137"/>
      <c r="AW86" s="329"/>
      <c r="AX86" s="132"/>
      <c r="AY86" s="132"/>
      <c r="AZ86" s="137"/>
      <c r="BA86" s="137"/>
      <c r="BB86" s="135"/>
      <c r="BC86" s="135"/>
      <c r="BD86" s="137"/>
      <c r="BE86" s="137"/>
      <c r="BF86" s="135"/>
      <c r="BG86" s="135"/>
      <c r="BH86" s="135"/>
      <c r="BI86" s="135"/>
      <c r="BJ86" s="135"/>
      <c r="BK86" s="135"/>
      <c r="BL86" s="135"/>
      <c r="BM86" s="135"/>
      <c r="BN86" s="135"/>
      <c r="BO86" s="135"/>
      <c r="BP86" s="135"/>
      <c r="BQ86" s="330">
        <v>109837</v>
      </c>
      <c r="BR86" s="135"/>
      <c r="BS86" s="135">
        <v>164220</v>
      </c>
      <c r="BT86" s="135"/>
      <c r="BU86" s="135"/>
      <c r="BV86" s="135"/>
      <c r="BW86" s="135"/>
      <c r="BX86" s="135"/>
      <c r="BY86" s="135"/>
      <c r="BZ86" s="132"/>
      <c r="CA86" s="132"/>
      <c r="CB86" s="132"/>
      <c r="CC86" s="132"/>
      <c r="CD86" s="132"/>
      <c r="CE86" s="132"/>
      <c r="CF86" s="137"/>
      <c r="CG86" s="137"/>
      <c r="CH86" s="330"/>
      <c r="CI86" s="135"/>
      <c r="CJ86" s="135"/>
      <c r="CK86" s="135"/>
      <c r="CL86" s="135"/>
      <c r="CM86" s="135"/>
      <c r="CN86" s="135"/>
      <c r="CO86" s="330"/>
      <c r="CP86" s="135"/>
      <c r="CQ86" s="135">
        <v>129115</v>
      </c>
      <c r="CR86" s="135"/>
      <c r="CS86" s="135"/>
      <c r="CT86" s="135"/>
      <c r="CU86" s="135"/>
      <c r="CV86" s="135"/>
      <c r="CW86" s="135"/>
      <c r="CX86" s="135"/>
      <c r="CY86" s="135"/>
      <c r="CZ86" s="135"/>
      <c r="DA86" s="135"/>
      <c r="DB86" s="137"/>
      <c r="DC86" s="137"/>
      <c r="DD86" s="137"/>
      <c r="DE86" s="135"/>
      <c r="DF86" s="135"/>
      <c r="DG86" s="135"/>
      <c r="DH86" s="135"/>
      <c r="DI86" s="135"/>
      <c r="DJ86" s="135"/>
      <c r="DK86" s="135"/>
      <c r="DL86" s="135"/>
      <c r="DM86" s="135"/>
      <c r="DN86" s="135"/>
      <c r="DO86" s="135"/>
      <c r="DP86" s="135"/>
      <c r="DQ86" s="135"/>
      <c r="DR86" s="135"/>
      <c r="DS86" s="135"/>
      <c r="DT86" s="135"/>
      <c r="DU86" s="135"/>
      <c r="DV86" s="135"/>
      <c r="DW86" s="135"/>
      <c r="DX86" s="135"/>
      <c r="DY86" s="135"/>
      <c r="DZ86" s="135"/>
      <c r="EA86" s="135"/>
      <c r="EB86" s="135"/>
      <c r="EC86" s="135"/>
      <c r="ED86" s="135"/>
      <c r="EE86" s="135"/>
      <c r="EF86" s="135"/>
      <c r="EG86" s="135"/>
      <c r="EH86" s="135"/>
      <c r="EI86" s="135"/>
      <c r="EJ86" s="135"/>
      <c r="EK86" s="135"/>
      <c r="EL86" s="135"/>
      <c r="EM86" s="135"/>
      <c r="EN86" s="135"/>
      <c r="EO86" s="135"/>
      <c r="EP86" s="135"/>
      <c r="EQ86" s="135"/>
      <c r="ER86" s="135"/>
      <c r="ES86" s="135"/>
      <c r="ET86" s="135"/>
      <c r="EU86" s="135"/>
      <c r="EV86" s="135"/>
      <c r="EW86" s="135"/>
      <c r="EX86" s="135"/>
      <c r="EY86" s="135"/>
      <c r="EZ86" s="135"/>
      <c r="FA86" s="135"/>
      <c r="FB86" s="135"/>
      <c r="FC86" s="135"/>
      <c r="FD86" s="135"/>
      <c r="FE86" s="135"/>
      <c r="FF86" s="135"/>
      <c r="FG86" s="135"/>
      <c r="FH86" s="135"/>
      <c r="FI86" s="135"/>
      <c r="FJ86" s="135"/>
      <c r="FK86" s="135"/>
      <c r="FL86" s="135"/>
      <c r="FM86" s="135"/>
      <c r="FN86" s="135"/>
      <c r="FO86" s="135"/>
      <c r="FP86" s="135"/>
      <c r="FQ86" s="135"/>
      <c r="FR86" s="135"/>
      <c r="FS86" s="135"/>
      <c r="FT86" s="135"/>
      <c r="FU86" s="135"/>
      <c r="FV86" s="135"/>
      <c r="FW86" s="135"/>
      <c r="FX86" s="135"/>
      <c r="FY86" s="135"/>
      <c r="FZ86" s="135"/>
      <c r="GA86" s="135"/>
      <c r="GB86" s="135"/>
      <c r="GC86" s="135"/>
      <c r="GD86" s="135"/>
      <c r="GE86" s="135"/>
      <c r="GF86" s="135"/>
      <c r="GG86" s="135"/>
      <c r="GH86" s="135"/>
      <c r="GI86" s="135"/>
      <c r="GJ86" s="135"/>
      <c r="GK86" s="135"/>
      <c r="GL86" s="132"/>
      <c r="GM86" s="132"/>
      <c r="GN86" s="132"/>
      <c r="GO86" s="132"/>
      <c r="GP86" s="132"/>
      <c r="GQ86" s="132"/>
      <c r="GR86" s="135"/>
      <c r="GS86" s="135"/>
      <c r="GT86" s="135"/>
      <c r="GU86" s="135"/>
      <c r="GV86" s="135"/>
      <c r="GW86" s="135"/>
      <c r="GX86" s="135"/>
      <c r="GY86" s="132"/>
      <c r="GZ86" s="132"/>
      <c r="HA86" s="132"/>
      <c r="HB86" s="135"/>
      <c r="HC86" s="135"/>
      <c r="HD86" s="135"/>
      <c r="HE86" s="135"/>
      <c r="HF86" s="135"/>
      <c r="HG86" s="135"/>
      <c r="HH86" s="135"/>
      <c r="HI86" s="132"/>
      <c r="HJ86" s="132"/>
      <c r="HK86" s="132"/>
      <c r="HL86" s="132"/>
      <c r="HM86" s="132"/>
      <c r="HN86" s="132"/>
      <c r="HO86" s="135"/>
      <c r="HP86" s="135"/>
      <c r="HQ86" s="135"/>
      <c r="HR86" s="135"/>
      <c r="HS86" s="135"/>
      <c r="HT86" s="135"/>
      <c r="HU86" s="135"/>
      <c r="HV86" s="135"/>
      <c r="HW86" s="135"/>
      <c r="HX86" s="135"/>
      <c r="HY86" s="135"/>
      <c r="HZ86" s="135"/>
      <c r="IA86" s="135"/>
      <c r="IB86" s="135"/>
      <c r="IC86" s="135"/>
      <c r="ID86" s="135"/>
      <c r="IE86" s="135">
        <v>160000</v>
      </c>
      <c r="IF86" s="135"/>
      <c r="IG86" s="135"/>
      <c r="IH86" s="135"/>
      <c r="II86" s="135"/>
      <c r="IJ86" s="135"/>
      <c r="IK86" s="135"/>
      <c r="IL86" s="135"/>
      <c r="IM86" s="135"/>
      <c r="IN86" s="135"/>
      <c r="IO86" s="132"/>
      <c r="IP86" s="132"/>
      <c r="IQ86" s="132"/>
      <c r="IR86" s="332"/>
      <c r="IS86" s="132"/>
      <c r="IT86" s="332"/>
      <c r="IU86" s="332"/>
      <c r="IV86" s="332"/>
      <c r="IW86" s="332"/>
      <c r="IX86" s="332"/>
      <c r="IY86" s="332"/>
      <c r="IZ86" s="332"/>
      <c r="JA86" s="332"/>
      <c r="JB86" s="332"/>
      <c r="JC86" s="332"/>
      <c r="JD86" s="332"/>
      <c r="JE86" s="332"/>
      <c r="JF86" s="332"/>
      <c r="JG86" s="332"/>
      <c r="JH86" s="332"/>
      <c r="JI86" s="332"/>
      <c r="JJ86" s="332"/>
      <c r="JK86" s="332"/>
      <c r="JL86" s="332"/>
      <c r="JM86" s="332"/>
      <c r="JN86" s="332"/>
      <c r="JO86" s="332"/>
      <c r="JP86" s="332"/>
      <c r="JQ86" s="332"/>
      <c r="JR86" s="332"/>
      <c r="JS86" s="332"/>
      <c r="JT86" s="332"/>
      <c r="JU86" s="332"/>
      <c r="JV86" s="332"/>
      <c r="JW86" s="332"/>
      <c r="JX86" s="332"/>
      <c r="JY86" s="332"/>
      <c r="JZ86" s="332"/>
      <c r="KA86" s="332"/>
      <c r="KB86" s="332"/>
      <c r="KC86" s="332"/>
      <c r="KD86" s="332"/>
      <c r="KE86" s="332"/>
      <c r="KF86" s="332"/>
      <c r="KG86" s="332"/>
      <c r="KH86" s="332"/>
      <c r="KI86" s="332"/>
      <c r="KJ86" s="332"/>
      <c r="KK86" s="332"/>
      <c r="KL86" s="332"/>
      <c r="KM86" s="332"/>
      <c r="KN86" s="332"/>
      <c r="KO86" s="332"/>
      <c r="KP86" s="332"/>
      <c r="KQ86" s="332"/>
      <c r="KR86" s="332"/>
      <c r="KS86" s="332"/>
      <c r="KT86" s="332"/>
      <c r="KU86" s="332"/>
      <c r="KV86" s="332"/>
      <c r="KW86" s="332"/>
      <c r="KX86" s="332"/>
      <c r="KY86" s="332"/>
      <c r="KZ86" s="332"/>
      <c r="LA86" s="332"/>
      <c r="LB86" s="332"/>
      <c r="LC86" s="332"/>
      <c r="LD86" s="332"/>
      <c r="LE86" s="332"/>
      <c r="LF86" s="332"/>
      <c r="LG86" s="332"/>
      <c r="LH86" s="332"/>
      <c r="LI86" s="332"/>
      <c r="LJ86" s="332"/>
      <c r="LK86" s="332"/>
      <c r="LL86" s="332"/>
      <c r="LM86" s="332"/>
      <c r="LN86" s="332"/>
      <c r="LO86" s="332"/>
      <c r="LP86" s="332"/>
      <c r="LQ86" s="332"/>
      <c r="LR86" s="332"/>
      <c r="LS86" s="132">
        <f t="shared" si="40"/>
        <v>144557.5</v>
      </c>
      <c r="LT86" s="132">
        <f t="shared" si="41"/>
        <v>140793</v>
      </c>
      <c r="LU86" s="137">
        <f t="shared" si="42"/>
        <v>25899.696253045131</v>
      </c>
      <c r="LV86" s="136">
        <f t="shared" si="37"/>
        <v>0.18395585187505864</v>
      </c>
      <c r="LW86" s="137">
        <f t="shared" si="38"/>
        <v>121477.31092436975</v>
      </c>
      <c r="LX86" s="137">
        <f t="shared" si="39"/>
        <v>23080.689075630253</v>
      </c>
      <c r="LY86" s="377">
        <f t="shared" si="36"/>
        <v>144558</v>
      </c>
      <c r="LZ86" s="138" t="s">
        <v>385</v>
      </c>
    </row>
    <row r="87" spans="1:338" s="5" customFormat="1" ht="54" customHeight="1" x14ac:dyDescent="0.3">
      <c r="A87" s="131">
        <f t="shared" si="43"/>
        <v>84</v>
      </c>
      <c r="B87" s="66" t="s">
        <v>391</v>
      </c>
      <c r="C87" s="355" t="s">
        <v>392</v>
      </c>
      <c r="D87" s="339" t="s">
        <v>111</v>
      </c>
      <c r="E87" s="356">
        <v>1</v>
      </c>
      <c r="F87" s="132"/>
      <c r="G87" s="132"/>
      <c r="H87" s="132"/>
      <c r="I87" s="132"/>
      <c r="J87" s="132"/>
      <c r="K87" s="132"/>
      <c r="L87" s="132"/>
      <c r="M87" s="132"/>
      <c r="N87" s="132"/>
      <c r="O87" s="132"/>
      <c r="P87" s="132"/>
      <c r="Q87" s="132"/>
      <c r="R87" s="132"/>
      <c r="S87" s="132"/>
      <c r="T87" s="132"/>
      <c r="U87" s="132"/>
      <c r="V87" s="132"/>
      <c r="W87" s="132"/>
      <c r="X87" s="132"/>
      <c r="Y87" s="132"/>
      <c r="Z87" s="132"/>
      <c r="AA87" s="132"/>
      <c r="AB87" s="132"/>
      <c r="AC87" s="132"/>
      <c r="AD87" s="132"/>
      <c r="AE87" s="132"/>
      <c r="AF87" s="133"/>
      <c r="AG87" s="132"/>
      <c r="AH87" s="132"/>
      <c r="AI87" s="132"/>
      <c r="AJ87" s="132"/>
      <c r="AK87" s="134"/>
      <c r="AL87" s="134"/>
      <c r="AM87" s="135"/>
      <c r="AN87" s="137"/>
      <c r="AO87" s="135"/>
      <c r="AP87" s="135"/>
      <c r="AQ87" s="135"/>
      <c r="AR87" s="135"/>
      <c r="AS87" s="135"/>
      <c r="AT87" s="135"/>
      <c r="AU87" s="135"/>
      <c r="AV87" s="137">
        <v>31500</v>
      </c>
      <c r="AW87" s="329">
        <f>+(AV87*5.1%)+AV87</f>
        <v>33106.5</v>
      </c>
      <c r="AX87" s="132">
        <v>37772.979999999996</v>
      </c>
      <c r="AY87" s="132">
        <f>+(AX87*5.1%)+AX87</f>
        <v>39699.401979999995</v>
      </c>
      <c r="AZ87" s="137"/>
      <c r="BA87" s="137"/>
      <c r="BB87" s="135"/>
      <c r="BC87" s="135"/>
      <c r="BD87" s="137">
        <v>38000</v>
      </c>
      <c r="BE87" s="137">
        <f>+(BD87*5.1%)+BD87</f>
        <v>39938</v>
      </c>
      <c r="BF87" s="135"/>
      <c r="BG87" s="135"/>
      <c r="BH87" s="135"/>
      <c r="BI87" s="135"/>
      <c r="BJ87" s="135"/>
      <c r="BK87" s="135"/>
      <c r="BL87" s="135"/>
      <c r="BM87" s="135"/>
      <c r="BN87" s="135"/>
      <c r="BO87" s="135"/>
      <c r="BP87" s="135"/>
      <c r="BQ87" s="330"/>
      <c r="BR87" s="135"/>
      <c r="BS87" s="135"/>
      <c r="BT87" s="135"/>
      <c r="BU87" s="135"/>
      <c r="BV87" s="135"/>
      <c r="BW87" s="135"/>
      <c r="BX87" s="135"/>
      <c r="BY87" s="135"/>
      <c r="BZ87" s="132"/>
      <c r="CA87" s="132"/>
      <c r="CB87" s="132"/>
      <c r="CC87" s="132"/>
      <c r="CD87" s="132"/>
      <c r="CE87" s="132"/>
      <c r="CF87" s="137"/>
      <c r="CG87" s="137"/>
      <c r="CH87" s="330"/>
      <c r="CI87" s="135"/>
      <c r="CJ87" s="135"/>
      <c r="CK87" s="135"/>
      <c r="CL87" s="135"/>
      <c r="CM87" s="135"/>
      <c r="CN87" s="135"/>
      <c r="CO87" s="330"/>
      <c r="CP87" s="135"/>
      <c r="CQ87" s="135"/>
      <c r="CR87" s="135"/>
      <c r="CS87" s="135"/>
      <c r="CT87" s="135"/>
      <c r="CU87" s="135"/>
      <c r="CV87" s="135"/>
      <c r="CW87" s="135"/>
      <c r="CX87" s="135"/>
      <c r="CY87" s="135"/>
      <c r="CZ87" s="135"/>
      <c r="DA87" s="135"/>
      <c r="DB87" s="137"/>
      <c r="DC87" s="137"/>
      <c r="DD87" s="137"/>
      <c r="DE87" s="135"/>
      <c r="DF87" s="135"/>
      <c r="DG87" s="135"/>
      <c r="DH87" s="135"/>
      <c r="DI87" s="135"/>
      <c r="DJ87" s="135"/>
      <c r="DK87" s="135"/>
      <c r="DL87" s="135"/>
      <c r="DM87" s="135"/>
      <c r="DN87" s="135"/>
      <c r="DO87" s="135"/>
      <c r="DP87" s="135"/>
      <c r="DQ87" s="135"/>
      <c r="DR87" s="135"/>
      <c r="DS87" s="135"/>
      <c r="DT87" s="135"/>
      <c r="DU87" s="135"/>
      <c r="DV87" s="135"/>
      <c r="DW87" s="135"/>
      <c r="DX87" s="135"/>
      <c r="DY87" s="135"/>
      <c r="DZ87" s="135"/>
      <c r="EA87" s="135"/>
      <c r="EB87" s="135"/>
      <c r="EC87" s="135"/>
      <c r="ED87" s="135"/>
      <c r="EE87" s="135"/>
      <c r="EF87" s="135"/>
      <c r="EG87" s="135"/>
      <c r="EH87" s="135"/>
      <c r="EI87" s="135"/>
      <c r="EJ87" s="135"/>
      <c r="EK87" s="135"/>
      <c r="EL87" s="135"/>
      <c r="EM87" s="135"/>
      <c r="EN87" s="135"/>
      <c r="EO87" s="135"/>
      <c r="EP87" s="135"/>
      <c r="EQ87" s="135"/>
      <c r="ER87" s="135"/>
      <c r="ES87" s="135"/>
      <c r="ET87" s="135"/>
      <c r="EU87" s="135"/>
      <c r="EV87" s="135"/>
      <c r="EW87" s="135"/>
      <c r="EX87" s="135"/>
      <c r="EY87" s="135"/>
      <c r="EZ87" s="135"/>
      <c r="FA87" s="135"/>
      <c r="FB87" s="135"/>
      <c r="FC87" s="135"/>
      <c r="FD87" s="135"/>
      <c r="FE87" s="135"/>
      <c r="FF87" s="135"/>
      <c r="FG87" s="135"/>
      <c r="FH87" s="135"/>
      <c r="FI87" s="135"/>
      <c r="FJ87" s="135"/>
      <c r="FK87" s="135"/>
      <c r="FL87" s="135"/>
      <c r="FM87" s="135"/>
      <c r="FN87" s="135"/>
      <c r="FO87" s="135"/>
      <c r="FP87" s="135"/>
      <c r="FQ87" s="135"/>
      <c r="FR87" s="135"/>
      <c r="FS87" s="135"/>
      <c r="FT87" s="135"/>
      <c r="FU87" s="135"/>
      <c r="FV87" s="135"/>
      <c r="FW87" s="135"/>
      <c r="FX87" s="135"/>
      <c r="FY87" s="135"/>
      <c r="FZ87" s="135"/>
      <c r="GA87" s="135"/>
      <c r="GB87" s="135"/>
      <c r="GC87" s="135"/>
      <c r="GD87" s="135"/>
      <c r="GE87" s="135"/>
      <c r="GF87" s="135"/>
      <c r="GG87" s="135"/>
      <c r="GH87" s="135"/>
      <c r="GI87" s="135"/>
      <c r="GJ87" s="135"/>
      <c r="GK87" s="135"/>
      <c r="GL87" s="132"/>
      <c r="GM87" s="132"/>
      <c r="GN87" s="132"/>
      <c r="GO87" s="132"/>
      <c r="GP87" s="132"/>
      <c r="GQ87" s="132"/>
      <c r="GR87" s="135"/>
      <c r="GS87" s="135"/>
      <c r="GT87" s="135"/>
      <c r="GU87" s="135"/>
      <c r="GV87" s="135"/>
      <c r="GW87" s="135"/>
      <c r="GX87" s="135"/>
      <c r="GY87" s="132"/>
      <c r="GZ87" s="132"/>
      <c r="HA87" s="132"/>
      <c r="HB87" s="135"/>
      <c r="HC87" s="135"/>
      <c r="HD87" s="135"/>
      <c r="HE87" s="135"/>
      <c r="HF87" s="135"/>
      <c r="HG87" s="135"/>
      <c r="HH87" s="135"/>
      <c r="HI87" s="132"/>
      <c r="HJ87" s="132"/>
      <c r="HK87" s="132"/>
      <c r="HL87" s="132"/>
      <c r="HM87" s="132"/>
      <c r="HN87" s="132"/>
      <c r="HO87" s="135"/>
      <c r="HP87" s="135"/>
      <c r="HQ87" s="135"/>
      <c r="HR87" s="135"/>
      <c r="HS87" s="135"/>
      <c r="HT87" s="135"/>
      <c r="HU87" s="135"/>
      <c r="HV87" s="135"/>
      <c r="HW87" s="135"/>
      <c r="HX87" s="135"/>
      <c r="HY87" s="135"/>
      <c r="HZ87" s="135"/>
      <c r="IA87" s="135"/>
      <c r="IB87" s="135"/>
      <c r="IC87" s="135"/>
      <c r="ID87" s="135"/>
      <c r="IE87" s="135"/>
      <c r="IF87" s="135"/>
      <c r="IG87" s="135"/>
      <c r="IH87" s="135"/>
      <c r="II87" s="135"/>
      <c r="IJ87" s="135"/>
      <c r="IK87" s="135"/>
      <c r="IL87" s="135"/>
      <c r="IM87" s="135"/>
      <c r="IN87" s="135"/>
      <c r="IO87" s="132"/>
      <c r="IP87" s="132"/>
      <c r="IQ87" s="132"/>
      <c r="IR87" s="332"/>
      <c r="IS87" s="132"/>
      <c r="IT87" s="332"/>
      <c r="IU87" s="332"/>
      <c r="IV87" s="332"/>
      <c r="IW87" s="332"/>
      <c r="IX87" s="332"/>
      <c r="IY87" s="332"/>
      <c r="IZ87" s="332"/>
      <c r="JA87" s="332"/>
      <c r="JB87" s="332"/>
      <c r="JC87" s="332"/>
      <c r="JD87" s="332"/>
      <c r="JE87" s="332"/>
      <c r="JF87" s="332"/>
      <c r="JG87" s="332"/>
      <c r="JH87" s="332"/>
      <c r="JI87" s="332"/>
      <c r="JJ87" s="332"/>
      <c r="JK87" s="332"/>
      <c r="JL87" s="332"/>
      <c r="JM87" s="332"/>
      <c r="JN87" s="332"/>
      <c r="JO87" s="332"/>
      <c r="JP87" s="332"/>
      <c r="JQ87" s="332"/>
      <c r="JR87" s="332"/>
      <c r="JS87" s="332"/>
      <c r="JT87" s="332"/>
      <c r="JU87" s="332"/>
      <c r="JV87" s="332"/>
      <c r="JW87" s="332"/>
      <c r="JX87" s="332"/>
      <c r="JY87" s="332"/>
      <c r="JZ87" s="332"/>
      <c r="KA87" s="332"/>
      <c r="KB87" s="332"/>
      <c r="KC87" s="332"/>
      <c r="KD87" s="332"/>
      <c r="KE87" s="332"/>
      <c r="KF87" s="332"/>
      <c r="KG87" s="332"/>
      <c r="KH87" s="332"/>
      <c r="KI87" s="332"/>
      <c r="KJ87" s="332"/>
      <c r="KK87" s="332"/>
      <c r="KL87" s="332"/>
      <c r="KM87" s="332"/>
      <c r="KN87" s="332"/>
      <c r="KO87" s="332"/>
      <c r="KP87" s="332"/>
      <c r="KQ87" s="332"/>
      <c r="KR87" s="332"/>
      <c r="KS87" s="332"/>
      <c r="KT87" s="332"/>
      <c r="KU87" s="332"/>
      <c r="KV87" s="332"/>
      <c r="KW87" s="332"/>
      <c r="KX87" s="332"/>
      <c r="KY87" s="332"/>
      <c r="KZ87" s="332"/>
      <c r="LA87" s="332"/>
      <c r="LB87" s="332"/>
      <c r="LC87" s="332"/>
      <c r="LD87" s="332"/>
      <c r="LE87" s="332"/>
      <c r="LF87" s="332"/>
      <c r="LG87" s="332"/>
      <c r="LH87" s="332"/>
      <c r="LI87" s="332"/>
      <c r="LJ87" s="332"/>
      <c r="LK87" s="332"/>
      <c r="LL87" s="332"/>
      <c r="LM87" s="332"/>
      <c r="LN87" s="332"/>
      <c r="LO87" s="332"/>
      <c r="LP87" s="332"/>
      <c r="LQ87" s="332"/>
      <c r="LR87" s="332"/>
      <c r="LS87" s="132">
        <f t="shared" si="40"/>
        <v>39699.401979999995</v>
      </c>
      <c r="LT87" s="132">
        <f t="shared" si="41"/>
        <v>37581.300660000001</v>
      </c>
      <c r="LU87" s="137">
        <f t="shared" si="42"/>
        <v>3877.1268955038468</v>
      </c>
      <c r="LV87" s="136">
        <f t="shared" si="37"/>
        <v>0.10316638401050611</v>
      </c>
      <c r="LW87" s="137">
        <f t="shared" si="38"/>
        <v>31581.512605042019</v>
      </c>
      <c r="LX87" s="137">
        <f t="shared" si="39"/>
        <v>6000.4873949579833</v>
      </c>
      <c r="LY87" s="377">
        <f t="shared" si="36"/>
        <v>37582</v>
      </c>
      <c r="LZ87" s="138" t="s">
        <v>118</v>
      </c>
    </row>
    <row r="88" spans="1:338" s="5" customFormat="1" ht="73.05" customHeight="1" x14ac:dyDescent="0.3">
      <c r="A88" s="131">
        <f t="shared" si="43"/>
        <v>85</v>
      </c>
      <c r="B88" s="339" t="s">
        <v>393</v>
      </c>
      <c r="C88" s="355" t="s">
        <v>394</v>
      </c>
      <c r="D88" s="339" t="s">
        <v>111</v>
      </c>
      <c r="E88" s="356">
        <v>1</v>
      </c>
      <c r="F88" s="132"/>
      <c r="G88" s="132"/>
      <c r="H88" s="132"/>
      <c r="I88" s="132"/>
      <c r="J88" s="132"/>
      <c r="K88" s="132"/>
      <c r="L88" s="132"/>
      <c r="M88" s="132"/>
      <c r="N88" s="132"/>
      <c r="O88" s="132"/>
      <c r="P88" s="132"/>
      <c r="Q88" s="132"/>
      <c r="R88" s="132"/>
      <c r="S88" s="132"/>
      <c r="T88" s="132"/>
      <c r="U88" s="132"/>
      <c r="V88" s="132"/>
      <c r="W88" s="132"/>
      <c r="X88" s="132"/>
      <c r="Y88" s="132"/>
      <c r="Z88" s="132"/>
      <c r="AA88" s="132"/>
      <c r="AB88" s="132"/>
      <c r="AC88" s="132"/>
      <c r="AD88" s="132"/>
      <c r="AE88" s="132"/>
      <c r="AF88" s="133"/>
      <c r="AG88" s="132"/>
      <c r="AH88" s="132"/>
      <c r="AI88" s="132"/>
      <c r="AJ88" s="132"/>
      <c r="AK88" s="134"/>
      <c r="AL88" s="134"/>
      <c r="AM88" s="135"/>
      <c r="AN88" s="137"/>
      <c r="AO88" s="135"/>
      <c r="AP88" s="135"/>
      <c r="AQ88" s="135"/>
      <c r="AR88" s="135"/>
      <c r="AS88" s="135"/>
      <c r="AT88" s="135"/>
      <c r="AU88" s="135"/>
      <c r="AV88" s="357"/>
      <c r="AW88" s="137"/>
      <c r="AX88" s="132"/>
      <c r="AY88" s="132"/>
      <c r="AZ88" s="137">
        <v>549230.76923076913</v>
      </c>
      <c r="BA88" s="137">
        <f>+(AZ88*5.1%)+AZ88</f>
        <v>577241.53846153838</v>
      </c>
      <c r="BB88" s="135">
        <v>378000</v>
      </c>
      <c r="BC88" s="135">
        <f>+(BB88*5.1%)+BB88</f>
        <v>397278</v>
      </c>
      <c r="BD88" s="357"/>
      <c r="BE88" s="357"/>
      <c r="BF88" s="135"/>
      <c r="BG88" s="135"/>
      <c r="BH88" s="135"/>
      <c r="BI88" s="135"/>
      <c r="BJ88" s="135"/>
      <c r="BK88" s="135"/>
      <c r="BL88" s="135"/>
      <c r="BM88" s="135"/>
      <c r="BN88" s="135"/>
      <c r="BO88" s="135"/>
      <c r="BP88" s="135"/>
      <c r="BQ88" s="330"/>
      <c r="BR88" s="135"/>
      <c r="BS88" s="135"/>
      <c r="BT88" s="135"/>
      <c r="BU88" s="135"/>
      <c r="BV88" s="135"/>
      <c r="BW88" s="135"/>
      <c r="BX88" s="135"/>
      <c r="BY88" s="135"/>
      <c r="BZ88" s="132"/>
      <c r="CA88" s="132"/>
      <c r="CB88" s="132"/>
      <c r="CC88" s="132"/>
      <c r="CD88" s="132"/>
      <c r="CE88" s="132"/>
      <c r="CF88" s="137"/>
      <c r="CG88" s="137"/>
      <c r="CH88" s="330"/>
      <c r="CI88" s="135"/>
      <c r="CJ88" s="135"/>
      <c r="CK88" s="135"/>
      <c r="CL88" s="135"/>
      <c r="CM88" s="135"/>
      <c r="CN88" s="135"/>
      <c r="CO88" s="330"/>
      <c r="CP88" s="135"/>
      <c r="CQ88" s="135"/>
      <c r="CR88" s="135"/>
      <c r="CS88" s="135"/>
      <c r="CT88" s="135"/>
      <c r="CU88" s="135"/>
      <c r="CV88" s="135"/>
      <c r="CW88" s="135"/>
      <c r="CX88" s="135"/>
      <c r="CY88" s="135"/>
      <c r="CZ88" s="135"/>
      <c r="DA88" s="135"/>
      <c r="DB88" s="137"/>
      <c r="DC88" s="137"/>
      <c r="DD88" s="137"/>
      <c r="DE88" s="135"/>
      <c r="DF88" s="135"/>
      <c r="DG88" s="135"/>
      <c r="DH88" s="135"/>
      <c r="DI88" s="135"/>
      <c r="DJ88" s="135"/>
      <c r="DK88" s="135"/>
      <c r="DL88" s="135"/>
      <c r="DM88" s="135"/>
      <c r="DN88" s="135"/>
      <c r="DO88" s="135"/>
      <c r="DP88" s="135"/>
      <c r="DQ88" s="135"/>
      <c r="DR88" s="135"/>
      <c r="DS88" s="135"/>
      <c r="DT88" s="135"/>
      <c r="DU88" s="135"/>
      <c r="DV88" s="135"/>
      <c r="DW88" s="135"/>
      <c r="DX88" s="135"/>
      <c r="DY88" s="135"/>
      <c r="DZ88" s="135"/>
      <c r="EA88" s="135"/>
      <c r="EB88" s="135"/>
      <c r="EC88" s="135"/>
      <c r="ED88" s="135"/>
      <c r="EE88" s="135"/>
      <c r="EF88" s="135"/>
      <c r="EG88" s="135"/>
      <c r="EH88" s="135"/>
      <c r="EI88" s="135"/>
      <c r="EJ88" s="135"/>
      <c r="EK88" s="135"/>
      <c r="EL88" s="135"/>
      <c r="EM88" s="135"/>
      <c r="EN88" s="135"/>
      <c r="EO88" s="135"/>
      <c r="EP88" s="135"/>
      <c r="EQ88" s="135"/>
      <c r="ER88" s="135"/>
      <c r="ES88" s="135"/>
      <c r="ET88" s="135"/>
      <c r="EU88" s="135"/>
      <c r="EV88" s="135"/>
      <c r="EW88" s="135"/>
      <c r="EX88" s="135"/>
      <c r="EY88" s="135"/>
      <c r="EZ88" s="135"/>
      <c r="FA88" s="135"/>
      <c r="FB88" s="135"/>
      <c r="FC88" s="135"/>
      <c r="FD88" s="135"/>
      <c r="FE88" s="135"/>
      <c r="FF88" s="135"/>
      <c r="FG88" s="135"/>
      <c r="FH88" s="135"/>
      <c r="FI88" s="135"/>
      <c r="FJ88" s="135"/>
      <c r="FK88" s="135"/>
      <c r="FL88" s="135"/>
      <c r="FM88" s="135"/>
      <c r="FN88" s="135"/>
      <c r="FO88" s="135"/>
      <c r="FP88" s="135"/>
      <c r="FQ88" s="135"/>
      <c r="FR88" s="135"/>
      <c r="FS88" s="135"/>
      <c r="FT88" s="135"/>
      <c r="FU88" s="135"/>
      <c r="FV88" s="135"/>
      <c r="FW88" s="135"/>
      <c r="FX88" s="135"/>
      <c r="FY88" s="135"/>
      <c r="FZ88" s="135"/>
      <c r="GA88" s="135"/>
      <c r="GB88" s="135"/>
      <c r="GC88" s="135"/>
      <c r="GD88" s="135"/>
      <c r="GE88" s="135"/>
      <c r="GF88" s="135"/>
      <c r="GG88" s="135"/>
      <c r="GH88" s="135"/>
      <c r="GI88" s="135"/>
      <c r="GJ88" s="135"/>
      <c r="GK88" s="135"/>
      <c r="GL88" s="132"/>
      <c r="GM88" s="132"/>
      <c r="GN88" s="132"/>
      <c r="GO88" s="132"/>
      <c r="GP88" s="132"/>
      <c r="GQ88" s="132"/>
      <c r="GR88" s="135"/>
      <c r="GS88" s="135"/>
      <c r="GT88" s="135"/>
      <c r="GU88" s="135"/>
      <c r="GV88" s="135"/>
      <c r="GW88" s="135"/>
      <c r="GX88" s="135"/>
      <c r="GY88" s="132"/>
      <c r="GZ88" s="132"/>
      <c r="HA88" s="132"/>
      <c r="HB88" s="135"/>
      <c r="HC88" s="135"/>
      <c r="HD88" s="135"/>
      <c r="HE88" s="135"/>
      <c r="HF88" s="135"/>
      <c r="HG88" s="135"/>
      <c r="HH88" s="135"/>
      <c r="HI88" s="132"/>
      <c r="HJ88" s="132"/>
      <c r="HK88" s="132"/>
      <c r="HL88" s="132"/>
      <c r="HM88" s="132"/>
      <c r="HN88" s="132"/>
      <c r="HO88" s="135"/>
      <c r="HP88" s="135"/>
      <c r="HQ88" s="135"/>
      <c r="HR88" s="135"/>
      <c r="HS88" s="135"/>
      <c r="HT88" s="135"/>
      <c r="HU88" s="135"/>
      <c r="HV88" s="135"/>
      <c r="HW88" s="135"/>
      <c r="HX88" s="135"/>
      <c r="HY88" s="135"/>
      <c r="HZ88" s="135"/>
      <c r="IA88" s="135"/>
      <c r="IB88" s="135"/>
      <c r="IC88" s="135"/>
      <c r="ID88" s="135"/>
      <c r="IE88" s="135"/>
      <c r="IF88" s="135"/>
      <c r="IG88" s="135"/>
      <c r="IH88" s="135"/>
      <c r="II88" s="135"/>
      <c r="IJ88" s="135"/>
      <c r="IK88" s="135"/>
      <c r="IL88" s="135"/>
      <c r="IM88" s="135"/>
      <c r="IN88" s="135"/>
      <c r="IO88" s="132"/>
      <c r="IP88" s="132"/>
      <c r="IQ88" s="132"/>
      <c r="IR88" s="332"/>
      <c r="IS88" s="132"/>
      <c r="IT88" s="332"/>
      <c r="IU88" s="332"/>
      <c r="IV88" s="332"/>
      <c r="IW88" s="332"/>
      <c r="IX88" s="332"/>
      <c r="IY88" s="332"/>
      <c r="IZ88" s="332"/>
      <c r="JA88" s="332"/>
      <c r="JB88" s="332"/>
      <c r="JC88" s="332"/>
      <c r="JD88" s="332"/>
      <c r="JE88" s="332"/>
      <c r="JF88" s="332"/>
      <c r="JG88" s="332"/>
      <c r="JH88" s="332"/>
      <c r="JI88" s="332"/>
      <c r="JJ88" s="332"/>
      <c r="JK88" s="332"/>
      <c r="JL88" s="332"/>
      <c r="JM88" s="332"/>
      <c r="JN88" s="332"/>
      <c r="JO88" s="332"/>
      <c r="JP88" s="332"/>
      <c r="JQ88" s="332"/>
      <c r="JR88" s="332"/>
      <c r="JS88" s="332"/>
      <c r="JT88" s="332"/>
      <c r="JU88" s="332"/>
      <c r="JV88" s="332"/>
      <c r="JW88" s="332"/>
      <c r="JX88" s="332"/>
      <c r="JY88" s="332"/>
      <c r="JZ88" s="332"/>
      <c r="KA88" s="332"/>
      <c r="KB88" s="332"/>
      <c r="KC88" s="332"/>
      <c r="KD88" s="332"/>
      <c r="KE88" s="332"/>
      <c r="KF88" s="332"/>
      <c r="KG88" s="332"/>
      <c r="KH88" s="332"/>
      <c r="KI88" s="332"/>
      <c r="KJ88" s="332"/>
      <c r="KK88" s="332"/>
      <c r="KL88" s="332"/>
      <c r="KM88" s="332"/>
      <c r="KN88" s="332"/>
      <c r="KO88" s="332"/>
      <c r="KP88" s="332"/>
      <c r="KQ88" s="332"/>
      <c r="KR88" s="332"/>
      <c r="KS88" s="332"/>
      <c r="KT88" s="332"/>
      <c r="KU88" s="332"/>
      <c r="KV88" s="332"/>
      <c r="KW88" s="332"/>
      <c r="KX88" s="332"/>
      <c r="KY88" s="332"/>
      <c r="KZ88" s="332"/>
      <c r="LA88" s="332"/>
      <c r="LB88" s="332"/>
      <c r="LC88" s="332"/>
      <c r="LD88" s="332"/>
      <c r="LE88" s="332"/>
      <c r="LF88" s="332"/>
      <c r="LG88" s="332"/>
      <c r="LH88" s="332"/>
      <c r="LI88" s="332"/>
      <c r="LJ88" s="332"/>
      <c r="LK88" s="332"/>
      <c r="LL88" s="332"/>
      <c r="LM88" s="332"/>
      <c r="LN88" s="332"/>
      <c r="LO88" s="332"/>
      <c r="LP88" s="332"/>
      <c r="LQ88" s="332"/>
      <c r="LR88" s="332"/>
      <c r="LS88" s="132">
        <f t="shared" si="40"/>
        <v>487259.76923076919</v>
      </c>
      <c r="LT88" s="132">
        <f t="shared" si="41"/>
        <v>487259.76923076919</v>
      </c>
      <c r="LU88" s="137">
        <f t="shared" si="42"/>
        <v>127253.43841247971</v>
      </c>
      <c r="LV88" s="136">
        <f t="shared" si="37"/>
        <v>0.26116138956715657</v>
      </c>
      <c r="LW88" s="137">
        <f t="shared" si="38"/>
        <v>409462.18487394962</v>
      </c>
      <c r="LX88" s="137">
        <f t="shared" si="39"/>
        <v>77797.815126050424</v>
      </c>
      <c r="LY88" s="377">
        <f t="shared" si="36"/>
        <v>487260</v>
      </c>
      <c r="LZ88" s="138" t="s">
        <v>123</v>
      </c>
    </row>
    <row r="89" spans="1:338" s="5" customFormat="1" ht="148.94999999999999" customHeight="1" x14ac:dyDescent="0.3">
      <c r="A89" s="131">
        <f t="shared" si="43"/>
        <v>86</v>
      </c>
      <c r="B89" s="236" t="s">
        <v>395</v>
      </c>
      <c r="C89" s="8" t="s">
        <v>396</v>
      </c>
      <c r="D89" s="236" t="s">
        <v>397</v>
      </c>
      <c r="E89" s="322">
        <v>1</v>
      </c>
      <c r="F89" s="132"/>
      <c r="G89" s="132"/>
      <c r="H89" s="132"/>
      <c r="I89" s="132"/>
      <c r="J89" s="132"/>
      <c r="K89" s="132"/>
      <c r="L89" s="132"/>
      <c r="M89" s="132"/>
      <c r="N89" s="132"/>
      <c r="O89" s="132"/>
      <c r="P89" s="132"/>
      <c r="Q89" s="132"/>
      <c r="R89" s="132"/>
      <c r="S89" s="132"/>
      <c r="T89" s="132"/>
      <c r="U89" s="132"/>
      <c r="V89" s="132"/>
      <c r="W89" s="132"/>
      <c r="X89" s="132"/>
      <c r="Y89" s="132"/>
      <c r="Z89" s="132"/>
      <c r="AA89" s="132"/>
      <c r="AB89" s="132"/>
      <c r="AC89" s="132"/>
      <c r="AD89" s="132"/>
      <c r="AE89" s="132"/>
      <c r="AF89" s="133"/>
      <c r="AG89" s="132"/>
      <c r="AH89" s="132"/>
      <c r="AI89" s="132"/>
      <c r="AJ89" s="132"/>
      <c r="AK89" s="134"/>
      <c r="AL89" s="134"/>
      <c r="AM89" s="135"/>
      <c r="AN89" s="137"/>
      <c r="AO89" s="135"/>
      <c r="AP89" s="135"/>
      <c r="AQ89" s="135"/>
      <c r="AR89" s="135"/>
      <c r="AS89" s="135"/>
      <c r="AT89" s="135"/>
      <c r="AU89" s="135"/>
      <c r="AV89" s="137"/>
      <c r="AW89" s="329"/>
      <c r="AX89" s="132"/>
      <c r="AY89" s="132"/>
      <c r="AZ89" s="137"/>
      <c r="BA89" s="137"/>
      <c r="BB89" s="135"/>
      <c r="BC89" s="135"/>
      <c r="BD89" s="137"/>
      <c r="BE89" s="137"/>
      <c r="BF89" s="135"/>
      <c r="BG89" s="135"/>
      <c r="BH89" s="135"/>
      <c r="BI89" s="135"/>
      <c r="BJ89" s="135"/>
      <c r="BK89" s="135"/>
      <c r="BL89" s="135"/>
      <c r="BM89" s="135"/>
      <c r="BN89" s="135"/>
      <c r="BO89" s="135"/>
      <c r="BP89" s="135"/>
      <c r="BQ89" s="330">
        <v>43792</v>
      </c>
      <c r="BR89" s="135"/>
      <c r="BS89" s="135">
        <v>41650</v>
      </c>
      <c r="BT89" s="135">
        <v>66640</v>
      </c>
      <c r="BU89" s="135"/>
      <c r="BV89" s="135"/>
      <c r="BW89" s="135"/>
      <c r="BX89" s="135"/>
      <c r="BY89" s="135"/>
      <c r="BZ89" s="132"/>
      <c r="CA89" s="132"/>
      <c r="CB89" s="132"/>
      <c r="CC89" s="132"/>
      <c r="CD89" s="132"/>
      <c r="CE89" s="132"/>
      <c r="CF89" s="137"/>
      <c r="CG89" s="137"/>
      <c r="CH89" s="330"/>
      <c r="CI89" s="135"/>
      <c r="CJ89" s="135"/>
      <c r="CK89" s="135"/>
      <c r="CL89" s="135"/>
      <c r="CM89" s="135"/>
      <c r="CN89" s="135"/>
      <c r="CO89" s="330"/>
      <c r="CP89" s="135"/>
      <c r="CQ89" s="135"/>
      <c r="CR89" s="135"/>
      <c r="CS89" s="135"/>
      <c r="CT89" s="135"/>
      <c r="CU89" s="135"/>
      <c r="CV89" s="135"/>
      <c r="CW89" s="135"/>
      <c r="CX89" s="135">
        <v>74940</v>
      </c>
      <c r="CY89" s="135"/>
      <c r="CZ89" s="135"/>
      <c r="DA89" s="135"/>
      <c r="DB89" s="137"/>
      <c r="DC89" s="137"/>
      <c r="DD89" s="137"/>
      <c r="DE89" s="135"/>
      <c r="DF89" s="135"/>
      <c r="DG89" s="135"/>
      <c r="DH89" s="135"/>
      <c r="DI89" s="135"/>
      <c r="DJ89" s="135"/>
      <c r="DK89" s="135"/>
      <c r="DL89" s="135"/>
      <c r="DM89" s="135"/>
      <c r="DN89" s="135"/>
      <c r="DO89" s="135"/>
      <c r="DP89" s="135"/>
      <c r="DQ89" s="135"/>
      <c r="DR89" s="135"/>
      <c r="DS89" s="135"/>
      <c r="DT89" s="135"/>
      <c r="DU89" s="135"/>
      <c r="DV89" s="135"/>
      <c r="DW89" s="135"/>
      <c r="DX89" s="135"/>
      <c r="DY89" s="135"/>
      <c r="DZ89" s="135"/>
      <c r="EA89" s="135"/>
      <c r="EB89" s="135"/>
      <c r="EC89" s="135"/>
      <c r="ED89" s="135"/>
      <c r="EE89" s="135"/>
      <c r="EF89" s="135"/>
      <c r="EG89" s="135"/>
      <c r="EH89" s="135"/>
      <c r="EI89" s="135"/>
      <c r="EJ89" s="135"/>
      <c r="EK89" s="135"/>
      <c r="EL89" s="135"/>
      <c r="EM89" s="135"/>
      <c r="EN89" s="135"/>
      <c r="EO89" s="135"/>
      <c r="EP89" s="135"/>
      <c r="EQ89" s="135"/>
      <c r="ER89" s="135"/>
      <c r="ES89" s="135"/>
      <c r="ET89" s="135"/>
      <c r="EU89" s="135"/>
      <c r="EV89" s="135"/>
      <c r="EW89" s="135"/>
      <c r="EX89" s="135"/>
      <c r="EY89" s="135"/>
      <c r="EZ89" s="135"/>
      <c r="FA89" s="135"/>
      <c r="FB89" s="135"/>
      <c r="FC89" s="135"/>
      <c r="FD89" s="135"/>
      <c r="FE89" s="135"/>
      <c r="FF89" s="135"/>
      <c r="FG89" s="135"/>
      <c r="FH89" s="135"/>
      <c r="FI89" s="135"/>
      <c r="FJ89" s="135"/>
      <c r="FK89" s="135"/>
      <c r="FL89" s="135"/>
      <c r="FM89" s="135"/>
      <c r="FN89" s="135"/>
      <c r="FO89" s="135"/>
      <c r="FP89" s="135"/>
      <c r="FQ89" s="135"/>
      <c r="FR89" s="135"/>
      <c r="FS89" s="135"/>
      <c r="FT89" s="135"/>
      <c r="FU89" s="135"/>
      <c r="FV89" s="135"/>
      <c r="FW89" s="135"/>
      <c r="FX89" s="135"/>
      <c r="FY89" s="135"/>
      <c r="FZ89" s="135"/>
      <c r="GA89" s="135"/>
      <c r="GB89" s="135"/>
      <c r="GC89" s="135"/>
      <c r="GD89" s="135"/>
      <c r="GE89" s="135"/>
      <c r="GF89" s="135"/>
      <c r="GG89" s="135"/>
      <c r="GH89" s="135"/>
      <c r="GI89" s="135"/>
      <c r="GJ89" s="135"/>
      <c r="GK89" s="135"/>
      <c r="GL89" s="132"/>
      <c r="GM89" s="132"/>
      <c r="GN89" s="132"/>
      <c r="GO89" s="132"/>
      <c r="GP89" s="132"/>
      <c r="GQ89" s="132"/>
      <c r="GR89" s="135"/>
      <c r="GS89" s="135"/>
      <c r="GT89" s="135"/>
      <c r="GU89" s="135"/>
      <c r="GV89" s="135"/>
      <c r="GW89" s="135"/>
      <c r="GX89" s="135"/>
      <c r="GY89" s="132"/>
      <c r="GZ89" s="132"/>
      <c r="HA89" s="132"/>
      <c r="HB89" s="135"/>
      <c r="HC89" s="135"/>
      <c r="HD89" s="135"/>
      <c r="HE89" s="135"/>
      <c r="HF89" s="135"/>
      <c r="HG89" s="135"/>
      <c r="HH89" s="135"/>
      <c r="HI89" s="132"/>
      <c r="HJ89" s="132"/>
      <c r="HK89" s="132"/>
      <c r="HL89" s="132"/>
      <c r="HM89" s="132"/>
      <c r="HN89" s="132"/>
      <c r="HO89" s="135"/>
      <c r="HP89" s="135"/>
      <c r="HQ89" s="135"/>
      <c r="HR89" s="135"/>
      <c r="HS89" s="135"/>
      <c r="HT89" s="135"/>
      <c r="HU89" s="135"/>
      <c r="HV89" s="135"/>
      <c r="HW89" s="135"/>
      <c r="HX89" s="135"/>
      <c r="HY89" s="135"/>
      <c r="HZ89" s="135"/>
      <c r="IA89" s="135"/>
      <c r="IB89" s="135"/>
      <c r="IC89" s="135"/>
      <c r="ID89" s="135"/>
      <c r="IE89" s="135"/>
      <c r="IF89" s="135"/>
      <c r="IG89" s="135"/>
      <c r="IH89" s="135"/>
      <c r="II89" s="135"/>
      <c r="IJ89" s="135"/>
      <c r="IK89" s="135"/>
      <c r="IL89" s="135"/>
      <c r="IM89" s="135"/>
      <c r="IN89" s="135"/>
      <c r="IO89" s="132"/>
      <c r="IP89" s="132"/>
      <c r="IQ89" s="132"/>
      <c r="IR89" s="332"/>
      <c r="IS89" s="132"/>
      <c r="IT89" s="332"/>
      <c r="IU89" s="332"/>
      <c r="IV89" s="332"/>
      <c r="IW89" s="332"/>
      <c r="IX89" s="332"/>
      <c r="IY89" s="332"/>
      <c r="IZ89" s="332"/>
      <c r="JA89" s="332"/>
      <c r="JB89" s="332"/>
      <c r="JC89" s="332"/>
      <c r="JD89" s="332"/>
      <c r="JE89" s="332"/>
      <c r="JF89" s="332"/>
      <c r="JG89" s="332"/>
      <c r="JH89" s="332"/>
      <c r="JI89" s="332"/>
      <c r="JJ89" s="332"/>
      <c r="JK89" s="332"/>
      <c r="JL89" s="332"/>
      <c r="JM89" s="332"/>
      <c r="JN89" s="332"/>
      <c r="JO89" s="332"/>
      <c r="JP89" s="332"/>
      <c r="JQ89" s="332"/>
      <c r="JR89" s="332"/>
      <c r="JS89" s="332"/>
      <c r="JT89" s="332"/>
      <c r="JU89" s="332"/>
      <c r="JV89" s="332"/>
      <c r="JW89" s="332"/>
      <c r="JX89" s="332"/>
      <c r="JY89" s="332"/>
      <c r="JZ89" s="332"/>
      <c r="KA89" s="332"/>
      <c r="KB89" s="332"/>
      <c r="KC89" s="332"/>
      <c r="KD89" s="332"/>
      <c r="KE89" s="332"/>
      <c r="KF89" s="332"/>
      <c r="KG89" s="332"/>
      <c r="KH89" s="332"/>
      <c r="KI89" s="332"/>
      <c r="KJ89" s="332"/>
      <c r="KK89" s="332"/>
      <c r="KL89" s="332"/>
      <c r="KM89" s="332"/>
      <c r="KN89" s="332"/>
      <c r="KO89" s="332"/>
      <c r="KP89" s="332"/>
      <c r="KQ89" s="332"/>
      <c r="KR89" s="332"/>
      <c r="KS89" s="332"/>
      <c r="KT89" s="332"/>
      <c r="KU89" s="332"/>
      <c r="KV89" s="332"/>
      <c r="KW89" s="332"/>
      <c r="KX89" s="332"/>
      <c r="KY89" s="332"/>
      <c r="KZ89" s="332"/>
      <c r="LA89" s="332"/>
      <c r="LB89" s="332"/>
      <c r="LC89" s="332"/>
      <c r="LD89" s="332"/>
      <c r="LE89" s="332"/>
      <c r="LF89" s="332"/>
      <c r="LG89" s="332"/>
      <c r="LH89" s="332"/>
      <c r="LI89" s="332"/>
      <c r="LJ89" s="332"/>
      <c r="LK89" s="332"/>
      <c r="LL89" s="332"/>
      <c r="LM89" s="332"/>
      <c r="LN89" s="332"/>
      <c r="LO89" s="332"/>
      <c r="LP89" s="332"/>
      <c r="LQ89" s="332"/>
      <c r="LR89" s="332"/>
      <c r="LS89" s="132">
        <f t="shared" si="40"/>
        <v>55216</v>
      </c>
      <c r="LT89" s="132">
        <f t="shared" si="41"/>
        <v>56755.5</v>
      </c>
      <c r="LU89" s="137">
        <f t="shared" si="42"/>
        <v>16579.182157151179</v>
      </c>
      <c r="LV89" s="136">
        <f t="shared" si="37"/>
        <v>0.29211586819164981</v>
      </c>
      <c r="LW89" s="137">
        <f t="shared" si="38"/>
        <v>46400</v>
      </c>
      <c r="LX89" s="137">
        <f t="shared" si="39"/>
        <v>8816</v>
      </c>
      <c r="LY89" s="377">
        <f t="shared" si="36"/>
        <v>55216</v>
      </c>
      <c r="LZ89" s="138" t="s">
        <v>123</v>
      </c>
    </row>
    <row r="90" spans="1:338" s="5" customFormat="1" ht="95.55" customHeight="1" x14ac:dyDescent="0.3">
      <c r="A90" s="131">
        <f t="shared" si="43"/>
        <v>87</v>
      </c>
      <c r="B90" s="236" t="s">
        <v>398</v>
      </c>
      <c r="C90" s="8" t="s">
        <v>399</v>
      </c>
      <c r="D90" s="236" t="s">
        <v>8</v>
      </c>
      <c r="E90" s="322">
        <v>1</v>
      </c>
      <c r="F90" s="132"/>
      <c r="G90" s="132"/>
      <c r="H90" s="132"/>
      <c r="I90" s="132"/>
      <c r="J90" s="132"/>
      <c r="K90" s="132"/>
      <c r="L90" s="132"/>
      <c r="M90" s="132"/>
      <c r="N90" s="132"/>
      <c r="O90" s="132"/>
      <c r="P90" s="132"/>
      <c r="Q90" s="132"/>
      <c r="R90" s="132"/>
      <c r="S90" s="132"/>
      <c r="T90" s="132"/>
      <c r="U90" s="132"/>
      <c r="V90" s="132"/>
      <c r="W90" s="132"/>
      <c r="X90" s="132"/>
      <c r="Y90" s="132"/>
      <c r="Z90" s="132"/>
      <c r="AA90" s="132"/>
      <c r="AB90" s="132"/>
      <c r="AC90" s="132"/>
      <c r="AD90" s="132"/>
      <c r="AE90" s="132"/>
      <c r="AF90" s="133"/>
      <c r="AG90" s="132"/>
      <c r="AH90" s="132"/>
      <c r="AI90" s="132"/>
      <c r="AJ90" s="132"/>
      <c r="AK90" s="134"/>
      <c r="AL90" s="134"/>
      <c r="AM90" s="135"/>
      <c r="AN90" s="137"/>
      <c r="AO90" s="135"/>
      <c r="AP90" s="135"/>
      <c r="AQ90" s="135"/>
      <c r="AR90" s="135"/>
      <c r="AS90" s="135"/>
      <c r="AT90" s="135"/>
      <c r="AU90" s="135"/>
      <c r="AV90" s="137"/>
      <c r="AW90" s="329"/>
      <c r="AX90" s="132"/>
      <c r="AY90" s="132"/>
      <c r="AZ90" s="137"/>
      <c r="BA90" s="137"/>
      <c r="BB90" s="135"/>
      <c r="BC90" s="135"/>
      <c r="BD90" s="137">
        <v>24000</v>
      </c>
      <c r="BE90" s="137">
        <f>BD90+(BD90*5.1%)</f>
        <v>25224</v>
      </c>
      <c r="BF90" s="135"/>
      <c r="BG90" s="135"/>
      <c r="BH90" s="135"/>
      <c r="BI90" s="135"/>
      <c r="BJ90" s="135"/>
      <c r="BK90" s="135"/>
      <c r="BL90" s="135"/>
      <c r="BM90" s="135"/>
      <c r="BN90" s="135"/>
      <c r="BO90" s="135"/>
      <c r="BP90" s="135"/>
      <c r="BQ90" s="330"/>
      <c r="BR90" s="135"/>
      <c r="BS90" s="135"/>
      <c r="BT90" s="135"/>
      <c r="BU90" s="135"/>
      <c r="BV90" s="135"/>
      <c r="BW90" s="135"/>
      <c r="BX90" s="135"/>
      <c r="BY90" s="135"/>
      <c r="BZ90" s="132"/>
      <c r="CA90" s="132"/>
      <c r="CB90" s="132"/>
      <c r="CC90" s="132"/>
      <c r="CD90" s="132"/>
      <c r="CE90" s="132"/>
      <c r="CF90" s="137"/>
      <c r="CG90" s="137"/>
      <c r="CH90" s="330"/>
      <c r="CI90" s="135"/>
      <c r="CJ90" s="135"/>
      <c r="CK90" s="135"/>
      <c r="CL90" s="135"/>
      <c r="CM90" s="135"/>
      <c r="CN90" s="135"/>
      <c r="CO90" s="330"/>
      <c r="CP90" s="135"/>
      <c r="CQ90" s="135"/>
      <c r="CR90" s="135"/>
      <c r="CS90" s="135"/>
      <c r="CT90" s="135"/>
      <c r="CU90" s="135"/>
      <c r="CV90" s="135"/>
      <c r="CW90" s="135"/>
      <c r="CX90" s="135"/>
      <c r="CY90" s="135"/>
      <c r="CZ90" s="135"/>
      <c r="DA90" s="135"/>
      <c r="DB90" s="137"/>
      <c r="DC90" s="137"/>
      <c r="DD90" s="137"/>
      <c r="DE90" s="135"/>
      <c r="DF90" s="135"/>
      <c r="DG90" s="135"/>
      <c r="DH90" s="135"/>
      <c r="DI90" s="135"/>
      <c r="DJ90" s="135"/>
      <c r="DK90" s="135"/>
      <c r="DL90" s="135"/>
      <c r="DM90" s="135"/>
      <c r="DN90" s="135"/>
      <c r="DO90" s="135"/>
      <c r="DP90" s="135"/>
      <c r="DQ90" s="135"/>
      <c r="DR90" s="135"/>
      <c r="DS90" s="135"/>
      <c r="DT90" s="135"/>
      <c r="DU90" s="135"/>
      <c r="DV90" s="135"/>
      <c r="DW90" s="135"/>
      <c r="DX90" s="135"/>
      <c r="DY90" s="135"/>
      <c r="DZ90" s="135"/>
      <c r="EA90" s="135"/>
      <c r="EB90" s="135"/>
      <c r="EC90" s="135"/>
      <c r="ED90" s="135"/>
      <c r="EE90" s="135"/>
      <c r="EF90" s="135"/>
      <c r="EG90" s="135"/>
      <c r="EH90" s="135"/>
      <c r="EI90" s="135"/>
      <c r="EJ90" s="135"/>
      <c r="EK90" s="135"/>
      <c r="EL90" s="135"/>
      <c r="EM90" s="135"/>
      <c r="EN90" s="135"/>
      <c r="EO90" s="135"/>
      <c r="EP90" s="135"/>
      <c r="EQ90" s="135"/>
      <c r="ER90" s="135"/>
      <c r="ES90" s="135"/>
      <c r="ET90" s="135"/>
      <c r="EU90" s="135"/>
      <c r="EV90" s="135"/>
      <c r="EW90" s="135"/>
      <c r="EX90" s="135"/>
      <c r="EY90" s="135"/>
      <c r="EZ90" s="135"/>
      <c r="FA90" s="135"/>
      <c r="FB90" s="135"/>
      <c r="FC90" s="135"/>
      <c r="FD90" s="135"/>
      <c r="FE90" s="135"/>
      <c r="FF90" s="135"/>
      <c r="FG90" s="135"/>
      <c r="FH90" s="135"/>
      <c r="FI90" s="135"/>
      <c r="FJ90" s="135"/>
      <c r="FK90" s="135"/>
      <c r="FL90" s="135"/>
      <c r="FM90" s="135"/>
      <c r="FN90" s="135"/>
      <c r="FO90" s="135"/>
      <c r="FP90" s="135"/>
      <c r="FQ90" s="135"/>
      <c r="FR90" s="135"/>
      <c r="FS90" s="135"/>
      <c r="FT90" s="135"/>
      <c r="FU90" s="135"/>
      <c r="FV90" s="135"/>
      <c r="FW90" s="135"/>
      <c r="FX90" s="135"/>
      <c r="FY90" s="135"/>
      <c r="FZ90" s="135"/>
      <c r="GA90" s="135"/>
      <c r="GB90" s="135"/>
      <c r="GC90" s="135"/>
      <c r="GD90" s="135"/>
      <c r="GE90" s="135"/>
      <c r="GF90" s="135"/>
      <c r="GG90" s="135"/>
      <c r="GH90" s="135"/>
      <c r="GI90" s="135"/>
      <c r="GJ90" s="135"/>
      <c r="GK90" s="135"/>
      <c r="GL90" s="132"/>
      <c r="GM90" s="132"/>
      <c r="GN90" s="132"/>
      <c r="GO90" s="132"/>
      <c r="GP90" s="132"/>
      <c r="GQ90" s="132"/>
      <c r="GR90" s="135"/>
      <c r="GS90" s="135"/>
      <c r="GT90" s="135"/>
      <c r="GU90" s="135"/>
      <c r="GV90" s="135"/>
      <c r="GW90" s="135"/>
      <c r="GX90" s="135"/>
      <c r="GY90" s="132"/>
      <c r="GZ90" s="132"/>
      <c r="HA90" s="132"/>
      <c r="HB90" s="135"/>
      <c r="HC90" s="135"/>
      <c r="HD90" s="135"/>
      <c r="HE90" s="135"/>
      <c r="HF90" s="135"/>
      <c r="HG90" s="135"/>
      <c r="HH90" s="135"/>
      <c r="HI90" s="132"/>
      <c r="HJ90" s="132"/>
      <c r="HK90" s="132"/>
      <c r="HL90" s="132"/>
      <c r="HM90" s="132"/>
      <c r="HN90" s="132"/>
      <c r="HO90" s="135"/>
      <c r="HP90" s="135"/>
      <c r="HQ90" s="135"/>
      <c r="HR90" s="135"/>
      <c r="HS90" s="135"/>
      <c r="HT90" s="135"/>
      <c r="HU90" s="135"/>
      <c r="HV90" s="135"/>
      <c r="HW90" s="135"/>
      <c r="HX90" s="135"/>
      <c r="HY90" s="135"/>
      <c r="HZ90" s="135"/>
      <c r="IA90" s="135"/>
      <c r="IB90" s="135"/>
      <c r="IC90" s="135"/>
      <c r="ID90" s="135"/>
      <c r="IE90" s="135"/>
      <c r="IF90" s="135"/>
      <c r="IG90" s="135"/>
      <c r="IH90" s="135"/>
      <c r="II90" s="135"/>
      <c r="IJ90" s="135"/>
      <c r="IK90" s="135"/>
      <c r="IL90" s="135"/>
      <c r="IM90" s="135"/>
      <c r="IN90" s="135"/>
      <c r="IO90" s="132"/>
      <c r="IP90" s="132"/>
      <c r="IQ90" s="132"/>
      <c r="IR90" s="332"/>
      <c r="IS90" s="132"/>
      <c r="IT90" s="332"/>
      <c r="IU90" s="332"/>
      <c r="IV90" s="332"/>
      <c r="IW90" s="332"/>
      <c r="IX90" s="332"/>
      <c r="IY90" s="332"/>
      <c r="IZ90" s="332"/>
      <c r="JA90" s="332"/>
      <c r="JB90" s="332"/>
      <c r="JC90" s="332"/>
      <c r="JD90" s="332"/>
      <c r="JE90" s="332"/>
      <c r="JF90" s="332"/>
      <c r="JG90" s="332"/>
      <c r="JH90" s="332"/>
      <c r="JI90" s="332"/>
      <c r="JJ90" s="332"/>
      <c r="JK90" s="332"/>
      <c r="JL90" s="332"/>
      <c r="JM90" s="332"/>
      <c r="JN90" s="332"/>
      <c r="JO90" s="332"/>
      <c r="JP90" s="332"/>
      <c r="JQ90" s="332"/>
      <c r="JR90" s="332"/>
      <c r="JS90" s="332"/>
      <c r="JT90" s="332"/>
      <c r="JU90" s="332"/>
      <c r="JV90" s="332"/>
      <c r="JW90" s="332">
        <v>23000</v>
      </c>
      <c r="JX90" s="332">
        <f>+(JW90*5.1%)+JW90</f>
        <v>24173</v>
      </c>
      <c r="JY90" s="332"/>
      <c r="JZ90" s="332"/>
      <c r="KA90" s="332"/>
      <c r="KB90" s="332"/>
      <c r="KC90" s="332"/>
      <c r="KD90" s="332"/>
      <c r="KE90" s="332"/>
      <c r="KF90" s="332"/>
      <c r="KG90" s="332"/>
      <c r="KH90" s="332"/>
      <c r="KI90" s="332"/>
      <c r="KJ90" s="332"/>
      <c r="KK90" s="332"/>
      <c r="KL90" s="332"/>
      <c r="KM90" s="332"/>
      <c r="KN90" s="332"/>
      <c r="KO90" s="332"/>
      <c r="KP90" s="332"/>
      <c r="KQ90" s="332"/>
      <c r="KR90" s="332"/>
      <c r="KS90" s="332"/>
      <c r="KT90" s="332"/>
      <c r="KU90" s="332"/>
      <c r="KV90" s="332"/>
      <c r="KW90" s="332"/>
      <c r="KX90" s="332"/>
      <c r="KY90" s="332"/>
      <c r="KZ90" s="332"/>
      <c r="LA90" s="332"/>
      <c r="LB90" s="332"/>
      <c r="LC90" s="332"/>
      <c r="LD90" s="332"/>
      <c r="LE90" s="332"/>
      <c r="LF90" s="332"/>
      <c r="LG90" s="332"/>
      <c r="LH90" s="332"/>
      <c r="LI90" s="332"/>
      <c r="LJ90" s="332"/>
      <c r="LK90" s="332"/>
      <c r="LL90" s="332"/>
      <c r="LM90" s="332"/>
      <c r="LN90" s="332"/>
      <c r="LO90" s="332"/>
      <c r="LP90" s="332"/>
      <c r="LQ90" s="332"/>
      <c r="LR90" s="332"/>
      <c r="LS90" s="132">
        <f t="shared" si="40"/>
        <v>24698.5</v>
      </c>
      <c r="LT90" s="132">
        <f t="shared" si="41"/>
        <v>24698.5</v>
      </c>
      <c r="LU90" s="137">
        <f t="shared" si="42"/>
        <v>743.16922702706142</v>
      </c>
      <c r="LV90" s="136">
        <f t="shared" si="37"/>
        <v>3.0089650263257342E-2</v>
      </c>
      <c r="LW90" s="137">
        <f t="shared" si="38"/>
        <v>20755.462184873952</v>
      </c>
      <c r="LX90" s="137">
        <f t="shared" si="39"/>
        <v>3943.5378151260506</v>
      </c>
      <c r="LY90" s="377">
        <f t="shared" si="36"/>
        <v>24699</v>
      </c>
      <c r="LZ90" s="333" t="s">
        <v>283</v>
      </c>
    </row>
    <row r="91" spans="1:338" s="5" customFormat="1" ht="126.45" customHeight="1" x14ac:dyDescent="0.3">
      <c r="A91" s="131">
        <f t="shared" si="43"/>
        <v>88</v>
      </c>
      <c r="B91" s="236" t="s">
        <v>400</v>
      </c>
      <c r="C91" s="355" t="s">
        <v>713</v>
      </c>
      <c r="D91" s="236" t="s">
        <v>8</v>
      </c>
      <c r="E91" s="322">
        <v>1</v>
      </c>
      <c r="F91" s="132"/>
      <c r="G91" s="132"/>
      <c r="H91" s="132"/>
      <c r="I91" s="132"/>
      <c r="J91" s="132"/>
      <c r="K91" s="132"/>
      <c r="L91" s="132"/>
      <c r="M91" s="132"/>
      <c r="N91" s="132"/>
      <c r="O91" s="132"/>
      <c r="P91" s="132"/>
      <c r="Q91" s="132"/>
      <c r="R91" s="132"/>
      <c r="S91" s="132"/>
      <c r="T91" s="132"/>
      <c r="U91" s="132"/>
      <c r="V91" s="132"/>
      <c r="W91" s="132"/>
      <c r="X91" s="132"/>
      <c r="Y91" s="132"/>
      <c r="Z91" s="132"/>
      <c r="AA91" s="132"/>
      <c r="AB91" s="132"/>
      <c r="AC91" s="132"/>
      <c r="AD91" s="132"/>
      <c r="AE91" s="132"/>
      <c r="AF91" s="133"/>
      <c r="AG91" s="132"/>
      <c r="AH91" s="132"/>
      <c r="AI91" s="132"/>
      <c r="AJ91" s="132"/>
      <c r="AK91" s="134"/>
      <c r="AL91" s="134"/>
      <c r="AM91" s="135"/>
      <c r="AN91" s="137"/>
      <c r="AO91" s="135"/>
      <c r="AP91" s="135"/>
      <c r="AQ91" s="135"/>
      <c r="AR91" s="135"/>
      <c r="AS91" s="135"/>
      <c r="AT91" s="135"/>
      <c r="AU91" s="135"/>
      <c r="AV91" s="137">
        <v>20751</v>
      </c>
      <c r="AW91" s="329">
        <f>+(AV91*5.1%)+AV91</f>
        <v>21809.300999999999</v>
      </c>
      <c r="AX91" s="132"/>
      <c r="AY91" s="132"/>
      <c r="AZ91" s="137">
        <v>26363.076923076922</v>
      </c>
      <c r="BA91" s="137">
        <f>+(AZ91*5.1%)+AZ91</f>
        <v>27707.593846153846</v>
      </c>
      <c r="BB91" s="135"/>
      <c r="BC91" s="135"/>
      <c r="BD91" s="137">
        <v>21400</v>
      </c>
      <c r="BE91" s="137">
        <f>+(BD91*5.1%)+BD91</f>
        <v>22491.4</v>
      </c>
      <c r="BF91" s="135"/>
      <c r="BG91" s="135"/>
      <c r="BH91" s="135"/>
      <c r="BI91" s="135"/>
      <c r="BJ91" s="135"/>
      <c r="BK91" s="135"/>
      <c r="BL91" s="135"/>
      <c r="BM91" s="135"/>
      <c r="BN91" s="135"/>
      <c r="BO91" s="135"/>
      <c r="BP91" s="135"/>
      <c r="BQ91" s="330"/>
      <c r="BR91" s="135"/>
      <c r="BS91" s="135"/>
      <c r="BT91" s="135"/>
      <c r="BU91" s="135"/>
      <c r="BV91" s="135"/>
      <c r="BW91" s="135"/>
      <c r="BX91" s="135"/>
      <c r="BY91" s="135"/>
      <c r="BZ91" s="132"/>
      <c r="CA91" s="132"/>
      <c r="CB91" s="132"/>
      <c r="CC91" s="132"/>
      <c r="CD91" s="132"/>
      <c r="CE91" s="132"/>
      <c r="CF91" s="137"/>
      <c r="CG91" s="137"/>
      <c r="CH91" s="330"/>
      <c r="CI91" s="135"/>
      <c r="CJ91" s="135"/>
      <c r="CK91" s="135"/>
      <c r="CL91" s="135"/>
      <c r="CM91" s="135"/>
      <c r="CN91" s="135"/>
      <c r="CO91" s="330"/>
      <c r="CP91" s="135"/>
      <c r="CQ91" s="135"/>
      <c r="CR91" s="135"/>
      <c r="CS91" s="135"/>
      <c r="CT91" s="135"/>
      <c r="CU91" s="135"/>
      <c r="CV91" s="135"/>
      <c r="CW91" s="135"/>
      <c r="CX91" s="135"/>
      <c r="CY91" s="135"/>
      <c r="CZ91" s="135"/>
      <c r="DA91" s="135"/>
      <c r="DB91" s="137"/>
      <c r="DC91" s="137"/>
      <c r="DD91" s="137"/>
      <c r="DE91" s="135"/>
      <c r="DF91" s="135"/>
      <c r="DG91" s="135"/>
      <c r="DH91" s="135"/>
      <c r="DI91" s="135"/>
      <c r="DJ91" s="135"/>
      <c r="DK91" s="135"/>
      <c r="DL91" s="135"/>
      <c r="DM91" s="135"/>
      <c r="DN91" s="135"/>
      <c r="DO91" s="135"/>
      <c r="DP91" s="135"/>
      <c r="DQ91" s="135"/>
      <c r="DR91" s="135"/>
      <c r="DS91" s="135"/>
      <c r="DT91" s="135"/>
      <c r="DU91" s="135"/>
      <c r="DV91" s="135"/>
      <c r="DW91" s="135"/>
      <c r="DX91" s="135"/>
      <c r="DY91" s="135"/>
      <c r="DZ91" s="135"/>
      <c r="EA91" s="135"/>
      <c r="EB91" s="135"/>
      <c r="EC91" s="135"/>
      <c r="ED91" s="135"/>
      <c r="EE91" s="135"/>
      <c r="EF91" s="135"/>
      <c r="EG91" s="135"/>
      <c r="EH91" s="135"/>
      <c r="EI91" s="135"/>
      <c r="EJ91" s="135"/>
      <c r="EK91" s="135"/>
      <c r="EL91" s="135"/>
      <c r="EM91" s="135"/>
      <c r="EN91" s="135"/>
      <c r="EO91" s="135"/>
      <c r="EP91" s="135"/>
      <c r="EQ91" s="135"/>
      <c r="ER91" s="135"/>
      <c r="ES91" s="135"/>
      <c r="ET91" s="135"/>
      <c r="EU91" s="135"/>
      <c r="EV91" s="135"/>
      <c r="EW91" s="135"/>
      <c r="EX91" s="135"/>
      <c r="EY91" s="135"/>
      <c r="EZ91" s="135"/>
      <c r="FA91" s="135"/>
      <c r="FB91" s="135"/>
      <c r="FC91" s="135"/>
      <c r="FD91" s="135"/>
      <c r="FE91" s="135"/>
      <c r="FF91" s="135"/>
      <c r="FG91" s="135"/>
      <c r="FH91" s="135"/>
      <c r="FI91" s="135"/>
      <c r="FJ91" s="135"/>
      <c r="FK91" s="135"/>
      <c r="FL91" s="135"/>
      <c r="FM91" s="135"/>
      <c r="FN91" s="135"/>
      <c r="FO91" s="135"/>
      <c r="FP91" s="135"/>
      <c r="FQ91" s="135"/>
      <c r="FR91" s="135"/>
      <c r="FS91" s="135"/>
      <c r="FT91" s="135"/>
      <c r="FU91" s="135"/>
      <c r="FV91" s="135"/>
      <c r="FW91" s="135"/>
      <c r="FX91" s="135"/>
      <c r="FY91" s="135"/>
      <c r="FZ91" s="135"/>
      <c r="GA91" s="135"/>
      <c r="GB91" s="135"/>
      <c r="GC91" s="135"/>
      <c r="GD91" s="135"/>
      <c r="GE91" s="135"/>
      <c r="GF91" s="135"/>
      <c r="GG91" s="135"/>
      <c r="GH91" s="135"/>
      <c r="GI91" s="135"/>
      <c r="GJ91" s="135"/>
      <c r="GK91" s="135"/>
      <c r="GL91" s="132"/>
      <c r="GM91" s="132"/>
      <c r="GN91" s="132"/>
      <c r="GO91" s="132"/>
      <c r="GP91" s="132"/>
      <c r="GQ91" s="132"/>
      <c r="GR91" s="135"/>
      <c r="GS91" s="135"/>
      <c r="GT91" s="135"/>
      <c r="GU91" s="135"/>
      <c r="GV91" s="135"/>
      <c r="GW91" s="135"/>
      <c r="GX91" s="135"/>
      <c r="GY91" s="132"/>
      <c r="GZ91" s="132"/>
      <c r="HA91" s="132"/>
      <c r="HB91" s="135"/>
      <c r="HC91" s="135"/>
      <c r="HD91" s="135"/>
      <c r="HE91" s="135"/>
      <c r="HF91" s="135"/>
      <c r="HG91" s="135"/>
      <c r="HH91" s="135"/>
      <c r="HI91" s="132"/>
      <c r="HJ91" s="132"/>
      <c r="HK91" s="132"/>
      <c r="HL91" s="132"/>
      <c r="HM91" s="132"/>
      <c r="HN91" s="132"/>
      <c r="HO91" s="135"/>
      <c r="HP91" s="135"/>
      <c r="HQ91" s="135"/>
      <c r="HR91" s="135"/>
      <c r="HS91" s="135"/>
      <c r="HT91" s="135"/>
      <c r="HU91" s="135"/>
      <c r="HV91" s="135"/>
      <c r="HW91" s="135"/>
      <c r="HX91" s="135"/>
      <c r="HY91" s="135"/>
      <c r="HZ91" s="135"/>
      <c r="IA91" s="135"/>
      <c r="IB91" s="135"/>
      <c r="IC91" s="135"/>
      <c r="ID91" s="135"/>
      <c r="IE91" s="135"/>
      <c r="IF91" s="135"/>
      <c r="IG91" s="135"/>
      <c r="IH91" s="135"/>
      <c r="II91" s="135"/>
      <c r="IJ91" s="135"/>
      <c r="IK91" s="135"/>
      <c r="IL91" s="135"/>
      <c r="IM91" s="135"/>
      <c r="IN91" s="135"/>
      <c r="IO91" s="132"/>
      <c r="IP91" s="132"/>
      <c r="IQ91" s="132"/>
      <c r="IR91" s="332"/>
      <c r="IS91" s="132"/>
      <c r="IT91" s="332"/>
      <c r="IU91" s="332"/>
      <c r="IV91" s="332"/>
      <c r="IW91" s="332"/>
      <c r="IX91" s="332"/>
      <c r="IY91" s="332"/>
      <c r="IZ91" s="332"/>
      <c r="JA91" s="332"/>
      <c r="JB91" s="332"/>
      <c r="JC91" s="332"/>
      <c r="JD91" s="332"/>
      <c r="JE91" s="332"/>
      <c r="JF91" s="332"/>
      <c r="JG91" s="332"/>
      <c r="JH91" s="332"/>
      <c r="JI91" s="332"/>
      <c r="JJ91" s="332"/>
      <c r="JK91" s="332"/>
      <c r="JL91" s="332"/>
      <c r="JM91" s="332"/>
      <c r="JN91" s="332"/>
      <c r="JO91" s="332"/>
      <c r="JP91" s="332"/>
      <c r="JQ91" s="332"/>
      <c r="JR91" s="332"/>
      <c r="JS91" s="332"/>
      <c r="JT91" s="332"/>
      <c r="JU91" s="332"/>
      <c r="JV91" s="332"/>
      <c r="JW91" s="332"/>
      <c r="JX91" s="332"/>
      <c r="JY91" s="332"/>
      <c r="JZ91" s="332"/>
      <c r="KA91" s="332"/>
      <c r="KB91" s="332"/>
      <c r="KC91" s="332"/>
      <c r="KD91" s="332"/>
      <c r="KE91" s="332"/>
      <c r="KF91" s="332"/>
      <c r="KG91" s="332"/>
      <c r="KH91" s="332"/>
      <c r="KI91" s="332"/>
      <c r="KJ91" s="332"/>
      <c r="KK91" s="332"/>
      <c r="KL91" s="332"/>
      <c r="KM91" s="332"/>
      <c r="KN91" s="332"/>
      <c r="KO91" s="332"/>
      <c r="KP91" s="332"/>
      <c r="KQ91" s="332"/>
      <c r="KR91" s="332"/>
      <c r="KS91" s="332"/>
      <c r="KT91" s="332"/>
      <c r="KU91" s="332"/>
      <c r="KV91" s="332"/>
      <c r="KW91" s="332"/>
      <c r="KX91" s="332"/>
      <c r="KY91" s="332"/>
      <c r="KZ91" s="332"/>
      <c r="LA91" s="332"/>
      <c r="LB91" s="332"/>
      <c r="LC91" s="332"/>
      <c r="LD91" s="332"/>
      <c r="LE91" s="332"/>
      <c r="LF91" s="332"/>
      <c r="LG91" s="332"/>
      <c r="LH91" s="332"/>
      <c r="LI91" s="332"/>
      <c r="LJ91" s="332"/>
      <c r="LK91" s="332"/>
      <c r="LL91" s="332"/>
      <c r="LM91" s="332"/>
      <c r="LN91" s="332"/>
      <c r="LO91" s="332"/>
      <c r="LP91" s="332"/>
      <c r="LQ91" s="332"/>
      <c r="LR91" s="332"/>
      <c r="LS91" s="132">
        <f t="shared" si="40"/>
        <v>22491.4</v>
      </c>
      <c r="LT91" s="132">
        <f t="shared" si="41"/>
        <v>24002.764948717948</v>
      </c>
      <c r="LU91" s="137">
        <f t="shared" si="42"/>
        <v>3226.5511976268558</v>
      </c>
      <c r="LV91" s="136">
        <f t="shared" si="37"/>
        <v>0.13442414673977776</v>
      </c>
      <c r="LW91" s="137">
        <f t="shared" si="38"/>
        <v>20170.588235294119</v>
      </c>
      <c r="LX91" s="137">
        <f t="shared" si="39"/>
        <v>3832.4117647058824</v>
      </c>
      <c r="LY91" s="377">
        <f t="shared" si="36"/>
        <v>24003</v>
      </c>
      <c r="LZ91" s="138" t="s">
        <v>118</v>
      </c>
    </row>
    <row r="92" spans="1:338" s="5" customFormat="1" ht="88.05" customHeight="1" x14ac:dyDescent="0.3">
      <c r="A92" s="131">
        <f t="shared" si="43"/>
        <v>89</v>
      </c>
      <c r="B92" s="236" t="s">
        <v>401</v>
      </c>
      <c r="C92" s="8" t="s">
        <v>402</v>
      </c>
      <c r="D92" s="236" t="s">
        <v>8</v>
      </c>
      <c r="E92" s="322">
        <v>1</v>
      </c>
      <c r="F92" s="132"/>
      <c r="G92" s="132"/>
      <c r="H92" s="132"/>
      <c r="I92" s="132"/>
      <c r="J92" s="132"/>
      <c r="K92" s="132"/>
      <c r="L92" s="132"/>
      <c r="M92" s="132"/>
      <c r="N92" s="132"/>
      <c r="O92" s="132"/>
      <c r="P92" s="132"/>
      <c r="Q92" s="132"/>
      <c r="R92" s="132"/>
      <c r="S92" s="132"/>
      <c r="T92" s="132"/>
      <c r="U92" s="132"/>
      <c r="V92" s="132"/>
      <c r="W92" s="132"/>
      <c r="X92" s="132"/>
      <c r="Y92" s="132"/>
      <c r="Z92" s="132"/>
      <c r="AA92" s="132"/>
      <c r="AB92" s="132"/>
      <c r="AC92" s="132"/>
      <c r="AD92" s="132"/>
      <c r="AE92" s="132"/>
      <c r="AF92" s="133"/>
      <c r="AG92" s="132"/>
      <c r="AH92" s="132"/>
      <c r="AI92" s="132"/>
      <c r="AJ92" s="132"/>
      <c r="AK92" s="134"/>
      <c r="AL92" s="134"/>
      <c r="AM92" s="135"/>
      <c r="AN92" s="137"/>
      <c r="AO92" s="135"/>
      <c r="AP92" s="135"/>
      <c r="AQ92" s="135"/>
      <c r="AR92" s="135"/>
      <c r="AS92" s="135"/>
      <c r="AT92" s="135"/>
      <c r="AU92" s="135"/>
      <c r="AV92" s="137"/>
      <c r="AW92" s="329"/>
      <c r="AX92" s="132"/>
      <c r="AY92" s="132"/>
      <c r="AZ92" s="137"/>
      <c r="BA92" s="137"/>
      <c r="BB92" s="135"/>
      <c r="BC92" s="135"/>
      <c r="BD92" s="137"/>
      <c r="BE92" s="137"/>
      <c r="BF92" s="135"/>
      <c r="BG92" s="135"/>
      <c r="BH92" s="135">
        <v>395000</v>
      </c>
      <c r="BI92" s="135">
        <v>410000</v>
      </c>
      <c r="BJ92" s="135">
        <v>380000</v>
      </c>
      <c r="BK92" s="135"/>
      <c r="BL92" s="135"/>
      <c r="BM92" s="135"/>
      <c r="BN92" s="135"/>
      <c r="BO92" s="135"/>
      <c r="BP92" s="135"/>
      <c r="BQ92" s="330"/>
      <c r="BR92" s="135"/>
      <c r="BS92" s="135"/>
      <c r="BT92" s="135"/>
      <c r="BU92" s="135"/>
      <c r="BV92" s="135"/>
      <c r="BW92" s="135"/>
      <c r="BX92" s="135"/>
      <c r="BY92" s="135"/>
      <c r="BZ92" s="132"/>
      <c r="CA92" s="132"/>
      <c r="CB92" s="132"/>
      <c r="CC92" s="132"/>
      <c r="CD92" s="132"/>
      <c r="CE92" s="132"/>
      <c r="CF92" s="137"/>
      <c r="CG92" s="137"/>
      <c r="CH92" s="330"/>
      <c r="CI92" s="135"/>
      <c r="CJ92" s="135"/>
      <c r="CK92" s="135"/>
      <c r="CL92" s="135"/>
      <c r="CM92" s="135"/>
      <c r="CN92" s="135"/>
      <c r="CO92" s="330"/>
      <c r="CP92" s="135"/>
      <c r="CQ92" s="135"/>
      <c r="CR92" s="135"/>
      <c r="CS92" s="135"/>
      <c r="CT92" s="135"/>
      <c r="CU92" s="135"/>
      <c r="CV92" s="135"/>
      <c r="CW92" s="135"/>
      <c r="CX92" s="135"/>
      <c r="CY92" s="135"/>
      <c r="CZ92" s="135"/>
      <c r="DA92" s="135"/>
      <c r="DB92" s="137"/>
      <c r="DC92" s="137"/>
      <c r="DD92" s="137"/>
      <c r="DE92" s="135"/>
      <c r="DF92" s="135"/>
      <c r="DG92" s="135"/>
      <c r="DH92" s="135"/>
      <c r="DI92" s="135"/>
      <c r="DJ92" s="135"/>
      <c r="DK92" s="135"/>
      <c r="DL92" s="135"/>
      <c r="DM92" s="135"/>
      <c r="DN92" s="135"/>
      <c r="DO92" s="135"/>
      <c r="DP92" s="135"/>
      <c r="DQ92" s="135"/>
      <c r="DR92" s="135"/>
      <c r="DS92" s="135"/>
      <c r="DT92" s="135"/>
      <c r="DU92" s="135"/>
      <c r="DV92" s="135"/>
      <c r="DW92" s="135"/>
      <c r="DX92" s="135"/>
      <c r="DY92" s="135"/>
      <c r="DZ92" s="135"/>
      <c r="EA92" s="135"/>
      <c r="EB92" s="135"/>
      <c r="EC92" s="135"/>
      <c r="ED92" s="135"/>
      <c r="EE92" s="135"/>
      <c r="EF92" s="135"/>
      <c r="EG92" s="135"/>
      <c r="EH92" s="135"/>
      <c r="EI92" s="135"/>
      <c r="EJ92" s="135"/>
      <c r="EK92" s="135"/>
      <c r="EL92" s="135"/>
      <c r="EM92" s="135"/>
      <c r="EN92" s="135"/>
      <c r="EO92" s="135"/>
      <c r="EP92" s="135"/>
      <c r="EQ92" s="135"/>
      <c r="ER92" s="135"/>
      <c r="ES92" s="135"/>
      <c r="ET92" s="135"/>
      <c r="EU92" s="135"/>
      <c r="EV92" s="135"/>
      <c r="EW92" s="135"/>
      <c r="EX92" s="135"/>
      <c r="EY92" s="135"/>
      <c r="EZ92" s="135"/>
      <c r="FA92" s="135"/>
      <c r="FB92" s="135"/>
      <c r="FC92" s="135"/>
      <c r="FD92" s="135"/>
      <c r="FE92" s="135"/>
      <c r="FF92" s="135"/>
      <c r="FG92" s="135"/>
      <c r="FH92" s="135"/>
      <c r="FI92" s="135"/>
      <c r="FJ92" s="135"/>
      <c r="FK92" s="135"/>
      <c r="FL92" s="135"/>
      <c r="FM92" s="135"/>
      <c r="FN92" s="135"/>
      <c r="FO92" s="135"/>
      <c r="FP92" s="135"/>
      <c r="FQ92" s="135"/>
      <c r="FR92" s="135"/>
      <c r="FS92" s="135"/>
      <c r="FT92" s="135"/>
      <c r="FU92" s="135"/>
      <c r="FV92" s="135"/>
      <c r="FW92" s="135"/>
      <c r="FX92" s="135"/>
      <c r="FY92" s="135"/>
      <c r="FZ92" s="135"/>
      <c r="GA92" s="135"/>
      <c r="GB92" s="135"/>
      <c r="GC92" s="135"/>
      <c r="GD92" s="135"/>
      <c r="GE92" s="135"/>
      <c r="GF92" s="135"/>
      <c r="GG92" s="135"/>
      <c r="GH92" s="135"/>
      <c r="GI92" s="135"/>
      <c r="GJ92" s="135"/>
      <c r="GK92" s="135"/>
      <c r="GL92" s="132"/>
      <c r="GM92" s="132"/>
      <c r="GN92" s="132"/>
      <c r="GO92" s="132"/>
      <c r="GP92" s="132"/>
      <c r="GQ92" s="132"/>
      <c r="GR92" s="135"/>
      <c r="GS92" s="135"/>
      <c r="GT92" s="135"/>
      <c r="GU92" s="135"/>
      <c r="GV92" s="135"/>
      <c r="GW92" s="135"/>
      <c r="GX92" s="135"/>
      <c r="GY92" s="132"/>
      <c r="GZ92" s="132"/>
      <c r="HA92" s="132"/>
      <c r="HB92" s="135"/>
      <c r="HC92" s="135"/>
      <c r="HD92" s="135"/>
      <c r="HE92" s="135"/>
      <c r="HF92" s="135"/>
      <c r="HG92" s="135"/>
      <c r="HH92" s="135"/>
      <c r="HI92" s="132"/>
      <c r="HJ92" s="132"/>
      <c r="HK92" s="132"/>
      <c r="HL92" s="132"/>
      <c r="HM92" s="132"/>
      <c r="HN92" s="132"/>
      <c r="HO92" s="135"/>
      <c r="HP92" s="135"/>
      <c r="HQ92" s="135"/>
      <c r="HR92" s="135"/>
      <c r="HS92" s="135"/>
      <c r="HT92" s="135"/>
      <c r="HU92" s="135"/>
      <c r="HV92" s="135"/>
      <c r="HW92" s="135"/>
      <c r="HX92" s="135"/>
      <c r="HY92" s="135"/>
      <c r="HZ92" s="135"/>
      <c r="IA92" s="135"/>
      <c r="IB92" s="135"/>
      <c r="IC92" s="135"/>
      <c r="ID92" s="135"/>
      <c r="IE92" s="135"/>
      <c r="IF92" s="135"/>
      <c r="IG92" s="135"/>
      <c r="IH92" s="135"/>
      <c r="II92" s="135"/>
      <c r="IJ92" s="135"/>
      <c r="IK92" s="135"/>
      <c r="IL92" s="135"/>
      <c r="IM92" s="135"/>
      <c r="IN92" s="135"/>
      <c r="IO92" s="132"/>
      <c r="IP92" s="132"/>
      <c r="IQ92" s="132"/>
      <c r="IR92" s="332"/>
      <c r="IS92" s="132"/>
      <c r="IT92" s="332"/>
      <c r="IU92" s="332"/>
      <c r="IV92" s="332"/>
      <c r="IW92" s="332"/>
      <c r="IX92" s="332"/>
      <c r="IY92" s="332"/>
      <c r="IZ92" s="332"/>
      <c r="JA92" s="332"/>
      <c r="JB92" s="332"/>
      <c r="JC92" s="332"/>
      <c r="JD92" s="332"/>
      <c r="JE92" s="332"/>
      <c r="JF92" s="332"/>
      <c r="JG92" s="332"/>
      <c r="JH92" s="332"/>
      <c r="JI92" s="332"/>
      <c r="JJ92" s="332"/>
      <c r="JK92" s="332"/>
      <c r="JL92" s="332"/>
      <c r="JM92" s="332"/>
      <c r="JN92" s="332"/>
      <c r="JO92" s="332"/>
      <c r="JP92" s="332"/>
      <c r="JQ92" s="332"/>
      <c r="JR92" s="332"/>
      <c r="JS92" s="332"/>
      <c r="JT92" s="332"/>
      <c r="JU92" s="332"/>
      <c r="JV92" s="332"/>
      <c r="JW92" s="332"/>
      <c r="JX92" s="332"/>
      <c r="JY92" s="332"/>
      <c r="JZ92" s="332"/>
      <c r="KA92" s="332"/>
      <c r="KB92" s="332"/>
      <c r="KC92" s="332"/>
      <c r="KD92" s="332"/>
      <c r="KE92" s="332"/>
      <c r="KF92" s="332"/>
      <c r="KG92" s="332"/>
      <c r="KH92" s="332"/>
      <c r="KI92" s="332"/>
      <c r="KJ92" s="332"/>
      <c r="KK92" s="332"/>
      <c r="KL92" s="332"/>
      <c r="KM92" s="332"/>
      <c r="KN92" s="332"/>
      <c r="KO92" s="332"/>
      <c r="KP92" s="332"/>
      <c r="KQ92" s="332"/>
      <c r="KR92" s="332"/>
      <c r="KS92" s="332"/>
      <c r="KT92" s="332"/>
      <c r="KU92" s="332"/>
      <c r="KV92" s="332"/>
      <c r="KW92" s="332"/>
      <c r="KX92" s="332"/>
      <c r="KY92" s="332"/>
      <c r="KZ92" s="332"/>
      <c r="LA92" s="332"/>
      <c r="LB92" s="332"/>
      <c r="LC92" s="332"/>
      <c r="LD92" s="332"/>
      <c r="LE92" s="332"/>
      <c r="LF92" s="332"/>
      <c r="LG92" s="332"/>
      <c r="LH92" s="332"/>
      <c r="LI92" s="332"/>
      <c r="LJ92" s="332"/>
      <c r="LK92" s="332"/>
      <c r="LL92" s="332"/>
      <c r="LM92" s="332"/>
      <c r="LN92" s="332"/>
      <c r="LO92" s="332"/>
      <c r="LP92" s="332"/>
      <c r="LQ92" s="332"/>
      <c r="LR92" s="332"/>
      <c r="LS92" s="132">
        <f t="shared" si="40"/>
        <v>395000</v>
      </c>
      <c r="LT92" s="132">
        <f t="shared" si="41"/>
        <v>395000</v>
      </c>
      <c r="LU92" s="137">
        <f t="shared" si="42"/>
        <v>15000</v>
      </c>
      <c r="LV92" s="136">
        <f t="shared" si="37"/>
        <v>3.7974683544303799E-2</v>
      </c>
      <c r="LW92" s="137">
        <f t="shared" si="38"/>
        <v>331932.77310924372</v>
      </c>
      <c r="LX92" s="137">
        <f t="shared" si="39"/>
        <v>63067.226890756305</v>
      </c>
      <c r="LY92" s="377">
        <f t="shared" si="36"/>
        <v>395000</v>
      </c>
      <c r="LZ92" s="138" t="s">
        <v>118</v>
      </c>
    </row>
    <row r="93" spans="1:338" s="5" customFormat="1" ht="146.55000000000001" customHeight="1" x14ac:dyDescent="0.3">
      <c r="A93" s="131">
        <f t="shared" si="43"/>
        <v>90</v>
      </c>
      <c r="B93" s="236" t="s">
        <v>403</v>
      </c>
      <c r="C93" s="358" t="s">
        <v>714</v>
      </c>
      <c r="D93" s="236" t="s">
        <v>8</v>
      </c>
      <c r="E93" s="322">
        <v>1</v>
      </c>
      <c r="F93" s="132"/>
      <c r="G93" s="132"/>
      <c r="H93" s="132"/>
      <c r="I93" s="132"/>
      <c r="J93" s="132"/>
      <c r="K93" s="132"/>
      <c r="L93" s="132"/>
      <c r="M93" s="132"/>
      <c r="N93" s="132"/>
      <c r="O93" s="132"/>
      <c r="P93" s="132"/>
      <c r="Q93" s="132"/>
      <c r="R93" s="132"/>
      <c r="S93" s="132"/>
      <c r="T93" s="132"/>
      <c r="U93" s="132"/>
      <c r="V93" s="132"/>
      <c r="W93" s="132"/>
      <c r="X93" s="132"/>
      <c r="Y93" s="132"/>
      <c r="Z93" s="132"/>
      <c r="AA93" s="132"/>
      <c r="AB93" s="132"/>
      <c r="AC93" s="132"/>
      <c r="AD93" s="132"/>
      <c r="AE93" s="132"/>
      <c r="AF93" s="133"/>
      <c r="AG93" s="132"/>
      <c r="AH93" s="132"/>
      <c r="AI93" s="132"/>
      <c r="AJ93" s="132"/>
      <c r="AK93" s="134"/>
      <c r="AL93" s="134"/>
      <c r="AM93" s="135"/>
      <c r="AN93" s="137"/>
      <c r="AO93" s="135"/>
      <c r="AP93" s="135"/>
      <c r="AQ93" s="135"/>
      <c r="AR93" s="135"/>
      <c r="AS93" s="135"/>
      <c r="AT93" s="135"/>
      <c r="AU93" s="135"/>
      <c r="AV93" s="137"/>
      <c r="AW93" s="329"/>
      <c r="AX93" s="132"/>
      <c r="AY93" s="132"/>
      <c r="AZ93" s="137"/>
      <c r="BA93" s="137"/>
      <c r="BB93" s="135"/>
      <c r="BC93" s="135"/>
      <c r="BD93" s="137"/>
      <c r="BE93" s="137"/>
      <c r="BF93" s="135"/>
      <c r="BG93" s="135"/>
      <c r="BH93" s="135"/>
      <c r="BI93" s="135"/>
      <c r="BJ93" s="135"/>
      <c r="BK93" s="135">
        <v>17900</v>
      </c>
      <c r="BL93" s="135">
        <f>+BK93/1.19</f>
        <v>15042.01680672269</v>
      </c>
      <c r="BM93" s="135">
        <f>(+(BL93*36%)+BL93)+5000</f>
        <v>25457.142857142859</v>
      </c>
      <c r="BN93" s="135">
        <v>15400</v>
      </c>
      <c r="BO93" s="135">
        <f>+BN93/1.19</f>
        <v>12941.176470588236</v>
      </c>
      <c r="BP93" s="135">
        <f>+((BO93*36%)+BO93)+5000</f>
        <v>22600</v>
      </c>
      <c r="BQ93" s="330">
        <v>19635</v>
      </c>
      <c r="BR93" s="135"/>
      <c r="BS93" s="135"/>
      <c r="BT93" s="135"/>
      <c r="BU93" s="135"/>
      <c r="BV93" s="135"/>
      <c r="BW93" s="135"/>
      <c r="BX93" s="135"/>
      <c r="BY93" s="135"/>
      <c r="BZ93" s="132"/>
      <c r="CA93" s="132"/>
      <c r="CB93" s="132"/>
      <c r="CC93" s="132"/>
      <c r="CD93" s="132"/>
      <c r="CE93" s="132"/>
      <c r="CF93" s="137"/>
      <c r="CG93" s="137"/>
      <c r="CH93" s="330"/>
      <c r="CI93" s="135"/>
      <c r="CJ93" s="135"/>
      <c r="CK93" s="135"/>
      <c r="CL93" s="135"/>
      <c r="CM93" s="135"/>
      <c r="CN93" s="135"/>
      <c r="CO93" s="330"/>
      <c r="CP93" s="135"/>
      <c r="CQ93" s="135"/>
      <c r="CR93" s="135"/>
      <c r="CS93" s="135"/>
      <c r="CT93" s="135"/>
      <c r="CU93" s="135"/>
      <c r="CV93" s="135"/>
      <c r="CW93" s="135"/>
      <c r="CX93" s="135"/>
      <c r="CY93" s="135"/>
      <c r="CZ93" s="135"/>
      <c r="DA93" s="135"/>
      <c r="DB93" s="137"/>
      <c r="DC93" s="137"/>
      <c r="DD93" s="137"/>
      <c r="DE93" s="135"/>
      <c r="DF93" s="135"/>
      <c r="DG93" s="135"/>
      <c r="DH93" s="135"/>
      <c r="DI93" s="135"/>
      <c r="DJ93" s="135"/>
      <c r="DK93" s="135"/>
      <c r="DL93" s="135"/>
      <c r="DM93" s="135"/>
      <c r="DN93" s="135"/>
      <c r="DO93" s="135"/>
      <c r="DP93" s="135"/>
      <c r="DQ93" s="135"/>
      <c r="DR93" s="135"/>
      <c r="DS93" s="135"/>
      <c r="DT93" s="135"/>
      <c r="DU93" s="135"/>
      <c r="DV93" s="135"/>
      <c r="DW93" s="135"/>
      <c r="DX93" s="135"/>
      <c r="DY93" s="135"/>
      <c r="DZ93" s="135"/>
      <c r="EA93" s="135"/>
      <c r="EB93" s="135"/>
      <c r="EC93" s="135"/>
      <c r="ED93" s="135"/>
      <c r="EE93" s="135"/>
      <c r="EF93" s="135"/>
      <c r="EG93" s="135"/>
      <c r="EH93" s="135"/>
      <c r="EI93" s="135"/>
      <c r="EJ93" s="135"/>
      <c r="EK93" s="135"/>
      <c r="EL93" s="135"/>
      <c r="EM93" s="135"/>
      <c r="EN93" s="135"/>
      <c r="EO93" s="135"/>
      <c r="EP93" s="135"/>
      <c r="EQ93" s="135"/>
      <c r="ER93" s="135"/>
      <c r="ES93" s="135"/>
      <c r="ET93" s="135"/>
      <c r="EU93" s="135"/>
      <c r="EV93" s="135"/>
      <c r="EW93" s="135"/>
      <c r="EX93" s="135"/>
      <c r="EY93" s="135"/>
      <c r="EZ93" s="135"/>
      <c r="FA93" s="135"/>
      <c r="FB93" s="135"/>
      <c r="FC93" s="135"/>
      <c r="FD93" s="135"/>
      <c r="FE93" s="135"/>
      <c r="FF93" s="135"/>
      <c r="FG93" s="135"/>
      <c r="FH93" s="135"/>
      <c r="FI93" s="135"/>
      <c r="FJ93" s="135"/>
      <c r="FK93" s="135"/>
      <c r="FL93" s="135"/>
      <c r="FM93" s="135"/>
      <c r="FN93" s="135"/>
      <c r="FO93" s="135"/>
      <c r="FP93" s="135"/>
      <c r="FQ93" s="135"/>
      <c r="FR93" s="135"/>
      <c r="FS93" s="135"/>
      <c r="FT93" s="135"/>
      <c r="FU93" s="135"/>
      <c r="FV93" s="135"/>
      <c r="FW93" s="135"/>
      <c r="FX93" s="135"/>
      <c r="FY93" s="135"/>
      <c r="FZ93" s="135"/>
      <c r="GA93" s="135"/>
      <c r="GB93" s="135"/>
      <c r="GC93" s="135"/>
      <c r="GD93" s="135"/>
      <c r="GE93" s="135"/>
      <c r="GF93" s="135"/>
      <c r="GG93" s="135"/>
      <c r="GH93" s="135"/>
      <c r="GI93" s="135"/>
      <c r="GJ93" s="135"/>
      <c r="GK93" s="135"/>
      <c r="GL93" s="132"/>
      <c r="GM93" s="132"/>
      <c r="GN93" s="132"/>
      <c r="GO93" s="132"/>
      <c r="GP93" s="132"/>
      <c r="GQ93" s="132"/>
      <c r="GR93" s="135"/>
      <c r="GS93" s="135"/>
      <c r="GT93" s="135"/>
      <c r="GU93" s="135"/>
      <c r="GV93" s="135"/>
      <c r="GW93" s="135"/>
      <c r="GX93" s="135"/>
      <c r="GY93" s="132"/>
      <c r="GZ93" s="132"/>
      <c r="HA93" s="132"/>
      <c r="HB93" s="135"/>
      <c r="HC93" s="135"/>
      <c r="HD93" s="135"/>
      <c r="HE93" s="135"/>
      <c r="HF93" s="135"/>
      <c r="HG93" s="135"/>
      <c r="HH93" s="135"/>
      <c r="HI93" s="132"/>
      <c r="HJ93" s="132"/>
      <c r="HK93" s="132"/>
      <c r="HL93" s="132"/>
      <c r="HM93" s="132"/>
      <c r="HN93" s="132"/>
      <c r="HO93" s="135"/>
      <c r="HP93" s="135"/>
      <c r="HQ93" s="135"/>
      <c r="HR93" s="135"/>
      <c r="HS93" s="135"/>
      <c r="HT93" s="135"/>
      <c r="HU93" s="135"/>
      <c r="HV93" s="135"/>
      <c r="HW93" s="135"/>
      <c r="HX93" s="135"/>
      <c r="HY93" s="135"/>
      <c r="HZ93" s="135"/>
      <c r="IA93" s="135"/>
      <c r="IB93" s="135"/>
      <c r="IC93" s="135"/>
      <c r="ID93" s="135"/>
      <c r="IE93" s="135"/>
      <c r="IF93" s="135"/>
      <c r="IG93" s="135"/>
      <c r="IH93" s="135"/>
      <c r="II93" s="135"/>
      <c r="IJ93" s="135"/>
      <c r="IK93" s="135"/>
      <c r="IL93" s="135"/>
      <c r="IM93" s="135"/>
      <c r="IN93" s="135"/>
      <c r="IO93" s="132"/>
      <c r="IP93" s="132"/>
      <c r="IQ93" s="132"/>
      <c r="IR93" s="332"/>
      <c r="IS93" s="132"/>
      <c r="IT93" s="332"/>
      <c r="IU93" s="332"/>
      <c r="IV93" s="332"/>
      <c r="IW93" s="332"/>
      <c r="IX93" s="332"/>
      <c r="IY93" s="332"/>
      <c r="IZ93" s="332"/>
      <c r="JA93" s="332"/>
      <c r="JB93" s="332"/>
      <c r="JC93" s="332"/>
      <c r="JD93" s="332"/>
      <c r="JE93" s="332"/>
      <c r="JF93" s="332"/>
      <c r="JG93" s="332"/>
      <c r="JH93" s="332"/>
      <c r="JI93" s="332"/>
      <c r="JJ93" s="332"/>
      <c r="JK93" s="332"/>
      <c r="JL93" s="332"/>
      <c r="JM93" s="332"/>
      <c r="JN93" s="332"/>
      <c r="JO93" s="332"/>
      <c r="JP93" s="332"/>
      <c r="JQ93" s="332"/>
      <c r="JR93" s="332"/>
      <c r="JS93" s="332"/>
      <c r="JT93" s="332"/>
      <c r="JU93" s="332"/>
      <c r="JV93" s="332"/>
      <c r="JW93" s="332"/>
      <c r="JX93" s="332"/>
      <c r="JY93" s="332"/>
      <c r="JZ93" s="332"/>
      <c r="KA93" s="332"/>
      <c r="KB93" s="332"/>
      <c r="KC93" s="332"/>
      <c r="KD93" s="332"/>
      <c r="KE93" s="332"/>
      <c r="KF93" s="332"/>
      <c r="KG93" s="332"/>
      <c r="KH93" s="332"/>
      <c r="KI93" s="332"/>
      <c r="KJ93" s="332"/>
      <c r="KK93" s="332"/>
      <c r="KL93" s="332"/>
      <c r="KM93" s="332"/>
      <c r="KN93" s="332"/>
      <c r="KO93" s="332"/>
      <c r="KP93" s="332"/>
      <c r="KQ93" s="332"/>
      <c r="KR93" s="332"/>
      <c r="KS93" s="332"/>
      <c r="KT93" s="332"/>
      <c r="KU93" s="332"/>
      <c r="KV93" s="332"/>
      <c r="KW93" s="332"/>
      <c r="KX93" s="332"/>
      <c r="KY93" s="332"/>
      <c r="KZ93" s="332"/>
      <c r="LA93" s="332"/>
      <c r="LB93" s="332"/>
      <c r="LC93" s="332"/>
      <c r="LD93" s="332"/>
      <c r="LE93" s="332"/>
      <c r="LF93" s="332"/>
      <c r="LG93" s="332"/>
      <c r="LH93" s="332"/>
      <c r="LI93" s="332"/>
      <c r="LJ93" s="332"/>
      <c r="LK93" s="332"/>
      <c r="LL93" s="332"/>
      <c r="LM93" s="332"/>
      <c r="LN93" s="332"/>
      <c r="LO93" s="332"/>
      <c r="LP93" s="332"/>
      <c r="LQ93" s="332"/>
      <c r="LR93" s="332"/>
      <c r="LS93" s="132">
        <f t="shared" si="40"/>
        <v>22600</v>
      </c>
      <c r="LT93" s="132">
        <f t="shared" si="41"/>
        <v>22564.047619047618</v>
      </c>
      <c r="LU93" s="137">
        <f t="shared" si="42"/>
        <v>2911.2379312788826</v>
      </c>
      <c r="LV93" s="136">
        <f t="shared" si="37"/>
        <v>0.12902108612912774</v>
      </c>
      <c r="LW93" s="137">
        <f t="shared" si="38"/>
        <v>18962.18487394958</v>
      </c>
      <c r="LX93" s="137">
        <f t="shared" si="39"/>
        <v>3602.8151260504201</v>
      </c>
      <c r="LY93" s="377">
        <f t="shared" si="36"/>
        <v>22565</v>
      </c>
      <c r="LZ93" s="138" t="s">
        <v>118</v>
      </c>
    </row>
    <row r="94" spans="1:338" s="5" customFormat="1" ht="81" customHeight="1" x14ac:dyDescent="0.3">
      <c r="A94" s="131">
        <f t="shared" si="43"/>
        <v>91</v>
      </c>
      <c r="B94" s="236" t="s">
        <v>404</v>
      </c>
      <c r="C94" s="8" t="s">
        <v>405</v>
      </c>
      <c r="D94" s="236" t="s">
        <v>406</v>
      </c>
      <c r="E94" s="322">
        <v>1</v>
      </c>
      <c r="F94" s="132"/>
      <c r="G94" s="132"/>
      <c r="H94" s="132"/>
      <c r="I94" s="132"/>
      <c r="J94" s="132"/>
      <c r="K94" s="132"/>
      <c r="L94" s="132"/>
      <c r="M94" s="132"/>
      <c r="N94" s="132"/>
      <c r="O94" s="132"/>
      <c r="P94" s="132"/>
      <c r="Q94" s="132"/>
      <c r="R94" s="132"/>
      <c r="S94" s="132"/>
      <c r="T94" s="132"/>
      <c r="U94" s="132"/>
      <c r="V94" s="132"/>
      <c r="W94" s="132"/>
      <c r="X94" s="132"/>
      <c r="Y94" s="132"/>
      <c r="Z94" s="132"/>
      <c r="AA94" s="132"/>
      <c r="AB94" s="132"/>
      <c r="AC94" s="132"/>
      <c r="AD94" s="132"/>
      <c r="AE94" s="132"/>
      <c r="AF94" s="133"/>
      <c r="AG94" s="132"/>
      <c r="AH94" s="132"/>
      <c r="AI94" s="132"/>
      <c r="AJ94" s="132"/>
      <c r="AK94" s="134"/>
      <c r="AL94" s="134"/>
      <c r="AM94" s="135"/>
      <c r="AN94" s="137"/>
      <c r="AO94" s="135"/>
      <c r="AP94" s="135"/>
      <c r="AQ94" s="135"/>
      <c r="AR94" s="135"/>
      <c r="AS94" s="135"/>
      <c r="AT94" s="135"/>
      <c r="AU94" s="135"/>
      <c r="AV94" s="137"/>
      <c r="AW94" s="329"/>
      <c r="AX94" s="132"/>
      <c r="AY94" s="132"/>
      <c r="AZ94" s="137"/>
      <c r="BA94" s="137"/>
      <c r="BB94" s="135"/>
      <c r="BC94" s="135"/>
      <c r="BD94" s="137"/>
      <c r="BE94" s="137"/>
      <c r="BF94" s="135"/>
      <c r="BG94" s="135"/>
      <c r="BH94" s="135">
        <v>218000</v>
      </c>
      <c r="BI94" s="135">
        <v>275000</v>
      </c>
      <c r="BJ94" s="135">
        <v>230000</v>
      </c>
      <c r="BK94" s="135"/>
      <c r="BL94" s="135"/>
      <c r="BM94" s="135"/>
      <c r="BN94" s="135"/>
      <c r="BO94" s="135"/>
      <c r="BP94" s="135"/>
      <c r="BQ94" s="330"/>
      <c r="BR94" s="135"/>
      <c r="BS94" s="135"/>
      <c r="BT94" s="135"/>
      <c r="BU94" s="135"/>
      <c r="BV94" s="135"/>
      <c r="BW94" s="135"/>
      <c r="BX94" s="135"/>
      <c r="BY94" s="135"/>
      <c r="BZ94" s="132"/>
      <c r="CA94" s="132"/>
      <c r="CB94" s="132"/>
      <c r="CC94" s="132"/>
      <c r="CD94" s="132"/>
      <c r="CE94" s="132"/>
      <c r="CF94" s="137"/>
      <c r="CG94" s="137"/>
      <c r="CH94" s="330"/>
      <c r="CI94" s="135"/>
      <c r="CJ94" s="135"/>
      <c r="CK94" s="135"/>
      <c r="CL94" s="135"/>
      <c r="CM94" s="135"/>
      <c r="CN94" s="135"/>
      <c r="CO94" s="330"/>
      <c r="CP94" s="135"/>
      <c r="CQ94" s="135"/>
      <c r="CR94" s="135"/>
      <c r="CS94" s="135"/>
      <c r="CT94" s="135"/>
      <c r="CU94" s="135"/>
      <c r="CV94" s="135"/>
      <c r="CW94" s="135"/>
      <c r="CX94" s="135"/>
      <c r="CY94" s="135"/>
      <c r="CZ94" s="135"/>
      <c r="DA94" s="135"/>
      <c r="DB94" s="137"/>
      <c r="DC94" s="137"/>
      <c r="DD94" s="137"/>
      <c r="DE94" s="135"/>
      <c r="DF94" s="135"/>
      <c r="DG94" s="135"/>
      <c r="DH94" s="135"/>
      <c r="DI94" s="135"/>
      <c r="DJ94" s="135"/>
      <c r="DK94" s="135"/>
      <c r="DL94" s="135"/>
      <c r="DM94" s="135"/>
      <c r="DN94" s="135"/>
      <c r="DO94" s="135"/>
      <c r="DP94" s="135"/>
      <c r="DQ94" s="135"/>
      <c r="DR94" s="135"/>
      <c r="DS94" s="135"/>
      <c r="DT94" s="135"/>
      <c r="DU94" s="135"/>
      <c r="DV94" s="135"/>
      <c r="DW94" s="135"/>
      <c r="DX94" s="135"/>
      <c r="DY94" s="135"/>
      <c r="DZ94" s="135"/>
      <c r="EA94" s="135"/>
      <c r="EB94" s="135"/>
      <c r="EC94" s="135"/>
      <c r="ED94" s="135"/>
      <c r="EE94" s="135"/>
      <c r="EF94" s="135"/>
      <c r="EG94" s="135"/>
      <c r="EH94" s="135"/>
      <c r="EI94" s="135"/>
      <c r="EJ94" s="135"/>
      <c r="EK94" s="135"/>
      <c r="EL94" s="135"/>
      <c r="EM94" s="135"/>
      <c r="EN94" s="135"/>
      <c r="EO94" s="135"/>
      <c r="EP94" s="135"/>
      <c r="EQ94" s="135"/>
      <c r="ER94" s="135"/>
      <c r="ES94" s="135"/>
      <c r="ET94" s="135"/>
      <c r="EU94" s="135"/>
      <c r="EV94" s="135"/>
      <c r="EW94" s="135"/>
      <c r="EX94" s="135"/>
      <c r="EY94" s="135"/>
      <c r="EZ94" s="135"/>
      <c r="FA94" s="135"/>
      <c r="FB94" s="135"/>
      <c r="FC94" s="135"/>
      <c r="FD94" s="135"/>
      <c r="FE94" s="135"/>
      <c r="FF94" s="135"/>
      <c r="FG94" s="135"/>
      <c r="FH94" s="135"/>
      <c r="FI94" s="135"/>
      <c r="FJ94" s="135"/>
      <c r="FK94" s="135"/>
      <c r="FL94" s="135"/>
      <c r="FM94" s="135"/>
      <c r="FN94" s="135"/>
      <c r="FO94" s="135"/>
      <c r="FP94" s="135"/>
      <c r="FQ94" s="135"/>
      <c r="FR94" s="135"/>
      <c r="FS94" s="135"/>
      <c r="FT94" s="135"/>
      <c r="FU94" s="135"/>
      <c r="FV94" s="135"/>
      <c r="FW94" s="135"/>
      <c r="FX94" s="135"/>
      <c r="FY94" s="135"/>
      <c r="FZ94" s="135"/>
      <c r="GA94" s="135"/>
      <c r="GB94" s="135"/>
      <c r="GC94" s="135"/>
      <c r="GD94" s="135"/>
      <c r="GE94" s="135"/>
      <c r="GF94" s="135"/>
      <c r="GG94" s="135"/>
      <c r="GH94" s="135"/>
      <c r="GI94" s="135"/>
      <c r="GJ94" s="135"/>
      <c r="GK94" s="135"/>
      <c r="GL94" s="132"/>
      <c r="GM94" s="132"/>
      <c r="GN94" s="132"/>
      <c r="GO94" s="132"/>
      <c r="GP94" s="132"/>
      <c r="GQ94" s="132"/>
      <c r="GR94" s="135"/>
      <c r="GS94" s="135"/>
      <c r="GT94" s="135"/>
      <c r="GU94" s="135"/>
      <c r="GV94" s="135"/>
      <c r="GW94" s="135"/>
      <c r="GX94" s="135"/>
      <c r="GY94" s="132"/>
      <c r="GZ94" s="132"/>
      <c r="HA94" s="132"/>
      <c r="HB94" s="135"/>
      <c r="HC94" s="135"/>
      <c r="HD94" s="135"/>
      <c r="HE94" s="135"/>
      <c r="HF94" s="135"/>
      <c r="HG94" s="135"/>
      <c r="HH94" s="135"/>
      <c r="HI94" s="132"/>
      <c r="HJ94" s="132"/>
      <c r="HK94" s="132"/>
      <c r="HL94" s="132"/>
      <c r="HM94" s="132"/>
      <c r="HN94" s="132"/>
      <c r="HO94" s="135"/>
      <c r="HP94" s="135"/>
      <c r="HQ94" s="135"/>
      <c r="HR94" s="135"/>
      <c r="HS94" s="135"/>
      <c r="HT94" s="135"/>
      <c r="HU94" s="135"/>
      <c r="HV94" s="135"/>
      <c r="HW94" s="135"/>
      <c r="HX94" s="135"/>
      <c r="HY94" s="135"/>
      <c r="HZ94" s="135"/>
      <c r="IA94" s="135"/>
      <c r="IB94" s="135"/>
      <c r="IC94" s="135"/>
      <c r="ID94" s="135"/>
      <c r="IE94" s="135"/>
      <c r="IF94" s="135"/>
      <c r="IG94" s="135"/>
      <c r="IH94" s="135"/>
      <c r="II94" s="135"/>
      <c r="IJ94" s="135"/>
      <c r="IK94" s="135"/>
      <c r="IL94" s="135"/>
      <c r="IM94" s="135"/>
      <c r="IN94" s="135"/>
      <c r="IO94" s="132"/>
      <c r="IP94" s="132"/>
      <c r="IQ94" s="132"/>
      <c r="IR94" s="332"/>
      <c r="IS94" s="132"/>
      <c r="IT94" s="332"/>
      <c r="IU94" s="332"/>
      <c r="IV94" s="332"/>
      <c r="IW94" s="332"/>
      <c r="IX94" s="332"/>
      <c r="IY94" s="332"/>
      <c r="IZ94" s="332"/>
      <c r="JA94" s="332"/>
      <c r="JB94" s="332"/>
      <c r="JC94" s="332"/>
      <c r="JD94" s="332"/>
      <c r="JE94" s="332"/>
      <c r="JF94" s="332"/>
      <c r="JG94" s="332"/>
      <c r="JH94" s="332"/>
      <c r="JI94" s="332"/>
      <c r="JJ94" s="332"/>
      <c r="JK94" s="332"/>
      <c r="JL94" s="332"/>
      <c r="JM94" s="332"/>
      <c r="JN94" s="332"/>
      <c r="JO94" s="332"/>
      <c r="JP94" s="332"/>
      <c r="JQ94" s="332"/>
      <c r="JR94" s="332"/>
      <c r="JS94" s="332"/>
      <c r="JT94" s="332"/>
      <c r="JU94" s="332"/>
      <c r="JV94" s="332"/>
      <c r="JW94" s="332"/>
      <c r="JX94" s="332"/>
      <c r="JY94" s="332"/>
      <c r="JZ94" s="332"/>
      <c r="KA94" s="332"/>
      <c r="KB94" s="332"/>
      <c r="KC94" s="332"/>
      <c r="KD94" s="332"/>
      <c r="KE94" s="332"/>
      <c r="KF94" s="332"/>
      <c r="KG94" s="332"/>
      <c r="KH94" s="332"/>
      <c r="KI94" s="332"/>
      <c r="KJ94" s="332"/>
      <c r="KK94" s="332"/>
      <c r="KL94" s="332"/>
      <c r="KM94" s="332"/>
      <c r="KN94" s="332"/>
      <c r="KO94" s="332"/>
      <c r="KP94" s="332"/>
      <c r="KQ94" s="332"/>
      <c r="KR94" s="332"/>
      <c r="KS94" s="332"/>
      <c r="KT94" s="332"/>
      <c r="KU94" s="332"/>
      <c r="KV94" s="332"/>
      <c r="KW94" s="332"/>
      <c r="KX94" s="332"/>
      <c r="KY94" s="332"/>
      <c r="KZ94" s="332"/>
      <c r="LA94" s="332"/>
      <c r="LB94" s="332"/>
      <c r="LC94" s="332"/>
      <c r="LD94" s="332"/>
      <c r="LE94" s="332"/>
      <c r="LF94" s="332"/>
      <c r="LG94" s="332"/>
      <c r="LH94" s="332"/>
      <c r="LI94" s="332"/>
      <c r="LJ94" s="332"/>
      <c r="LK94" s="332"/>
      <c r="LL94" s="332"/>
      <c r="LM94" s="332"/>
      <c r="LN94" s="332"/>
      <c r="LO94" s="332"/>
      <c r="LP94" s="332"/>
      <c r="LQ94" s="332"/>
      <c r="LR94" s="332"/>
      <c r="LS94" s="132">
        <f t="shared" si="40"/>
        <v>230000</v>
      </c>
      <c r="LT94" s="132">
        <f t="shared" si="41"/>
        <v>241000</v>
      </c>
      <c r="LU94" s="137">
        <f t="shared" si="42"/>
        <v>30049.958402633438</v>
      </c>
      <c r="LV94" s="136">
        <f t="shared" si="37"/>
        <v>0.12468862407731716</v>
      </c>
      <c r="LW94" s="137">
        <f t="shared" si="38"/>
        <v>202521.00840336137</v>
      </c>
      <c r="LX94" s="137">
        <f t="shared" si="39"/>
        <v>38478.991596638662</v>
      </c>
      <c r="LY94" s="377">
        <f t="shared" si="36"/>
        <v>241000</v>
      </c>
      <c r="LZ94" s="334" t="s">
        <v>636</v>
      </c>
    </row>
    <row r="95" spans="1:338" s="5" customFormat="1" ht="89.55" customHeight="1" x14ac:dyDescent="0.3">
      <c r="A95" s="131">
        <f t="shared" si="43"/>
        <v>92</v>
      </c>
      <c r="B95" s="236" t="s">
        <v>407</v>
      </c>
      <c r="C95" s="8" t="s">
        <v>408</v>
      </c>
      <c r="D95" s="236" t="s">
        <v>406</v>
      </c>
      <c r="E95" s="322">
        <v>1</v>
      </c>
      <c r="F95" s="132"/>
      <c r="G95" s="132"/>
      <c r="H95" s="132"/>
      <c r="I95" s="132"/>
      <c r="J95" s="132"/>
      <c r="K95" s="132"/>
      <c r="L95" s="132"/>
      <c r="M95" s="132"/>
      <c r="N95" s="132"/>
      <c r="O95" s="132"/>
      <c r="P95" s="132"/>
      <c r="Q95" s="132"/>
      <c r="R95" s="132"/>
      <c r="S95" s="132"/>
      <c r="T95" s="132"/>
      <c r="U95" s="132"/>
      <c r="V95" s="132"/>
      <c r="W95" s="132"/>
      <c r="X95" s="132"/>
      <c r="Y95" s="132"/>
      <c r="Z95" s="132"/>
      <c r="AA95" s="132"/>
      <c r="AB95" s="132"/>
      <c r="AC95" s="132"/>
      <c r="AD95" s="132"/>
      <c r="AE95" s="132"/>
      <c r="AF95" s="133"/>
      <c r="AG95" s="132"/>
      <c r="AH95" s="132"/>
      <c r="AI95" s="132"/>
      <c r="AJ95" s="132"/>
      <c r="AK95" s="134"/>
      <c r="AL95" s="134"/>
      <c r="AM95" s="135"/>
      <c r="AN95" s="137"/>
      <c r="AO95" s="135"/>
      <c r="AP95" s="135"/>
      <c r="AQ95" s="135"/>
      <c r="AR95" s="135"/>
      <c r="AS95" s="135"/>
      <c r="AT95" s="135"/>
      <c r="AU95" s="135"/>
      <c r="AV95" s="137"/>
      <c r="AW95" s="329"/>
      <c r="AX95" s="132"/>
      <c r="AY95" s="132"/>
      <c r="AZ95" s="137"/>
      <c r="BA95" s="137"/>
      <c r="BB95" s="135"/>
      <c r="BC95" s="135"/>
      <c r="BD95" s="137"/>
      <c r="BE95" s="137"/>
      <c r="BF95" s="135"/>
      <c r="BG95" s="135"/>
      <c r="BH95" s="135">
        <v>295000</v>
      </c>
      <c r="BI95" s="135">
        <v>327000</v>
      </c>
      <c r="BJ95" s="135">
        <v>310000</v>
      </c>
      <c r="BK95" s="135"/>
      <c r="BL95" s="135"/>
      <c r="BM95" s="135"/>
      <c r="BN95" s="135"/>
      <c r="BO95" s="135"/>
      <c r="BP95" s="135"/>
      <c r="BQ95" s="330"/>
      <c r="BR95" s="135"/>
      <c r="BS95" s="135"/>
      <c r="BT95" s="135"/>
      <c r="BU95" s="135"/>
      <c r="BV95" s="135"/>
      <c r="BW95" s="135"/>
      <c r="BX95" s="135"/>
      <c r="BY95" s="135"/>
      <c r="BZ95" s="132"/>
      <c r="CA95" s="132"/>
      <c r="CB95" s="132"/>
      <c r="CC95" s="132"/>
      <c r="CD95" s="132"/>
      <c r="CE95" s="132"/>
      <c r="CF95" s="137"/>
      <c r="CG95" s="137"/>
      <c r="CH95" s="330"/>
      <c r="CI95" s="135"/>
      <c r="CJ95" s="135"/>
      <c r="CK95" s="135"/>
      <c r="CL95" s="135"/>
      <c r="CM95" s="135"/>
      <c r="CN95" s="135"/>
      <c r="CO95" s="330"/>
      <c r="CP95" s="135"/>
      <c r="CQ95" s="135"/>
      <c r="CR95" s="135"/>
      <c r="CS95" s="135"/>
      <c r="CT95" s="135"/>
      <c r="CU95" s="135"/>
      <c r="CV95" s="135"/>
      <c r="CW95" s="135"/>
      <c r="CX95" s="135"/>
      <c r="CY95" s="135"/>
      <c r="CZ95" s="135"/>
      <c r="DA95" s="135"/>
      <c r="DB95" s="137"/>
      <c r="DC95" s="137"/>
      <c r="DD95" s="137"/>
      <c r="DE95" s="135"/>
      <c r="DF95" s="135"/>
      <c r="DG95" s="135"/>
      <c r="DH95" s="135"/>
      <c r="DI95" s="135"/>
      <c r="DJ95" s="135"/>
      <c r="DK95" s="135"/>
      <c r="DL95" s="135"/>
      <c r="DM95" s="135"/>
      <c r="DN95" s="135"/>
      <c r="DO95" s="135"/>
      <c r="DP95" s="135"/>
      <c r="DQ95" s="135"/>
      <c r="DR95" s="135"/>
      <c r="DS95" s="135"/>
      <c r="DT95" s="135"/>
      <c r="DU95" s="135"/>
      <c r="DV95" s="135"/>
      <c r="DW95" s="135"/>
      <c r="DX95" s="135"/>
      <c r="DY95" s="135"/>
      <c r="DZ95" s="135"/>
      <c r="EA95" s="135"/>
      <c r="EB95" s="135"/>
      <c r="EC95" s="135"/>
      <c r="ED95" s="135"/>
      <c r="EE95" s="135"/>
      <c r="EF95" s="135"/>
      <c r="EG95" s="135"/>
      <c r="EH95" s="135"/>
      <c r="EI95" s="135"/>
      <c r="EJ95" s="135"/>
      <c r="EK95" s="135"/>
      <c r="EL95" s="135"/>
      <c r="EM95" s="135"/>
      <c r="EN95" s="135"/>
      <c r="EO95" s="135"/>
      <c r="EP95" s="135"/>
      <c r="EQ95" s="135"/>
      <c r="ER95" s="135"/>
      <c r="ES95" s="135"/>
      <c r="ET95" s="135"/>
      <c r="EU95" s="135"/>
      <c r="EV95" s="135"/>
      <c r="EW95" s="135"/>
      <c r="EX95" s="135"/>
      <c r="EY95" s="135"/>
      <c r="EZ95" s="135"/>
      <c r="FA95" s="135"/>
      <c r="FB95" s="135"/>
      <c r="FC95" s="135"/>
      <c r="FD95" s="135"/>
      <c r="FE95" s="135"/>
      <c r="FF95" s="135"/>
      <c r="FG95" s="135"/>
      <c r="FH95" s="135"/>
      <c r="FI95" s="135"/>
      <c r="FJ95" s="135"/>
      <c r="FK95" s="135"/>
      <c r="FL95" s="135"/>
      <c r="FM95" s="135"/>
      <c r="FN95" s="135"/>
      <c r="FO95" s="135"/>
      <c r="FP95" s="135"/>
      <c r="FQ95" s="135"/>
      <c r="FR95" s="135"/>
      <c r="FS95" s="135"/>
      <c r="FT95" s="135"/>
      <c r="FU95" s="135"/>
      <c r="FV95" s="135"/>
      <c r="FW95" s="135"/>
      <c r="FX95" s="135"/>
      <c r="FY95" s="135"/>
      <c r="FZ95" s="135"/>
      <c r="GA95" s="135"/>
      <c r="GB95" s="135"/>
      <c r="GC95" s="135"/>
      <c r="GD95" s="135"/>
      <c r="GE95" s="135"/>
      <c r="GF95" s="135"/>
      <c r="GG95" s="135"/>
      <c r="GH95" s="135"/>
      <c r="GI95" s="135"/>
      <c r="GJ95" s="135"/>
      <c r="GK95" s="135"/>
      <c r="GL95" s="132"/>
      <c r="GM95" s="132"/>
      <c r="GN95" s="132"/>
      <c r="GO95" s="132"/>
      <c r="GP95" s="132"/>
      <c r="GQ95" s="132"/>
      <c r="GR95" s="135"/>
      <c r="GS95" s="135"/>
      <c r="GT95" s="135"/>
      <c r="GU95" s="135"/>
      <c r="GV95" s="135"/>
      <c r="GW95" s="135"/>
      <c r="GX95" s="135">
        <v>280000</v>
      </c>
      <c r="GY95" s="132"/>
      <c r="GZ95" s="132"/>
      <c r="HA95" s="132"/>
      <c r="HB95" s="135"/>
      <c r="HC95" s="135"/>
      <c r="HD95" s="135"/>
      <c r="HE95" s="135"/>
      <c r="HF95" s="135"/>
      <c r="HG95" s="135"/>
      <c r="HH95" s="135"/>
      <c r="HI95" s="132"/>
      <c r="HJ95" s="132"/>
      <c r="HK95" s="132"/>
      <c r="HL95" s="132"/>
      <c r="HM95" s="132"/>
      <c r="HN95" s="132"/>
      <c r="HO95" s="135"/>
      <c r="HP95" s="135"/>
      <c r="HQ95" s="135"/>
      <c r="HR95" s="135"/>
      <c r="HS95" s="135"/>
      <c r="HT95" s="135"/>
      <c r="HU95" s="135"/>
      <c r="HV95" s="135"/>
      <c r="HW95" s="135"/>
      <c r="HX95" s="135"/>
      <c r="HY95" s="135"/>
      <c r="HZ95" s="135"/>
      <c r="IA95" s="135"/>
      <c r="IB95" s="135"/>
      <c r="IC95" s="135"/>
      <c r="ID95" s="135"/>
      <c r="IE95" s="135"/>
      <c r="IF95" s="135"/>
      <c r="IG95" s="135"/>
      <c r="IH95" s="135"/>
      <c r="II95" s="135"/>
      <c r="IJ95" s="135"/>
      <c r="IK95" s="135"/>
      <c r="IL95" s="135"/>
      <c r="IM95" s="135"/>
      <c r="IN95" s="135"/>
      <c r="IO95" s="132"/>
      <c r="IP95" s="132"/>
      <c r="IQ95" s="132"/>
      <c r="IR95" s="332"/>
      <c r="IS95" s="132"/>
      <c r="IT95" s="332"/>
      <c r="IU95" s="332"/>
      <c r="IV95" s="332"/>
      <c r="IW95" s="332"/>
      <c r="IX95" s="332"/>
      <c r="IY95" s="332"/>
      <c r="IZ95" s="332"/>
      <c r="JA95" s="332"/>
      <c r="JB95" s="332"/>
      <c r="JC95" s="332"/>
      <c r="JD95" s="332"/>
      <c r="JE95" s="332"/>
      <c r="JF95" s="332"/>
      <c r="JG95" s="332"/>
      <c r="JH95" s="332"/>
      <c r="JI95" s="332"/>
      <c r="JJ95" s="332"/>
      <c r="JK95" s="332"/>
      <c r="JL95" s="332"/>
      <c r="JM95" s="332"/>
      <c r="JN95" s="332"/>
      <c r="JO95" s="332"/>
      <c r="JP95" s="332"/>
      <c r="JQ95" s="332"/>
      <c r="JR95" s="332"/>
      <c r="JS95" s="332"/>
      <c r="JT95" s="332"/>
      <c r="JU95" s="332"/>
      <c r="JV95" s="332"/>
      <c r="JW95" s="332"/>
      <c r="JX95" s="332"/>
      <c r="JY95" s="332"/>
      <c r="JZ95" s="332"/>
      <c r="KA95" s="332"/>
      <c r="KB95" s="332"/>
      <c r="KC95" s="332"/>
      <c r="KD95" s="332"/>
      <c r="KE95" s="332"/>
      <c r="KF95" s="332"/>
      <c r="KG95" s="332"/>
      <c r="KH95" s="332"/>
      <c r="KI95" s="332"/>
      <c r="KJ95" s="332"/>
      <c r="KK95" s="332"/>
      <c r="KL95" s="332"/>
      <c r="KM95" s="332"/>
      <c r="KN95" s="332"/>
      <c r="KO95" s="332"/>
      <c r="KP95" s="332"/>
      <c r="KQ95" s="332"/>
      <c r="KR95" s="332"/>
      <c r="KS95" s="332"/>
      <c r="KT95" s="332"/>
      <c r="KU95" s="332"/>
      <c r="KV95" s="332"/>
      <c r="KW95" s="332"/>
      <c r="KX95" s="332"/>
      <c r="KY95" s="332"/>
      <c r="KZ95" s="332"/>
      <c r="LA95" s="332"/>
      <c r="LB95" s="332"/>
      <c r="LC95" s="332"/>
      <c r="LD95" s="332"/>
      <c r="LE95" s="332"/>
      <c r="LF95" s="332"/>
      <c r="LG95" s="332"/>
      <c r="LH95" s="332"/>
      <c r="LI95" s="332"/>
      <c r="LJ95" s="332"/>
      <c r="LK95" s="332"/>
      <c r="LL95" s="332"/>
      <c r="LM95" s="332"/>
      <c r="LN95" s="332"/>
      <c r="LO95" s="332"/>
      <c r="LP95" s="332"/>
      <c r="LQ95" s="332"/>
      <c r="LR95" s="332"/>
      <c r="LS95" s="132">
        <f t="shared" si="40"/>
        <v>302500</v>
      </c>
      <c r="LT95" s="132">
        <f t="shared" si="41"/>
        <v>303000</v>
      </c>
      <c r="LU95" s="137">
        <f t="shared" si="42"/>
        <v>20149.441679609885</v>
      </c>
      <c r="LV95" s="136">
        <f t="shared" si="37"/>
        <v>6.649980752346496E-2</v>
      </c>
      <c r="LW95" s="137">
        <f t="shared" si="38"/>
        <v>254621.84873949582</v>
      </c>
      <c r="LX95" s="137">
        <f t="shared" si="39"/>
        <v>48378.151260504208</v>
      </c>
      <c r="LY95" s="377">
        <f t="shared" si="36"/>
        <v>303000</v>
      </c>
      <c r="LZ95" s="138" t="s">
        <v>259</v>
      </c>
    </row>
    <row r="96" spans="1:338" s="5" customFormat="1" ht="109.95" customHeight="1" x14ac:dyDescent="0.3">
      <c r="A96" s="131">
        <f t="shared" si="43"/>
        <v>93</v>
      </c>
      <c r="B96" s="339" t="s">
        <v>409</v>
      </c>
      <c r="C96" s="355" t="s">
        <v>410</v>
      </c>
      <c r="D96" s="339" t="s">
        <v>111</v>
      </c>
      <c r="E96" s="356">
        <v>1</v>
      </c>
      <c r="F96" s="132"/>
      <c r="G96" s="132"/>
      <c r="H96" s="132"/>
      <c r="I96" s="132"/>
      <c r="J96" s="132"/>
      <c r="K96" s="132"/>
      <c r="L96" s="132"/>
      <c r="M96" s="132"/>
      <c r="N96" s="132"/>
      <c r="O96" s="132"/>
      <c r="P96" s="132"/>
      <c r="Q96" s="132"/>
      <c r="R96" s="132"/>
      <c r="S96" s="132"/>
      <c r="T96" s="132"/>
      <c r="U96" s="132"/>
      <c r="V96" s="132"/>
      <c r="W96" s="132"/>
      <c r="X96" s="132"/>
      <c r="Y96" s="132"/>
      <c r="Z96" s="132"/>
      <c r="AA96" s="132"/>
      <c r="AB96" s="132"/>
      <c r="AC96" s="132"/>
      <c r="AD96" s="132"/>
      <c r="AE96" s="132"/>
      <c r="AF96" s="133"/>
      <c r="AG96" s="132"/>
      <c r="AH96" s="132"/>
      <c r="AI96" s="132"/>
      <c r="AJ96" s="132"/>
      <c r="AK96" s="134"/>
      <c r="AL96" s="134"/>
      <c r="AM96" s="135"/>
      <c r="AN96" s="137"/>
      <c r="AO96" s="135"/>
      <c r="AP96" s="135"/>
      <c r="AQ96" s="135"/>
      <c r="AR96" s="135"/>
      <c r="AS96" s="135"/>
      <c r="AT96" s="135"/>
      <c r="AU96" s="135"/>
      <c r="AV96" s="137">
        <v>33000</v>
      </c>
      <c r="AW96" s="329">
        <f>+(AV96*5.1%)+AV96</f>
        <v>34683</v>
      </c>
      <c r="AX96" s="132"/>
      <c r="AY96" s="132"/>
      <c r="AZ96" s="137"/>
      <c r="BA96" s="137"/>
      <c r="BB96" s="135"/>
      <c r="BC96" s="135"/>
      <c r="BD96" s="137">
        <v>40000</v>
      </c>
      <c r="BE96" s="137">
        <f>+(BD96*5.1%)+BD96</f>
        <v>42040</v>
      </c>
      <c r="BF96" s="135"/>
      <c r="BG96" s="135"/>
      <c r="BH96" s="135"/>
      <c r="BI96" s="135"/>
      <c r="BJ96" s="135"/>
      <c r="BK96" s="135"/>
      <c r="BL96" s="135"/>
      <c r="BM96" s="135"/>
      <c r="BN96" s="135"/>
      <c r="BO96" s="135"/>
      <c r="BP96" s="135"/>
      <c r="BQ96" s="330"/>
      <c r="BR96" s="135">
        <v>49900</v>
      </c>
      <c r="BS96" s="135"/>
      <c r="BT96" s="135"/>
      <c r="BU96" s="135"/>
      <c r="BV96" s="135"/>
      <c r="BW96" s="135"/>
      <c r="BX96" s="135"/>
      <c r="BY96" s="135"/>
      <c r="BZ96" s="132"/>
      <c r="CA96" s="132"/>
      <c r="CB96" s="132"/>
      <c r="CC96" s="132"/>
      <c r="CD96" s="132"/>
      <c r="CE96" s="132"/>
      <c r="CF96" s="137"/>
      <c r="CG96" s="137"/>
      <c r="CH96" s="330"/>
      <c r="CI96" s="135"/>
      <c r="CJ96" s="135"/>
      <c r="CK96" s="135"/>
      <c r="CL96" s="135"/>
      <c r="CM96" s="135"/>
      <c r="CN96" s="135"/>
      <c r="CO96" s="330"/>
      <c r="CP96" s="135"/>
      <c r="CQ96" s="135"/>
      <c r="CR96" s="135"/>
      <c r="CS96" s="135"/>
      <c r="CT96" s="135"/>
      <c r="CU96" s="135"/>
      <c r="CV96" s="135"/>
      <c r="CW96" s="135"/>
      <c r="CX96" s="135"/>
      <c r="CY96" s="135"/>
      <c r="CZ96" s="135"/>
      <c r="DA96" s="135"/>
      <c r="DB96" s="137"/>
      <c r="DC96" s="137"/>
      <c r="DD96" s="137"/>
      <c r="DE96" s="135"/>
      <c r="DF96" s="135"/>
      <c r="DG96" s="135"/>
      <c r="DH96" s="135"/>
      <c r="DI96" s="135"/>
      <c r="DJ96" s="135"/>
      <c r="DK96" s="135"/>
      <c r="DL96" s="135"/>
      <c r="DM96" s="135"/>
      <c r="DN96" s="135"/>
      <c r="DO96" s="135"/>
      <c r="DP96" s="135"/>
      <c r="DQ96" s="135"/>
      <c r="DR96" s="135"/>
      <c r="DS96" s="135"/>
      <c r="DT96" s="135"/>
      <c r="DU96" s="135"/>
      <c r="DV96" s="135"/>
      <c r="DW96" s="135"/>
      <c r="DX96" s="135"/>
      <c r="DY96" s="135"/>
      <c r="DZ96" s="135"/>
      <c r="EA96" s="135"/>
      <c r="EB96" s="135"/>
      <c r="EC96" s="135"/>
      <c r="ED96" s="135"/>
      <c r="EE96" s="135"/>
      <c r="EF96" s="135"/>
      <c r="EG96" s="135"/>
      <c r="EH96" s="135"/>
      <c r="EI96" s="135"/>
      <c r="EJ96" s="135"/>
      <c r="EK96" s="135"/>
      <c r="EL96" s="135"/>
      <c r="EM96" s="135"/>
      <c r="EN96" s="135"/>
      <c r="EO96" s="135"/>
      <c r="EP96" s="135"/>
      <c r="EQ96" s="135"/>
      <c r="ER96" s="135"/>
      <c r="ES96" s="135"/>
      <c r="ET96" s="135"/>
      <c r="EU96" s="135"/>
      <c r="EV96" s="135"/>
      <c r="EW96" s="135"/>
      <c r="EX96" s="135"/>
      <c r="EY96" s="135"/>
      <c r="EZ96" s="135"/>
      <c r="FA96" s="135"/>
      <c r="FB96" s="135"/>
      <c r="FC96" s="135"/>
      <c r="FD96" s="135"/>
      <c r="FE96" s="135"/>
      <c r="FF96" s="135"/>
      <c r="FG96" s="135"/>
      <c r="FH96" s="135"/>
      <c r="FI96" s="135"/>
      <c r="FJ96" s="135"/>
      <c r="FK96" s="135"/>
      <c r="FL96" s="135"/>
      <c r="FM96" s="135"/>
      <c r="FN96" s="135"/>
      <c r="FO96" s="135"/>
      <c r="FP96" s="135"/>
      <c r="FQ96" s="135"/>
      <c r="FR96" s="135"/>
      <c r="FS96" s="135"/>
      <c r="FT96" s="135"/>
      <c r="FU96" s="135"/>
      <c r="FV96" s="135"/>
      <c r="FW96" s="135"/>
      <c r="FX96" s="135"/>
      <c r="FY96" s="135"/>
      <c r="FZ96" s="135"/>
      <c r="GA96" s="135"/>
      <c r="GB96" s="135"/>
      <c r="GC96" s="135"/>
      <c r="GD96" s="135"/>
      <c r="GE96" s="135"/>
      <c r="GF96" s="135"/>
      <c r="GG96" s="135"/>
      <c r="GH96" s="135"/>
      <c r="GI96" s="135"/>
      <c r="GJ96" s="135"/>
      <c r="GK96" s="135"/>
      <c r="GL96" s="132"/>
      <c r="GM96" s="132"/>
      <c r="GN96" s="132"/>
      <c r="GO96" s="132"/>
      <c r="GP96" s="132"/>
      <c r="GQ96" s="132"/>
      <c r="GR96" s="135"/>
      <c r="GS96" s="135"/>
      <c r="GT96" s="135"/>
      <c r="GU96" s="135"/>
      <c r="GV96" s="135"/>
      <c r="GW96" s="135"/>
      <c r="GX96" s="135"/>
      <c r="GY96" s="132"/>
      <c r="GZ96" s="132"/>
      <c r="HA96" s="132"/>
      <c r="HB96" s="135"/>
      <c r="HC96" s="135"/>
      <c r="HD96" s="135"/>
      <c r="HE96" s="135"/>
      <c r="HF96" s="135"/>
      <c r="HG96" s="135"/>
      <c r="HH96" s="135"/>
      <c r="HI96" s="132"/>
      <c r="HJ96" s="132"/>
      <c r="HK96" s="132"/>
      <c r="HL96" s="132"/>
      <c r="HM96" s="132"/>
      <c r="HN96" s="132"/>
      <c r="HO96" s="135"/>
      <c r="HP96" s="135"/>
      <c r="HQ96" s="135"/>
      <c r="HR96" s="135"/>
      <c r="HS96" s="135"/>
      <c r="HT96" s="135"/>
      <c r="HU96" s="135"/>
      <c r="HV96" s="135"/>
      <c r="HW96" s="135"/>
      <c r="HX96" s="135"/>
      <c r="HY96" s="135"/>
      <c r="HZ96" s="135"/>
      <c r="IA96" s="135"/>
      <c r="IB96" s="135"/>
      <c r="IC96" s="135"/>
      <c r="ID96" s="135"/>
      <c r="IE96" s="135"/>
      <c r="IF96" s="135"/>
      <c r="IG96" s="135"/>
      <c r="IH96" s="135"/>
      <c r="II96" s="135"/>
      <c r="IJ96" s="135"/>
      <c r="IK96" s="135"/>
      <c r="IL96" s="135"/>
      <c r="IM96" s="135"/>
      <c r="IN96" s="135"/>
      <c r="IO96" s="132"/>
      <c r="IP96" s="132"/>
      <c r="IQ96" s="132"/>
      <c r="IR96" s="332"/>
      <c r="IS96" s="132"/>
      <c r="IT96" s="332"/>
      <c r="IU96" s="332"/>
      <c r="IV96" s="332"/>
      <c r="IW96" s="332"/>
      <c r="IX96" s="332"/>
      <c r="IY96" s="332"/>
      <c r="IZ96" s="332"/>
      <c r="JA96" s="332"/>
      <c r="JB96" s="332"/>
      <c r="JC96" s="332"/>
      <c r="JD96" s="332"/>
      <c r="JE96" s="332"/>
      <c r="JF96" s="332"/>
      <c r="JG96" s="332"/>
      <c r="JH96" s="332"/>
      <c r="JI96" s="332"/>
      <c r="JJ96" s="332"/>
      <c r="JK96" s="332"/>
      <c r="JL96" s="332"/>
      <c r="JM96" s="332"/>
      <c r="JN96" s="332"/>
      <c r="JO96" s="332"/>
      <c r="JP96" s="332"/>
      <c r="JQ96" s="332"/>
      <c r="JR96" s="332"/>
      <c r="JS96" s="332"/>
      <c r="JT96" s="332"/>
      <c r="JU96" s="332"/>
      <c r="JV96" s="332"/>
      <c r="JW96" s="332"/>
      <c r="JX96" s="332"/>
      <c r="JY96" s="332"/>
      <c r="JZ96" s="332"/>
      <c r="KA96" s="332"/>
      <c r="KB96" s="332"/>
      <c r="KC96" s="332"/>
      <c r="KD96" s="332"/>
      <c r="KE96" s="332"/>
      <c r="KF96" s="332"/>
      <c r="KG96" s="332"/>
      <c r="KH96" s="332"/>
      <c r="KI96" s="332"/>
      <c r="KJ96" s="332"/>
      <c r="KK96" s="332"/>
      <c r="KL96" s="332"/>
      <c r="KM96" s="332"/>
      <c r="KN96" s="332"/>
      <c r="KO96" s="332"/>
      <c r="KP96" s="332"/>
      <c r="KQ96" s="332"/>
      <c r="KR96" s="332"/>
      <c r="KS96" s="332"/>
      <c r="KT96" s="332"/>
      <c r="KU96" s="332"/>
      <c r="KV96" s="332"/>
      <c r="KW96" s="332"/>
      <c r="KX96" s="332"/>
      <c r="KY96" s="332"/>
      <c r="KZ96" s="332"/>
      <c r="LA96" s="332"/>
      <c r="LB96" s="332"/>
      <c r="LC96" s="332"/>
      <c r="LD96" s="332"/>
      <c r="LE96" s="332"/>
      <c r="LF96" s="332"/>
      <c r="LG96" s="332"/>
      <c r="LH96" s="332"/>
      <c r="LI96" s="332"/>
      <c r="LJ96" s="332"/>
      <c r="LK96" s="332"/>
      <c r="LL96" s="332"/>
      <c r="LM96" s="332"/>
      <c r="LN96" s="332"/>
      <c r="LO96" s="332"/>
      <c r="LP96" s="332"/>
      <c r="LQ96" s="332"/>
      <c r="LR96" s="332"/>
      <c r="LS96" s="132">
        <f t="shared" si="40"/>
        <v>42040</v>
      </c>
      <c r="LT96" s="132">
        <f t="shared" si="41"/>
        <v>42207.666666666664</v>
      </c>
      <c r="LU96" s="137">
        <f t="shared" si="42"/>
        <v>7609.8854349676967</v>
      </c>
      <c r="LV96" s="136">
        <f t="shared" si="37"/>
        <v>0.1802962834943343</v>
      </c>
      <c r="LW96" s="137">
        <f t="shared" si="38"/>
        <v>35327.731092436974</v>
      </c>
      <c r="LX96" s="137">
        <f t="shared" si="39"/>
        <v>6712.2689075630251</v>
      </c>
      <c r="LY96" s="377">
        <f t="shared" si="36"/>
        <v>42040</v>
      </c>
      <c r="LZ96" s="334" t="s">
        <v>636</v>
      </c>
    </row>
    <row r="97" spans="1:344" s="5" customFormat="1" ht="151.05000000000001" customHeight="1" x14ac:dyDescent="0.3">
      <c r="A97" s="131">
        <f t="shared" si="43"/>
        <v>94</v>
      </c>
      <c r="B97" s="359" t="s">
        <v>411</v>
      </c>
      <c r="C97" s="358" t="s">
        <v>412</v>
      </c>
      <c r="D97" s="339" t="s">
        <v>111</v>
      </c>
      <c r="E97" s="356">
        <v>1</v>
      </c>
      <c r="F97" s="132"/>
      <c r="G97" s="132"/>
      <c r="H97" s="132"/>
      <c r="I97" s="132"/>
      <c r="J97" s="132"/>
      <c r="K97" s="132"/>
      <c r="L97" s="132"/>
      <c r="M97" s="132"/>
      <c r="N97" s="132"/>
      <c r="O97" s="132"/>
      <c r="P97" s="132"/>
      <c r="Q97" s="132"/>
      <c r="R97" s="132"/>
      <c r="S97" s="132"/>
      <c r="T97" s="132"/>
      <c r="U97" s="132"/>
      <c r="V97" s="132"/>
      <c r="W97" s="132"/>
      <c r="X97" s="132"/>
      <c r="Y97" s="132"/>
      <c r="Z97" s="132"/>
      <c r="AA97" s="132"/>
      <c r="AB97" s="132"/>
      <c r="AC97" s="132"/>
      <c r="AD97" s="132"/>
      <c r="AE97" s="132"/>
      <c r="AF97" s="133"/>
      <c r="AG97" s="132"/>
      <c r="AH97" s="132"/>
      <c r="AI97" s="132"/>
      <c r="AJ97" s="132"/>
      <c r="AK97" s="134"/>
      <c r="AL97" s="134"/>
      <c r="AM97" s="135"/>
      <c r="AN97" s="137"/>
      <c r="AO97" s="135"/>
      <c r="AP97" s="135"/>
      <c r="AQ97" s="135"/>
      <c r="AR97" s="135"/>
      <c r="AS97" s="135"/>
      <c r="AT97" s="135">
        <v>5200</v>
      </c>
      <c r="AU97" s="135"/>
      <c r="AV97" s="137"/>
      <c r="AW97" s="329"/>
      <c r="AX97" s="132"/>
      <c r="AY97" s="132"/>
      <c r="AZ97" s="137"/>
      <c r="BA97" s="137"/>
      <c r="BB97" s="135"/>
      <c r="BC97" s="135"/>
      <c r="BD97" s="137"/>
      <c r="BE97" s="137"/>
      <c r="BF97" s="135"/>
      <c r="BG97" s="135"/>
      <c r="BH97" s="135"/>
      <c r="BI97" s="135"/>
      <c r="BJ97" s="135"/>
      <c r="BK97" s="135"/>
      <c r="BL97" s="135"/>
      <c r="BM97" s="135"/>
      <c r="BN97" s="135"/>
      <c r="BO97" s="135"/>
      <c r="BP97" s="135"/>
      <c r="BQ97" s="330">
        <v>3689</v>
      </c>
      <c r="BR97" s="135"/>
      <c r="BS97" s="135">
        <v>4165</v>
      </c>
      <c r="BT97" s="135">
        <v>5950</v>
      </c>
      <c r="BU97" s="135"/>
      <c r="BV97" s="135"/>
      <c r="BW97" s="135"/>
      <c r="BX97" s="135"/>
      <c r="BY97" s="135"/>
      <c r="BZ97" s="132"/>
      <c r="CA97" s="132"/>
      <c r="CB97" s="132"/>
      <c r="CC97" s="132"/>
      <c r="CD97" s="132"/>
      <c r="CE97" s="132"/>
      <c r="CF97" s="137"/>
      <c r="CG97" s="137"/>
      <c r="CH97" s="330"/>
      <c r="CI97" s="135"/>
      <c r="CJ97" s="135"/>
      <c r="CK97" s="135"/>
      <c r="CL97" s="135"/>
      <c r="CM97" s="135"/>
      <c r="CN97" s="135"/>
      <c r="CO97" s="330"/>
      <c r="CP97" s="135"/>
      <c r="CQ97" s="135"/>
      <c r="CR97" s="135"/>
      <c r="CS97" s="135"/>
      <c r="CT97" s="135"/>
      <c r="CU97" s="135"/>
      <c r="CV97" s="135"/>
      <c r="CW97" s="135"/>
      <c r="CX97" s="135"/>
      <c r="CY97" s="135"/>
      <c r="CZ97" s="135"/>
      <c r="DA97" s="135"/>
      <c r="DB97" s="137"/>
      <c r="DC97" s="137"/>
      <c r="DD97" s="137"/>
      <c r="DE97" s="135"/>
      <c r="DF97" s="135"/>
      <c r="DG97" s="135"/>
      <c r="DH97" s="135"/>
      <c r="DI97" s="135"/>
      <c r="DJ97" s="135"/>
      <c r="DK97" s="135"/>
      <c r="DL97" s="135"/>
      <c r="DM97" s="135"/>
      <c r="DN97" s="135"/>
      <c r="DO97" s="135"/>
      <c r="DP97" s="135"/>
      <c r="DQ97" s="135"/>
      <c r="DR97" s="135"/>
      <c r="DS97" s="135"/>
      <c r="DT97" s="135"/>
      <c r="DU97" s="135"/>
      <c r="DV97" s="135"/>
      <c r="DW97" s="135"/>
      <c r="DX97" s="135"/>
      <c r="DY97" s="135"/>
      <c r="DZ97" s="135"/>
      <c r="EA97" s="135"/>
      <c r="EB97" s="135"/>
      <c r="EC97" s="135"/>
      <c r="ED97" s="135"/>
      <c r="EE97" s="135"/>
      <c r="EF97" s="135"/>
      <c r="EG97" s="135"/>
      <c r="EH97" s="135"/>
      <c r="EI97" s="135"/>
      <c r="EJ97" s="135"/>
      <c r="EK97" s="135"/>
      <c r="EL97" s="135"/>
      <c r="EM97" s="135"/>
      <c r="EN97" s="135"/>
      <c r="EO97" s="135"/>
      <c r="EP97" s="135"/>
      <c r="EQ97" s="135"/>
      <c r="ER97" s="135"/>
      <c r="ES97" s="135"/>
      <c r="ET97" s="135"/>
      <c r="EU97" s="135"/>
      <c r="EV97" s="135"/>
      <c r="EW97" s="135"/>
      <c r="EX97" s="135"/>
      <c r="EY97" s="135"/>
      <c r="EZ97" s="135"/>
      <c r="FA97" s="135"/>
      <c r="FB97" s="135"/>
      <c r="FC97" s="135"/>
      <c r="FD97" s="135"/>
      <c r="FE97" s="135"/>
      <c r="FF97" s="135"/>
      <c r="FG97" s="135"/>
      <c r="FH97" s="135"/>
      <c r="FI97" s="135"/>
      <c r="FJ97" s="135"/>
      <c r="FK97" s="135"/>
      <c r="FL97" s="135"/>
      <c r="FM97" s="135"/>
      <c r="FN97" s="135"/>
      <c r="FO97" s="135"/>
      <c r="FP97" s="135"/>
      <c r="FQ97" s="135"/>
      <c r="FR97" s="135"/>
      <c r="FS97" s="135"/>
      <c r="FT97" s="135"/>
      <c r="FU97" s="135"/>
      <c r="FV97" s="135"/>
      <c r="FW97" s="135"/>
      <c r="FX97" s="135"/>
      <c r="FY97" s="135"/>
      <c r="FZ97" s="135"/>
      <c r="GA97" s="135"/>
      <c r="GB97" s="135"/>
      <c r="GC97" s="135"/>
      <c r="GD97" s="135"/>
      <c r="GE97" s="135"/>
      <c r="GF97" s="135"/>
      <c r="GG97" s="135"/>
      <c r="GH97" s="135"/>
      <c r="GI97" s="135"/>
      <c r="GJ97" s="135"/>
      <c r="GK97" s="135"/>
      <c r="GL97" s="132"/>
      <c r="GM97" s="132"/>
      <c r="GN97" s="132"/>
      <c r="GO97" s="132"/>
      <c r="GP97" s="132"/>
      <c r="GQ97" s="132"/>
      <c r="GR97" s="135"/>
      <c r="GS97" s="135"/>
      <c r="GT97" s="135"/>
      <c r="GU97" s="135"/>
      <c r="GV97" s="135"/>
      <c r="GW97" s="135"/>
      <c r="GX97" s="135"/>
      <c r="GY97" s="132"/>
      <c r="GZ97" s="132"/>
      <c r="HA97" s="132"/>
      <c r="HB97" s="135"/>
      <c r="HC97" s="135"/>
      <c r="HD97" s="135"/>
      <c r="HE97" s="135"/>
      <c r="HF97" s="135"/>
      <c r="HG97" s="135"/>
      <c r="HH97" s="135"/>
      <c r="HI97" s="132"/>
      <c r="HJ97" s="132"/>
      <c r="HK97" s="132"/>
      <c r="HL97" s="132"/>
      <c r="HM97" s="132"/>
      <c r="HN97" s="132"/>
      <c r="HO97" s="135"/>
      <c r="HP97" s="135"/>
      <c r="HQ97" s="135"/>
      <c r="HR97" s="135"/>
      <c r="HS97" s="135"/>
      <c r="HT97" s="135"/>
      <c r="HU97" s="135"/>
      <c r="HV97" s="135"/>
      <c r="HW97" s="135"/>
      <c r="HX97" s="135"/>
      <c r="HY97" s="135"/>
      <c r="HZ97" s="135"/>
      <c r="IA97" s="135"/>
      <c r="IB97" s="135"/>
      <c r="IC97" s="135"/>
      <c r="ID97" s="135"/>
      <c r="IE97" s="135"/>
      <c r="IF97" s="135"/>
      <c r="IG97" s="135"/>
      <c r="IH97" s="135"/>
      <c r="II97" s="135"/>
      <c r="IJ97" s="135"/>
      <c r="IK97" s="135"/>
      <c r="IL97" s="135"/>
      <c r="IM97" s="135"/>
      <c r="IN97" s="135"/>
      <c r="IO97" s="132"/>
      <c r="IP97" s="132"/>
      <c r="IQ97" s="132"/>
      <c r="IR97" s="332"/>
      <c r="IS97" s="132"/>
      <c r="IT97" s="332"/>
      <c r="IU97" s="332"/>
      <c r="IV97" s="332"/>
      <c r="IW97" s="332"/>
      <c r="IX97" s="332"/>
      <c r="IY97" s="332"/>
      <c r="IZ97" s="332"/>
      <c r="JA97" s="332"/>
      <c r="JB97" s="332"/>
      <c r="JC97" s="332"/>
      <c r="JD97" s="332"/>
      <c r="JE97" s="332"/>
      <c r="JF97" s="332"/>
      <c r="JG97" s="332"/>
      <c r="JH97" s="332"/>
      <c r="JI97" s="332"/>
      <c r="JJ97" s="332"/>
      <c r="JK97" s="332"/>
      <c r="JL97" s="332"/>
      <c r="JM97" s="332"/>
      <c r="JN97" s="332"/>
      <c r="JO97" s="332"/>
      <c r="JP97" s="332"/>
      <c r="JQ97" s="332"/>
      <c r="JR97" s="332"/>
      <c r="JS97" s="332"/>
      <c r="JT97" s="332"/>
      <c r="JU97" s="332"/>
      <c r="JV97" s="332"/>
      <c r="JW97" s="332"/>
      <c r="JX97" s="332"/>
      <c r="JY97" s="332"/>
      <c r="JZ97" s="332"/>
      <c r="KA97" s="332"/>
      <c r="KB97" s="332"/>
      <c r="KC97" s="332"/>
      <c r="KD97" s="332"/>
      <c r="KE97" s="332"/>
      <c r="KF97" s="332"/>
      <c r="KG97" s="332"/>
      <c r="KH97" s="332"/>
      <c r="KI97" s="332"/>
      <c r="KJ97" s="332"/>
      <c r="KK97" s="332"/>
      <c r="KL97" s="332"/>
      <c r="KM97" s="332"/>
      <c r="KN97" s="332"/>
      <c r="KO97" s="332"/>
      <c r="KP97" s="332"/>
      <c r="KQ97" s="332"/>
      <c r="KR97" s="332"/>
      <c r="KS97" s="332"/>
      <c r="KT97" s="332"/>
      <c r="KU97" s="332"/>
      <c r="KV97" s="332"/>
      <c r="KW97" s="332"/>
      <c r="KX97" s="332"/>
      <c r="KY97" s="332"/>
      <c r="KZ97" s="332"/>
      <c r="LA97" s="332"/>
      <c r="LB97" s="332"/>
      <c r="LC97" s="332"/>
      <c r="LD97" s="332"/>
      <c r="LE97" s="332"/>
      <c r="LF97" s="332"/>
      <c r="LG97" s="332"/>
      <c r="LH97" s="332"/>
      <c r="LI97" s="332"/>
      <c r="LJ97" s="332"/>
      <c r="LK97" s="332"/>
      <c r="LL97" s="332"/>
      <c r="LM97" s="332"/>
      <c r="LN97" s="332"/>
      <c r="LO97" s="332"/>
      <c r="LP97" s="332"/>
      <c r="LQ97" s="332"/>
      <c r="LR97" s="332"/>
      <c r="LS97" s="132">
        <f t="shared" si="40"/>
        <v>4682.5</v>
      </c>
      <c r="LT97" s="132">
        <f t="shared" si="41"/>
        <v>4751</v>
      </c>
      <c r="LU97" s="137">
        <f t="shared" si="42"/>
        <v>1018.2406395346828</v>
      </c>
      <c r="LV97" s="136">
        <f t="shared" si="37"/>
        <v>0.21432133014832305</v>
      </c>
      <c r="LW97" s="137">
        <f t="shared" si="38"/>
        <v>3935.294117647059</v>
      </c>
      <c r="LX97" s="137">
        <f t="shared" si="39"/>
        <v>747.70588235294122</v>
      </c>
      <c r="LY97" s="377">
        <f t="shared" si="36"/>
        <v>4683</v>
      </c>
      <c r="LZ97" s="138" t="s">
        <v>123</v>
      </c>
    </row>
    <row r="98" spans="1:344" s="5" customFormat="1" ht="85.95" customHeight="1" x14ac:dyDescent="0.3">
      <c r="A98" s="131">
        <f t="shared" si="43"/>
        <v>95</v>
      </c>
      <c r="B98" s="66" t="s">
        <v>413</v>
      </c>
      <c r="C98" s="360" t="s">
        <v>715</v>
      </c>
      <c r="D98" s="339" t="s">
        <v>111</v>
      </c>
      <c r="E98" s="356">
        <v>1</v>
      </c>
      <c r="F98" s="132"/>
      <c r="G98" s="132"/>
      <c r="H98" s="132"/>
      <c r="I98" s="132"/>
      <c r="J98" s="132"/>
      <c r="K98" s="132"/>
      <c r="L98" s="132"/>
      <c r="M98" s="132"/>
      <c r="N98" s="132"/>
      <c r="O98" s="132"/>
      <c r="P98" s="132"/>
      <c r="Q98" s="132"/>
      <c r="R98" s="132"/>
      <c r="S98" s="132"/>
      <c r="T98" s="132"/>
      <c r="U98" s="132"/>
      <c r="V98" s="132"/>
      <c r="W98" s="132"/>
      <c r="X98" s="132"/>
      <c r="Y98" s="132"/>
      <c r="Z98" s="132"/>
      <c r="AA98" s="132"/>
      <c r="AB98" s="132"/>
      <c r="AC98" s="132"/>
      <c r="AD98" s="132"/>
      <c r="AE98" s="132"/>
      <c r="AF98" s="133"/>
      <c r="AG98" s="132"/>
      <c r="AH98" s="132"/>
      <c r="AI98" s="132"/>
      <c r="AJ98" s="132"/>
      <c r="AK98" s="134"/>
      <c r="AL98" s="134"/>
      <c r="AM98" s="135"/>
      <c r="AN98" s="137"/>
      <c r="AO98" s="135"/>
      <c r="AP98" s="135"/>
      <c r="AQ98" s="135"/>
      <c r="AR98" s="135"/>
      <c r="AS98" s="135"/>
      <c r="AT98" s="135">
        <v>10000</v>
      </c>
      <c r="AU98" s="135"/>
      <c r="AV98" s="137"/>
      <c r="AW98" s="329"/>
      <c r="AX98" s="132"/>
      <c r="AY98" s="132"/>
      <c r="AZ98" s="137"/>
      <c r="BA98" s="137"/>
      <c r="BB98" s="135"/>
      <c r="BC98" s="135"/>
      <c r="BD98" s="137"/>
      <c r="BE98" s="137"/>
      <c r="BF98" s="135"/>
      <c r="BG98" s="135"/>
      <c r="BH98" s="135"/>
      <c r="BI98" s="135"/>
      <c r="BJ98" s="135"/>
      <c r="BK98" s="135"/>
      <c r="BL98" s="135"/>
      <c r="BM98" s="135"/>
      <c r="BN98" s="135"/>
      <c r="BO98" s="135"/>
      <c r="BP98" s="135"/>
      <c r="BQ98" s="330"/>
      <c r="BR98" s="135"/>
      <c r="BS98" s="135"/>
      <c r="BT98" s="135"/>
      <c r="BU98" s="135">
        <v>12000</v>
      </c>
      <c r="BV98" s="135"/>
      <c r="BW98" s="135"/>
      <c r="BX98" s="135"/>
      <c r="BY98" s="135"/>
      <c r="BZ98" s="132"/>
      <c r="CA98" s="132"/>
      <c r="CB98" s="132"/>
      <c r="CC98" s="132"/>
      <c r="CD98" s="132"/>
      <c r="CE98" s="132"/>
      <c r="CF98" s="137"/>
      <c r="CG98" s="137"/>
      <c r="CH98" s="330"/>
      <c r="CI98" s="135"/>
      <c r="CJ98" s="135"/>
      <c r="CK98" s="135"/>
      <c r="CL98" s="135"/>
      <c r="CM98" s="135"/>
      <c r="CN98" s="135"/>
      <c r="CO98" s="330"/>
      <c r="CP98" s="135"/>
      <c r="CQ98" s="135"/>
      <c r="CR98" s="135"/>
      <c r="CS98" s="135"/>
      <c r="CT98" s="135"/>
      <c r="CU98" s="135"/>
      <c r="CV98" s="135"/>
      <c r="CW98" s="135"/>
      <c r="CX98" s="135"/>
      <c r="CY98" s="135"/>
      <c r="CZ98" s="135"/>
      <c r="DA98" s="135"/>
      <c r="DB98" s="137"/>
      <c r="DC98" s="137"/>
      <c r="DD98" s="137"/>
      <c r="DE98" s="135"/>
      <c r="DF98" s="135"/>
      <c r="DG98" s="135"/>
      <c r="DH98" s="135"/>
      <c r="DI98" s="135"/>
      <c r="DJ98" s="135"/>
      <c r="DK98" s="135"/>
      <c r="DL98" s="135"/>
      <c r="DM98" s="135"/>
      <c r="DN98" s="135"/>
      <c r="DO98" s="135"/>
      <c r="DP98" s="135"/>
      <c r="DQ98" s="135"/>
      <c r="DR98" s="135"/>
      <c r="DS98" s="135"/>
      <c r="DT98" s="135"/>
      <c r="DU98" s="135"/>
      <c r="DV98" s="135"/>
      <c r="DW98" s="135"/>
      <c r="DX98" s="135"/>
      <c r="DY98" s="135"/>
      <c r="DZ98" s="135"/>
      <c r="EA98" s="135"/>
      <c r="EB98" s="135"/>
      <c r="EC98" s="135"/>
      <c r="ED98" s="135"/>
      <c r="EE98" s="135"/>
      <c r="EF98" s="135"/>
      <c r="EG98" s="135"/>
      <c r="EH98" s="135"/>
      <c r="EI98" s="135"/>
      <c r="EJ98" s="135"/>
      <c r="EK98" s="135"/>
      <c r="EL98" s="135"/>
      <c r="EM98" s="135"/>
      <c r="EN98" s="135"/>
      <c r="EO98" s="135"/>
      <c r="EP98" s="135"/>
      <c r="EQ98" s="135"/>
      <c r="ER98" s="135"/>
      <c r="ES98" s="135"/>
      <c r="ET98" s="135"/>
      <c r="EU98" s="135"/>
      <c r="EV98" s="135"/>
      <c r="EW98" s="135"/>
      <c r="EX98" s="135"/>
      <c r="EY98" s="135"/>
      <c r="EZ98" s="135"/>
      <c r="FA98" s="135"/>
      <c r="FB98" s="135"/>
      <c r="FC98" s="135"/>
      <c r="FD98" s="135"/>
      <c r="FE98" s="135"/>
      <c r="FF98" s="135"/>
      <c r="FG98" s="135"/>
      <c r="FH98" s="135"/>
      <c r="FI98" s="135"/>
      <c r="FJ98" s="135"/>
      <c r="FK98" s="135"/>
      <c r="FL98" s="135"/>
      <c r="FM98" s="135"/>
      <c r="FN98" s="135"/>
      <c r="FO98" s="135"/>
      <c r="FP98" s="135"/>
      <c r="FQ98" s="135"/>
      <c r="FR98" s="135"/>
      <c r="FS98" s="135"/>
      <c r="FT98" s="135"/>
      <c r="FU98" s="135"/>
      <c r="FV98" s="135"/>
      <c r="FW98" s="135"/>
      <c r="FX98" s="135"/>
      <c r="FY98" s="135"/>
      <c r="FZ98" s="135"/>
      <c r="GA98" s="135"/>
      <c r="GB98" s="135"/>
      <c r="GC98" s="135"/>
      <c r="GD98" s="135"/>
      <c r="GE98" s="135"/>
      <c r="GF98" s="135"/>
      <c r="GG98" s="135"/>
      <c r="GH98" s="135"/>
      <c r="GI98" s="135"/>
      <c r="GJ98" s="135"/>
      <c r="GK98" s="135"/>
      <c r="GL98" s="132"/>
      <c r="GM98" s="132"/>
      <c r="GN98" s="132"/>
      <c r="GO98" s="132"/>
      <c r="GP98" s="132"/>
      <c r="GQ98" s="132"/>
      <c r="GR98" s="135"/>
      <c r="GS98" s="135"/>
      <c r="GT98" s="135"/>
      <c r="GU98" s="135"/>
      <c r="GV98" s="135"/>
      <c r="GW98" s="135"/>
      <c r="GX98" s="135"/>
      <c r="GY98" s="132"/>
      <c r="GZ98" s="132"/>
      <c r="HA98" s="132"/>
      <c r="HB98" s="135"/>
      <c r="HC98" s="135"/>
      <c r="HD98" s="135"/>
      <c r="HE98" s="135"/>
      <c r="HF98" s="135"/>
      <c r="HG98" s="135"/>
      <c r="HH98" s="135"/>
      <c r="HI98" s="132"/>
      <c r="HJ98" s="132"/>
      <c r="HK98" s="132"/>
      <c r="HL98" s="132"/>
      <c r="HM98" s="132"/>
      <c r="HN98" s="132"/>
      <c r="HO98" s="135"/>
      <c r="HP98" s="135"/>
      <c r="HQ98" s="135"/>
      <c r="HR98" s="135"/>
      <c r="HS98" s="135"/>
      <c r="HT98" s="135"/>
      <c r="HU98" s="135"/>
      <c r="HV98" s="135"/>
      <c r="HW98" s="135"/>
      <c r="HX98" s="135"/>
      <c r="HY98" s="135"/>
      <c r="HZ98" s="135"/>
      <c r="IA98" s="135"/>
      <c r="IB98" s="135"/>
      <c r="IC98" s="135"/>
      <c r="ID98" s="135"/>
      <c r="IE98" s="135"/>
      <c r="IF98" s="135"/>
      <c r="IG98" s="135"/>
      <c r="IH98" s="135"/>
      <c r="II98" s="135"/>
      <c r="IJ98" s="135"/>
      <c r="IK98" s="135"/>
      <c r="IL98" s="135"/>
      <c r="IM98" s="135"/>
      <c r="IN98" s="135"/>
      <c r="IO98" s="132"/>
      <c r="IP98" s="132"/>
      <c r="IQ98" s="132"/>
      <c r="IR98" s="332"/>
      <c r="IS98" s="132"/>
      <c r="IT98" s="332"/>
      <c r="IU98" s="332"/>
      <c r="IV98" s="332"/>
      <c r="IW98" s="332"/>
      <c r="IX98" s="332"/>
      <c r="IY98" s="332"/>
      <c r="IZ98" s="332"/>
      <c r="JA98" s="332"/>
      <c r="JB98" s="332"/>
      <c r="JC98" s="332"/>
      <c r="JD98" s="332"/>
      <c r="JE98" s="332"/>
      <c r="JF98" s="332"/>
      <c r="JG98" s="332"/>
      <c r="JH98" s="332"/>
      <c r="JI98" s="332"/>
      <c r="JJ98" s="332"/>
      <c r="JK98" s="332"/>
      <c r="JL98" s="332"/>
      <c r="JM98" s="332"/>
      <c r="JN98" s="332"/>
      <c r="JO98" s="332"/>
      <c r="JP98" s="332"/>
      <c r="JQ98" s="332"/>
      <c r="JR98" s="332"/>
      <c r="JS98" s="332"/>
      <c r="JT98" s="332"/>
      <c r="JU98" s="332"/>
      <c r="JV98" s="332"/>
      <c r="JW98" s="332"/>
      <c r="JX98" s="332"/>
      <c r="JY98" s="332"/>
      <c r="JZ98" s="332"/>
      <c r="KA98" s="332"/>
      <c r="KB98" s="332"/>
      <c r="KC98" s="332"/>
      <c r="KD98" s="332"/>
      <c r="KE98" s="332"/>
      <c r="KF98" s="332"/>
      <c r="KG98" s="332"/>
      <c r="KH98" s="332"/>
      <c r="KI98" s="332"/>
      <c r="KJ98" s="332"/>
      <c r="KK98" s="332"/>
      <c r="KL98" s="332"/>
      <c r="KM98" s="332"/>
      <c r="KN98" s="332"/>
      <c r="KO98" s="332"/>
      <c r="KP98" s="332"/>
      <c r="KQ98" s="332"/>
      <c r="KR98" s="332"/>
      <c r="KS98" s="332"/>
      <c r="KT98" s="332"/>
      <c r="KU98" s="332"/>
      <c r="KV98" s="332"/>
      <c r="KW98" s="332"/>
      <c r="KX98" s="332"/>
      <c r="KY98" s="332"/>
      <c r="KZ98" s="332"/>
      <c r="LA98" s="332"/>
      <c r="LB98" s="332"/>
      <c r="LC98" s="332"/>
      <c r="LD98" s="332"/>
      <c r="LE98" s="332"/>
      <c r="LF98" s="332"/>
      <c r="LG98" s="332"/>
      <c r="LH98" s="332"/>
      <c r="LI98" s="332"/>
      <c r="LJ98" s="332"/>
      <c r="LK98" s="332"/>
      <c r="LL98" s="332"/>
      <c r="LM98" s="332"/>
      <c r="LN98" s="332"/>
      <c r="LO98" s="332"/>
      <c r="LP98" s="332"/>
      <c r="LQ98" s="332"/>
      <c r="LR98" s="332"/>
      <c r="LS98" s="132">
        <f t="shared" si="40"/>
        <v>11000</v>
      </c>
      <c r="LT98" s="132">
        <f t="shared" si="41"/>
        <v>11000</v>
      </c>
      <c r="LU98" s="137">
        <f t="shared" si="42"/>
        <v>1414.2135623730951</v>
      </c>
      <c r="LV98" s="136">
        <f t="shared" si="37"/>
        <v>0.12856486930664501</v>
      </c>
      <c r="LW98" s="137">
        <f t="shared" si="38"/>
        <v>9243.6974789915967</v>
      </c>
      <c r="LX98" s="137">
        <f t="shared" si="39"/>
        <v>1756.3025210084033</v>
      </c>
      <c r="LY98" s="377">
        <f t="shared" ref="LY98:LY129" si="45">+ROUNDUP(IF(LV98&lt;15%,LT98,LS98),0)</f>
        <v>11000</v>
      </c>
      <c r="LZ98" s="138" t="s">
        <v>118</v>
      </c>
    </row>
    <row r="99" spans="1:344" s="5" customFormat="1" ht="64.5" customHeight="1" x14ac:dyDescent="0.3">
      <c r="A99" s="131">
        <f t="shared" si="43"/>
        <v>96</v>
      </c>
      <c r="B99" s="236" t="s">
        <v>414</v>
      </c>
      <c r="C99" s="8" t="s">
        <v>415</v>
      </c>
      <c r="D99" s="236" t="s">
        <v>111</v>
      </c>
      <c r="E99" s="322">
        <v>1</v>
      </c>
      <c r="F99" s="132"/>
      <c r="G99" s="132"/>
      <c r="H99" s="132"/>
      <c r="I99" s="132"/>
      <c r="J99" s="132"/>
      <c r="K99" s="132"/>
      <c r="L99" s="132"/>
      <c r="M99" s="132"/>
      <c r="N99" s="132"/>
      <c r="O99" s="132"/>
      <c r="P99" s="132"/>
      <c r="Q99" s="132"/>
      <c r="R99" s="132"/>
      <c r="S99" s="132"/>
      <c r="T99" s="132"/>
      <c r="U99" s="132"/>
      <c r="V99" s="132"/>
      <c r="W99" s="132"/>
      <c r="X99" s="132"/>
      <c r="Y99" s="132"/>
      <c r="Z99" s="132"/>
      <c r="AA99" s="132"/>
      <c r="AB99" s="132"/>
      <c r="AC99" s="132"/>
      <c r="AD99" s="132"/>
      <c r="AE99" s="132"/>
      <c r="AF99" s="133"/>
      <c r="AG99" s="132"/>
      <c r="AH99" s="132"/>
      <c r="AI99" s="132"/>
      <c r="AJ99" s="132"/>
      <c r="AK99" s="134"/>
      <c r="AL99" s="134"/>
      <c r="AM99" s="135"/>
      <c r="AN99" s="137"/>
      <c r="AO99" s="135"/>
      <c r="AP99" s="135"/>
      <c r="AQ99" s="135"/>
      <c r="AR99" s="135"/>
      <c r="AS99" s="135"/>
      <c r="AT99" s="135"/>
      <c r="AU99" s="135"/>
      <c r="AV99" s="137"/>
      <c r="AW99" s="329"/>
      <c r="AX99" s="132">
        <v>181085</v>
      </c>
      <c r="AY99" s="132">
        <f>+((AX99*5.1%)+AX99)</f>
        <v>190320.33499999999</v>
      </c>
      <c r="AZ99" s="137">
        <v>162938</v>
      </c>
      <c r="BA99" s="137">
        <f>+((AZ99*5.1%)+AZ99)</f>
        <v>171247.83799999999</v>
      </c>
      <c r="BB99" s="135"/>
      <c r="BC99" s="135"/>
      <c r="BD99" s="137"/>
      <c r="BE99" s="137"/>
      <c r="BF99" s="135"/>
      <c r="BG99" s="135"/>
      <c r="BH99" s="135"/>
      <c r="BI99" s="135"/>
      <c r="BJ99" s="135"/>
      <c r="BK99" s="135"/>
      <c r="BL99" s="135"/>
      <c r="BM99" s="135"/>
      <c r="BN99" s="135"/>
      <c r="BO99" s="135"/>
      <c r="BP99" s="135"/>
      <c r="BQ99" s="330"/>
      <c r="BR99" s="135"/>
      <c r="BS99" s="135"/>
      <c r="BT99" s="135"/>
      <c r="BU99" s="135"/>
      <c r="BV99" s="135"/>
      <c r="BW99" s="135"/>
      <c r="BX99" s="135"/>
      <c r="BY99" s="135"/>
      <c r="BZ99" s="132"/>
      <c r="CA99" s="132"/>
      <c r="CB99" s="132"/>
      <c r="CC99" s="132"/>
      <c r="CD99" s="132"/>
      <c r="CE99" s="132"/>
      <c r="CF99" s="137"/>
      <c r="CG99" s="137"/>
      <c r="CH99" s="330"/>
      <c r="CI99" s="135"/>
      <c r="CJ99" s="135"/>
      <c r="CK99" s="135"/>
      <c r="CL99" s="135"/>
      <c r="CM99" s="135"/>
      <c r="CN99" s="135"/>
      <c r="CO99" s="330"/>
      <c r="CP99" s="135"/>
      <c r="CQ99" s="135"/>
      <c r="CR99" s="135"/>
      <c r="CS99" s="135"/>
      <c r="CT99" s="135"/>
      <c r="CU99" s="135"/>
      <c r="CV99" s="135"/>
      <c r="CW99" s="135"/>
      <c r="CX99" s="135"/>
      <c r="CY99" s="135"/>
      <c r="CZ99" s="135"/>
      <c r="DA99" s="135"/>
      <c r="DB99" s="137"/>
      <c r="DC99" s="137"/>
      <c r="DD99" s="137"/>
      <c r="DE99" s="135"/>
      <c r="DF99" s="135"/>
      <c r="DG99" s="135"/>
      <c r="DH99" s="135"/>
      <c r="DI99" s="135"/>
      <c r="DJ99" s="135"/>
      <c r="DK99" s="135"/>
      <c r="DL99" s="135"/>
      <c r="DM99" s="135"/>
      <c r="DN99" s="135"/>
      <c r="DO99" s="135"/>
      <c r="DP99" s="135"/>
      <c r="DQ99" s="135"/>
      <c r="DR99" s="135"/>
      <c r="DS99" s="135"/>
      <c r="DT99" s="135"/>
      <c r="DU99" s="135"/>
      <c r="DV99" s="135"/>
      <c r="DW99" s="135"/>
      <c r="DX99" s="135"/>
      <c r="DY99" s="135"/>
      <c r="DZ99" s="135"/>
      <c r="EA99" s="135"/>
      <c r="EB99" s="135"/>
      <c r="EC99" s="135"/>
      <c r="ED99" s="135"/>
      <c r="EE99" s="135"/>
      <c r="EF99" s="135"/>
      <c r="EG99" s="135"/>
      <c r="EH99" s="135"/>
      <c r="EI99" s="135"/>
      <c r="EJ99" s="135"/>
      <c r="EK99" s="135"/>
      <c r="EL99" s="135"/>
      <c r="EM99" s="135"/>
      <c r="EN99" s="135"/>
      <c r="EO99" s="135"/>
      <c r="EP99" s="135"/>
      <c r="EQ99" s="135"/>
      <c r="ER99" s="135"/>
      <c r="ES99" s="135"/>
      <c r="ET99" s="135"/>
      <c r="EU99" s="135"/>
      <c r="EV99" s="135"/>
      <c r="EW99" s="135"/>
      <c r="EX99" s="135"/>
      <c r="EY99" s="135"/>
      <c r="EZ99" s="135"/>
      <c r="FA99" s="135"/>
      <c r="FB99" s="135"/>
      <c r="FC99" s="135"/>
      <c r="FD99" s="135"/>
      <c r="FE99" s="135"/>
      <c r="FF99" s="135"/>
      <c r="FG99" s="135"/>
      <c r="FH99" s="135"/>
      <c r="FI99" s="135"/>
      <c r="FJ99" s="135"/>
      <c r="FK99" s="135"/>
      <c r="FL99" s="135"/>
      <c r="FM99" s="135"/>
      <c r="FN99" s="135"/>
      <c r="FO99" s="135"/>
      <c r="FP99" s="135"/>
      <c r="FQ99" s="135"/>
      <c r="FR99" s="135"/>
      <c r="FS99" s="135"/>
      <c r="FT99" s="135"/>
      <c r="FU99" s="135"/>
      <c r="FV99" s="135"/>
      <c r="FW99" s="135"/>
      <c r="FX99" s="135"/>
      <c r="FY99" s="135"/>
      <c r="FZ99" s="135"/>
      <c r="GA99" s="135"/>
      <c r="GB99" s="135"/>
      <c r="GC99" s="135"/>
      <c r="GD99" s="135"/>
      <c r="GE99" s="135"/>
      <c r="GF99" s="135"/>
      <c r="GG99" s="135"/>
      <c r="GH99" s="135"/>
      <c r="GI99" s="135"/>
      <c r="GJ99" s="135"/>
      <c r="GK99" s="135"/>
      <c r="GL99" s="132"/>
      <c r="GM99" s="132"/>
      <c r="GN99" s="132"/>
      <c r="GO99" s="132"/>
      <c r="GP99" s="132"/>
      <c r="GQ99" s="132"/>
      <c r="GR99" s="135"/>
      <c r="GS99" s="135"/>
      <c r="GT99" s="135"/>
      <c r="GU99" s="135"/>
      <c r="GV99" s="135"/>
      <c r="GW99" s="135"/>
      <c r="GX99" s="135">
        <v>198000</v>
      </c>
      <c r="GY99" s="132"/>
      <c r="GZ99" s="132"/>
      <c r="HA99" s="132"/>
      <c r="HB99" s="135"/>
      <c r="HC99" s="135"/>
      <c r="HD99" s="135"/>
      <c r="HE99" s="135"/>
      <c r="HF99" s="135"/>
      <c r="HG99" s="135"/>
      <c r="HH99" s="135"/>
      <c r="HI99" s="132"/>
      <c r="HJ99" s="132"/>
      <c r="HK99" s="132"/>
      <c r="HL99" s="132"/>
      <c r="HM99" s="132"/>
      <c r="HN99" s="132"/>
      <c r="HO99" s="135"/>
      <c r="HP99" s="135"/>
      <c r="HQ99" s="135"/>
      <c r="HR99" s="135"/>
      <c r="HS99" s="135"/>
      <c r="HT99" s="135"/>
      <c r="HU99" s="135"/>
      <c r="HV99" s="135"/>
      <c r="HW99" s="135"/>
      <c r="HX99" s="135"/>
      <c r="HY99" s="135"/>
      <c r="HZ99" s="135"/>
      <c r="IA99" s="135"/>
      <c r="IB99" s="135"/>
      <c r="IC99" s="135"/>
      <c r="ID99" s="135"/>
      <c r="IE99" s="135"/>
      <c r="IF99" s="135"/>
      <c r="IG99" s="135"/>
      <c r="IH99" s="135"/>
      <c r="II99" s="135"/>
      <c r="IJ99" s="135"/>
      <c r="IK99" s="135"/>
      <c r="IL99" s="135"/>
      <c r="IM99" s="135"/>
      <c r="IN99" s="135"/>
      <c r="IO99" s="132"/>
      <c r="IP99" s="132"/>
      <c r="IQ99" s="132"/>
      <c r="IR99" s="332"/>
      <c r="IS99" s="132"/>
      <c r="IT99" s="332"/>
      <c r="IU99" s="332"/>
      <c r="IV99" s="332"/>
      <c r="IW99" s="332"/>
      <c r="IX99" s="332"/>
      <c r="IY99" s="332"/>
      <c r="IZ99" s="332"/>
      <c r="JA99" s="332"/>
      <c r="JB99" s="332"/>
      <c r="JC99" s="332"/>
      <c r="JD99" s="332"/>
      <c r="JE99" s="332"/>
      <c r="JF99" s="332"/>
      <c r="JG99" s="332"/>
      <c r="JH99" s="332"/>
      <c r="JI99" s="332"/>
      <c r="JJ99" s="332"/>
      <c r="JK99" s="332"/>
      <c r="JL99" s="332"/>
      <c r="JM99" s="332"/>
      <c r="JN99" s="332"/>
      <c r="JO99" s="332"/>
      <c r="JP99" s="332"/>
      <c r="JQ99" s="332"/>
      <c r="JR99" s="332"/>
      <c r="JS99" s="332"/>
      <c r="JT99" s="332"/>
      <c r="JU99" s="332"/>
      <c r="JV99" s="332"/>
      <c r="JW99" s="332"/>
      <c r="JX99" s="332"/>
      <c r="JY99" s="332"/>
      <c r="JZ99" s="332"/>
      <c r="KA99" s="332"/>
      <c r="KB99" s="332"/>
      <c r="KC99" s="332"/>
      <c r="KD99" s="332"/>
      <c r="KE99" s="332"/>
      <c r="KF99" s="332"/>
      <c r="KG99" s="332"/>
      <c r="KH99" s="332"/>
      <c r="KI99" s="332"/>
      <c r="KJ99" s="332"/>
      <c r="KK99" s="332"/>
      <c r="KL99" s="332"/>
      <c r="KM99" s="332"/>
      <c r="KN99" s="332"/>
      <c r="KO99" s="332"/>
      <c r="KP99" s="332"/>
      <c r="KQ99" s="332"/>
      <c r="KR99" s="332"/>
      <c r="KS99" s="332"/>
      <c r="KT99" s="332"/>
      <c r="KU99" s="332"/>
      <c r="KV99" s="332"/>
      <c r="KW99" s="332"/>
      <c r="KX99" s="332"/>
      <c r="KY99" s="332"/>
      <c r="KZ99" s="332"/>
      <c r="LA99" s="332"/>
      <c r="LB99" s="332"/>
      <c r="LC99" s="332"/>
      <c r="LD99" s="332"/>
      <c r="LE99" s="332"/>
      <c r="LF99" s="332"/>
      <c r="LG99" s="332"/>
      <c r="LH99" s="332"/>
      <c r="LI99" s="332"/>
      <c r="LJ99" s="332"/>
      <c r="LK99" s="332"/>
      <c r="LL99" s="332"/>
      <c r="LM99" s="332"/>
      <c r="LN99" s="332"/>
      <c r="LO99" s="332"/>
      <c r="LP99" s="332"/>
      <c r="LQ99" s="332"/>
      <c r="LR99" s="332"/>
      <c r="LS99" s="132">
        <f t="shared" si="40"/>
        <v>190320.33499999999</v>
      </c>
      <c r="LT99" s="132">
        <f t="shared" si="41"/>
        <v>186522.72433333332</v>
      </c>
      <c r="LU99" s="137">
        <f t="shared" si="42"/>
        <v>13774.466523254048</v>
      </c>
      <c r="LV99" s="136">
        <f t="shared" si="37"/>
        <v>7.3848731153196137E-2</v>
      </c>
      <c r="LW99" s="137">
        <f t="shared" si="38"/>
        <v>156742.01680672271</v>
      </c>
      <c r="LX99" s="137">
        <f t="shared" si="39"/>
        <v>29780.983193277316</v>
      </c>
      <c r="LY99" s="377">
        <f t="shared" si="45"/>
        <v>186523</v>
      </c>
      <c r="LZ99" s="138" t="s">
        <v>642</v>
      </c>
    </row>
    <row r="100" spans="1:344" s="5" customFormat="1" ht="60" customHeight="1" x14ac:dyDescent="0.3">
      <c r="A100" s="131">
        <f t="shared" si="43"/>
        <v>97</v>
      </c>
      <c r="B100" s="236" t="s">
        <v>391</v>
      </c>
      <c r="C100" s="8" t="s">
        <v>392</v>
      </c>
      <c r="D100" s="236" t="s">
        <v>111</v>
      </c>
      <c r="E100" s="322">
        <v>1</v>
      </c>
      <c r="F100" s="132"/>
      <c r="G100" s="132"/>
      <c r="H100" s="132"/>
      <c r="I100" s="132"/>
      <c r="J100" s="132"/>
      <c r="K100" s="132"/>
      <c r="L100" s="132"/>
      <c r="M100" s="132"/>
      <c r="N100" s="132"/>
      <c r="O100" s="132"/>
      <c r="P100" s="132"/>
      <c r="Q100" s="132"/>
      <c r="R100" s="132"/>
      <c r="S100" s="132"/>
      <c r="T100" s="132"/>
      <c r="U100" s="132"/>
      <c r="V100" s="132"/>
      <c r="W100" s="132"/>
      <c r="X100" s="132"/>
      <c r="Y100" s="132"/>
      <c r="Z100" s="132"/>
      <c r="AA100" s="132"/>
      <c r="AB100" s="132"/>
      <c r="AC100" s="132"/>
      <c r="AD100" s="132"/>
      <c r="AE100" s="132"/>
      <c r="AF100" s="133"/>
      <c r="AG100" s="132"/>
      <c r="AH100" s="132"/>
      <c r="AI100" s="132"/>
      <c r="AJ100" s="132"/>
      <c r="AK100" s="134"/>
      <c r="AL100" s="134"/>
      <c r="AM100" s="135"/>
      <c r="AN100" s="137"/>
      <c r="AO100" s="135"/>
      <c r="AP100" s="135"/>
      <c r="AQ100" s="135"/>
      <c r="AR100" s="135"/>
      <c r="AS100" s="135"/>
      <c r="AT100" s="135"/>
      <c r="AU100" s="135"/>
      <c r="AV100" s="137"/>
      <c r="AW100" s="329"/>
      <c r="AX100" s="132">
        <v>37772.979999999996</v>
      </c>
      <c r="AY100" s="132">
        <f>+((AX100*5.1%)+AX100)</f>
        <v>39699.401979999995</v>
      </c>
      <c r="AZ100" s="137"/>
      <c r="BA100" s="137"/>
      <c r="BB100" s="135"/>
      <c r="BC100" s="135"/>
      <c r="BD100" s="137">
        <v>38000</v>
      </c>
      <c r="BE100" s="137">
        <f>+((BD100*5.1%)+BD100)</f>
        <v>39938</v>
      </c>
      <c r="BF100" s="135"/>
      <c r="BG100" s="135"/>
      <c r="BH100" s="135"/>
      <c r="BI100" s="135"/>
      <c r="BJ100" s="135"/>
      <c r="BK100" s="135"/>
      <c r="BL100" s="135"/>
      <c r="BM100" s="135"/>
      <c r="BN100" s="135"/>
      <c r="BO100" s="135"/>
      <c r="BP100" s="135"/>
      <c r="BQ100" s="330"/>
      <c r="BR100" s="135"/>
      <c r="BS100" s="135"/>
      <c r="BT100" s="135"/>
      <c r="BU100" s="135"/>
      <c r="BV100" s="135"/>
      <c r="BW100" s="135"/>
      <c r="BX100" s="135"/>
      <c r="BY100" s="135"/>
      <c r="BZ100" s="132"/>
      <c r="CA100" s="132"/>
      <c r="CB100" s="132"/>
      <c r="CC100" s="132"/>
      <c r="CD100" s="132"/>
      <c r="CE100" s="132"/>
      <c r="CF100" s="137"/>
      <c r="CG100" s="137"/>
      <c r="CH100" s="330"/>
      <c r="CI100" s="135"/>
      <c r="CJ100" s="135"/>
      <c r="CK100" s="135"/>
      <c r="CL100" s="135"/>
      <c r="CM100" s="135"/>
      <c r="CN100" s="135"/>
      <c r="CO100" s="330"/>
      <c r="CP100" s="135"/>
      <c r="CQ100" s="135"/>
      <c r="CR100" s="135"/>
      <c r="CS100" s="135"/>
      <c r="CT100" s="135"/>
      <c r="CU100" s="135"/>
      <c r="CV100" s="135"/>
      <c r="CW100" s="135"/>
      <c r="CX100" s="135"/>
      <c r="CY100" s="135"/>
      <c r="CZ100" s="135"/>
      <c r="DA100" s="135"/>
      <c r="DB100" s="137"/>
      <c r="DC100" s="137"/>
      <c r="DD100" s="137"/>
      <c r="DE100" s="135"/>
      <c r="DF100" s="135"/>
      <c r="DG100" s="135"/>
      <c r="DH100" s="135"/>
      <c r="DI100" s="135"/>
      <c r="DJ100" s="135"/>
      <c r="DK100" s="135"/>
      <c r="DL100" s="135"/>
      <c r="DM100" s="135"/>
      <c r="DN100" s="135"/>
      <c r="DO100" s="135"/>
      <c r="DP100" s="135"/>
      <c r="DQ100" s="135"/>
      <c r="DR100" s="135"/>
      <c r="DS100" s="135"/>
      <c r="DT100" s="135"/>
      <c r="DU100" s="135"/>
      <c r="DV100" s="135"/>
      <c r="DW100" s="135"/>
      <c r="DX100" s="135"/>
      <c r="DY100" s="135"/>
      <c r="DZ100" s="135"/>
      <c r="EA100" s="135"/>
      <c r="EB100" s="135"/>
      <c r="EC100" s="135"/>
      <c r="ED100" s="135"/>
      <c r="EE100" s="135"/>
      <c r="EF100" s="135"/>
      <c r="EG100" s="135"/>
      <c r="EH100" s="135"/>
      <c r="EI100" s="135"/>
      <c r="EJ100" s="135"/>
      <c r="EK100" s="135"/>
      <c r="EL100" s="135"/>
      <c r="EM100" s="135"/>
      <c r="EN100" s="135"/>
      <c r="EO100" s="135"/>
      <c r="EP100" s="135"/>
      <c r="EQ100" s="135"/>
      <c r="ER100" s="135"/>
      <c r="ES100" s="135"/>
      <c r="ET100" s="135"/>
      <c r="EU100" s="135"/>
      <c r="EV100" s="135"/>
      <c r="EW100" s="135"/>
      <c r="EX100" s="135"/>
      <c r="EY100" s="135"/>
      <c r="EZ100" s="135"/>
      <c r="FA100" s="135"/>
      <c r="FB100" s="135"/>
      <c r="FC100" s="135"/>
      <c r="FD100" s="135"/>
      <c r="FE100" s="135"/>
      <c r="FF100" s="135"/>
      <c r="FG100" s="135"/>
      <c r="FH100" s="135"/>
      <c r="FI100" s="135"/>
      <c r="FJ100" s="135"/>
      <c r="FK100" s="135"/>
      <c r="FL100" s="135"/>
      <c r="FM100" s="135"/>
      <c r="FN100" s="135"/>
      <c r="FO100" s="135"/>
      <c r="FP100" s="135"/>
      <c r="FQ100" s="135"/>
      <c r="FR100" s="135"/>
      <c r="FS100" s="135"/>
      <c r="FT100" s="135"/>
      <c r="FU100" s="135"/>
      <c r="FV100" s="135"/>
      <c r="FW100" s="135"/>
      <c r="FX100" s="135"/>
      <c r="FY100" s="135"/>
      <c r="FZ100" s="135"/>
      <c r="GA100" s="135"/>
      <c r="GB100" s="135"/>
      <c r="GC100" s="135"/>
      <c r="GD100" s="135"/>
      <c r="GE100" s="135"/>
      <c r="GF100" s="135"/>
      <c r="GG100" s="135"/>
      <c r="GH100" s="135"/>
      <c r="GI100" s="135"/>
      <c r="GJ100" s="135"/>
      <c r="GK100" s="135"/>
      <c r="GL100" s="132"/>
      <c r="GM100" s="132"/>
      <c r="GN100" s="132"/>
      <c r="GO100" s="132"/>
      <c r="GP100" s="132"/>
      <c r="GQ100" s="132"/>
      <c r="GR100" s="135"/>
      <c r="GS100" s="135"/>
      <c r="GT100" s="135"/>
      <c r="GU100" s="135"/>
      <c r="GV100" s="135"/>
      <c r="GW100" s="135"/>
      <c r="GX100" s="135"/>
      <c r="GY100" s="132"/>
      <c r="GZ100" s="132"/>
      <c r="HA100" s="132"/>
      <c r="HB100" s="135"/>
      <c r="HC100" s="135"/>
      <c r="HD100" s="135"/>
      <c r="HE100" s="135"/>
      <c r="HF100" s="135"/>
      <c r="HG100" s="135"/>
      <c r="HH100" s="135"/>
      <c r="HI100" s="132"/>
      <c r="HJ100" s="132"/>
      <c r="HK100" s="132"/>
      <c r="HL100" s="132"/>
      <c r="HM100" s="132"/>
      <c r="HN100" s="132"/>
      <c r="HO100" s="135"/>
      <c r="HP100" s="135"/>
      <c r="HQ100" s="135"/>
      <c r="HR100" s="135"/>
      <c r="HS100" s="135"/>
      <c r="HT100" s="135"/>
      <c r="HU100" s="135"/>
      <c r="HV100" s="135"/>
      <c r="HW100" s="135"/>
      <c r="HX100" s="135"/>
      <c r="HY100" s="135"/>
      <c r="HZ100" s="135"/>
      <c r="IA100" s="135"/>
      <c r="IB100" s="135"/>
      <c r="IC100" s="135"/>
      <c r="ID100" s="135"/>
      <c r="IE100" s="135"/>
      <c r="IF100" s="135"/>
      <c r="IG100" s="135">
        <v>31500</v>
      </c>
      <c r="IH100" s="135">
        <f>+((IG100*5.1%)+IG100)</f>
        <v>33106.5</v>
      </c>
      <c r="II100" s="135"/>
      <c r="IJ100" s="135"/>
      <c r="IK100" s="135"/>
      <c r="IL100" s="135"/>
      <c r="IM100" s="135"/>
      <c r="IN100" s="135"/>
      <c r="IO100" s="132"/>
      <c r="IP100" s="132"/>
      <c r="IQ100" s="132"/>
      <c r="IR100" s="332"/>
      <c r="IS100" s="132"/>
      <c r="IT100" s="332"/>
      <c r="IU100" s="332"/>
      <c r="IV100" s="332"/>
      <c r="IW100" s="332"/>
      <c r="IX100" s="332"/>
      <c r="IY100" s="332"/>
      <c r="IZ100" s="332"/>
      <c r="JA100" s="332"/>
      <c r="JB100" s="332"/>
      <c r="JC100" s="332"/>
      <c r="JD100" s="332"/>
      <c r="JE100" s="332"/>
      <c r="JF100" s="332"/>
      <c r="JG100" s="332"/>
      <c r="JH100" s="332"/>
      <c r="JI100" s="332"/>
      <c r="JJ100" s="332"/>
      <c r="JK100" s="332"/>
      <c r="JL100" s="332"/>
      <c r="JM100" s="332"/>
      <c r="JN100" s="332"/>
      <c r="JO100" s="332"/>
      <c r="JP100" s="332"/>
      <c r="JQ100" s="332"/>
      <c r="JR100" s="332"/>
      <c r="JS100" s="332"/>
      <c r="JT100" s="332"/>
      <c r="JU100" s="332"/>
      <c r="JV100" s="332"/>
      <c r="JW100" s="332"/>
      <c r="JX100" s="332"/>
      <c r="JY100" s="332"/>
      <c r="JZ100" s="332"/>
      <c r="KA100" s="332"/>
      <c r="KB100" s="332"/>
      <c r="KC100" s="332"/>
      <c r="KD100" s="332"/>
      <c r="KE100" s="332"/>
      <c r="KF100" s="332"/>
      <c r="KG100" s="332"/>
      <c r="KH100" s="332"/>
      <c r="KI100" s="332"/>
      <c r="KJ100" s="332"/>
      <c r="KK100" s="332"/>
      <c r="KL100" s="332"/>
      <c r="KM100" s="332"/>
      <c r="KN100" s="332"/>
      <c r="KO100" s="332"/>
      <c r="KP100" s="332"/>
      <c r="KQ100" s="332"/>
      <c r="KR100" s="332"/>
      <c r="KS100" s="332"/>
      <c r="KT100" s="332"/>
      <c r="KU100" s="332"/>
      <c r="KV100" s="332"/>
      <c r="KW100" s="332"/>
      <c r="KX100" s="332"/>
      <c r="KY100" s="332"/>
      <c r="KZ100" s="332"/>
      <c r="LA100" s="332"/>
      <c r="LB100" s="332"/>
      <c r="LC100" s="332"/>
      <c r="LD100" s="332"/>
      <c r="LE100" s="332"/>
      <c r="LF100" s="332"/>
      <c r="LG100" s="332"/>
      <c r="LH100" s="332"/>
      <c r="LI100" s="332"/>
      <c r="LJ100" s="332"/>
      <c r="LK100" s="332"/>
      <c r="LL100" s="332"/>
      <c r="LM100" s="332"/>
      <c r="LN100" s="332"/>
      <c r="LO100" s="332"/>
      <c r="LP100" s="332"/>
      <c r="LQ100" s="332"/>
      <c r="LR100" s="332"/>
      <c r="LS100" s="132">
        <f t="shared" si="40"/>
        <v>39699.401979999995</v>
      </c>
      <c r="LT100" s="132">
        <f t="shared" si="41"/>
        <v>37581.300660000001</v>
      </c>
      <c r="LU100" s="137">
        <f t="shared" si="42"/>
        <v>3877.1268955038468</v>
      </c>
      <c r="LV100" s="136">
        <f t="shared" si="37"/>
        <v>0.10316638401050611</v>
      </c>
      <c r="LW100" s="137">
        <f t="shared" si="38"/>
        <v>31581.512605042019</v>
      </c>
      <c r="LX100" s="137">
        <f t="shared" si="39"/>
        <v>6000.4873949579833</v>
      </c>
      <c r="LY100" s="377">
        <f t="shared" si="45"/>
        <v>37582</v>
      </c>
      <c r="LZ100" s="333" t="s">
        <v>642</v>
      </c>
    </row>
    <row r="101" spans="1:344" s="5" customFormat="1" ht="117.45" customHeight="1" x14ac:dyDescent="0.3">
      <c r="A101" s="131">
        <f t="shared" si="43"/>
        <v>98</v>
      </c>
      <c r="B101" s="261" t="s">
        <v>416</v>
      </c>
      <c r="C101" s="261" t="s">
        <v>417</v>
      </c>
      <c r="D101" s="361" t="s">
        <v>418</v>
      </c>
      <c r="E101" s="322">
        <v>1</v>
      </c>
      <c r="F101" s="132"/>
      <c r="G101" s="132"/>
      <c r="H101" s="132"/>
      <c r="I101" s="132"/>
      <c r="J101" s="132"/>
      <c r="K101" s="132"/>
      <c r="L101" s="132"/>
      <c r="M101" s="132"/>
      <c r="N101" s="132"/>
      <c r="O101" s="132"/>
      <c r="P101" s="132"/>
      <c r="Q101" s="132"/>
      <c r="R101" s="132"/>
      <c r="S101" s="132"/>
      <c r="T101" s="132"/>
      <c r="U101" s="132"/>
      <c r="V101" s="132"/>
      <c r="W101" s="132"/>
      <c r="X101" s="132"/>
      <c r="Y101" s="132"/>
      <c r="Z101" s="132"/>
      <c r="AA101" s="132"/>
      <c r="AB101" s="132"/>
      <c r="AC101" s="132"/>
      <c r="AD101" s="132"/>
      <c r="AE101" s="132"/>
      <c r="AF101" s="133"/>
      <c r="AG101" s="132"/>
      <c r="AH101" s="132"/>
      <c r="AI101" s="132"/>
      <c r="AJ101" s="132"/>
      <c r="AK101" s="134"/>
      <c r="AL101" s="134"/>
      <c r="AM101" s="135"/>
      <c r="AN101" s="137"/>
      <c r="AO101" s="135"/>
      <c r="AP101" s="135"/>
      <c r="AQ101" s="135"/>
      <c r="AR101" s="135"/>
      <c r="AS101" s="135"/>
      <c r="AT101" s="135"/>
      <c r="AU101" s="135"/>
      <c r="AV101" s="137"/>
      <c r="AW101" s="329"/>
      <c r="AX101" s="132">
        <v>111226.68199999999</v>
      </c>
      <c r="AY101" s="132">
        <f>+((AX101*5.1%)+AX101)</f>
        <v>116899.24278199999</v>
      </c>
      <c r="AZ101" s="137"/>
      <c r="BA101" s="137"/>
      <c r="BB101" s="135"/>
      <c r="BC101" s="135"/>
      <c r="BD101" s="137">
        <v>80000</v>
      </c>
      <c r="BE101" s="137">
        <f>+((BD101*5.1%)+BD101)</f>
        <v>84080</v>
      </c>
      <c r="BF101" s="135"/>
      <c r="BG101" s="135"/>
      <c r="BH101" s="135"/>
      <c r="BI101" s="135"/>
      <c r="BJ101" s="135"/>
      <c r="BK101" s="135"/>
      <c r="BL101" s="135"/>
      <c r="BM101" s="135"/>
      <c r="BN101" s="135"/>
      <c r="BO101" s="135"/>
      <c r="BP101" s="135"/>
      <c r="BQ101" s="330"/>
      <c r="BR101" s="135"/>
      <c r="BS101" s="135"/>
      <c r="BT101" s="135"/>
      <c r="BU101" s="135"/>
      <c r="BV101" s="135"/>
      <c r="BW101" s="135"/>
      <c r="BX101" s="135"/>
      <c r="BY101" s="135"/>
      <c r="BZ101" s="132"/>
      <c r="CA101" s="132"/>
      <c r="CB101" s="132"/>
      <c r="CC101" s="132"/>
      <c r="CD101" s="132"/>
      <c r="CE101" s="132"/>
      <c r="CF101" s="137"/>
      <c r="CG101" s="137"/>
      <c r="CH101" s="330"/>
      <c r="CI101" s="135"/>
      <c r="CJ101" s="135"/>
      <c r="CK101" s="135"/>
      <c r="CL101" s="135"/>
      <c r="CM101" s="135"/>
      <c r="CN101" s="135"/>
      <c r="CO101" s="330"/>
      <c r="CP101" s="135"/>
      <c r="CQ101" s="135"/>
      <c r="CR101" s="135"/>
      <c r="CS101" s="135"/>
      <c r="CT101" s="135"/>
      <c r="CU101" s="135"/>
      <c r="CV101" s="135"/>
      <c r="CW101" s="135"/>
      <c r="CX101" s="135"/>
      <c r="CY101" s="135"/>
      <c r="CZ101" s="135"/>
      <c r="DA101" s="135"/>
      <c r="DB101" s="137"/>
      <c r="DC101" s="137"/>
      <c r="DD101" s="137"/>
      <c r="DE101" s="135"/>
      <c r="DF101" s="135"/>
      <c r="DG101" s="135"/>
      <c r="DH101" s="135"/>
      <c r="DI101" s="135"/>
      <c r="DJ101" s="135"/>
      <c r="DK101" s="135"/>
      <c r="DL101" s="135"/>
      <c r="DM101" s="135"/>
      <c r="DN101" s="135"/>
      <c r="DO101" s="135"/>
      <c r="DP101" s="135"/>
      <c r="DQ101" s="135"/>
      <c r="DR101" s="135"/>
      <c r="DS101" s="135"/>
      <c r="DT101" s="135"/>
      <c r="DU101" s="135"/>
      <c r="DV101" s="135"/>
      <c r="DW101" s="135"/>
      <c r="DX101" s="135"/>
      <c r="DY101" s="135"/>
      <c r="DZ101" s="135"/>
      <c r="EA101" s="135"/>
      <c r="EB101" s="135"/>
      <c r="EC101" s="135"/>
      <c r="ED101" s="135"/>
      <c r="EE101" s="135"/>
      <c r="EF101" s="135"/>
      <c r="EG101" s="135"/>
      <c r="EH101" s="135"/>
      <c r="EI101" s="135"/>
      <c r="EJ101" s="135"/>
      <c r="EK101" s="135"/>
      <c r="EL101" s="135"/>
      <c r="EM101" s="135"/>
      <c r="EN101" s="135"/>
      <c r="EO101" s="135"/>
      <c r="EP101" s="135"/>
      <c r="EQ101" s="135"/>
      <c r="ER101" s="135"/>
      <c r="ES101" s="135"/>
      <c r="ET101" s="135"/>
      <c r="EU101" s="135"/>
      <c r="EV101" s="135"/>
      <c r="EW101" s="135"/>
      <c r="EX101" s="135"/>
      <c r="EY101" s="135"/>
      <c r="EZ101" s="135"/>
      <c r="FA101" s="135"/>
      <c r="FB101" s="135"/>
      <c r="FC101" s="135"/>
      <c r="FD101" s="135"/>
      <c r="FE101" s="135"/>
      <c r="FF101" s="135"/>
      <c r="FG101" s="135"/>
      <c r="FH101" s="135"/>
      <c r="FI101" s="135"/>
      <c r="FJ101" s="135"/>
      <c r="FK101" s="135"/>
      <c r="FL101" s="135"/>
      <c r="FM101" s="135"/>
      <c r="FN101" s="135"/>
      <c r="FO101" s="135"/>
      <c r="FP101" s="135"/>
      <c r="FQ101" s="135"/>
      <c r="FR101" s="135"/>
      <c r="FS101" s="135"/>
      <c r="FT101" s="135"/>
      <c r="FU101" s="135"/>
      <c r="FV101" s="135"/>
      <c r="FW101" s="135"/>
      <c r="FX101" s="135"/>
      <c r="FY101" s="135"/>
      <c r="FZ101" s="135"/>
      <c r="GA101" s="135"/>
      <c r="GB101" s="135"/>
      <c r="GC101" s="135"/>
      <c r="GD101" s="135"/>
      <c r="GE101" s="135"/>
      <c r="GF101" s="135"/>
      <c r="GG101" s="135"/>
      <c r="GH101" s="135"/>
      <c r="GI101" s="135"/>
      <c r="GJ101" s="135"/>
      <c r="GK101" s="135"/>
      <c r="GL101" s="132"/>
      <c r="GM101" s="132"/>
      <c r="GN101" s="132"/>
      <c r="GO101" s="132"/>
      <c r="GP101" s="132"/>
      <c r="GQ101" s="132"/>
      <c r="GR101" s="135"/>
      <c r="GS101" s="135"/>
      <c r="GT101" s="135"/>
      <c r="GU101" s="135"/>
      <c r="GV101" s="135"/>
      <c r="GW101" s="135"/>
      <c r="GX101" s="135"/>
      <c r="GY101" s="132"/>
      <c r="GZ101" s="132"/>
      <c r="HA101" s="132"/>
      <c r="HB101" s="135"/>
      <c r="HC101" s="135"/>
      <c r="HD101" s="135"/>
      <c r="HE101" s="135"/>
      <c r="HF101" s="135"/>
      <c r="HG101" s="135"/>
      <c r="HH101" s="135"/>
      <c r="HI101" s="132"/>
      <c r="HJ101" s="132"/>
      <c r="HK101" s="132"/>
      <c r="HL101" s="132"/>
      <c r="HM101" s="132"/>
      <c r="HN101" s="132"/>
      <c r="HO101" s="135"/>
      <c r="HP101" s="135"/>
      <c r="HQ101" s="135"/>
      <c r="HR101" s="135"/>
      <c r="HS101" s="135"/>
      <c r="HT101" s="135"/>
      <c r="HU101" s="135"/>
      <c r="HV101" s="135"/>
      <c r="HW101" s="135"/>
      <c r="HX101" s="135"/>
      <c r="HY101" s="135"/>
      <c r="HZ101" s="135"/>
      <c r="IA101" s="135"/>
      <c r="IB101" s="135"/>
      <c r="IC101" s="135"/>
      <c r="ID101" s="135"/>
      <c r="IE101" s="135"/>
      <c r="IF101" s="135"/>
      <c r="IG101" s="135"/>
      <c r="IH101" s="135"/>
      <c r="II101" s="135"/>
      <c r="IJ101" s="135"/>
      <c r="IK101" s="135"/>
      <c r="IL101" s="135"/>
      <c r="IM101" s="135"/>
      <c r="IN101" s="135"/>
      <c r="IO101" s="132"/>
      <c r="IP101" s="132"/>
      <c r="IQ101" s="132"/>
      <c r="IR101" s="332"/>
      <c r="IS101" s="132"/>
      <c r="IT101" s="332"/>
      <c r="IU101" s="332"/>
      <c r="IV101" s="332"/>
      <c r="IW101" s="332"/>
      <c r="IX101" s="332"/>
      <c r="IY101" s="332"/>
      <c r="IZ101" s="332"/>
      <c r="JA101" s="332"/>
      <c r="JB101" s="332"/>
      <c r="JC101" s="332"/>
      <c r="JD101" s="332"/>
      <c r="JE101" s="332"/>
      <c r="JF101" s="332"/>
      <c r="JG101" s="332"/>
      <c r="JH101" s="332"/>
      <c r="JI101" s="332"/>
      <c r="JJ101" s="332"/>
      <c r="JK101" s="332"/>
      <c r="JL101" s="332"/>
      <c r="JM101" s="332"/>
      <c r="JN101" s="332"/>
      <c r="JO101" s="332"/>
      <c r="JP101" s="332"/>
      <c r="JQ101" s="332"/>
      <c r="JR101" s="332"/>
      <c r="JS101" s="332"/>
      <c r="JT101" s="332"/>
      <c r="JU101" s="332"/>
      <c r="JV101" s="332"/>
      <c r="JW101" s="332"/>
      <c r="JX101" s="332"/>
      <c r="JY101" s="332"/>
      <c r="JZ101" s="332"/>
      <c r="KA101" s="332"/>
      <c r="KB101" s="332"/>
      <c r="KC101" s="332"/>
      <c r="KD101" s="332"/>
      <c r="KE101" s="332"/>
      <c r="KF101" s="332"/>
      <c r="KG101" s="332"/>
      <c r="KH101" s="332"/>
      <c r="KI101" s="332"/>
      <c r="KJ101" s="332"/>
      <c r="KK101" s="332"/>
      <c r="KL101" s="332"/>
      <c r="KM101" s="332"/>
      <c r="KN101" s="332"/>
      <c r="KO101" s="332"/>
      <c r="KP101" s="332"/>
      <c r="KQ101" s="332"/>
      <c r="KR101" s="332"/>
      <c r="KS101" s="332"/>
      <c r="KT101" s="332"/>
      <c r="KU101" s="332"/>
      <c r="KV101" s="332"/>
      <c r="KW101" s="332"/>
      <c r="KX101" s="332"/>
      <c r="KY101" s="332"/>
      <c r="KZ101" s="332"/>
      <c r="LA101" s="332"/>
      <c r="LB101" s="332"/>
      <c r="LC101" s="332"/>
      <c r="LD101" s="332"/>
      <c r="LE101" s="332"/>
      <c r="LF101" s="332"/>
      <c r="LG101" s="332"/>
      <c r="LH101" s="332"/>
      <c r="LI101" s="332"/>
      <c r="LJ101" s="332"/>
      <c r="LK101" s="332"/>
      <c r="LL101" s="332"/>
      <c r="LM101" s="332"/>
      <c r="LN101" s="332"/>
      <c r="LO101" s="332"/>
      <c r="LP101" s="332"/>
      <c r="LQ101" s="332"/>
      <c r="LR101" s="332"/>
      <c r="LS101" s="132">
        <f t="shared" si="40"/>
        <v>100489.62139099999</v>
      </c>
      <c r="LT101" s="132">
        <f t="shared" si="41"/>
        <v>100489.62139099999</v>
      </c>
      <c r="LU101" s="137">
        <f t="shared" si="42"/>
        <v>23206.709124559773</v>
      </c>
      <c r="LV101" s="136">
        <f t="shared" si="37"/>
        <v>0.23093637734252825</v>
      </c>
      <c r="LW101" s="137">
        <f t="shared" si="38"/>
        <v>84445.378151260506</v>
      </c>
      <c r="LX101" s="137">
        <f t="shared" si="39"/>
        <v>16044.621848739496</v>
      </c>
      <c r="LY101" s="377">
        <f t="shared" si="45"/>
        <v>100490</v>
      </c>
      <c r="LZ101" s="138" t="s">
        <v>283</v>
      </c>
    </row>
    <row r="102" spans="1:344" s="5" customFormat="1" ht="240.45" customHeight="1" x14ac:dyDescent="0.3">
      <c r="A102" s="131">
        <f t="shared" si="43"/>
        <v>99</v>
      </c>
      <c r="B102" s="236" t="s">
        <v>419</v>
      </c>
      <c r="C102" s="8" t="s">
        <v>420</v>
      </c>
      <c r="D102" s="236" t="s">
        <v>111</v>
      </c>
      <c r="E102" s="322">
        <v>1</v>
      </c>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3"/>
      <c r="AG102" s="132"/>
      <c r="AH102" s="132"/>
      <c r="AI102" s="132"/>
      <c r="AJ102" s="132"/>
      <c r="AK102" s="134"/>
      <c r="AL102" s="134"/>
      <c r="AM102" s="135"/>
      <c r="AN102" s="137"/>
      <c r="AO102" s="135"/>
      <c r="AP102" s="135"/>
      <c r="AQ102" s="135"/>
      <c r="AR102" s="135"/>
      <c r="AS102" s="135"/>
      <c r="AT102" s="135"/>
      <c r="AU102" s="135"/>
      <c r="AV102" s="137"/>
      <c r="AW102" s="329"/>
      <c r="AX102" s="132"/>
      <c r="AY102" s="132"/>
      <c r="AZ102" s="137"/>
      <c r="BA102" s="137"/>
      <c r="BB102" s="135"/>
      <c r="BC102" s="135"/>
      <c r="BD102" s="137"/>
      <c r="BE102" s="137"/>
      <c r="BF102" s="135"/>
      <c r="BG102" s="135"/>
      <c r="BH102" s="135"/>
      <c r="BI102" s="135"/>
      <c r="BJ102" s="135"/>
      <c r="BK102" s="135"/>
      <c r="BL102" s="135"/>
      <c r="BM102" s="135"/>
      <c r="BN102" s="135"/>
      <c r="BO102" s="135"/>
      <c r="BP102" s="135"/>
      <c r="BQ102" s="330">
        <v>83300</v>
      </c>
      <c r="BR102" s="135"/>
      <c r="BS102" s="135">
        <v>77350</v>
      </c>
      <c r="BT102" s="135"/>
      <c r="BU102" s="135"/>
      <c r="BV102" s="135"/>
      <c r="BW102" s="135"/>
      <c r="BX102" s="135"/>
      <c r="BY102" s="135"/>
      <c r="BZ102" s="132"/>
      <c r="CA102" s="132"/>
      <c r="CB102" s="132"/>
      <c r="CC102" s="132"/>
      <c r="CD102" s="132"/>
      <c r="CE102" s="132"/>
      <c r="CF102" s="137"/>
      <c r="CG102" s="137"/>
      <c r="CH102" s="330"/>
      <c r="CI102" s="135"/>
      <c r="CJ102" s="135"/>
      <c r="CK102" s="135"/>
      <c r="CL102" s="135"/>
      <c r="CM102" s="135"/>
      <c r="CN102" s="135"/>
      <c r="CO102" s="330"/>
      <c r="CP102" s="135"/>
      <c r="CQ102" s="135">
        <v>53550</v>
      </c>
      <c r="CR102" s="135"/>
      <c r="CS102" s="135"/>
      <c r="CT102" s="135"/>
      <c r="CU102" s="135"/>
      <c r="CV102" s="135"/>
      <c r="CW102" s="135"/>
      <c r="CX102" s="135"/>
      <c r="CY102" s="135"/>
      <c r="CZ102" s="135"/>
      <c r="DA102" s="135"/>
      <c r="DB102" s="137"/>
      <c r="DC102" s="137"/>
      <c r="DD102" s="137"/>
      <c r="DE102" s="135"/>
      <c r="DF102" s="135"/>
      <c r="DG102" s="135"/>
      <c r="DH102" s="135"/>
      <c r="DI102" s="135"/>
      <c r="DJ102" s="135"/>
      <c r="DK102" s="135"/>
      <c r="DL102" s="135"/>
      <c r="DM102" s="135"/>
      <c r="DN102" s="135"/>
      <c r="DO102" s="135"/>
      <c r="DP102" s="135"/>
      <c r="DQ102" s="135"/>
      <c r="DR102" s="135"/>
      <c r="DS102" s="135"/>
      <c r="DT102" s="135"/>
      <c r="DU102" s="135"/>
      <c r="DV102" s="135"/>
      <c r="DW102" s="135"/>
      <c r="DX102" s="135"/>
      <c r="DY102" s="135"/>
      <c r="DZ102" s="135"/>
      <c r="EA102" s="135"/>
      <c r="EB102" s="135"/>
      <c r="EC102" s="135"/>
      <c r="ED102" s="135"/>
      <c r="EE102" s="135"/>
      <c r="EF102" s="135"/>
      <c r="EG102" s="135"/>
      <c r="EH102" s="135"/>
      <c r="EI102" s="135"/>
      <c r="EJ102" s="135"/>
      <c r="EK102" s="135"/>
      <c r="EL102" s="135"/>
      <c r="EM102" s="135"/>
      <c r="EN102" s="135"/>
      <c r="EO102" s="135"/>
      <c r="EP102" s="135"/>
      <c r="EQ102" s="135"/>
      <c r="ER102" s="135"/>
      <c r="ES102" s="135"/>
      <c r="ET102" s="135"/>
      <c r="EU102" s="135"/>
      <c r="EV102" s="135"/>
      <c r="EW102" s="135"/>
      <c r="EX102" s="135"/>
      <c r="EY102" s="135"/>
      <c r="EZ102" s="135"/>
      <c r="FA102" s="135"/>
      <c r="FB102" s="135"/>
      <c r="FC102" s="135"/>
      <c r="FD102" s="135"/>
      <c r="FE102" s="135"/>
      <c r="FF102" s="135"/>
      <c r="FG102" s="135"/>
      <c r="FH102" s="135"/>
      <c r="FI102" s="135"/>
      <c r="FJ102" s="135"/>
      <c r="FK102" s="135"/>
      <c r="FL102" s="135"/>
      <c r="FM102" s="135"/>
      <c r="FN102" s="135"/>
      <c r="FO102" s="135"/>
      <c r="FP102" s="135"/>
      <c r="FQ102" s="135"/>
      <c r="FR102" s="135"/>
      <c r="FS102" s="135"/>
      <c r="FT102" s="135"/>
      <c r="FU102" s="135"/>
      <c r="FV102" s="135"/>
      <c r="FW102" s="135"/>
      <c r="FX102" s="135"/>
      <c r="FY102" s="135"/>
      <c r="FZ102" s="135"/>
      <c r="GA102" s="135"/>
      <c r="GB102" s="135"/>
      <c r="GC102" s="135"/>
      <c r="GD102" s="135"/>
      <c r="GE102" s="135"/>
      <c r="GF102" s="135"/>
      <c r="GG102" s="135"/>
      <c r="GH102" s="135"/>
      <c r="GI102" s="135"/>
      <c r="GJ102" s="135"/>
      <c r="GK102" s="135"/>
      <c r="GL102" s="132"/>
      <c r="GM102" s="132"/>
      <c r="GN102" s="132"/>
      <c r="GO102" s="132"/>
      <c r="GP102" s="132"/>
      <c r="GQ102" s="132"/>
      <c r="GR102" s="135"/>
      <c r="GS102" s="135"/>
      <c r="GT102" s="135"/>
      <c r="GU102" s="135"/>
      <c r="GV102" s="135"/>
      <c r="GW102" s="135"/>
      <c r="GX102" s="135"/>
      <c r="GY102" s="132"/>
      <c r="GZ102" s="132"/>
      <c r="HA102" s="132"/>
      <c r="HB102" s="135"/>
      <c r="HC102" s="135"/>
      <c r="HD102" s="135"/>
      <c r="HE102" s="135"/>
      <c r="HF102" s="135"/>
      <c r="HG102" s="135"/>
      <c r="HH102" s="135"/>
      <c r="HI102" s="132"/>
      <c r="HJ102" s="132"/>
      <c r="HK102" s="132"/>
      <c r="HL102" s="132"/>
      <c r="HM102" s="132"/>
      <c r="HN102" s="132"/>
      <c r="HO102" s="135"/>
      <c r="HP102" s="135"/>
      <c r="HQ102" s="135"/>
      <c r="HR102" s="135"/>
      <c r="HS102" s="135"/>
      <c r="HT102" s="135"/>
      <c r="HU102" s="135"/>
      <c r="HV102" s="135"/>
      <c r="HW102" s="135"/>
      <c r="HX102" s="135"/>
      <c r="HY102" s="135"/>
      <c r="HZ102" s="135"/>
      <c r="IA102" s="135"/>
      <c r="IB102" s="135"/>
      <c r="IC102" s="135"/>
      <c r="ID102" s="135"/>
      <c r="IE102" s="135"/>
      <c r="IF102" s="135">
        <v>79000</v>
      </c>
      <c r="IG102" s="135"/>
      <c r="IH102" s="135"/>
      <c r="II102" s="135"/>
      <c r="IJ102" s="135"/>
      <c r="IK102" s="135"/>
      <c r="IL102" s="135"/>
      <c r="IM102" s="135"/>
      <c r="IN102" s="135"/>
      <c r="IO102" s="132"/>
      <c r="IP102" s="132"/>
      <c r="IQ102" s="132"/>
      <c r="IR102" s="332"/>
      <c r="IS102" s="132"/>
      <c r="IT102" s="332"/>
      <c r="IU102" s="332"/>
      <c r="IV102" s="332"/>
      <c r="IW102" s="332"/>
      <c r="IX102" s="332"/>
      <c r="IY102" s="332"/>
      <c r="IZ102" s="332"/>
      <c r="JA102" s="332"/>
      <c r="JB102" s="332"/>
      <c r="JC102" s="332"/>
      <c r="JD102" s="332"/>
      <c r="JE102" s="332"/>
      <c r="JF102" s="332"/>
      <c r="JG102" s="332"/>
      <c r="JH102" s="332"/>
      <c r="JI102" s="332"/>
      <c r="JJ102" s="332"/>
      <c r="JK102" s="332"/>
      <c r="JL102" s="332"/>
      <c r="JM102" s="332"/>
      <c r="JN102" s="332"/>
      <c r="JO102" s="332"/>
      <c r="JP102" s="332"/>
      <c r="JQ102" s="332"/>
      <c r="JR102" s="332"/>
      <c r="JS102" s="332"/>
      <c r="JT102" s="332"/>
      <c r="JU102" s="332"/>
      <c r="JV102" s="332"/>
      <c r="JW102" s="332"/>
      <c r="JX102" s="332"/>
      <c r="JY102" s="332"/>
      <c r="JZ102" s="332"/>
      <c r="KA102" s="332"/>
      <c r="KB102" s="332"/>
      <c r="KC102" s="332"/>
      <c r="KD102" s="332"/>
      <c r="KE102" s="332"/>
      <c r="KF102" s="332"/>
      <c r="KG102" s="332"/>
      <c r="KH102" s="332"/>
      <c r="KI102" s="332"/>
      <c r="KJ102" s="332"/>
      <c r="KK102" s="332"/>
      <c r="KL102" s="332"/>
      <c r="KM102" s="332"/>
      <c r="KN102" s="332"/>
      <c r="KO102" s="332"/>
      <c r="KP102" s="332"/>
      <c r="KQ102" s="332"/>
      <c r="KR102" s="332"/>
      <c r="KS102" s="332"/>
      <c r="KT102" s="332"/>
      <c r="KU102" s="332"/>
      <c r="KV102" s="332"/>
      <c r="KW102" s="332"/>
      <c r="KX102" s="332"/>
      <c r="KY102" s="332"/>
      <c r="KZ102" s="332"/>
      <c r="LA102" s="332"/>
      <c r="LB102" s="332"/>
      <c r="LC102" s="332"/>
      <c r="LD102" s="332"/>
      <c r="LE102" s="332"/>
      <c r="LF102" s="332"/>
      <c r="LG102" s="332"/>
      <c r="LH102" s="332"/>
      <c r="LI102" s="332"/>
      <c r="LJ102" s="332"/>
      <c r="LK102" s="332"/>
      <c r="LL102" s="332"/>
      <c r="LM102" s="332"/>
      <c r="LN102" s="332"/>
      <c r="LO102" s="332"/>
      <c r="LP102" s="332"/>
      <c r="LQ102" s="332"/>
      <c r="LR102" s="332"/>
      <c r="LS102" s="132">
        <f t="shared" si="40"/>
        <v>78175</v>
      </c>
      <c r="LT102" s="132">
        <f t="shared" si="41"/>
        <v>73300</v>
      </c>
      <c r="LU102" s="137">
        <f t="shared" si="42"/>
        <v>13403.419961586918</v>
      </c>
      <c r="LV102" s="136">
        <f t="shared" si="37"/>
        <v>0.18285702539682017</v>
      </c>
      <c r="LW102" s="137">
        <f t="shared" si="38"/>
        <v>65693.277310924372</v>
      </c>
      <c r="LX102" s="137">
        <f t="shared" si="39"/>
        <v>12481.72268907563</v>
      </c>
      <c r="LY102" s="377">
        <f t="shared" si="45"/>
        <v>78175</v>
      </c>
      <c r="LZ102" s="138" t="s">
        <v>283</v>
      </c>
    </row>
    <row r="103" spans="1:344" s="5" customFormat="1" ht="61.5" customHeight="1" x14ac:dyDescent="0.3">
      <c r="A103" s="131">
        <f t="shared" si="43"/>
        <v>100</v>
      </c>
      <c r="B103" s="66" t="s">
        <v>421</v>
      </c>
      <c r="C103" s="355" t="s">
        <v>422</v>
      </c>
      <c r="D103" s="339" t="s">
        <v>8</v>
      </c>
      <c r="E103" s="375">
        <v>1</v>
      </c>
      <c r="F103" s="132"/>
      <c r="G103" s="132"/>
      <c r="H103" s="132"/>
      <c r="I103" s="132"/>
      <c r="J103" s="132"/>
      <c r="K103" s="132"/>
      <c r="L103" s="132"/>
      <c r="M103" s="132"/>
      <c r="N103" s="132"/>
      <c r="O103" s="132"/>
      <c r="P103" s="132"/>
      <c r="Q103" s="132"/>
      <c r="R103" s="132"/>
      <c r="S103" s="132"/>
      <c r="T103" s="132"/>
      <c r="U103" s="132"/>
      <c r="V103" s="132"/>
      <c r="W103" s="132"/>
      <c r="X103" s="132"/>
      <c r="Y103" s="132"/>
      <c r="Z103" s="132"/>
      <c r="AA103" s="132"/>
      <c r="AB103" s="132"/>
      <c r="AC103" s="132"/>
      <c r="AD103" s="132"/>
      <c r="AE103" s="132"/>
      <c r="AF103" s="133"/>
      <c r="AG103" s="132"/>
      <c r="AH103" s="132"/>
      <c r="AI103" s="132"/>
      <c r="AJ103" s="132"/>
      <c r="AK103" s="134"/>
      <c r="AL103" s="134"/>
      <c r="AM103" s="135"/>
      <c r="AN103" s="137"/>
      <c r="AO103" s="135"/>
      <c r="AP103" s="135"/>
      <c r="AQ103" s="135"/>
      <c r="AR103" s="135"/>
      <c r="AS103" s="135"/>
      <c r="AT103" s="135"/>
      <c r="AU103" s="135"/>
      <c r="AV103" s="137"/>
      <c r="AW103" s="329"/>
      <c r="AX103" s="132"/>
      <c r="AY103" s="132"/>
      <c r="AZ103" s="137"/>
      <c r="BA103" s="137"/>
      <c r="BB103" s="135"/>
      <c r="BC103" s="135"/>
      <c r="BD103" s="137"/>
      <c r="BE103" s="137"/>
      <c r="BF103" s="135"/>
      <c r="BG103" s="135"/>
      <c r="BH103" s="135"/>
      <c r="BI103" s="135"/>
      <c r="BJ103" s="135"/>
      <c r="BK103" s="135"/>
      <c r="BL103" s="135"/>
      <c r="BM103" s="135"/>
      <c r="BN103" s="135"/>
      <c r="BO103" s="135"/>
      <c r="BP103" s="135"/>
      <c r="BQ103" s="330"/>
      <c r="BR103" s="135"/>
      <c r="BS103" s="135"/>
      <c r="BT103" s="135"/>
      <c r="BU103" s="135"/>
      <c r="BV103" s="135">
        <v>1309000</v>
      </c>
      <c r="BW103" s="135">
        <f>+(BV103*5.1%)+BV103</f>
        <v>1375759</v>
      </c>
      <c r="BX103" s="135">
        <v>1428000</v>
      </c>
      <c r="BY103" s="135">
        <f t="shared" ref="BY103" si="46">+(BX103*5.1%)+BX103</f>
        <v>1500828</v>
      </c>
      <c r="BZ103" s="132"/>
      <c r="CA103" s="132"/>
      <c r="CB103" s="132"/>
      <c r="CC103" s="132"/>
      <c r="CD103" s="132"/>
      <c r="CE103" s="132"/>
      <c r="CF103" s="137"/>
      <c r="CG103" s="137"/>
      <c r="CH103" s="330"/>
      <c r="CI103" s="135"/>
      <c r="CJ103" s="135"/>
      <c r="CK103" s="135"/>
      <c r="CL103" s="135"/>
      <c r="CM103" s="135"/>
      <c r="CN103" s="135"/>
      <c r="CO103" s="330"/>
      <c r="CP103" s="135"/>
      <c r="CQ103" s="135"/>
      <c r="CR103" s="135"/>
      <c r="CS103" s="135"/>
      <c r="CT103" s="135"/>
      <c r="CU103" s="135"/>
      <c r="CV103" s="135"/>
      <c r="CW103" s="135"/>
      <c r="CX103" s="135"/>
      <c r="CY103" s="135"/>
      <c r="CZ103" s="135"/>
      <c r="DA103" s="135"/>
      <c r="DB103" s="137"/>
      <c r="DC103" s="137"/>
      <c r="DD103" s="137"/>
      <c r="DE103" s="135"/>
      <c r="DF103" s="135"/>
      <c r="DG103" s="135"/>
      <c r="DH103" s="135"/>
      <c r="DI103" s="135"/>
      <c r="DJ103" s="135"/>
      <c r="DK103" s="135"/>
      <c r="DL103" s="135"/>
      <c r="DM103" s="135"/>
      <c r="DN103" s="135"/>
      <c r="DO103" s="135"/>
      <c r="DP103" s="135"/>
      <c r="DQ103" s="135"/>
      <c r="DR103" s="135"/>
      <c r="DS103" s="135"/>
      <c r="DT103" s="135"/>
      <c r="DU103" s="135"/>
      <c r="DV103" s="135"/>
      <c r="DW103" s="135"/>
      <c r="DX103" s="135"/>
      <c r="DY103" s="135"/>
      <c r="DZ103" s="135"/>
      <c r="EA103" s="135"/>
      <c r="EB103" s="135"/>
      <c r="EC103" s="135"/>
      <c r="ED103" s="135"/>
      <c r="EE103" s="135"/>
      <c r="EF103" s="135"/>
      <c r="EG103" s="135"/>
      <c r="EH103" s="135"/>
      <c r="EI103" s="135"/>
      <c r="EJ103" s="135"/>
      <c r="EK103" s="135"/>
      <c r="EL103" s="135"/>
      <c r="EM103" s="135"/>
      <c r="EN103" s="135"/>
      <c r="EO103" s="135"/>
      <c r="EP103" s="135"/>
      <c r="EQ103" s="135"/>
      <c r="ER103" s="135"/>
      <c r="ES103" s="135"/>
      <c r="ET103" s="135"/>
      <c r="EU103" s="135"/>
      <c r="EV103" s="135"/>
      <c r="EW103" s="135"/>
      <c r="EX103" s="135"/>
      <c r="EY103" s="135"/>
      <c r="EZ103" s="135"/>
      <c r="FA103" s="135"/>
      <c r="FB103" s="135"/>
      <c r="FC103" s="135"/>
      <c r="FD103" s="135"/>
      <c r="FE103" s="135"/>
      <c r="FF103" s="135"/>
      <c r="FG103" s="135"/>
      <c r="FH103" s="135"/>
      <c r="FI103" s="135"/>
      <c r="FJ103" s="135"/>
      <c r="FK103" s="135"/>
      <c r="FL103" s="135"/>
      <c r="FM103" s="135"/>
      <c r="FN103" s="135"/>
      <c r="FO103" s="135"/>
      <c r="FP103" s="135"/>
      <c r="FQ103" s="135"/>
      <c r="FR103" s="135"/>
      <c r="FS103" s="135"/>
      <c r="FT103" s="135"/>
      <c r="FU103" s="135"/>
      <c r="FV103" s="135"/>
      <c r="FW103" s="135"/>
      <c r="FX103" s="135"/>
      <c r="FY103" s="135"/>
      <c r="FZ103" s="135"/>
      <c r="GA103" s="135"/>
      <c r="GB103" s="135"/>
      <c r="GC103" s="135"/>
      <c r="GD103" s="135"/>
      <c r="GE103" s="135"/>
      <c r="GF103" s="135"/>
      <c r="GG103" s="135"/>
      <c r="GH103" s="135"/>
      <c r="GI103" s="135"/>
      <c r="GJ103" s="135"/>
      <c r="GK103" s="135"/>
      <c r="GL103" s="132"/>
      <c r="GM103" s="132"/>
      <c r="GN103" s="132"/>
      <c r="GO103" s="132"/>
      <c r="GP103" s="132"/>
      <c r="GQ103" s="132"/>
      <c r="GR103" s="135"/>
      <c r="GS103" s="135"/>
      <c r="GT103" s="135"/>
      <c r="GU103" s="135"/>
      <c r="GV103" s="135"/>
      <c r="GW103" s="135"/>
      <c r="GX103" s="135"/>
      <c r="GY103" s="132"/>
      <c r="GZ103" s="132"/>
      <c r="HA103" s="132"/>
      <c r="HB103" s="135"/>
      <c r="HC103" s="135"/>
      <c r="HD103" s="135"/>
      <c r="HE103" s="135"/>
      <c r="HF103" s="135"/>
      <c r="HG103" s="135"/>
      <c r="HH103" s="135"/>
      <c r="HI103" s="132"/>
      <c r="HJ103" s="132"/>
      <c r="HK103" s="132"/>
      <c r="HL103" s="132"/>
      <c r="HM103" s="132"/>
      <c r="HN103" s="132"/>
      <c r="HO103" s="135"/>
      <c r="HP103" s="135"/>
      <c r="HQ103" s="135"/>
      <c r="HR103" s="135"/>
      <c r="HS103" s="135"/>
      <c r="HT103" s="135"/>
      <c r="HU103" s="135"/>
      <c r="HV103" s="135"/>
      <c r="HW103" s="135"/>
      <c r="HX103" s="135"/>
      <c r="HY103" s="135"/>
      <c r="HZ103" s="135"/>
      <c r="IA103" s="135"/>
      <c r="IB103" s="135"/>
      <c r="IC103" s="135"/>
      <c r="ID103" s="135"/>
      <c r="IE103" s="135"/>
      <c r="IF103" s="135"/>
      <c r="IG103" s="135"/>
      <c r="IH103" s="135"/>
      <c r="II103" s="135"/>
      <c r="IJ103" s="135"/>
      <c r="IK103" s="135"/>
      <c r="IL103" s="135"/>
      <c r="IM103" s="135"/>
      <c r="IN103" s="135"/>
      <c r="IO103" s="132"/>
      <c r="IP103" s="132"/>
      <c r="IQ103" s="132"/>
      <c r="IR103" s="332"/>
      <c r="IS103" s="132"/>
      <c r="IT103" s="332"/>
      <c r="IU103" s="332"/>
      <c r="IV103" s="332"/>
      <c r="IW103" s="332"/>
      <c r="IX103" s="332"/>
      <c r="IY103" s="332"/>
      <c r="IZ103" s="332"/>
      <c r="JA103" s="332"/>
      <c r="JB103" s="332"/>
      <c r="JC103" s="332"/>
      <c r="JD103" s="332"/>
      <c r="JE103" s="332"/>
      <c r="JF103" s="332"/>
      <c r="JG103" s="332"/>
      <c r="JH103" s="332"/>
      <c r="JI103" s="332"/>
      <c r="JJ103" s="332"/>
      <c r="JK103" s="332"/>
      <c r="JL103" s="332"/>
      <c r="JM103" s="332"/>
      <c r="JN103" s="332"/>
      <c r="JO103" s="332"/>
      <c r="JP103" s="332"/>
      <c r="JQ103" s="332"/>
      <c r="JR103" s="332"/>
      <c r="JS103" s="332"/>
      <c r="JT103" s="332"/>
      <c r="JU103" s="332"/>
      <c r="JV103" s="332"/>
      <c r="JW103" s="332"/>
      <c r="JX103" s="332"/>
      <c r="JY103" s="332"/>
      <c r="JZ103" s="332"/>
      <c r="KA103" s="332"/>
      <c r="KB103" s="332"/>
      <c r="KC103" s="332"/>
      <c r="KD103" s="332"/>
      <c r="KE103" s="332"/>
      <c r="KF103" s="332"/>
      <c r="KG103" s="332"/>
      <c r="KH103" s="332"/>
      <c r="KI103" s="332"/>
      <c r="KJ103" s="332"/>
      <c r="KK103" s="332"/>
      <c r="KL103" s="332"/>
      <c r="KM103" s="332"/>
      <c r="KN103" s="332"/>
      <c r="KO103" s="332"/>
      <c r="KP103" s="332"/>
      <c r="KQ103" s="332"/>
      <c r="KR103" s="332"/>
      <c r="KS103" s="332"/>
      <c r="KT103" s="332"/>
      <c r="KU103" s="332"/>
      <c r="KV103" s="332"/>
      <c r="KW103" s="332"/>
      <c r="KX103" s="332"/>
      <c r="KY103" s="332"/>
      <c r="KZ103" s="332"/>
      <c r="LA103" s="332"/>
      <c r="LB103" s="332"/>
      <c r="LC103" s="332"/>
      <c r="LD103" s="332"/>
      <c r="LE103" s="332"/>
      <c r="LF103" s="332"/>
      <c r="LG103" s="332"/>
      <c r="LH103" s="332"/>
      <c r="LI103" s="332"/>
      <c r="LJ103" s="332"/>
      <c r="LK103" s="332"/>
      <c r="LL103" s="332"/>
      <c r="LM103" s="332"/>
      <c r="LN103" s="332"/>
      <c r="LO103" s="332"/>
      <c r="LP103" s="332"/>
      <c r="LQ103" s="332"/>
      <c r="LR103" s="332"/>
      <c r="LS103" s="132">
        <f t="shared" si="40"/>
        <v>1438293.5</v>
      </c>
      <c r="LT103" s="132">
        <f t="shared" si="41"/>
        <v>1438293.5</v>
      </c>
      <c r="LU103" s="137">
        <f t="shared" si="42"/>
        <v>88437.138016220313</v>
      </c>
      <c r="LV103" s="136">
        <f t="shared" si="37"/>
        <v>6.1487546190134565E-2</v>
      </c>
      <c r="LW103" s="137">
        <f t="shared" si="38"/>
        <v>1208650.4201680673</v>
      </c>
      <c r="LX103" s="137">
        <f t="shared" si="39"/>
        <v>229643.57983193279</v>
      </c>
      <c r="LY103" s="377">
        <f t="shared" si="45"/>
        <v>1438294</v>
      </c>
      <c r="LZ103" s="138" t="s">
        <v>642</v>
      </c>
    </row>
    <row r="104" spans="1:344" s="5" customFormat="1" ht="76.05" customHeight="1" x14ac:dyDescent="0.3">
      <c r="A104" s="131">
        <f t="shared" si="43"/>
        <v>101</v>
      </c>
      <c r="B104" s="350" t="s">
        <v>423</v>
      </c>
      <c r="C104" s="351" t="s">
        <v>424</v>
      </c>
      <c r="D104" s="338" t="s">
        <v>8</v>
      </c>
      <c r="E104" s="139">
        <v>1</v>
      </c>
      <c r="F104" s="132"/>
      <c r="G104" s="132"/>
      <c r="H104" s="132"/>
      <c r="I104" s="132"/>
      <c r="J104" s="132"/>
      <c r="K104" s="132"/>
      <c r="L104" s="132"/>
      <c r="M104" s="132"/>
      <c r="N104" s="132"/>
      <c r="O104" s="132"/>
      <c r="P104" s="132"/>
      <c r="Q104" s="132"/>
      <c r="R104" s="132"/>
      <c r="S104" s="132"/>
      <c r="T104" s="132"/>
      <c r="U104" s="132"/>
      <c r="V104" s="132"/>
      <c r="W104" s="132"/>
      <c r="X104" s="132"/>
      <c r="Y104" s="132"/>
      <c r="Z104" s="132"/>
      <c r="AA104" s="132"/>
      <c r="AB104" s="132"/>
      <c r="AC104" s="132"/>
      <c r="AD104" s="132"/>
      <c r="AE104" s="132"/>
      <c r="AF104" s="133"/>
      <c r="AG104" s="132"/>
      <c r="AH104" s="132"/>
      <c r="AI104" s="132"/>
      <c r="AJ104" s="132"/>
      <c r="AK104" s="134"/>
      <c r="AL104" s="134"/>
      <c r="AM104" s="135"/>
      <c r="AN104" s="137"/>
      <c r="AO104" s="135"/>
      <c r="AP104" s="135"/>
      <c r="AQ104" s="135"/>
      <c r="AR104" s="135"/>
      <c r="AS104" s="135"/>
      <c r="AT104" s="135"/>
      <c r="AU104" s="135"/>
      <c r="AV104" s="137"/>
      <c r="AW104" s="329"/>
      <c r="AX104" s="132"/>
      <c r="AY104" s="132"/>
      <c r="AZ104" s="137"/>
      <c r="BA104" s="137"/>
      <c r="BB104" s="135"/>
      <c r="BC104" s="135"/>
      <c r="BD104" s="137"/>
      <c r="BE104" s="137"/>
      <c r="BF104" s="135"/>
      <c r="BG104" s="135"/>
      <c r="BH104" s="135"/>
      <c r="BI104" s="135"/>
      <c r="BJ104" s="135"/>
      <c r="BK104" s="135"/>
      <c r="BL104" s="135"/>
      <c r="BM104" s="135"/>
      <c r="BN104" s="135"/>
      <c r="BO104" s="135"/>
      <c r="BP104" s="135"/>
      <c r="BQ104" s="330"/>
      <c r="BR104" s="135"/>
      <c r="BS104" s="135"/>
      <c r="BT104" s="135"/>
      <c r="BU104" s="135"/>
      <c r="BV104" s="135"/>
      <c r="BW104" s="135"/>
      <c r="BX104" s="135"/>
      <c r="BY104" s="135"/>
      <c r="BZ104" s="132"/>
      <c r="CA104" s="132"/>
      <c r="CB104" s="132"/>
      <c r="CC104" s="132"/>
      <c r="CD104" s="132"/>
      <c r="CE104" s="132"/>
      <c r="CF104" s="137"/>
      <c r="CG104" s="137"/>
      <c r="CH104" s="330"/>
      <c r="CI104" s="135"/>
      <c r="CJ104" s="135"/>
      <c r="CK104" s="135"/>
      <c r="CL104" s="135"/>
      <c r="CM104" s="135"/>
      <c r="CN104" s="135"/>
      <c r="CO104" s="330"/>
      <c r="CP104" s="135"/>
      <c r="CQ104" s="135">
        <v>140420</v>
      </c>
      <c r="CR104" s="135"/>
      <c r="CS104" s="135">
        <v>190000</v>
      </c>
      <c r="CT104" s="135"/>
      <c r="CU104" s="135"/>
      <c r="CV104" s="135"/>
      <c r="CW104" s="135"/>
      <c r="CX104" s="135"/>
      <c r="CY104" s="135"/>
      <c r="CZ104" s="135"/>
      <c r="DA104" s="135"/>
      <c r="DB104" s="137"/>
      <c r="DC104" s="137"/>
      <c r="DD104" s="137"/>
      <c r="DE104" s="135"/>
      <c r="DF104" s="135"/>
      <c r="DG104" s="135"/>
      <c r="DH104" s="135"/>
      <c r="DI104" s="135"/>
      <c r="DJ104" s="135"/>
      <c r="DK104" s="135"/>
      <c r="DL104" s="135"/>
      <c r="DM104" s="135"/>
      <c r="DN104" s="135"/>
      <c r="DO104" s="135"/>
      <c r="DP104" s="135"/>
      <c r="DQ104" s="135"/>
      <c r="DR104" s="135"/>
      <c r="DS104" s="135"/>
      <c r="DT104" s="135"/>
      <c r="DU104" s="135"/>
      <c r="DV104" s="135"/>
      <c r="DW104" s="135"/>
      <c r="DX104" s="135"/>
      <c r="DY104" s="135"/>
      <c r="DZ104" s="135"/>
      <c r="EA104" s="135"/>
      <c r="EB104" s="135"/>
      <c r="EC104" s="135"/>
      <c r="ED104" s="135"/>
      <c r="EE104" s="135"/>
      <c r="EF104" s="135"/>
      <c r="EG104" s="135"/>
      <c r="EH104" s="135"/>
      <c r="EI104" s="135"/>
      <c r="EJ104" s="135"/>
      <c r="EK104" s="135"/>
      <c r="EL104" s="135"/>
      <c r="EM104" s="135"/>
      <c r="EN104" s="135"/>
      <c r="EO104" s="135"/>
      <c r="EP104" s="135"/>
      <c r="EQ104" s="135"/>
      <c r="ER104" s="135"/>
      <c r="ES104" s="135"/>
      <c r="ET104" s="135"/>
      <c r="EU104" s="135"/>
      <c r="EV104" s="135"/>
      <c r="EW104" s="135"/>
      <c r="EX104" s="135"/>
      <c r="EY104" s="135"/>
      <c r="EZ104" s="135"/>
      <c r="FA104" s="135"/>
      <c r="FB104" s="135"/>
      <c r="FC104" s="135"/>
      <c r="FD104" s="135"/>
      <c r="FE104" s="135"/>
      <c r="FF104" s="135"/>
      <c r="FG104" s="135"/>
      <c r="FH104" s="135"/>
      <c r="FI104" s="135"/>
      <c r="FJ104" s="135"/>
      <c r="FK104" s="135"/>
      <c r="FL104" s="135"/>
      <c r="FM104" s="135"/>
      <c r="FN104" s="135"/>
      <c r="FO104" s="135"/>
      <c r="FP104" s="135"/>
      <c r="FQ104" s="135"/>
      <c r="FR104" s="135"/>
      <c r="FS104" s="135"/>
      <c r="FT104" s="135"/>
      <c r="FU104" s="135"/>
      <c r="FV104" s="135"/>
      <c r="FW104" s="135"/>
      <c r="FX104" s="135"/>
      <c r="FY104" s="135"/>
      <c r="FZ104" s="135"/>
      <c r="GA104" s="135"/>
      <c r="GB104" s="135"/>
      <c r="GC104" s="135"/>
      <c r="GD104" s="135"/>
      <c r="GE104" s="135"/>
      <c r="GF104" s="135"/>
      <c r="GG104" s="135"/>
      <c r="GH104" s="135"/>
      <c r="GI104" s="135"/>
      <c r="GJ104" s="135"/>
      <c r="GK104" s="135"/>
      <c r="GL104" s="132"/>
      <c r="GM104" s="132"/>
      <c r="GN104" s="132"/>
      <c r="GO104" s="132"/>
      <c r="GP104" s="132"/>
      <c r="GQ104" s="132"/>
      <c r="GR104" s="135"/>
      <c r="GS104" s="135"/>
      <c r="GT104" s="135"/>
      <c r="GU104" s="135"/>
      <c r="GV104" s="135"/>
      <c r="GW104" s="135"/>
      <c r="GX104" s="135"/>
      <c r="GY104" s="132"/>
      <c r="GZ104" s="132"/>
      <c r="HA104" s="132"/>
      <c r="HB104" s="135"/>
      <c r="HC104" s="135"/>
      <c r="HD104" s="135"/>
      <c r="HE104" s="135"/>
      <c r="HF104" s="135"/>
      <c r="HG104" s="135"/>
      <c r="HH104" s="135"/>
      <c r="HI104" s="132"/>
      <c r="HJ104" s="132"/>
      <c r="HK104" s="132"/>
      <c r="HL104" s="132"/>
      <c r="HM104" s="132"/>
      <c r="HN104" s="132"/>
      <c r="HO104" s="135"/>
      <c r="HP104" s="135"/>
      <c r="HQ104" s="135"/>
      <c r="HR104" s="135"/>
      <c r="HS104" s="135"/>
      <c r="HT104" s="135"/>
      <c r="HU104" s="135"/>
      <c r="HV104" s="135"/>
      <c r="HW104" s="135"/>
      <c r="HX104" s="135"/>
      <c r="HY104" s="135"/>
      <c r="HZ104" s="135"/>
      <c r="IA104" s="135"/>
      <c r="IB104" s="135"/>
      <c r="IC104" s="135"/>
      <c r="ID104" s="135"/>
      <c r="IE104" s="135"/>
      <c r="IF104" s="135"/>
      <c r="IG104" s="135"/>
      <c r="IH104" s="135"/>
      <c r="II104" s="135"/>
      <c r="IJ104" s="135"/>
      <c r="IK104" s="135"/>
      <c r="IL104" s="135"/>
      <c r="IM104" s="135"/>
      <c r="IN104" s="135"/>
      <c r="IO104" s="132"/>
      <c r="IP104" s="132"/>
      <c r="IQ104" s="132"/>
      <c r="IR104" s="332"/>
      <c r="IS104" s="132"/>
      <c r="IT104" s="332"/>
      <c r="IU104" s="332"/>
      <c r="IV104" s="332"/>
      <c r="IW104" s="332"/>
      <c r="IX104" s="332"/>
      <c r="IY104" s="332"/>
      <c r="IZ104" s="332"/>
      <c r="JA104" s="332"/>
      <c r="JB104" s="332"/>
      <c r="JC104" s="332"/>
      <c r="JD104" s="332"/>
      <c r="JE104" s="332"/>
      <c r="JF104" s="332"/>
      <c r="JG104" s="332"/>
      <c r="JH104" s="332"/>
      <c r="JI104" s="332"/>
      <c r="JJ104" s="332"/>
      <c r="JK104" s="332"/>
      <c r="JL104" s="332"/>
      <c r="JM104" s="332"/>
      <c r="JN104" s="332"/>
      <c r="JO104" s="332"/>
      <c r="JP104" s="332"/>
      <c r="JQ104" s="332"/>
      <c r="JR104" s="332"/>
      <c r="JS104" s="332"/>
      <c r="JT104" s="332"/>
      <c r="JU104" s="332"/>
      <c r="JV104" s="332"/>
      <c r="JW104" s="332"/>
      <c r="JX104" s="332"/>
      <c r="JY104" s="332"/>
      <c r="JZ104" s="332"/>
      <c r="KA104" s="332"/>
      <c r="KB104" s="332"/>
      <c r="KC104" s="332"/>
      <c r="KD104" s="332"/>
      <c r="KE104" s="332"/>
      <c r="KF104" s="332"/>
      <c r="KG104" s="332"/>
      <c r="KH104" s="332"/>
      <c r="KI104" s="332"/>
      <c r="KJ104" s="332"/>
      <c r="KK104" s="332"/>
      <c r="KL104" s="332"/>
      <c r="KM104" s="332"/>
      <c r="KN104" s="332"/>
      <c r="KO104" s="332"/>
      <c r="KP104" s="332"/>
      <c r="KQ104" s="332"/>
      <c r="KR104" s="332"/>
      <c r="KS104" s="332"/>
      <c r="KT104" s="332"/>
      <c r="KU104" s="332"/>
      <c r="KV104" s="332"/>
      <c r="KW104" s="332"/>
      <c r="KX104" s="332"/>
      <c r="KY104" s="332"/>
      <c r="KZ104" s="332"/>
      <c r="LA104" s="332"/>
      <c r="LB104" s="332"/>
      <c r="LC104" s="332"/>
      <c r="LD104" s="332"/>
      <c r="LE104" s="332"/>
      <c r="LF104" s="332"/>
      <c r="LG104" s="332"/>
      <c r="LH104" s="332"/>
      <c r="LI104" s="332"/>
      <c r="LJ104" s="332"/>
      <c r="LK104" s="332"/>
      <c r="LL104" s="332"/>
      <c r="LM104" s="332"/>
      <c r="LN104" s="332"/>
      <c r="LO104" s="332"/>
      <c r="LP104" s="332"/>
      <c r="LQ104" s="332"/>
      <c r="LR104" s="332"/>
      <c r="LS104" s="132">
        <f t="shared" si="40"/>
        <v>165210</v>
      </c>
      <c r="LT104" s="132">
        <f t="shared" si="41"/>
        <v>165210</v>
      </c>
      <c r="LU104" s="137">
        <f t="shared" si="42"/>
        <v>35058.354211229023</v>
      </c>
      <c r="LV104" s="136">
        <f t="shared" si="37"/>
        <v>0.21220479517722307</v>
      </c>
      <c r="LW104" s="137">
        <f t="shared" si="38"/>
        <v>138831.93277310926</v>
      </c>
      <c r="LX104" s="137">
        <f t="shared" si="39"/>
        <v>26378.067226890762</v>
      </c>
      <c r="LY104" s="377">
        <f t="shared" si="45"/>
        <v>165210</v>
      </c>
      <c r="LZ104" s="138" t="s">
        <v>283</v>
      </c>
    </row>
    <row r="105" spans="1:344" s="5" customFormat="1" ht="60.45" customHeight="1" x14ac:dyDescent="0.3">
      <c r="A105" s="131">
        <f t="shared" si="43"/>
        <v>102</v>
      </c>
      <c r="B105" s="350" t="s">
        <v>425</v>
      </c>
      <c r="C105" s="351" t="s">
        <v>426</v>
      </c>
      <c r="D105" s="338" t="s">
        <v>8</v>
      </c>
      <c r="E105" s="139">
        <v>1</v>
      </c>
      <c r="F105" s="132"/>
      <c r="G105" s="132"/>
      <c r="H105" s="132"/>
      <c r="I105" s="132"/>
      <c r="J105" s="132"/>
      <c r="K105" s="132"/>
      <c r="L105" s="132"/>
      <c r="M105" s="132"/>
      <c r="N105" s="132"/>
      <c r="O105" s="132"/>
      <c r="P105" s="132"/>
      <c r="Q105" s="132"/>
      <c r="R105" s="132"/>
      <c r="S105" s="132"/>
      <c r="T105" s="132"/>
      <c r="U105" s="132"/>
      <c r="V105" s="132"/>
      <c r="W105" s="132"/>
      <c r="X105" s="132"/>
      <c r="Y105" s="132"/>
      <c r="Z105" s="132"/>
      <c r="AA105" s="132"/>
      <c r="AB105" s="132"/>
      <c r="AC105" s="132"/>
      <c r="AD105" s="132"/>
      <c r="AE105" s="132"/>
      <c r="AF105" s="133"/>
      <c r="AG105" s="132"/>
      <c r="AH105" s="132"/>
      <c r="AI105" s="132"/>
      <c r="AJ105" s="132"/>
      <c r="AK105" s="134"/>
      <c r="AL105" s="134"/>
      <c r="AM105" s="135"/>
      <c r="AN105" s="137"/>
      <c r="AO105" s="135"/>
      <c r="AP105" s="135"/>
      <c r="AQ105" s="135"/>
      <c r="AR105" s="135"/>
      <c r="AS105" s="135"/>
      <c r="AT105" s="135"/>
      <c r="AU105" s="135"/>
      <c r="AV105" s="137"/>
      <c r="AW105" s="329"/>
      <c r="AX105" s="132"/>
      <c r="AY105" s="132"/>
      <c r="AZ105" s="137"/>
      <c r="BA105" s="137"/>
      <c r="BB105" s="135"/>
      <c r="BC105" s="135"/>
      <c r="BD105" s="137"/>
      <c r="BE105" s="137"/>
      <c r="BF105" s="135"/>
      <c r="BG105" s="135"/>
      <c r="BH105" s="135"/>
      <c r="BI105" s="135"/>
      <c r="BJ105" s="135"/>
      <c r="BK105" s="135"/>
      <c r="BL105" s="135"/>
      <c r="BM105" s="135"/>
      <c r="BN105" s="135"/>
      <c r="BO105" s="135"/>
      <c r="BP105" s="135"/>
      <c r="BQ105" s="330"/>
      <c r="BR105" s="135"/>
      <c r="BS105" s="135"/>
      <c r="BT105" s="135"/>
      <c r="BU105" s="135"/>
      <c r="BV105" s="135"/>
      <c r="BW105" s="135"/>
      <c r="BX105" s="135"/>
      <c r="BY105" s="135"/>
      <c r="BZ105" s="132"/>
      <c r="CA105" s="132"/>
      <c r="CB105" s="132"/>
      <c r="CC105" s="132"/>
      <c r="CD105" s="132"/>
      <c r="CE105" s="132"/>
      <c r="CF105" s="137"/>
      <c r="CG105" s="137"/>
      <c r="CH105" s="330"/>
      <c r="CI105" s="135"/>
      <c r="CJ105" s="135"/>
      <c r="CK105" s="135"/>
      <c r="CL105" s="135"/>
      <c r="CM105" s="135"/>
      <c r="CN105" s="135"/>
      <c r="CO105" s="330"/>
      <c r="CP105" s="135"/>
      <c r="CQ105" s="135">
        <v>157080</v>
      </c>
      <c r="CR105" s="135"/>
      <c r="CS105" s="135">
        <v>210000</v>
      </c>
      <c r="CT105" s="135"/>
      <c r="CU105" s="135"/>
      <c r="CV105" s="135"/>
      <c r="CW105" s="135"/>
      <c r="CX105" s="135"/>
      <c r="CY105" s="135"/>
      <c r="CZ105" s="135"/>
      <c r="DA105" s="135"/>
      <c r="DB105" s="137"/>
      <c r="DC105" s="137"/>
      <c r="DD105" s="137"/>
      <c r="DE105" s="135"/>
      <c r="DF105" s="135"/>
      <c r="DG105" s="135"/>
      <c r="DH105" s="135"/>
      <c r="DI105" s="135"/>
      <c r="DJ105" s="135"/>
      <c r="DK105" s="135"/>
      <c r="DL105" s="135"/>
      <c r="DM105" s="135"/>
      <c r="DN105" s="135"/>
      <c r="DO105" s="135"/>
      <c r="DP105" s="135"/>
      <c r="DQ105" s="135"/>
      <c r="DR105" s="135"/>
      <c r="DS105" s="135"/>
      <c r="DT105" s="135"/>
      <c r="DU105" s="135"/>
      <c r="DV105" s="135"/>
      <c r="DW105" s="135"/>
      <c r="DX105" s="135"/>
      <c r="DY105" s="135"/>
      <c r="DZ105" s="135"/>
      <c r="EA105" s="135"/>
      <c r="EB105" s="135"/>
      <c r="EC105" s="135"/>
      <c r="ED105" s="135"/>
      <c r="EE105" s="135"/>
      <c r="EF105" s="135"/>
      <c r="EG105" s="135"/>
      <c r="EH105" s="135"/>
      <c r="EI105" s="135"/>
      <c r="EJ105" s="135"/>
      <c r="EK105" s="135"/>
      <c r="EL105" s="135"/>
      <c r="EM105" s="135"/>
      <c r="EN105" s="135"/>
      <c r="EO105" s="135"/>
      <c r="EP105" s="135"/>
      <c r="EQ105" s="135"/>
      <c r="ER105" s="135"/>
      <c r="ES105" s="135"/>
      <c r="ET105" s="135"/>
      <c r="EU105" s="135"/>
      <c r="EV105" s="135"/>
      <c r="EW105" s="135"/>
      <c r="EX105" s="135"/>
      <c r="EY105" s="135"/>
      <c r="EZ105" s="135"/>
      <c r="FA105" s="135"/>
      <c r="FB105" s="135"/>
      <c r="FC105" s="135"/>
      <c r="FD105" s="135"/>
      <c r="FE105" s="135"/>
      <c r="FF105" s="135"/>
      <c r="FG105" s="135"/>
      <c r="FH105" s="135"/>
      <c r="FI105" s="135"/>
      <c r="FJ105" s="135"/>
      <c r="FK105" s="135"/>
      <c r="FL105" s="135"/>
      <c r="FM105" s="135"/>
      <c r="FN105" s="135"/>
      <c r="FO105" s="135"/>
      <c r="FP105" s="135"/>
      <c r="FQ105" s="135"/>
      <c r="FR105" s="135"/>
      <c r="FS105" s="135"/>
      <c r="FT105" s="135"/>
      <c r="FU105" s="135"/>
      <c r="FV105" s="135"/>
      <c r="FW105" s="135"/>
      <c r="FX105" s="135"/>
      <c r="FY105" s="135"/>
      <c r="FZ105" s="135"/>
      <c r="GA105" s="135"/>
      <c r="GB105" s="135"/>
      <c r="GC105" s="135"/>
      <c r="GD105" s="135"/>
      <c r="GE105" s="135"/>
      <c r="GF105" s="135"/>
      <c r="GG105" s="135"/>
      <c r="GH105" s="135"/>
      <c r="GI105" s="135"/>
      <c r="GJ105" s="135"/>
      <c r="GK105" s="135"/>
      <c r="GL105" s="132"/>
      <c r="GM105" s="132"/>
      <c r="GN105" s="132"/>
      <c r="GO105" s="132"/>
      <c r="GP105" s="132"/>
      <c r="GQ105" s="132"/>
      <c r="GR105" s="135"/>
      <c r="GS105" s="135"/>
      <c r="GT105" s="135"/>
      <c r="GU105" s="135"/>
      <c r="GV105" s="135"/>
      <c r="GW105" s="135"/>
      <c r="GX105" s="135"/>
      <c r="GY105" s="132"/>
      <c r="GZ105" s="132"/>
      <c r="HA105" s="132"/>
      <c r="HB105" s="135"/>
      <c r="HC105" s="135"/>
      <c r="HD105" s="135"/>
      <c r="HE105" s="135"/>
      <c r="HF105" s="135"/>
      <c r="HG105" s="135"/>
      <c r="HH105" s="135"/>
      <c r="HI105" s="132"/>
      <c r="HJ105" s="132"/>
      <c r="HK105" s="132"/>
      <c r="HL105" s="132"/>
      <c r="HM105" s="132"/>
      <c r="HN105" s="132"/>
      <c r="HO105" s="135"/>
      <c r="HP105" s="135"/>
      <c r="HQ105" s="135"/>
      <c r="HR105" s="135"/>
      <c r="HS105" s="135"/>
      <c r="HT105" s="135"/>
      <c r="HU105" s="135"/>
      <c r="HV105" s="135"/>
      <c r="HW105" s="135"/>
      <c r="HX105" s="135"/>
      <c r="HY105" s="135"/>
      <c r="HZ105" s="135"/>
      <c r="IA105" s="135"/>
      <c r="IB105" s="135"/>
      <c r="IC105" s="135"/>
      <c r="ID105" s="135"/>
      <c r="IE105" s="135"/>
      <c r="IF105" s="135"/>
      <c r="IG105" s="135"/>
      <c r="IH105" s="135"/>
      <c r="II105" s="135"/>
      <c r="IJ105" s="135"/>
      <c r="IK105" s="135"/>
      <c r="IL105" s="135"/>
      <c r="IM105" s="135"/>
      <c r="IN105" s="135"/>
      <c r="IO105" s="132"/>
      <c r="IP105" s="132"/>
      <c r="IQ105" s="132"/>
      <c r="IR105" s="332"/>
      <c r="IS105" s="132"/>
      <c r="IT105" s="332"/>
      <c r="IU105" s="332"/>
      <c r="IV105" s="332"/>
      <c r="IW105" s="332"/>
      <c r="IX105" s="332"/>
      <c r="IY105" s="332"/>
      <c r="IZ105" s="332"/>
      <c r="JA105" s="332"/>
      <c r="JB105" s="332"/>
      <c r="JC105" s="332"/>
      <c r="JD105" s="332"/>
      <c r="JE105" s="332"/>
      <c r="JF105" s="332"/>
      <c r="JG105" s="332"/>
      <c r="JH105" s="332"/>
      <c r="JI105" s="332"/>
      <c r="JJ105" s="332"/>
      <c r="JK105" s="332"/>
      <c r="JL105" s="332"/>
      <c r="JM105" s="332"/>
      <c r="JN105" s="332"/>
      <c r="JO105" s="332"/>
      <c r="JP105" s="332"/>
      <c r="JQ105" s="332"/>
      <c r="JR105" s="332"/>
      <c r="JS105" s="332"/>
      <c r="JT105" s="332"/>
      <c r="JU105" s="332"/>
      <c r="JV105" s="332"/>
      <c r="JW105" s="332"/>
      <c r="JX105" s="332"/>
      <c r="JY105" s="332"/>
      <c r="JZ105" s="332"/>
      <c r="KA105" s="332"/>
      <c r="KB105" s="332"/>
      <c r="KC105" s="332"/>
      <c r="KD105" s="332"/>
      <c r="KE105" s="332"/>
      <c r="KF105" s="332"/>
      <c r="KG105" s="332"/>
      <c r="KH105" s="332"/>
      <c r="KI105" s="332"/>
      <c r="KJ105" s="332"/>
      <c r="KK105" s="332"/>
      <c r="KL105" s="332"/>
      <c r="KM105" s="332"/>
      <c r="KN105" s="332"/>
      <c r="KO105" s="332"/>
      <c r="KP105" s="332"/>
      <c r="KQ105" s="332"/>
      <c r="KR105" s="332"/>
      <c r="KS105" s="332"/>
      <c r="KT105" s="332"/>
      <c r="KU105" s="332"/>
      <c r="KV105" s="332"/>
      <c r="KW105" s="332"/>
      <c r="KX105" s="332"/>
      <c r="KY105" s="332"/>
      <c r="KZ105" s="332"/>
      <c r="LA105" s="332"/>
      <c r="LB105" s="332"/>
      <c r="LC105" s="332"/>
      <c r="LD105" s="332"/>
      <c r="LE105" s="332"/>
      <c r="LF105" s="332"/>
      <c r="LG105" s="332"/>
      <c r="LH105" s="332"/>
      <c r="LI105" s="332"/>
      <c r="LJ105" s="332"/>
      <c r="LK105" s="332"/>
      <c r="LL105" s="332"/>
      <c r="LM105" s="332"/>
      <c r="LN105" s="332"/>
      <c r="LO105" s="332"/>
      <c r="LP105" s="332"/>
      <c r="LQ105" s="332"/>
      <c r="LR105" s="332"/>
      <c r="LS105" s="132">
        <f t="shared" si="40"/>
        <v>183540</v>
      </c>
      <c r="LT105" s="132">
        <f t="shared" si="41"/>
        <v>183540</v>
      </c>
      <c r="LU105" s="137">
        <f t="shared" si="42"/>
        <v>37420.090860392098</v>
      </c>
      <c r="LV105" s="136">
        <f t="shared" si="37"/>
        <v>0.2038797584199199</v>
      </c>
      <c r="LW105" s="137">
        <f t="shared" si="38"/>
        <v>154235.29411764708</v>
      </c>
      <c r="LX105" s="137">
        <f t="shared" si="39"/>
        <v>29304.705882352944</v>
      </c>
      <c r="LY105" s="377">
        <f t="shared" si="45"/>
        <v>183540</v>
      </c>
      <c r="LZ105" s="138" t="s">
        <v>283</v>
      </c>
    </row>
    <row r="106" spans="1:344" s="5" customFormat="1" ht="36.6" customHeight="1" x14ac:dyDescent="0.3">
      <c r="A106" s="131">
        <f t="shared" si="43"/>
        <v>103</v>
      </c>
      <c r="B106" s="350" t="s">
        <v>427</v>
      </c>
      <c r="C106" s="506" t="s">
        <v>428</v>
      </c>
      <c r="D106" s="338" t="s">
        <v>8</v>
      </c>
      <c r="E106" s="139">
        <v>1</v>
      </c>
      <c r="F106" s="132"/>
      <c r="G106" s="132"/>
      <c r="H106" s="132"/>
      <c r="I106" s="132"/>
      <c r="J106" s="132"/>
      <c r="K106" s="132"/>
      <c r="L106" s="132"/>
      <c r="M106" s="132"/>
      <c r="N106" s="132"/>
      <c r="O106" s="132"/>
      <c r="P106" s="132"/>
      <c r="Q106" s="132"/>
      <c r="R106" s="132"/>
      <c r="S106" s="132"/>
      <c r="T106" s="132"/>
      <c r="U106" s="132"/>
      <c r="V106" s="132"/>
      <c r="W106" s="132"/>
      <c r="X106" s="132"/>
      <c r="Y106" s="132"/>
      <c r="Z106" s="132"/>
      <c r="AA106" s="132"/>
      <c r="AB106" s="132"/>
      <c r="AC106" s="132"/>
      <c r="AD106" s="132"/>
      <c r="AE106" s="132"/>
      <c r="AF106" s="133"/>
      <c r="AG106" s="132"/>
      <c r="AH106" s="132"/>
      <c r="AI106" s="132"/>
      <c r="AJ106" s="132"/>
      <c r="AK106" s="134"/>
      <c r="AL106" s="134"/>
      <c r="AM106" s="135"/>
      <c r="AN106" s="137"/>
      <c r="AO106" s="135"/>
      <c r="AP106" s="135"/>
      <c r="AQ106" s="135"/>
      <c r="AR106" s="135"/>
      <c r="AS106" s="135"/>
      <c r="AT106" s="135"/>
      <c r="AU106" s="135"/>
      <c r="AV106" s="137"/>
      <c r="AW106" s="329"/>
      <c r="AX106" s="132"/>
      <c r="AY106" s="132"/>
      <c r="AZ106" s="137"/>
      <c r="BA106" s="137"/>
      <c r="BB106" s="135"/>
      <c r="BC106" s="135"/>
      <c r="BD106" s="137"/>
      <c r="BE106" s="137"/>
      <c r="BF106" s="135"/>
      <c r="BG106" s="135"/>
      <c r="BH106" s="135"/>
      <c r="BI106" s="135"/>
      <c r="BJ106" s="135"/>
      <c r="BK106" s="135"/>
      <c r="BL106" s="135"/>
      <c r="BM106" s="135"/>
      <c r="BN106" s="135"/>
      <c r="BO106" s="135"/>
      <c r="BP106" s="135"/>
      <c r="BQ106" s="330"/>
      <c r="BR106" s="135"/>
      <c r="BS106" s="135"/>
      <c r="BT106" s="135"/>
      <c r="BU106" s="135"/>
      <c r="BV106" s="135"/>
      <c r="BW106" s="135"/>
      <c r="BX106" s="135"/>
      <c r="BY106" s="135"/>
      <c r="BZ106" s="132"/>
      <c r="CA106" s="132"/>
      <c r="CB106" s="132"/>
      <c r="CC106" s="132"/>
      <c r="CD106" s="132"/>
      <c r="CE106" s="132"/>
      <c r="CF106" s="137"/>
      <c r="CG106" s="137"/>
      <c r="CH106" s="330"/>
      <c r="CI106" s="135"/>
      <c r="CJ106" s="135"/>
      <c r="CK106" s="135"/>
      <c r="CL106" s="135"/>
      <c r="CM106" s="135"/>
      <c r="CN106" s="135"/>
      <c r="CO106" s="330"/>
      <c r="CP106" s="135"/>
      <c r="CQ106" s="135">
        <v>82110</v>
      </c>
      <c r="CR106" s="135"/>
      <c r="CS106" s="135">
        <v>119900</v>
      </c>
      <c r="CT106" s="135">
        <v>119328</v>
      </c>
      <c r="CU106" s="135">
        <v>114900</v>
      </c>
      <c r="CV106" s="135">
        <f>+CU106/1.19</f>
        <v>96554.621848739494</v>
      </c>
      <c r="CW106" s="135">
        <f>+(CV106*36%)+CV106</f>
        <v>131314.28571428571</v>
      </c>
      <c r="CX106" s="135"/>
      <c r="CY106" s="135"/>
      <c r="CZ106" s="135"/>
      <c r="DA106" s="135"/>
      <c r="DB106" s="137"/>
      <c r="DC106" s="137"/>
      <c r="DD106" s="137"/>
      <c r="DE106" s="135"/>
      <c r="DF106" s="135"/>
      <c r="DG106" s="135"/>
      <c r="DH106" s="135"/>
      <c r="DI106" s="135"/>
      <c r="DJ106" s="135"/>
      <c r="DK106" s="135"/>
      <c r="DL106" s="135"/>
      <c r="DM106" s="135"/>
      <c r="DN106" s="135"/>
      <c r="DO106" s="135"/>
      <c r="DP106" s="135"/>
      <c r="DQ106" s="135"/>
      <c r="DR106" s="135"/>
      <c r="DS106" s="135"/>
      <c r="DT106" s="135"/>
      <c r="DU106" s="135"/>
      <c r="DV106" s="135"/>
      <c r="DW106" s="135"/>
      <c r="DX106" s="135"/>
      <c r="DY106" s="135"/>
      <c r="DZ106" s="135"/>
      <c r="EA106" s="135"/>
      <c r="EB106" s="135"/>
      <c r="EC106" s="135"/>
      <c r="ED106" s="135"/>
      <c r="EE106" s="135"/>
      <c r="EF106" s="135"/>
      <c r="EG106" s="135"/>
      <c r="EH106" s="135"/>
      <c r="EI106" s="135"/>
      <c r="EJ106" s="135"/>
      <c r="EK106" s="135"/>
      <c r="EL106" s="135"/>
      <c r="EM106" s="135"/>
      <c r="EN106" s="135"/>
      <c r="EO106" s="135"/>
      <c r="EP106" s="135"/>
      <c r="EQ106" s="135"/>
      <c r="ER106" s="135"/>
      <c r="ES106" s="135"/>
      <c r="ET106" s="135"/>
      <c r="EU106" s="135"/>
      <c r="EV106" s="135"/>
      <c r="EW106" s="135"/>
      <c r="EX106" s="135"/>
      <c r="EY106" s="135"/>
      <c r="EZ106" s="135"/>
      <c r="FA106" s="135"/>
      <c r="FB106" s="135"/>
      <c r="FC106" s="135"/>
      <c r="FD106" s="135"/>
      <c r="FE106" s="135"/>
      <c r="FF106" s="135"/>
      <c r="FG106" s="135"/>
      <c r="FH106" s="135"/>
      <c r="FI106" s="135"/>
      <c r="FJ106" s="135"/>
      <c r="FK106" s="135"/>
      <c r="FL106" s="135"/>
      <c r="FM106" s="135"/>
      <c r="FN106" s="135"/>
      <c r="FO106" s="135"/>
      <c r="FP106" s="135"/>
      <c r="FQ106" s="135"/>
      <c r="FR106" s="135"/>
      <c r="FS106" s="135"/>
      <c r="FT106" s="135"/>
      <c r="FU106" s="135"/>
      <c r="FV106" s="135"/>
      <c r="FW106" s="135"/>
      <c r="FX106" s="135"/>
      <c r="FY106" s="135"/>
      <c r="FZ106" s="135"/>
      <c r="GA106" s="135"/>
      <c r="GB106" s="135"/>
      <c r="GC106" s="135"/>
      <c r="GD106" s="135"/>
      <c r="GE106" s="135"/>
      <c r="GF106" s="135"/>
      <c r="GG106" s="135"/>
      <c r="GH106" s="135"/>
      <c r="GI106" s="135"/>
      <c r="GJ106" s="135"/>
      <c r="GK106" s="135"/>
      <c r="GL106" s="132"/>
      <c r="GM106" s="132"/>
      <c r="GN106" s="132"/>
      <c r="GO106" s="132"/>
      <c r="GP106" s="132"/>
      <c r="GQ106" s="132"/>
      <c r="GR106" s="135"/>
      <c r="GS106" s="135"/>
      <c r="GT106" s="135"/>
      <c r="GU106" s="135"/>
      <c r="GV106" s="135"/>
      <c r="GW106" s="135"/>
      <c r="GX106" s="135"/>
      <c r="GY106" s="132"/>
      <c r="GZ106" s="132"/>
      <c r="HA106" s="132"/>
      <c r="HB106" s="135"/>
      <c r="HC106" s="135"/>
      <c r="HD106" s="135"/>
      <c r="HE106" s="135"/>
      <c r="HF106" s="135"/>
      <c r="HG106" s="135"/>
      <c r="HH106" s="135"/>
      <c r="HI106" s="132"/>
      <c r="HJ106" s="132"/>
      <c r="HK106" s="132"/>
      <c r="HL106" s="132"/>
      <c r="HM106" s="132"/>
      <c r="HN106" s="132"/>
      <c r="HO106" s="135"/>
      <c r="HP106" s="135"/>
      <c r="HQ106" s="135"/>
      <c r="HR106" s="135"/>
      <c r="HS106" s="135"/>
      <c r="HT106" s="135"/>
      <c r="HU106" s="135"/>
      <c r="HV106" s="135"/>
      <c r="HW106" s="135"/>
      <c r="HX106" s="135"/>
      <c r="HY106" s="135"/>
      <c r="HZ106" s="135"/>
      <c r="IA106" s="135"/>
      <c r="IB106" s="135"/>
      <c r="IC106" s="135"/>
      <c r="ID106" s="135"/>
      <c r="IE106" s="135"/>
      <c r="IF106" s="135"/>
      <c r="IG106" s="135"/>
      <c r="IH106" s="135"/>
      <c r="II106" s="135"/>
      <c r="IJ106" s="135"/>
      <c r="IK106" s="135"/>
      <c r="IL106" s="135"/>
      <c r="IM106" s="135"/>
      <c r="IN106" s="135"/>
      <c r="IO106" s="132"/>
      <c r="IP106" s="132"/>
      <c r="IQ106" s="132"/>
      <c r="IR106" s="332"/>
      <c r="IS106" s="132"/>
      <c r="IT106" s="332"/>
      <c r="IU106" s="332"/>
      <c r="IV106" s="332"/>
      <c r="IW106" s="332"/>
      <c r="IX106" s="332"/>
      <c r="IY106" s="332"/>
      <c r="IZ106" s="332"/>
      <c r="JA106" s="332"/>
      <c r="JB106" s="332"/>
      <c r="JC106" s="332"/>
      <c r="JD106" s="332"/>
      <c r="JE106" s="332"/>
      <c r="JF106" s="332"/>
      <c r="JG106" s="332"/>
      <c r="JH106" s="332"/>
      <c r="JI106" s="332"/>
      <c r="JJ106" s="332"/>
      <c r="JK106" s="332"/>
      <c r="JL106" s="332"/>
      <c r="JM106" s="332"/>
      <c r="JN106" s="332"/>
      <c r="JO106" s="332"/>
      <c r="JP106" s="332"/>
      <c r="JQ106" s="332"/>
      <c r="JR106" s="332"/>
      <c r="JS106" s="332"/>
      <c r="JT106" s="332"/>
      <c r="JU106" s="332"/>
      <c r="JV106" s="332"/>
      <c r="JW106" s="332"/>
      <c r="JX106" s="332"/>
      <c r="JY106" s="332"/>
      <c r="JZ106" s="332"/>
      <c r="KA106" s="332"/>
      <c r="KB106" s="332"/>
      <c r="KC106" s="332"/>
      <c r="KD106" s="332"/>
      <c r="KE106" s="332"/>
      <c r="KF106" s="332"/>
      <c r="KG106" s="332"/>
      <c r="KH106" s="332"/>
      <c r="KI106" s="332"/>
      <c r="KJ106" s="332"/>
      <c r="KK106" s="332"/>
      <c r="KL106" s="332"/>
      <c r="KM106" s="332"/>
      <c r="KN106" s="332"/>
      <c r="KO106" s="332"/>
      <c r="KP106" s="332"/>
      <c r="KQ106" s="332"/>
      <c r="KR106" s="332"/>
      <c r="KS106" s="332"/>
      <c r="KT106" s="332"/>
      <c r="KU106" s="332"/>
      <c r="KV106" s="332"/>
      <c r="KW106" s="332"/>
      <c r="KX106" s="332"/>
      <c r="KY106" s="332"/>
      <c r="KZ106" s="332"/>
      <c r="LA106" s="332"/>
      <c r="LB106" s="332"/>
      <c r="LC106" s="332"/>
      <c r="LD106" s="332"/>
      <c r="LE106" s="332"/>
      <c r="LF106" s="332"/>
      <c r="LG106" s="332"/>
      <c r="LH106" s="332"/>
      <c r="LI106" s="332"/>
      <c r="LJ106" s="332"/>
      <c r="LK106" s="332"/>
      <c r="LL106" s="332"/>
      <c r="LM106" s="332"/>
      <c r="LN106" s="332"/>
      <c r="LO106" s="332"/>
      <c r="LP106" s="332"/>
      <c r="LQ106" s="332"/>
      <c r="LR106" s="332"/>
      <c r="LS106" s="132">
        <f t="shared" si="40"/>
        <v>119614</v>
      </c>
      <c r="LT106" s="132">
        <f t="shared" si="41"/>
        <v>113163.07142857142</v>
      </c>
      <c r="LU106" s="137">
        <f t="shared" si="42"/>
        <v>21425.470637080791</v>
      </c>
      <c r="LV106" s="136">
        <f t="shared" si="37"/>
        <v>0.18933270692113158</v>
      </c>
      <c r="LW106" s="137">
        <f t="shared" si="38"/>
        <v>100515.96638655463</v>
      </c>
      <c r="LX106" s="137">
        <f t="shared" si="39"/>
        <v>19098.033613445379</v>
      </c>
      <c r="LY106" s="377">
        <f t="shared" si="45"/>
        <v>119614</v>
      </c>
      <c r="LZ106" s="138" t="s">
        <v>283</v>
      </c>
    </row>
    <row r="107" spans="1:344" s="5" customFormat="1" ht="52.95" customHeight="1" x14ac:dyDescent="0.3">
      <c r="A107" s="131">
        <f t="shared" si="43"/>
        <v>104</v>
      </c>
      <c r="B107" s="350" t="s">
        <v>429</v>
      </c>
      <c r="C107" s="507"/>
      <c r="D107" s="338" t="s">
        <v>8</v>
      </c>
      <c r="E107" s="139">
        <v>1</v>
      </c>
      <c r="F107" s="132"/>
      <c r="G107" s="132"/>
      <c r="H107" s="132"/>
      <c r="I107" s="132"/>
      <c r="J107" s="132"/>
      <c r="K107" s="132"/>
      <c r="L107" s="132"/>
      <c r="M107" s="132"/>
      <c r="N107" s="132"/>
      <c r="O107" s="132"/>
      <c r="P107" s="132"/>
      <c r="Q107" s="132"/>
      <c r="R107" s="132"/>
      <c r="S107" s="132"/>
      <c r="T107" s="132"/>
      <c r="U107" s="132"/>
      <c r="V107" s="132"/>
      <c r="W107" s="132"/>
      <c r="X107" s="132"/>
      <c r="Y107" s="132"/>
      <c r="Z107" s="132"/>
      <c r="AA107" s="132"/>
      <c r="AB107" s="132"/>
      <c r="AC107" s="132"/>
      <c r="AD107" s="132"/>
      <c r="AE107" s="132"/>
      <c r="AF107" s="133"/>
      <c r="AG107" s="132"/>
      <c r="AH107" s="132"/>
      <c r="AI107" s="132"/>
      <c r="AJ107" s="132"/>
      <c r="AK107" s="134"/>
      <c r="AL107" s="134"/>
      <c r="AM107" s="135"/>
      <c r="AN107" s="137"/>
      <c r="AO107" s="135"/>
      <c r="AP107" s="135"/>
      <c r="AQ107" s="135"/>
      <c r="AR107" s="135"/>
      <c r="AS107" s="135"/>
      <c r="AT107" s="135"/>
      <c r="AU107" s="135"/>
      <c r="AV107" s="137"/>
      <c r="AW107" s="329"/>
      <c r="AX107" s="132"/>
      <c r="AY107" s="132"/>
      <c r="AZ107" s="137"/>
      <c r="BA107" s="137"/>
      <c r="BB107" s="135"/>
      <c r="BC107" s="135"/>
      <c r="BD107" s="137"/>
      <c r="BE107" s="137"/>
      <c r="BF107" s="135"/>
      <c r="BG107" s="135"/>
      <c r="BH107" s="135"/>
      <c r="BI107" s="135"/>
      <c r="BJ107" s="135"/>
      <c r="BK107" s="135"/>
      <c r="BL107" s="135"/>
      <c r="BM107" s="135"/>
      <c r="BN107" s="135"/>
      <c r="BO107" s="135"/>
      <c r="BP107" s="135"/>
      <c r="BQ107" s="330"/>
      <c r="BR107" s="135"/>
      <c r="BS107" s="135"/>
      <c r="BT107" s="135"/>
      <c r="BU107" s="135"/>
      <c r="BV107" s="135"/>
      <c r="BW107" s="135"/>
      <c r="BX107" s="135"/>
      <c r="BY107" s="135"/>
      <c r="BZ107" s="132"/>
      <c r="CA107" s="132"/>
      <c r="CB107" s="132"/>
      <c r="CC107" s="132"/>
      <c r="CD107" s="132"/>
      <c r="CE107" s="132"/>
      <c r="CF107" s="137"/>
      <c r="CG107" s="137"/>
      <c r="CH107" s="330"/>
      <c r="CI107" s="135"/>
      <c r="CJ107" s="135"/>
      <c r="CK107" s="135"/>
      <c r="CL107" s="135"/>
      <c r="CM107" s="135"/>
      <c r="CN107" s="135"/>
      <c r="CO107" s="330"/>
      <c r="CP107" s="135"/>
      <c r="CQ107" s="135">
        <v>82110</v>
      </c>
      <c r="CR107" s="135">
        <v>101000</v>
      </c>
      <c r="CS107" s="135">
        <v>119900</v>
      </c>
      <c r="CT107" s="135">
        <v>119328</v>
      </c>
      <c r="CU107" s="135">
        <v>106900</v>
      </c>
      <c r="CV107" s="135">
        <f>+CU107/1.19</f>
        <v>89831.932773109249</v>
      </c>
      <c r="CW107" s="135">
        <f>+(CV107*36%)+CV107</f>
        <v>122171.42857142858</v>
      </c>
      <c r="CX107" s="135"/>
      <c r="CY107" s="135"/>
      <c r="CZ107" s="135"/>
      <c r="DA107" s="135"/>
      <c r="DB107" s="137"/>
      <c r="DC107" s="137"/>
      <c r="DD107" s="137"/>
      <c r="DE107" s="135"/>
      <c r="DF107" s="135"/>
      <c r="DG107" s="135"/>
      <c r="DH107" s="135"/>
      <c r="DI107" s="135"/>
      <c r="DJ107" s="135"/>
      <c r="DK107" s="135"/>
      <c r="DL107" s="135"/>
      <c r="DM107" s="135"/>
      <c r="DN107" s="135"/>
      <c r="DO107" s="135"/>
      <c r="DP107" s="135"/>
      <c r="DQ107" s="135"/>
      <c r="DR107" s="135"/>
      <c r="DS107" s="135"/>
      <c r="DT107" s="135"/>
      <c r="DU107" s="135"/>
      <c r="DV107" s="135"/>
      <c r="DW107" s="135"/>
      <c r="DX107" s="135"/>
      <c r="DY107" s="135"/>
      <c r="DZ107" s="135"/>
      <c r="EA107" s="135"/>
      <c r="EB107" s="135"/>
      <c r="EC107" s="135"/>
      <c r="ED107" s="135"/>
      <c r="EE107" s="135"/>
      <c r="EF107" s="135"/>
      <c r="EG107" s="135"/>
      <c r="EH107" s="135"/>
      <c r="EI107" s="135"/>
      <c r="EJ107" s="135"/>
      <c r="EK107" s="135"/>
      <c r="EL107" s="135"/>
      <c r="EM107" s="135"/>
      <c r="EN107" s="135"/>
      <c r="EO107" s="135"/>
      <c r="EP107" s="135"/>
      <c r="EQ107" s="135"/>
      <c r="ER107" s="135"/>
      <c r="ES107" s="135"/>
      <c r="ET107" s="135"/>
      <c r="EU107" s="135"/>
      <c r="EV107" s="135"/>
      <c r="EW107" s="135"/>
      <c r="EX107" s="135"/>
      <c r="EY107" s="135"/>
      <c r="EZ107" s="135"/>
      <c r="FA107" s="135"/>
      <c r="FB107" s="135"/>
      <c r="FC107" s="135"/>
      <c r="FD107" s="135"/>
      <c r="FE107" s="135"/>
      <c r="FF107" s="135"/>
      <c r="FG107" s="135"/>
      <c r="FH107" s="135"/>
      <c r="FI107" s="135"/>
      <c r="FJ107" s="135"/>
      <c r="FK107" s="135"/>
      <c r="FL107" s="135"/>
      <c r="FM107" s="135"/>
      <c r="FN107" s="135"/>
      <c r="FO107" s="135"/>
      <c r="FP107" s="135"/>
      <c r="FQ107" s="135"/>
      <c r="FR107" s="135"/>
      <c r="FS107" s="135"/>
      <c r="FT107" s="135"/>
      <c r="FU107" s="135"/>
      <c r="FV107" s="135"/>
      <c r="FW107" s="135"/>
      <c r="FX107" s="135"/>
      <c r="FY107" s="135"/>
      <c r="FZ107" s="135"/>
      <c r="GA107" s="135"/>
      <c r="GB107" s="135"/>
      <c r="GC107" s="135"/>
      <c r="GD107" s="135"/>
      <c r="GE107" s="135"/>
      <c r="GF107" s="135"/>
      <c r="GG107" s="135"/>
      <c r="GH107" s="135"/>
      <c r="GI107" s="135"/>
      <c r="GJ107" s="135"/>
      <c r="GK107" s="135"/>
      <c r="GL107" s="132"/>
      <c r="GM107" s="132"/>
      <c r="GN107" s="132"/>
      <c r="GO107" s="132"/>
      <c r="GP107" s="132"/>
      <c r="GQ107" s="132"/>
      <c r="GR107" s="135"/>
      <c r="GS107" s="135"/>
      <c r="GT107" s="135"/>
      <c r="GU107" s="135"/>
      <c r="GV107" s="135"/>
      <c r="GW107" s="135"/>
      <c r="GX107" s="135"/>
      <c r="GY107" s="132"/>
      <c r="GZ107" s="132"/>
      <c r="HA107" s="132"/>
      <c r="HB107" s="135"/>
      <c r="HC107" s="135"/>
      <c r="HD107" s="135"/>
      <c r="HE107" s="135"/>
      <c r="HF107" s="135"/>
      <c r="HG107" s="135"/>
      <c r="HH107" s="135"/>
      <c r="HI107" s="132"/>
      <c r="HJ107" s="132"/>
      <c r="HK107" s="132"/>
      <c r="HL107" s="132"/>
      <c r="HM107" s="132"/>
      <c r="HN107" s="132"/>
      <c r="HO107" s="135"/>
      <c r="HP107" s="135"/>
      <c r="HQ107" s="135"/>
      <c r="HR107" s="135"/>
      <c r="HS107" s="135"/>
      <c r="HT107" s="135"/>
      <c r="HU107" s="135"/>
      <c r="HV107" s="135"/>
      <c r="HW107" s="135"/>
      <c r="HX107" s="135"/>
      <c r="HY107" s="135"/>
      <c r="HZ107" s="135"/>
      <c r="IA107" s="135"/>
      <c r="IB107" s="135"/>
      <c r="IC107" s="135"/>
      <c r="ID107" s="135"/>
      <c r="IE107" s="135"/>
      <c r="IF107" s="135"/>
      <c r="IG107" s="135"/>
      <c r="IH107" s="135"/>
      <c r="II107" s="135"/>
      <c r="IJ107" s="135"/>
      <c r="IK107" s="135"/>
      <c r="IL107" s="135"/>
      <c r="IM107" s="135"/>
      <c r="IN107" s="135"/>
      <c r="IO107" s="132"/>
      <c r="IP107" s="132"/>
      <c r="IQ107" s="132"/>
      <c r="IR107" s="332"/>
      <c r="IS107" s="132"/>
      <c r="IT107" s="332"/>
      <c r="IU107" s="332"/>
      <c r="IV107" s="332"/>
      <c r="IW107" s="332"/>
      <c r="IX107" s="332"/>
      <c r="IY107" s="332"/>
      <c r="IZ107" s="332"/>
      <c r="JA107" s="332"/>
      <c r="JB107" s="332"/>
      <c r="JC107" s="332"/>
      <c r="JD107" s="332"/>
      <c r="JE107" s="332"/>
      <c r="JF107" s="332"/>
      <c r="JG107" s="332"/>
      <c r="JH107" s="332"/>
      <c r="JI107" s="332"/>
      <c r="JJ107" s="332"/>
      <c r="JK107" s="332"/>
      <c r="JL107" s="332"/>
      <c r="JM107" s="332"/>
      <c r="JN107" s="332"/>
      <c r="JO107" s="332"/>
      <c r="JP107" s="332"/>
      <c r="JQ107" s="332"/>
      <c r="JR107" s="332"/>
      <c r="JS107" s="332"/>
      <c r="JT107" s="332"/>
      <c r="JU107" s="332"/>
      <c r="JV107" s="332"/>
      <c r="JW107" s="332"/>
      <c r="JX107" s="332"/>
      <c r="JY107" s="332"/>
      <c r="JZ107" s="332"/>
      <c r="KA107" s="332"/>
      <c r="KB107" s="332"/>
      <c r="KC107" s="332"/>
      <c r="KD107" s="332"/>
      <c r="KE107" s="332"/>
      <c r="KF107" s="332"/>
      <c r="KG107" s="332"/>
      <c r="KH107" s="332"/>
      <c r="KI107" s="332"/>
      <c r="KJ107" s="332"/>
      <c r="KK107" s="332"/>
      <c r="KL107" s="332"/>
      <c r="KM107" s="332"/>
      <c r="KN107" s="332"/>
      <c r="KO107" s="332"/>
      <c r="KP107" s="332"/>
      <c r="KQ107" s="332"/>
      <c r="KR107" s="332"/>
      <c r="KS107" s="332"/>
      <c r="KT107" s="332"/>
      <c r="KU107" s="332"/>
      <c r="KV107" s="332"/>
      <c r="KW107" s="332"/>
      <c r="KX107" s="332"/>
      <c r="KY107" s="332"/>
      <c r="KZ107" s="332"/>
      <c r="LA107" s="332"/>
      <c r="LB107" s="332"/>
      <c r="LC107" s="332"/>
      <c r="LD107" s="332"/>
      <c r="LE107" s="332"/>
      <c r="LF107" s="332"/>
      <c r="LG107" s="332"/>
      <c r="LH107" s="332"/>
      <c r="LI107" s="332"/>
      <c r="LJ107" s="332"/>
      <c r="LK107" s="332"/>
      <c r="LL107" s="332"/>
      <c r="LM107" s="332"/>
      <c r="LN107" s="332"/>
      <c r="LO107" s="332"/>
      <c r="LP107" s="332"/>
      <c r="LQ107" s="332"/>
      <c r="LR107" s="332"/>
      <c r="LS107" s="132">
        <f t="shared" si="40"/>
        <v>119328</v>
      </c>
      <c r="LT107" s="132">
        <f t="shared" si="41"/>
        <v>108901.88571428573</v>
      </c>
      <c r="LU107" s="137">
        <f t="shared" si="42"/>
        <v>17219.088844556612</v>
      </c>
      <c r="LV107" s="136">
        <f t="shared" si="37"/>
        <v>0.1581156169300181</v>
      </c>
      <c r="LW107" s="137">
        <f t="shared" si="38"/>
        <v>100275.63025210085</v>
      </c>
      <c r="LX107" s="137">
        <f t="shared" si="39"/>
        <v>19052.36974789916</v>
      </c>
      <c r="LY107" s="377">
        <f t="shared" si="45"/>
        <v>119328</v>
      </c>
      <c r="LZ107" s="138" t="s">
        <v>283</v>
      </c>
    </row>
    <row r="108" spans="1:344" s="5" customFormat="1" ht="61.05" customHeight="1" x14ac:dyDescent="0.3">
      <c r="A108" s="131">
        <f t="shared" si="43"/>
        <v>105</v>
      </c>
      <c r="B108" s="350" t="s">
        <v>430</v>
      </c>
      <c r="C108" s="507"/>
      <c r="D108" s="338" t="s">
        <v>8</v>
      </c>
      <c r="E108" s="139">
        <v>1</v>
      </c>
      <c r="F108" s="132"/>
      <c r="G108" s="132"/>
      <c r="H108" s="132"/>
      <c r="I108" s="132"/>
      <c r="J108" s="132"/>
      <c r="K108" s="132"/>
      <c r="L108" s="132"/>
      <c r="M108" s="132"/>
      <c r="N108" s="132"/>
      <c r="O108" s="132"/>
      <c r="P108" s="132"/>
      <c r="Q108" s="132"/>
      <c r="R108" s="132"/>
      <c r="S108" s="132"/>
      <c r="T108" s="132"/>
      <c r="U108" s="132"/>
      <c r="V108" s="132"/>
      <c r="W108" s="132"/>
      <c r="X108" s="132"/>
      <c r="Y108" s="132"/>
      <c r="Z108" s="132"/>
      <c r="AA108" s="132"/>
      <c r="AB108" s="132"/>
      <c r="AC108" s="132"/>
      <c r="AD108" s="132"/>
      <c r="AE108" s="132"/>
      <c r="AF108" s="133"/>
      <c r="AG108" s="132"/>
      <c r="AH108" s="132"/>
      <c r="AI108" s="132"/>
      <c r="AJ108" s="132"/>
      <c r="AK108" s="134"/>
      <c r="AL108" s="134"/>
      <c r="AM108" s="135"/>
      <c r="AN108" s="137"/>
      <c r="AO108" s="135"/>
      <c r="AP108" s="135"/>
      <c r="AQ108" s="135"/>
      <c r="AR108" s="135"/>
      <c r="AS108" s="135"/>
      <c r="AT108" s="135"/>
      <c r="AU108" s="135"/>
      <c r="AV108" s="137"/>
      <c r="AW108" s="329"/>
      <c r="AX108" s="132"/>
      <c r="AY108" s="132"/>
      <c r="AZ108" s="137"/>
      <c r="BA108" s="137"/>
      <c r="BB108" s="135"/>
      <c r="BC108" s="135"/>
      <c r="BD108" s="137"/>
      <c r="BE108" s="137"/>
      <c r="BF108" s="135"/>
      <c r="BG108" s="135"/>
      <c r="BH108" s="135"/>
      <c r="BI108" s="135"/>
      <c r="BJ108" s="135"/>
      <c r="BK108" s="135"/>
      <c r="BL108" s="135"/>
      <c r="BM108" s="135"/>
      <c r="BN108" s="135"/>
      <c r="BO108" s="135"/>
      <c r="BP108" s="135"/>
      <c r="BQ108" s="330"/>
      <c r="BR108" s="135"/>
      <c r="BS108" s="135"/>
      <c r="BT108" s="135"/>
      <c r="BU108" s="135"/>
      <c r="BV108" s="135"/>
      <c r="BW108" s="135"/>
      <c r="BX108" s="135"/>
      <c r="BY108" s="135"/>
      <c r="BZ108" s="132"/>
      <c r="CA108" s="132"/>
      <c r="CB108" s="132"/>
      <c r="CC108" s="132"/>
      <c r="CD108" s="132"/>
      <c r="CE108" s="132"/>
      <c r="CF108" s="137"/>
      <c r="CG108" s="137"/>
      <c r="CH108" s="330"/>
      <c r="CI108" s="135"/>
      <c r="CJ108" s="135"/>
      <c r="CK108" s="135"/>
      <c r="CL108" s="135"/>
      <c r="CM108" s="135"/>
      <c r="CN108" s="135"/>
      <c r="CO108" s="330"/>
      <c r="CP108" s="135"/>
      <c r="CQ108" s="135">
        <v>82110</v>
      </c>
      <c r="CR108" s="135"/>
      <c r="CS108" s="135">
        <v>119900</v>
      </c>
      <c r="CT108" s="135">
        <v>119328</v>
      </c>
      <c r="CU108" s="135">
        <v>96600</v>
      </c>
      <c r="CV108" s="135">
        <f>+CU108/1.19</f>
        <v>81176.470588235301</v>
      </c>
      <c r="CW108" s="135">
        <f>+(CV108*36%)+CV108</f>
        <v>110400</v>
      </c>
      <c r="CX108" s="135"/>
      <c r="CY108" s="135"/>
      <c r="CZ108" s="135"/>
      <c r="DA108" s="135"/>
      <c r="DB108" s="137"/>
      <c r="DC108" s="137"/>
      <c r="DD108" s="137"/>
      <c r="DE108" s="135"/>
      <c r="DF108" s="135"/>
      <c r="DG108" s="135"/>
      <c r="DH108" s="135"/>
      <c r="DI108" s="135"/>
      <c r="DJ108" s="135"/>
      <c r="DK108" s="135"/>
      <c r="DL108" s="135"/>
      <c r="DM108" s="135"/>
      <c r="DN108" s="135"/>
      <c r="DO108" s="135"/>
      <c r="DP108" s="135"/>
      <c r="DQ108" s="135"/>
      <c r="DR108" s="135"/>
      <c r="DS108" s="135"/>
      <c r="DT108" s="135"/>
      <c r="DU108" s="135"/>
      <c r="DV108" s="135"/>
      <c r="DW108" s="135"/>
      <c r="DX108" s="135"/>
      <c r="DY108" s="135"/>
      <c r="DZ108" s="135"/>
      <c r="EA108" s="135"/>
      <c r="EB108" s="135"/>
      <c r="EC108" s="135"/>
      <c r="ED108" s="135"/>
      <c r="EE108" s="135"/>
      <c r="EF108" s="135"/>
      <c r="EG108" s="135"/>
      <c r="EH108" s="135"/>
      <c r="EI108" s="135"/>
      <c r="EJ108" s="135"/>
      <c r="EK108" s="135"/>
      <c r="EL108" s="135"/>
      <c r="EM108" s="135"/>
      <c r="EN108" s="135"/>
      <c r="EO108" s="135"/>
      <c r="EP108" s="135"/>
      <c r="EQ108" s="135"/>
      <c r="ER108" s="135"/>
      <c r="ES108" s="135"/>
      <c r="ET108" s="135"/>
      <c r="EU108" s="135"/>
      <c r="EV108" s="135"/>
      <c r="EW108" s="135"/>
      <c r="EX108" s="135"/>
      <c r="EY108" s="135"/>
      <c r="EZ108" s="135"/>
      <c r="FA108" s="135"/>
      <c r="FB108" s="135"/>
      <c r="FC108" s="135"/>
      <c r="FD108" s="135"/>
      <c r="FE108" s="135"/>
      <c r="FF108" s="135"/>
      <c r="FG108" s="135"/>
      <c r="FH108" s="135"/>
      <c r="FI108" s="135"/>
      <c r="FJ108" s="135"/>
      <c r="FK108" s="135"/>
      <c r="FL108" s="135"/>
      <c r="FM108" s="135"/>
      <c r="FN108" s="135"/>
      <c r="FO108" s="135"/>
      <c r="FP108" s="135"/>
      <c r="FQ108" s="135"/>
      <c r="FR108" s="135"/>
      <c r="FS108" s="135"/>
      <c r="FT108" s="135"/>
      <c r="FU108" s="135"/>
      <c r="FV108" s="135"/>
      <c r="FW108" s="135"/>
      <c r="FX108" s="135"/>
      <c r="FY108" s="135"/>
      <c r="FZ108" s="135"/>
      <c r="GA108" s="135"/>
      <c r="GB108" s="135"/>
      <c r="GC108" s="135"/>
      <c r="GD108" s="135"/>
      <c r="GE108" s="135"/>
      <c r="GF108" s="135"/>
      <c r="GG108" s="135"/>
      <c r="GH108" s="135"/>
      <c r="GI108" s="135"/>
      <c r="GJ108" s="135"/>
      <c r="GK108" s="135"/>
      <c r="GL108" s="132"/>
      <c r="GM108" s="132"/>
      <c r="GN108" s="132"/>
      <c r="GO108" s="132"/>
      <c r="GP108" s="132"/>
      <c r="GQ108" s="132"/>
      <c r="GR108" s="135"/>
      <c r="GS108" s="135"/>
      <c r="GT108" s="135"/>
      <c r="GU108" s="135"/>
      <c r="GV108" s="135"/>
      <c r="GW108" s="135"/>
      <c r="GX108" s="135"/>
      <c r="GY108" s="132"/>
      <c r="GZ108" s="132"/>
      <c r="HA108" s="132"/>
      <c r="HB108" s="135"/>
      <c r="HC108" s="135"/>
      <c r="HD108" s="135"/>
      <c r="HE108" s="135"/>
      <c r="HF108" s="135"/>
      <c r="HG108" s="135"/>
      <c r="HH108" s="135"/>
      <c r="HI108" s="132"/>
      <c r="HJ108" s="132"/>
      <c r="HK108" s="132"/>
      <c r="HL108" s="132"/>
      <c r="HM108" s="132"/>
      <c r="HN108" s="132"/>
      <c r="HO108" s="135"/>
      <c r="HP108" s="135"/>
      <c r="HQ108" s="135"/>
      <c r="HR108" s="135"/>
      <c r="HS108" s="135"/>
      <c r="HT108" s="135"/>
      <c r="HU108" s="135"/>
      <c r="HV108" s="135"/>
      <c r="HW108" s="135"/>
      <c r="HX108" s="135"/>
      <c r="HY108" s="135"/>
      <c r="HZ108" s="135"/>
      <c r="IA108" s="135"/>
      <c r="IB108" s="135"/>
      <c r="IC108" s="135"/>
      <c r="ID108" s="135"/>
      <c r="IE108" s="135"/>
      <c r="IF108" s="135"/>
      <c r="IG108" s="135"/>
      <c r="IH108" s="135"/>
      <c r="II108" s="135"/>
      <c r="IJ108" s="135"/>
      <c r="IK108" s="135"/>
      <c r="IL108" s="135"/>
      <c r="IM108" s="135"/>
      <c r="IN108" s="135"/>
      <c r="IO108" s="132"/>
      <c r="IP108" s="132"/>
      <c r="IQ108" s="132"/>
      <c r="IR108" s="332"/>
      <c r="IS108" s="132"/>
      <c r="IT108" s="332"/>
      <c r="IU108" s="332"/>
      <c r="IV108" s="332"/>
      <c r="IW108" s="332"/>
      <c r="IX108" s="332"/>
      <c r="IY108" s="332"/>
      <c r="IZ108" s="332"/>
      <c r="JA108" s="332"/>
      <c r="JB108" s="332"/>
      <c r="JC108" s="332"/>
      <c r="JD108" s="332"/>
      <c r="JE108" s="332"/>
      <c r="JF108" s="332"/>
      <c r="JG108" s="332"/>
      <c r="JH108" s="332"/>
      <c r="JI108" s="332"/>
      <c r="JJ108" s="332"/>
      <c r="JK108" s="332"/>
      <c r="JL108" s="332"/>
      <c r="JM108" s="332"/>
      <c r="JN108" s="332"/>
      <c r="JO108" s="332"/>
      <c r="JP108" s="332"/>
      <c r="JQ108" s="332"/>
      <c r="JR108" s="332"/>
      <c r="JS108" s="332"/>
      <c r="JT108" s="332"/>
      <c r="JU108" s="332"/>
      <c r="JV108" s="332"/>
      <c r="JW108" s="332"/>
      <c r="JX108" s="332"/>
      <c r="JY108" s="332"/>
      <c r="JZ108" s="332"/>
      <c r="KA108" s="332"/>
      <c r="KB108" s="332"/>
      <c r="KC108" s="332"/>
      <c r="KD108" s="332"/>
      <c r="KE108" s="332"/>
      <c r="KF108" s="332"/>
      <c r="KG108" s="332"/>
      <c r="KH108" s="332"/>
      <c r="KI108" s="332"/>
      <c r="KJ108" s="332"/>
      <c r="KK108" s="332"/>
      <c r="KL108" s="332"/>
      <c r="KM108" s="332"/>
      <c r="KN108" s="332"/>
      <c r="KO108" s="332"/>
      <c r="KP108" s="332"/>
      <c r="KQ108" s="332"/>
      <c r="KR108" s="332"/>
      <c r="KS108" s="332"/>
      <c r="KT108" s="332"/>
      <c r="KU108" s="332"/>
      <c r="KV108" s="332"/>
      <c r="KW108" s="332"/>
      <c r="KX108" s="332"/>
      <c r="KY108" s="332"/>
      <c r="KZ108" s="332"/>
      <c r="LA108" s="332"/>
      <c r="LB108" s="332"/>
      <c r="LC108" s="332"/>
      <c r="LD108" s="332"/>
      <c r="LE108" s="332"/>
      <c r="LF108" s="332"/>
      <c r="LG108" s="332"/>
      <c r="LH108" s="332"/>
      <c r="LI108" s="332"/>
      <c r="LJ108" s="332"/>
      <c r="LK108" s="332"/>
      <c r="LL108" s="332"/>
      <c r="LM108" s="332"/>
      <c r="LN108" s="332"/>
      <c r="LO108" s="332"/>
      <c r="LP108" s="332"/>
      <c r="LQ108" s="332"/>
      <c r="LR108" s="332"/>
      <c r="LS108" s="132">
        <f t="shared" si="40"/>
        <v>114864</v>
      </c>
      <c r="LT108" s="132">
        <f t="shared" si="41"/>
        <v>107934.5</v>
      </c>
      <c r="LU108" s="137">
        <f t="shared" si="42"/>
        <v>17757.332034965162</v>
      </c>
      <c r="LV108" s="136">
        <f t="shared" si="37"/>
        <v>0.16451951910617238</v>
      </c>
      <c r="LW108" s="137">
        <f t="shared" si="38"/>
        <v>96524.369747899167</v>
      </c>
      <c r="LX108" s="137">
        <f t="shared" si="39"/>
        <v>18339.63025210084</v>
      </c>
      <c r="LY108" s="377">
        <f t="shared" si="45"/>
        <v>114864</v>
      </c>
      <c r="LZ108" s="138" t="s">
        <v>283</v>
      </c>
    </row>
    <row r="109" spans="1:344" s="5" customFormat="1" ht="58.05" customHeight="1" x14ac:dyDescent="0.3">
      <c r="A109" s="131">
        <f t="shared" si="43"/>
        <v>106</v>
      </c>
      <c r="B109" s="350" t="s">
        <v>431</v>
      </c>
      <c r="C109" s="508"/>
      <c r="D109" s="338" t="s">
        <v>8</v>
      </c>
      <c r="E109" s="139">
        <v>1</v>
      </c>
      <c r="F109" s="132"/>
      <c r="G109" s="132"/>
      <c r="H109" s="132"/>
      <c r="I109" s="132"/>
      <c r="J109" s="132"/>
      <c r="K109" s="132"/>
      <c r="L109" s="132"/>
      <c r="M109" s="132"/>
      <c r="N109" s="132"/>
      <c r="O109" s="132"/>
      <c r="P109" s="132"/>
      <c r="Q109" s="132"/>
      <c r="R109" s="132"/>
      <c r="S109" s="132"/>
      <c r="T109" s="132"/>
      <c r="U109" s="132"/>
      <c r="V109" s="132"/>
      <c r="W109" s="132"/>
      <c r="X109" s="132"/>
      <c r="Y109" s="132"/>
      <c r="Z109" s="132"/>
      <c r="AA109" s="132"/>
      <c r="AB109" s="132"/>
      <c r="AC109" s="132"/>
      <c r="AD109" s="132"/>
      <c r="AE109" s="132"/>
      <c r="AF109" s="133"/>
      <c r="AG109" s="132"/>
      <c r="AH109" s="132"/>
      <c r="AI109" s="132"/>
      <c r="AJ109" s="132"/>
      <c r="AK109" s="134"/>
      <c r="AL109" s="134"/>
      <c r="AM109" s="135"/>
      <c r="AN109" s="137"/>
      <c r="AO109" s="135"/>
      <c r="AP109" s="135"/>
      <c r="AQ109" s="135"/>
      <c r="AR109" s="135"/>
      <c r="AS109" s="135"/>
      <c r="AT109" s="135"/>
      <c r="AU109" s="135"/>
      <c r="AV109" s="137"/>
      <c r="AW109" s="329"/>
      <c r="AX109" s="132"/>
      <c r="AY109" s="132"/>
      <c r="AZ109" s="137"/>
      <c r="BA109" s="137"/>
      <c r="BB109" s="135"/>
      <c r="BC109" s="135"/>
      <c r="BD109" s="137"/>
      <c r="BE109" s="137"/>
      <c r="BF109" s="135"/>
      <c r="BG109" s="135"/>
      <c r="BH109" s="135"/>
      <c r="BI109" s="135"/>
      <c r="BJ109" s="135"/>
      <c r="BK109" s="135"/>
      <c r="BL109" s="135"/>
      <c r="BM109" s="135"/>
      <c r="BN109" s="135"/>
      <c r="BO109" s="135"/>
      <c r="BP109" s="135"/>
      <c r="BQ109" s="330"/>
      <c r="BR109" s="135"/>
      <c r="BS109" s="135"/>
      <c r="BT109" s="135"/>
      <c r="BU109" s="135"/>
      <c r="BV109" s="135"/>
      <c r="BW109" s="135"/>
      <c r="BX109" s="135"/>
      <c r="BY109" s="135"/>
      <c r="BZ109" s="132"/>
      <c r="CA109" s="132"/>
      <c r="CB109" s="132"/>
      <c r="CC109" s="132"/>
      <c r="CD109" s="132"/>
      <c r="CE109" s="132"/>
      <c r="CF109" s="137"/>
      <c r="CG109" s="137"/>
      <c r="CH109" s="330"/>
      <c r="CI109" s="135"/>
      <c r="CJ109" s="135"/>
      <c r="CK109" s="135"/>
      <c r="CL109" s="135"/>
      <c r="CM109" s="135"/>
      <c r="CN109" s="135"/>
      <c r="CO109" s="330"/>
      <c r="CP109" s="135"/>
      <c r="CQ109" s="135">
        <v>82110</v>
      </c>
      <c r="CR109" s="135"/>
      <c r="CS109" s="135">
        <v>124900</v>
      </c>
      <c r="CT109" s="135">
        <v>126050</v>
      </c>
      <c r="CU109" s="135"/>
      <c r="CV109" s="135"/>
      <c r="CW109" s="135"/>
      <c r="CX109" s="135"/>
      <c r="CY109" s="135"/>
      <c r="CZ109" s="135"/>
      <c r="DA109" s="135"/>
      <c r="DB109" s="137"/>
      <c r="DC109" s="137"/>
      <c r="DD109" s="137"/>
      <c r="DE109" s="135"/>
      <c r="DF109" s="135"/>
      <c r="DG109" s="135"/>
      <c r="DH109" s="135"/>
      <c r="DI109" s="135"/>
      <c r="DJ109" s="135"/>
      <c r="DK109" s="135"/>
      <c r="DL109" s="135"/>
      <c r="DM109" s="135"/>
      <c r="DN109" s="135"/>
      <c r="DO109" s="135"/>
      <c r="DP109" s="135"/>
      <c r="DQ109" s="135"/>
      <c r="DR109" s="135"/>
      <c r="DS109" s="135"/>
      <c r="DT109" s="135"/>
      <c r="DU109" s="135"/>
      <c r="DV109" s="135"/>
      <c r="DW109" s="135"/>
      <c r="DX109" s="135"/>
      <c r="DY109" s="135"/>
      <c r="DZ109" s="135"/>
      <c r="EA109" s="135"/>
      <c r="EB109" s="135"/>
      <c r="EC109" s="135"/>
      <c r="ED109" s="135"/>
      <c r="EE109" s="135"/>
      <c r="EF109" s="135"/>
      <c r="EG109" s="135"/>
      <c r="EH109" s="135"/>
      <c r="EI109" s="135"/>
      <c r="EJ109" s="135"/>
      <c r="EK109" s="135"/>
      <c r="EL109" s="135"/>
      <c r="EM109" s="135"/>
      <c r="EN109" s="135"/>
      <c r="EO109" s="135"/>
      <c r="EP109" s="135"/>
      <c r="EQ109" s="135"/>
      <c r="ER109" s="135"/>
      <c r="ES109" s="135"/>
      <c r="ET109" s="135"/>
      <c r="EU109" s="135"/>
      <c r="EV109" s="135"/>
      <c r="EW109" s="135"/>
      <c r="EX109" s="135"/>
      <c r="EY109" s="135"/>
      <c r="EZ109" s="135"/>
      <c r="FA109" s="135"/>
      <c r="FB109" s="135"/>
      <c r="FC109" s="135"/>
      <c r="FD109" s="135"/>
      <c r="FE109" s="135"/>
      <c r="FF109" s="135"/>
      <c r="FG109" s="135"/>
      <c r="FH109" s="135"/>
      <c r="FI109" s="135"/>
      <c r="FJ109" s="135"/>
      <c r="FK109" s="135"/>
      <c r="FL109" s="135"/>
      <c r="FM109" s="135"/>
      <c r="FN109" s="135"/>
      <c r="FO109" s="135"/>
      <c r="FP109" s="135"/>
      <c r="FQ109" s="135"/>
      <c r="FR109" s="135"/>
      <c r="FS109" s="135"/>
      <c r="FT109" s="135"/>
      <c r="FU109" s="135"/>
      <c r="FV109" s="135"/>
      <c r="FW109" s="135"/>
      <c r="FX109" s="135"/>
      <c r="FY109" s="135"/>
      <c r="FZ109" s="135"/>
      <c r="GA109" s="135"/>
      <c r="GB109" s="135"/>
      <c r="GC109" s="135"/>
      <c r="GD109" s="135"/>
      <c r="GE109" s="135"/>
      <c r="GF109" s="135"/>
      <c r="GG109" s="135"/>
      <c r="GH109" s="135"/>
      <c r="GI109" s="135"/>
      <c r="GJ109" s="135"/>
      <c r="GK109" s="135"/>
      <c r="GL109" s="132"/>
      <c r="GM109" s="132"/>
      <c r="GN109" s="132"/>
      <c r="GO109" s="132"/>
      <c r="GP109" s="132"/>
      <c r="GQ109" s="132"/>
      <c r="GR109" s="135"/>
      <c r="GS109" s="135"/>
      <c r="GT109" s="135"/>
      <c r="GU109" s="135"/>
      <c r="GV109" s="135"/>
      <c r="GW109" s="135"/>
      <c r="GX109" s="135"/>
      <c r="GY109" s="132"/>
      <c r="GZ109" s="132"/>
      <c r="HA109" s="132"/>
      <c r="HB109" s="135"/>
      <c r="HC109" s="135"/>
      <c r="HD109" s="135"/>
      <c r="HE109" s="135"/>
      <c r="HF109" s="135"/>
      <c r="HG109" s="135"/>
      <c r="HH109" s="135"/>
      <c r="HI109" s="132"/>
      <c r="HJ109" s="132"/>
      <c r="HK109" s="132"/>
      <c r="HL109" s="132"/>
      <c r="HM109" s="132"/>
      <c r="HN109" s="132"/>
      <c r="HO109" s="135"/>
      <c r="HP109" s="135"/>
      <c r="HQ109" s="135"/>
      <c r="HR109" s="135"/>
      <c r="HS109" s="135"/>
      <c r="HT109" s="135"/>
      <c r="HU109" s="135"/>
      <c r="HV109" s="135"/>
      <c r="HW109" s="135"/>
      <c r="HX109" s="135"/>
      <c r="HY109" s="135"/>
      <c r="HZ109" s="135"/>
      <c r="IA109" s="135"/>
      <c r="IB109" s="135"/>
      <c r="IC109" s="135"/>
      <c r="ID109" s="135"/>
      <c r="IE109" s="135"/>
      <c r="IF109" s="135"/>
      <c r="IG109" s="135"/>
      <c r="IH109" s="135"/>
      <c r="II109" s="135"/>
      <c r="IJ109" s="135"/>
      <c r="IK109" s="135"/>
      <c r="IL109" s="135"/>
      <c r="IM109" s="135"/>
      <c r="IN109" s="135"/>
      <c r="IO109" s="132"/>
      <c r="IP109" s="132"/>
      <c r="IQ109" s="132"/>
      <c r="IR109" s="332"/>
      <c r="IS109" s="132"/>
      <c r="IT109" s="332"/>
      <c r="IU109" s="332"/>
      <c r="IV109" s="332"/>
      <c r="IW109" s="332"/>
      <c r="IX109" s="332"/>
      <c r="IY109" s="332"/>
      <c r="IZ109" s="332"/>
      <c r="JA109" s="332"/>
      <c r="JB109" s="332"/>
      <c r="JC109" s="332"/>
      <c r="JD109" s="332"/>
      <c r="JE109" s="332"/>
      <c r="JF109" s="332"/>
      <c r="JG109" s="332"/>
      <c r="JH109" s="332"/>
      <c r="JI109" s="332"/>
      <c r="JJ109" s="332"/>
      <c r="JK109" s="332"/>
      <c r="JL109" s="332"/>
      <c r="JM109" s="332"/>
      <c r="JN109" s="332"/>
      <c r="JO109" s="332"/>
      <c r="JP109" s="332"/>
      <c r="JQ109" s="332"/>
      <c r="JR109" s="332"/>
      <c r="JS109" s="332"/>
      <c r="JT109" s="332"/>
      <c r="JU109" s="332"/>
      <c r="JV109" s="332"/>
      <c r="JW109" s="332"/>
      <c r="JX109" s="332"/>
      <c r="JY109" s="332"/>
      <c r="JZ109" s="332"/>
      <c r="KA109" s="332"/>
      <c r="KB109" s="332"/>
      <c r="KC109" s="332"/>
      <c r="KD109" s="332"/>
      <c r="KE109" s="332"/>
      <c r="KF109" s="332"/>
      <c r="KG109" s="332"/>
      <c r="KH109" s="332"/>
      <c r="KI109" s="332"/>
      <c r="KJ109" s="332"/>
      <c r="KK109" s="332"/>
      <c r="KL109" s="332"/>
      <c r="KM109" s="332"/>
      <c r="KN109" s="332"/>
      <c r="KO109" s="332"/>
      <c r="KP109" s="332"/>
      <c r="KQ109" s="332"/>
      <c r="KR109" s="332"/>
      <c r="KS109" s="332"/>
      <c r="KT109" s="332"/>
      <c r="KU109" s="332"/>
      <c r="KV109" s="332"/>
      <c r="KW109" s="332"/>
      <c r="KX109" s="332"/>
      <c r="KY109" s="332"/>
      <c r="KZ109" s="332"/>
      <c r="LA109" s="332"/>
      <c r="LB109" s="332"/>
      <c r="LC109" s="332"/>
      <c r="LD109" s="332"/>
      <c r="LE109" s="332"/>
      <c r="LF109" s="332"/>
      <c r="LG109" s="332"/>
      <c r="LH109" s="332"/>
      <c r="LI109" s="332"/>
      <c r="LJ109" s="332"/>
      <c r="LK109" s="332"/>
      <c r="LL109" s="332"/>
      <c r="LM109" s="332"/>
      <c r="LN109" s="332"/>
      <c r="LO109" s="332"/>
      <c r="LP109" s="332"/>
      <c r="LQ109" s="332"/>
      <c r="LR109" s="332"/>
      <c r="LS109" s="132">
        <f t="shared" si="40"/>
        <v>124900</v>
      </c>
      <c r="LT109" s="132">
        <f t="shared" si="41"/>
        <v>111020</v>
      </c>
      <c r="LU109" s="137">
        <f t="shared" si="42"/>
        <v>25043.396335161891</v>
      </c>
      <c r="LV109" s="136">
        <f t="shared" si="37"/>
        <v>0.2255755389584029</v>
      </c>
      <c r="LW109" s="137">
        <f t="shared" si="38"/>
        <v>104957.98319327731</v>
      </c>
      <c r="LX109" s="137">
        <f t="shared" si="39"/>
        <v>19942.016806722688</v>
      </c>
      <c r="LY109" s="377">
        <f t="shared" si="45"/>
        <v>124900</v>
      </c>
      <c r="LZ109" s="138" t="s">
        <v>283</v>
      </c>
    </row>
    <row r="110" spans="1:344" s="5" customFormat="1" ht="55.95" customHeight="1" x14ac:dyDescent="0.3">
      <c r="A110" s="131">
        <f t="shared" si="43"/>
        <v>107</v>
      </c>
      <c r="B110" s="350" t="s">
        <v>432</v>
      </c>
      <c r="C110" s="351" t="s">
        <v>433</v>
      </c>
      <c r="D110" s="338" t="s">
        <v>8</v>
      </c>
      <c r="E110" s="139">
        <v>1</v>
      </c>
      <c r="F110" s="132"/>
      <c r="G110" s="132"/>
      <c r="H110" s="132"/>
      <c r="I110" s="132"/>
      <c r="J110" s="132"/>
      <c r="K110" s="132"/>
      <c r="L110" s="132"/>
      <c r="M110" s="132"/>
      <c r="N110" s="132"/>
      <c r="O110" s="132"/>
      <c r="P110" s="132"/>
      <c r="Q110" s="132"/>
      <c r="R110" s="132"/>
      <c r="S110" s="132"/>
      <c r="T110" s="132"/>
      <c r="U110" s="132"/>
      <c r="V110" s="132"/>
      <c r="W110" s="132"/>
      <c r="X110" s="132"/>
      <c r="Y110" s="132"/>
      <c r="Z110" s="132"/>
      <c r="AA110" s="132"/>
      <c r="AB110" s="132"/>
      <c r="AC110" s="132"/>
      <c r="AD110" s="132"/>
      <c r="AE110" s="132"/>
      <c r="AF110" s="133"/>
      <c r="AG110" s="132"/>
      <c r="AH110" s="132"/>
      <c r="AI110" s="132"/>
      <c r="AJ110" s="132"/>
      <c r="AK110" s="134"/>
      <c r="AL110" s="134"/>
      <c r="AM110" s="135"/>
      <c r="AN110" s="137"/>
      <c r="AO110" s="135"/>
      <c r="AP110" s="135"/>
      <c r="AQ110" s="135"/>
      <c r="AR110" s="135"/>
      <c r="AS110" s="135"/>
      <c r="AT110" s="135"/>
      <c r="AU110" s="135"/>
      <c r="AV110" s="137"/>
      <c r="AW110" s="329"/>
      <c r="AX110" s="132"/>
      <c r="AY110" s="132"/>
      <c r="AZ110" s="137"/>
      <c r="BA110" s="137"/>
      <c r="BB110" s="135"/>
      <c r="BC110" s="135"/>
      <c r="BD110" s="137"/>
      <c r="BE110" s="137"/>
      <c r="BF110" s="135"/>
      <c r="BG110" s="135"/>
      <c r="BH110" s="135"/>
      <c r="BI110" s="135"/>
      <c r="BJ110" s="135"/>
      <c r="BK110" s="135"/>
      <c r="BL110" s="135"/>
      <c r="BM110" s="135"/>
      <c r="BN110" s="135"/>
      <c r="BO110" s="135"/>
      <c r="BP110" s="135"/>
      <c r="BQ110" s="330"/>
      <c r="BR110" s="135"/>
      <c r="BS110" s="135"/>
      <c r="BT110" s="135"/>
      <c r="BU110" s="135"/>
      <c r="BV110" s="135"/>
      <c r="BW110" s="135"/>
      <c r="BX110" s="135"/>
      <c r="BY110" s="135"/>
      <c r="BZ110" s="132"/>
      <c r="CA110" s="132"/>
      <c r="CB110" s="132"/>
      <c r="CC110" s="132"/>
      <c r="CD110" s="132"/>
      <c r="CE110" s="132"/>
      <c r="CF110" s="137"/>
      <c r="CG110" s="137"/>
      <c r="CH110" s="330"/>
      <c r="CI110" s="135"/>
      <c r="CJ110" s="135"/>
      <c r="CK110" s="135"/>
      <c r="CL110" s="135"/>
      <c r="CM110" s="135"/>
      <c r="CN110" s="135"/>
      <c r="CO110" s="330"/>
      <c r="CP110" s="135"/>
      <c r="CQ110" s="135">
        <v>21420</v>
      </c>
      <c r="CR110" s="135"/>
      <c r="CS110" s="135">
        <v>35900</v>
      </c>
      <c r="CT110" s="135">
        <v>25210</v>
      </c>
      <c r="CU110" s="135"/>
      <c r="CV110" s="135"/>
      <c r="CW110" s="135"/>
      <c r="CX110" s="135"/>
      <c r="CY110" s="135"/>
      <c r="CZ110" s="135"/>
      <c r="DA110" s="135"/>
      <c r="DB110" s="137"/>
      <c r="DC110" s="137"/>
      <c r="DD110" s="137"/>
      <c r="DE110" s="135"/>
      <c r="DF110" s="135"/>
      <c r="DG110" s="135"/>
      <c r="DH110" s="135"/>
      <c r="DI110" s="135"/>
      <c r="DJ110" s="135"/>
      <c r="DK110" s="135"/>
      <c r="DL110" s="135"/>
      <c r="DM110" s="135"/>
      <c r="DN110" s="135"/>
      <c r="DO110" s="135"/>
      <c r="DP110" s="135"/>
      <c r="DQ110" s="135"/>
      <c r="DR110" s="135"/>
      <c r="DS110" s="135"/>
      <c r="DT110" s="135"/>
      <c r="DU110" s="135"/>
      <c r="DV110" s="135"/>
      <c r="DW110" s="135"/>
      <c r="DX110" s="135"/>
      <c r="DY110" s="135"/>
      <c r="DZ110" s="135"/>
      <c r="EA110" s="135"/>
      <c r="EB110" s="135"/>
      <c r="EC110" s="135"/>
      <c r="ED110" s="135"/>
      <c r="EE110" s="135"/>
      <c r="EF110" s="135"/>
      <c r="EG110" s="135"/>
      <c r="EH110" s="135"/>
      <c r="EI110" s="135"/>
      <c r="EJ110" s="135"/>
      <c r="EK110" s="135"/>
      <c r="EL110" s="135"/>
      <c r="EM110" s="135"/>
      <c r="EN110" s="135"/>
      <c r="EO110" s="135"/>
      <c r="EP110" s="135"/>
      <c r="EQ110" s="135"/>
      <c r="ER110" s="135"/>
      <c r="ES110" s="135"/>
      <c r="ET110" s="135"/>
      <c r="EU110" s="135"/>
      <c r="EV110" s="135"/>
      <c r="EW110" s="135"/>
      <c r="EX110" s="135"/>
      <c r="EY110" s="135"/>
      <c r="EZ110" s="135"/>
      <c r="FA110" s="135"/>
      <c r="FB110" s="135"/>
      <c r="FC110" s="135"/>
      <c r="FD110" s="135"/>
      <c r="FE110" s="135"/>
      <c r="FF110" s="135"/>
      <c r="FG110" s="135"/>
      <c r="FH110" s="135"/>
      <c r="FI110" s="135"/>
      <c r="FJ110" s="135"/>
      <c r="FK110" s="135"/>
      <c r="FL110" s="135"/>
      <c r="FM110" s="135"/>
      <c r="FN110" s="135"/>
      <c r="FO110" s="135"/>
      <c r="FP110" s="135"/>
      <c r="FQ110" s="135"/>
      <c r="FR110" s="135"/>
      <c r="FS110" s="135"/>
      <c r="FT110" s="135"/>
      <c r="FU110" s="135"/>
      <c r="FV110" s="135"/>
      <c r="FW110" s="135"/>
      <c r="FX110" s="135"/>
      <c r="FY110" s="135"/>
      <c r="FZ110" s="135"/>
      <c r="GA110" s="135"/>
      <c r="GB110" s="135"/>
      <c r="GC110" s="135"/>
      <c r="GD110" s="135"/>
      <c r="GE110" s="135"/>
      <c r="GF110" s="135"/>
      <c r="GG110" s="135"/>
      <c r="GH110" s="135"/>
      <c r="GI110" s="135"/>
      <c r="GJ110" s="135"/>
      <c r="GK110" s="135"/>
      <c r="GL110" s="132"/>
      <c r="GM110" s="132"/>
      <c r="GN110" s="132"/>
      <c r="GO110" s="132"/>
      <c r="GP110" s="132"/>
      <c r="GQ110" s="132"/>
      <c r="GR110" s="135"/>
      <c r="GS110" s="135"/>
      <c r="GT110" s="135"/>
      <c r="GU110" s="135"/>
      <c r="GV110" s="135"/>
      <c r="GW110" s="135"/>
      <c r="GX110" s="135"/>
      <c r="GY110" s="132"/>
      <c r="GZ110" s="132"/>
      <c r="HA110" s="132"/>
      <c r="HB110" s="135"/>
      <c r="HC110" s="135"/>
      <c r="HD110" s="135"/>
      <c r="HE110" s="135"/>
      <c r="HF110" s="135"/>
      <c r="HG110" s="135"/>
      <c r="HH110" s="135"/>
      <c r="HI110" s="132"/>
      <c r="HJ110" s="132"/>
      <c r="HK110" s="132"/>
      <c r="HL110" s="132"/>
      <c r="HM110" s="132"/>
      <c r="HN110" s="132"/>
      <c r="HO110" s="135"/>
      <c r="HP110" s="135"/>
      <c r="HQ110" s="135"/>
      <c r="HR110" s="135"/>
      <c r="HS110" s="135"/>
      <c r="HT110" s="135"/>
      <c r="HU110" s="135"/>
      <c r="HV110" s="135"/>
      <c r="HW110" s="135"/>
      <c r="HX110" s="135"/>
      <c r="HY110" s="135"/>
      <c r="HZ110" s="135"/>
      <c r="IA110" s="135"/>
      <c r="IB110" s="135"/>
      <c r="IC110" s="135"/>
      <c r="ID110" s="135"/>
      <c r="IE110" s="135"/>
      <c r="IF110" s="135"/>
      <c r="IG110" s="135"/>
      <c r="IH110" s="135"/>
      <c r="II110" s="135"/>
      <c r="IJ110" s="135"/>
      <c r="IK110" s="135"/>
      <c r="IL110" s="135"/>
      <c r="IM110" s="135"/>
      <c r="IN110" s="135"/>
      <c r="IO110" s="132"/>
      <c r="IP110" s="132"/>
      <c r="IQ110" s="132"/>
      <c r="IR110" s="332"/>
      <c r="IS110" s="132"/>
      <c r="IT110" s="332"/>
      <c r="IU110" s="332"/>
      <c r="IV110" s="332"/>
      <c r="IW110" s="332"/>
      <c r="IX110" s="332"/>
      <c r="IY110" s="332"/>
      <c r="IZ110" s="332"/>
      <c r="JA110" s="332"/>
      <c r="JB110" s="332"/>
      <c r="JC110" s="332"/>
      <c r="JD110" s="332"/>
      <c r="JE110" s="332"/>
      <c r="JF110" s="332"/>
      <c r="JG110" s="332"/>
      <c r="JH110" s="332"/>
      <c r="JI110" s="332"/>
      <c r="JJ110" s="332"/>
      <c r="JK110" s="332"/>
      <c r="JL110" s="332"/>
      <c r="JM110" s="332"/>
      <c r="JN110" s="332"/>
      <c r="JO110" s="332"/>
      <c r="JP110" s="332"/>
      <c r="JQ110" s="332"/>
      <c r="JR110" s="332"/>
      <c r="JS110" s="332"/>
      <c r="JT110" s="332"/>
      <c r="JU110" s="332"/>
      <c r="JV110" s="332"/>
      <c r="JW110" s="332"/>
      <c r="JX110" s="332"/>
      <c r="JY110" s="332"/>
      <c r="JZ110" s="332"/>
      <c r="KA110" s="332"/>
      <c r="KB110" s="332"/>
      <c r="KC110" s="332"/>
      <c r="KD110" s="332"/>
      <c r="KE110" s="332"/>
      <c r="KF110" s="332"/>
      <c r="KG110" s="332"/>
      <c r="KH110" s="332"/>
      <c r="KI110" s="332"/>
      <c r="KJ110" s="332"/>
      <c r="KK110" s="332"/>
      <c r="KL110" s="332"/>
      <c r="KM110" s="332"/>
      <c r="KN110" s="332"/>
      <c r="KO110" s="332"/>
      <c r="KP110" s="332"/>
      <c r="KQ110" s="332"/>
      <c r="KR110" s="332"/>
      <c r="KS110" s="332"/>
      <c r="KT110" s="332"/>
      <c r="KU110" s="332"/>
      <c r="KV110" s="332"/>
      <c r="KW110" s="332"/>
      <c r="KX110" s="332"/>
      <c r="KY110" s="332"/>
      <c r="KZ110" s="332"/>
      <c r="LA110" s="332"/>
      <c r="LB110" s="332"/>
      <c r="LC110" s="332"/>
      <c r="LD110" s="332"/>
      <c r="LE110" s="332"/>
      <c r="LF110" s="332"/>
      <c r="LG110" s="332"/>
      <c r="LH110" s="332"/>
      <c r="LI110" s="332"/>
      <c r="LJ110" s="332"/>
      <c r="LK110" s="332"/>
      <c r="LL110" s="332"/>
      <c r="LM110" s="332"/>
      <c r="LN110" s="332"/>
      <c r="LO110" s="332"/>
      <c r="LP110" s="332"/>
      <c r="LQ110" s="332"/>
      <c r="LR110" s="332"/>
      <c r="LS110" s="132">
        <f t="shared" si="40"/>
        <v>25210</v>
      </c>
      <c r="LT110" s="132">
        <f t="shared" si="41"/>
        <v>27510</v>
      </c>
      <c r="LU110" s="137">
        <f t="shared" si="42"/>
        <v>7509.0012651483821</v>
      </c>
      <c r="LV110" s="136">
        <f t="shared" si="37"/>
        <v>0.27295533497449592</v>
      </c>
      <c r="LW110" s="137">
        <f t="shared" si="38"/>
        <v>21184.873949579833</v>
      </c>
      <c r="LX110" s="137">
        <f t="shared" si="39"/>
        <v>4025.1260504201682</v>
      </c>
      <c r="LY110" s="377">
        <f t="shared" si="45"/>
        <v>25210</v>
      </c>
      <c r="LZ110" s="138" t="s">
        <v>278</v>
      </c>
    </row>
    <row r="111" spans="1:344" s="160" customFormat="1" ht="97.95" customHeight="1" x14ac:dyDescent="0.3">
      <c r="A111" s="131">
        <f t="shared" si="43"/>
        <v>108</v>
      </c>
      <c r="B111" s="139" t="s">
        <v>434</v>
      </c>
      <c r="C111" s="140" t="s">
        <v>435</v>
      </c>
      <c r="D111" s="141" t="s">
        <v>8</v>
      </c>
      <c r="E111" s="142">
        <v>1</v>
      </c>
      <c r="F111" s="132"/>
      <c r="G111" s="132"/>
      <c r="H111" s="132"/>
      <c r="I111" s="132"/>
      <c r="J111" s="132"/>
      <c r="K111" s="132"/>
      <c r="L111" s="132"/>
      <c r="M111" s="132"/>
      <c r="N111" s="132"/>
      <c r="O111" s="132"/>
      <c r="P111" s="132"/>
      <c r="Q111" s="132"/>
      <c r="R111" s="132"/>
      <c r="S111" s="132"/>
      <c r="T111" s="132"/>
      <c r="U111" s="132"/>
      <c r="V111" s="132"/>
      <c r="W111" s="132"/>
      <c r="X111" s="132"/>
      <c r="Y111" s="132"/>
      <c r="Z111" s="132"/>
      <c r="AA111" s="132"/>
      <c r="AB111" s="132"/>
      <c r="AC111" s="132"/>
      <c r="AD111" s="132"/>
      <c r="AE111" s="132"/>
      <c r="AF111" s="133"/>
      <c r="AG111" s="132"/>
      <c r="AH111" s="132"/>
      <c r="AI111" s="132"/>
      <c r="AJ111" s="132"/>
      <c r="AK111" s="134"/>
      <c r="AL111" s="134"/>
      <c r="AM111" s="135"/>
      <c r="AN111" s="137"/>
      <c r="AO111" s="135"/>
      <c r="AP111" s="135"/>
      <c r="AQ111" s="135"/>
      <c r="AR111" s="135"/>
      <c r="AS111" s="135">
        <v>37000</v>
      </c>
      <c r="AT111" s="135">
        <v>30000</v>
      </c>
      <c r="AU111" s="135">
        <v>35000</v>
      </c>
      <c r="AV111" s="137"/>
      <c r="AW111" s="329"/>
      <c r="AX111" s="132"/>
      <c r="AY111" s="132"/>
      <c r="AZ111" s="137"/>
      <c r="BA111" s="137"/>
      <c r="BB111" s="135"/>
      <c r="BC111" s="135"/>
      <c r="BD111" s="137"/>
      <c r="BE111" s="137"/>
      <c r="BF111" s="135"/>
      <c r="BG111" s="135"/>
      <c r="BH111" s="135"/>
      <c r="BI111" s="135"/>
      <c r="BJ111" s="135"/>
      <c r="BK111" s="135"/>
      <c r="BL111" s="135"/>
      <c r="BM111" s="135"/>
      <c r="BN111" s="135"/>
      <c r="BO111" s="135"/>
      <c r="BP111" s="135"/>
      <c r="BQ111" s="330"/>
      <c r="BR111" s="135"/>
      <c r="BS111" s="135"/>
      <c r="BT111" s="135"/>
      <c r="BU111" s="135"/>
      <c r="BV111" s="135"/>
      <c r="BW111" s="135"/>
      <c r="BX111" s="135"/>
      <c r="BY111" s="135"/>
      <c r="BZ111" s="132"/>
      <c r="CA111" s="132"/>
      <c r="CB111" s="132"/>
      <c r="CC111" s="132"/>
      <c r="CD111" s="132"/>
      <c r="CE111" s="132"/>
      <c r="CF111" s="137"/>
      <c r="CG111" s="137"/>
      <c r="CH111" s="330"/>
      <c r="CI111" s="135"/>
      <c r="CJ111" s="135"/>
      <c r="CK111" s="135"/>
      <c r="CL111" s="135"/>
      <c r="CM111" s="135"/>
      <c r="CN111" s="135"/>
      <c r="CO111" s="330"/>
      <c r="CP111" s="135"/>
      <c r="CQ111" s="135"/>
      <c r="CR111" s="135"/>
      <c r="CS111" s="135"/>
      <c r="CT111" s="135"/>
      <c r="CU111" s="135"/>
      <c r="CV111" s="135"/>
      <c r="CW111" s="135"/>
      <c r="CX111" s="135"/>
      <c r="CY111" s="135"/>
      <c r="CZ111" s="135"/>
      <c r="DA111" s="135"/>
      <c r="DB111" s="137"/>
      <c r="DC111" s="137"/>
      <c r="DD111" s="137"/>
      <c r="DE111" s="135"/>
      <c r="DF111" s="135"/>
      <c r="DG111" s="135"/>
      <c r="DH111" s="135"/>
      <c r="DI111" s="135"/>
      <c r="DJ111" s="135"/>
      <c r="DK111" s="135"/>
      <c r="DL111" s="135"/>
      <c r="DM111" s="135"/>
      <c r="DN111" s="135"/>
      <c r="DO111" s="135"/>
      <c r="DP111" s="135"/>
      <c r="DQ111" s="135"/>
      <c r="DR111" s="135"/>
      <c r="DS111" s="135"/>
      <c r="DT111" s="135"/>
      <c r="DU111" s="135"/>
      <c r="DV111" s="135"/>
      <c r="DW111" s="135"/>
      <c r="DX111" s="135"/>
      <c r="DY111" s="135"/>
      <c r="DZ111" s="135"/>
      <c r="EA111" s="135"/>
      <c r="EB111" s="135"/>
      <c r="EC111" s="135"/>
      <c r="ED111" s="135"/>
      <c r="EE111" s="135"/>
      <c r="EF111" s="135"/>
      <c r="EG111" s="135"/>
      <c r="EH111" s="135"/>
      <c r="EI111" s="135"/>
      <c r="EJ111" s="135"/>
      <c r="EK111" s="135"/>
      <c r="EL111" s="135"/>
      <c r="EM111" s="135"/>
      <c r="EN111" s="135"/>
      <c r="EO111" s="135"/>
      <c r="EP111" s="135"/>
      <c r="EQ111" s="135"/>
      <c r="ER111" s="135"/>
      <c r="ES111" s="135"/>
      <c r="ET111" s="135"/>
      <c r="EU111" s="135"/>
      <c r="EV111" s="135"/>
      <c r="EW111" s="135"/>
      <c r="EX111" s="135"/>
      <c r="EY111" s="135"/>
      <c r="EZ111" s="135"/>
      <c r="FA111" s="135"/>
      <c r="FB111" s="135"/>
      <c r="FC111" s="135"/>
      <c r="FD111" s="135"/>
      <c r="FE111" s="135"/>
      <c r="FF111" s="135"/>
      <c r="FG111" s="135"/>
      <c r="FH111" s="135"/>
      <c r="FI111" s="135"/>
      <c r="FJ111" s="135"/>
      <c r="FK111" s="135"/>
      <c r="FL111" s="135"/>
      <c r="FM111" s="135"/>
      <c r="FN111" s="135"/>
      <c r="FO111" s="135"/>
      <c r="FP111" s="135"/>
      <c r="FQ111" s="135"/>
      <c r="FR111" s="135"/>
      <c r="FS111" s="135"/>
      <c r="FT111" s="135"/>
      <c r="FU111" s="135"/>
      <c r="FV111" s="135"/>
      <c r="FW111" s="135"/>
      <c r="FX111" s="135"/>
      <c r="FY111" s="135"/>
      <c r="FZ111" s="135"/>
      <c r="GA111" s="135"/>
      <c r="GB111" s="135"/>
      <c r="GC111" s="135"/>
      <c r="GD111" s="135"/>
      <c r="GE111" s="135"/>
      <c r="GF111" s="135"/>
      <c r="GG111" s="135"/>
      <c r="GH111" s="135"/>
      <c r="GI111" s="135"/>
      <c r="GJ111" s="135"/>
      <c r="GK111" s="135"/>
      <c r="GL111" s="132"/>
      <c r="GM111" s="132"/>
      <c r="GN111" s="132"/>
      <c r="GO111" s="132"/>
      <c r="GP111" s="132"/>
      <c r="GQ111" s="132"/>
      <c r="GR111" s="135"/>
      <c r="GS111" s="135"/>
      <c r="GT111" s="135"/>
      <c r="GU111" s="135"/>
      <c r="GV111" s="135"/>
      <c r="GW111" s="135"/>
      <c r="GX111" s="135"/>
      <c r="GY111" s="132"/>
      <c r="GZ111" s="132"/>
      <c r="HA111" s="132"/>
      <c r="HB111" s="135"/>
      <c r="HC111" s="135"/>
      <c r="HD111" s="135"/>
      <c r="HE111" s="135"/>
      <c r="HF111" s="135"/>
      <c r="HG111" s="135"/>
      <c r="HH111" s="135"/>
      <c r="HI111" s="132"/>
      <c r="HJ111" s="132"/>
      <c r="HK111" s="132"/>
      <c r="HL111" s="132"/>
      <c r="HM111" s="132"/>
      <c r="HN111" s="132"/>
      <c r="HO111" s="135"/>
      <c r="HP111" s="135"/>
      <c r="HQ111" s="135"/>
      <c r="HR111" s="135"/>
      <c r="HS111" s="135"/>
      <c r="HT111" s="135"/>
      <c r="HU111" s="135"/>
      <c r="HV111" s="135"/>
      <c r="HW111" s="135"/>
      <c r="HX111" s="135"/>
      <c r="HY111" s="135"/>
      <c r="HZ111" s="135"/>
      <c r="IA111" s="135"/>
      <c r="IB111" s="135"/>
      <c r="IC111" s="135"/>
      <c r="ID111" s="135"/>
      <c r="IE111" s="135"/>
      <c r="IF111" s="135"/>
      <c r="IG111" s="135"/>
      <c r="IH111" s="135"/>
      <c r="II111" s="135"/>
      <c r="IJ111" s="135"/>
      <c r="IK111" s="135"/>
      <c r="IL111" s="135"/>
      <c r="IM111" s="135"/>
      <c r="IN111" s="135"/>
      <c r="IO111" s="132"/>
      <c r="IP111" s="132"/>
      <c r="IQ111" s="132"/>
      <c r="IR111" s="332"/>
      <c r="IS111" s="132"/>
      <c r="IT111" s="332"/>
      <c r="IU111" s="332"/>
      <c r="IV111" s="332"/>
      <c r="IW111" s="332"/>
      <c r="IX111" s="332"/>
      <c r="IY111" s="332"/>
      <c r="IZ111" s="332"/>
      <c r="JA111" s="332"/>
      <c r="JB111" s="332"/>
      <c r="JC111" s="332"/>
      <c r="JD111" s="332"/>
      <c r="JE111" s="332"/>
      <c r="JF111" s="332"/>
      <c r="JG111" s="332"/>
      <c r="JH111" s="332"/>
      <c r="JI111" s="332"/>
      <c r="JJ111" s="332"/>
      <c r="JK111" s="332"/>
      <c r="JL111" s="332"/>
      <c r="JM111" s="332"/>
      <c r="JN111" s="332"/>
      <c r="JO111" s="332"/>
      <c r="JP111" s="332"/>
      <c r="JQ111" s="332"/>
      <c r="JR111" s="332"/>
      <c r="JS111" s="332"/>
      <c r="JT111" s="332"/>
      <c r="JU111" s="332"/>
      <c r="JV111" s="332"/>
      <c r="JW111" s="332"/>
      <c r="JX111" s="332"/>
      <c r="JY111" s="332"/>
      <c r="JZ111" s="332"/>
      <c r="KA111" s="332"/>
      <c r="KB111" s="332"/>
      <c r="KC111" s="332"/>
      <c r="KD111" s="332"/>
      <c r="KE111" s="332"/>
      <c r="KF111" s="332"/>
      <c r="KG111" s="332"/>
      <c r="KH111" s="332"/>
      <c r="KI111" s="332"/>
      <c r="KJ111" s="332"/>
      <c r="KK111" s="332"/>
      <c r="KL111" s="332"/>
      <c r="KM111" s="332"/>
      <c r="KN111" s="332"/>
      <c r="KO111" s="332"/>
      <c r="KP111" s="332"/>
      <c r="KQ111" s="332"/>
      <c r="KR111" s="332"/>
      <c r="KS111" s="332"/>
      <c r="KT111" s="332"/>
      <c r="KU111" s="332"/>
      <c r="KV111" s="332"/>
      <c r="KW111" s="332"/>
      <c r="KX111" s="332"/>
      <c r="KY111" s="332"/>
      <c r="KZ111" s="332"/>
      <c r="LA111" s="332"/>
      <c r="LB111" s="332"/>
      <c r="LC111" s="332"/>
      <c r="LD111" s="332"/>
      <c r="LE111" s="332"/>
      <c r="LF111" s="332"/>
      <c r="LG111" s="332"/>
      <c r="LH111" s="332"/>
      <c r="LI111" s="332"/>
      <c r="LJ111" s="332"/>
      <c r="LK111" s="332"/>
      <c r="LL111" s="332"/>
      <c r="LM111" s="332"/>
      <c r="LN111" s="332"/>
      <c r="LO111" s="332"/>
      <c r="LP111" s="332"/>
      <c r="LQ111" s="332"/>
      <c r="LR111" s="332"/>
      <c r="LS111" s="132">
        <f t="shared" si="40"/>
        <v>35000</v>
      </c>
      <c r="LT111" s="132">
        <f t="shared" si="41"/>
        <v>34000</v>
      </c>
      <c r="LU111" s="137">
        <f t="shared" si="42"/>
        <v>3605.5512754639894</v>
      </c>
      <c r="LV111" s="136">
        <f t="shared" si="37"/>
        <v>0.10604562574894087</v>
      </c>
      <c r="LW111" s="137">
        <f t="shared" si="38"/>
        <v>28571.428571428572</v>
      </c>
      <c r="LX111" s="137">
        <f t="shared" si="39"/>
        <v>5428.5714285714284</v>
      </c>
      <c r="LY111" s="377">
        <f t="shared" si="45"/>
        <v>34000</v>
      </c>
      <c r="LZ111" s="138" t="s">
        <v>125</v>
      </c>
      <c r="MA111" s="5"/>
      <c r="MB111" s="5"/>
      <c r="MC111" s="5"/>
      <c r="MD111" s="5"/>
      <c r="ME111" s="5"/>
      <c r="MF111" s="5"/>
    </row>
    <row r="112" spans="1:344" s="160" customFormat="1" ht="103.5" customHeight="1" x14ac:dyDescent="0.3">
      <c r="A112" s="131">
        <f t="shared" si="43"/>
        <v>109</v>
      </c>
      <c r="B112" s="342" t="s">
        <v>436</v>
      </c>
      <c r="C112" s="140" t="s">
        <v>437</v>
      </c>
      <c r="D112" s="141" t="s">
        <v>8</v>
      </c>
      <c r="E112" s="142">
        <v>1</v>
      </c>
      <c r="F112" s="132"/>
      <c r="G112" s="132"/>
      <c r="H112" s="132"/>
      <c r="I112" s="132"/>
      <c r="J112" s="132"/>
      <c r="K112" s="132"/>
      <c r="L112" s="132"/>
      <c r="M112" s="132"/>
      <c r="N112" s="132"/>
      <c r="O112" s="132"/>
      <c r="P112" s="132"/>
      <c r="Q112" s="132"/>
      <c r="R112" s="132"/>
      <c r="S112" s="132"/>
      <c r="T112" s="132"/>
      <c r="U112" s="132"/>
      <c r="V112" s="132"/>
      <c r="W112" s="132"/>
      <c r="X112" s="132"/>
      <c r="Y112" s="132"/>
      <c r="Z112" s="132"/>
      <c r="AA112" s="132"/>
      <c r="AB112" s="132"/>
      <c r="AC112" s="132"/>
      <c r="AD112" s="132"/>
      <c r="AE112" s="132"/>
      <c r="AF112" s="133"/>
      <c r="AG112" s="132"/>
      <c r="AH112" s="132"/>
      <c r="AI112" s="132"/>
      <c r="AJ112" s="132"/>
      <c r="AK112" s="134"/>
      <c r="AL112" s="134"/>
      <c r="AM112" s="135"/>
      <c r="AN112" s="137"/>
      <c r="AO112" s="135"/>
      <c r="AP112" s="135"/>
      <c r="AQ112" s="135"/>
      <c r="AR112" s="135"/>
      <c r="AS112" s="135">
        <v>82000</v>
      </c>
      <c r="AT112" s="135">
        <v>76000</v>
      </c>
      <c r="AU112" s="135">
        <v>80000</v>
      </c>
      <c r="AV112" s="137"/>
      <c r="AW112" s="329"/>
      <c r="AX112" s="132"/>
      <c r="AY112" s="132"/>
      <c r="AZ112" s="137"/>
      <c r="BA112" s="137"/>
      <c r="BB112" s="135"/>
      <c r="BC112" s="135"/>
      <c r="BD112" s="137"/>
      <c r="BE112" s="137"/>
      <c r="BF112" s="135"/>
      <c r="BG112" s="135"/>
      <c r="BH112" s="135"/>
      <c r="BI112" s="135"/>
      <c r="BJ112" s="135"/>
      <c r="BK112" s="135"/>
      <c r="BL112" s="135"/>
      <c r="BM112" s="135"/>
      <c r="BN112" s="135"/>
      <c r="BO112" s="135"/>
      <c r="BP112" s="135"/>
      <c r="BQ112" s="330"/>
      <c r="BR112" s="135"/>
      <c r="BS112" s="135"/>
      <c r="BT112" s="135"/>
      <c r="BU112" s="135"/>
      <c r="BV112" s="135"/>
      <c r="BW112" s="135"/>
      <c r="BX112" s="135"/>
      <c r="BY112" s="135"/>
      <c r="BZ112" s="132"/>
      <c r="CA112" s="132"/>
      <c r="CB112" s="132"/>
      <c r="CC112" s="132"/>
      <c r="CD112" s="132"/>
      <c r="CE112" s="132"/>
      <c r="CF112" s="137"/>
      <c r="CG112" s="137"/>
      <c r="CH112" s="330"/>
      <c r="CI112" s="135"/>
      <c r="CJ112" s="135"/>
      <c r="CK112" s="135"/>
      <c r="CL112" s="135"/>
      <c r="CM112" s="135"/>
      <c r="CN112" s="135"/>
      <c r="CO112" s="330"/>
      <c r="CP112" s="135"/>
      <c r="CQ112" s="135"/>
      <c r="CR112" s="135"/>
      <c r="CS112" s="135"/>
      <c r="CT112" s="135"/>
      <c r="CU112" s="135"/>
      <c r="CV112" s="135"/>
      <c r="CW112" s="135"/>
      <c r="CX112" s="135"/>
      <c r="CY112" s="135"/>
      <c r="CZ112" s="135"/>
      <c r="DA112" s="135"/>
      <c r="DB112" s="137"/>
      <c r="DC112" s="137"/>
      <c r="DD112" s="137"/>
      <c r="DE112" s="135"/>
      <c r="DF112" s="135"/>
      <c r="DG112" s="135"/>
      <c r="DH112" s="135"/>
      <c r="DI112" s="135"/>
      <c r="DJ112" s="135"/>
      <c r="DK112" s="135"/>
      <c r="DL112" s="135"/>
      <c r="DM112" s="135"/>
      <c r="DN112" s="135"/>
      <c r="DO112" s="135"/>
      <c r="DP112" s="135"/>
      <c r="DQ112" s="135"/>
      <c r="DR112" s="135"/>
      <c r="DS112" s="135"/>
      <c r="DT112" s="135"/>
      <c r="DU112" s="135"/>
      <c r="DV112" s="135"/>
      <c r="DW112" s="135"/>
      <c r="DX112" s="135"/>
      <c r="DY112" s="135"/>
      <c r="DZ112" s="135"/>
      <c r="EA112" s="135"/>
      <c r="EB112" s="135"/>
      <c r="EC112" s="135"/>
      <c r="ED112" s="135"/>
      <c r="EE112" s="135"/>
      <c r="EF112" s="135"/>
      <c r="EG112" s="135"/>
      <c r="EH112" s="135"/>
      <c r="EI112" s="135"/>
      <c r="EJ112" s="135"/>
      <c r="EK112" s="135"/>
      <c r="EL112" s="135"/>
      <c r="EM112" s="135"/>
      <c r="EN112" s="135"/>
      <c r="EO112" s="135"/>
      <c r="EP112" s="135"/>
      <c r="EQ112" s="135"/>
      <c r="ER112" s="135"/>
      <c r="ES112" s="135"/>
      <c r="ET112" s="135"/>
      <c r="EU112" s="135"/>
      <c r="EV112" s="135"/>
      <c r="EW112" s="135"/>
      <c r="EX112" s="135"/>
      <c r="EY112" s="135"/>
      <c r="EZ112" s="135"/>
      <c r="FA112" s="135"/>
      <c r="FB112" s="135"/>
      <c r="FC112" s="135"/>
      <c r="FD112" s="135"/>
      <c r="FE112" s="135"/>
      <c r="FF112" s="135"/>
      <c r="FG112" s="135"/>
      <c r="FH112" s="135"/>
      <c r="FI112" s="135"/>
      <c r="FJ112" s="135"/>
      <c r="FK112" s="135"/>
      <c r="FL112" s="135"/>
      <c r="FM112" s="135"/>
      <c r="FN112" s="135"/>
      <c r="FO112" s="135"/>
      <c r="FP112" s="135"/>
      <c r="FQ112" s="135"/>
      <c r="FR112" s="135"/>
      <c r="FS112" s="135"/>
      <c r="FT112" s="135"/>
      <c r="FU112" s="135"/>
      <c r="FV112" s="135"/>
      <c r="FW112" s="135"/>
      <c r="FX112" s="135"/>
      <c r="FY112" s="135"/>
      <c r="FZ112" s="135"/>
      <c r="GA112" s="135"/>
      <c r="GB112" s="135"/>
      <c r="GC112" s="135"/>
      <c r="GD112" s="135"/>
      <c r="GE112" s="135"/>
      <c r="GF112" s="135"/>
      <c r="GG112" s="135"/>
      <c r="GH112" s="135"/>
      <c r="GI112" s="135"/>
      <c r="GJ112" s="135"/>
      <c r="GK112" s="135"/>
      <c r="GL112" s="132"/>
      <c r="GM112" s="132"/>
      <c r="GN112" s="132"/>
      <c r="GO112" s="132"/>
      <c r="GP112" s="132"/>
      <c r="GQ112" s="132"/>
      <c r="GR112" s="135"/>
      <c r="GS112" s="135"/>
      <c r="GT112" s="135"/>
      <c r="GU112" s="135"/>
      <c r="GV112" s="135"/>
      <c r="GW112" s="135"/>
      <c r="GX112" s="135"/>
      <c r="GY112" s="132"/>
      <c r="GZ112" s="132"/>
      <c r="HA112" s="132"/>
      <c r="HB112" s="135"/>
      <c r="HC112" s="135"/>
      <c r="HD112" s="135"/>
      <c r="HE112" s="135"/>
      <c r="HF112" s="135"/>
      <c r="HG112" s="135"/>
      <c r="HH112" s="135"/>
      <c r="HI112" s="132"/>
      <c r="HJ112" s="132"/>
      <c r="HK112" s="132"/>
      <c r="HL112" s="132"/>
      <c r="HM112" s="132"/>
      <c r="HN112" s="132"/>
      <c r="HO112" s="135"/>
      <c r="HP112" s="135"/>
      <c r="HQ112" s="135"/>
      <c r="HR112" s="135"/>
      <c r="HS112" s="135"/>
      <c r="HT112" s="135"/>
      <c r="HU112" s="135"/>
      <c r="HV112" s="135"/>
      <c r="HW112" s="135"/>
      <c r="HX112" s="135"/>
      <c r="HY112" s="135"/>
      <c r="HZ112" s="135"/>
      <c r="IA112" s="135"/>
      <c r="IB112" s="135"/>
      <c r="IC112" s="135"/>
      <c r="ID112" s="135"/>
      <c r="IE112" s="135"/>
      <c r="IF112" s="135"/>
      <c r="IG112" s="135"/>
      <c r="IH112" s="135"/>
      <c r="II112" s="135"/>
      <c r="IJ112" s="135"/>
      <c r="IK112" s="135"/>
      <c r="IL112" s="135"/>
      <c r="IM112" s="135"/>
      <c r="IN112" s="135"/>
      <c r="IO112" s="132"/>
      <c r="IP112" s="132"/>
      <c r="IQ112" s="132"/>
      <c r="IR112" s="332"/>
      <c r="IS112" s="132"/>
      <c r="IT112" s="332"/>
      <c r="IU112" s="332"/>
      <c r="IV112" s="332"/>
      <c r="IW112" s="332"/>
      <c r="IX112" s="332"/>
      <c r="IY112" s="332"/>
      <c r="IZ112" s="332"/>
      <c r="JA112" s="332"/>
      <c r="JB112" s="332"/>
      <c r="JC112" s="332"/>
      <c r="JD112" s="332"/>
      <c r="JE112" s="332"/>
      <c r="JF112" s="332"/>
      <c r="JG112" s="332"/>
      <c r="JH112" s="332"/>
      <c r="JI112" s="332"/>
      <c r="JJ112" s="332"/>
      <c r="JK112" s="332"/>
      <c r="JL112" s="332"/>
      <c r="JM112" s="332"/>
      <c r="JN112" s="332"/>
      <c r="JO112" s="332"/>
      <c r="JP112" s="332"/>
      <c r="JQ112" s="332"/>
      <c r="JR112" s="332"/>
      <c r="JS112" s="332"/>
      <c r="JT112" s="332"/>
      <c r="JU112" s="332"/>
      <c r="JV112" s="332"/>
      <c r="JW112" s="332"/>
      <c r="JX112" s="332"/>
      <c r="JY112" s="332"/>
      <c r="JZ112" s="332"/>
      <c r="KA112" s="332"/>
      <c r="KB112" s="332"/>
      <c r="KC112" s="332"/>
      <c r="KD112" s="332"/>
      <c r="KE112" s="332"/>
      <c r="KF112" s="332"/>
      <c r="KG112" s="332"/>
      <c r="KH112" s="332"/>
      <c r="KI112" s="332"/>
      <c r="KJ112" s="332"/>
      <c r="KK112" s="332"/>
      <c r="KL112" s="332"/>
      <c r="KM112" s="332"/>
      <c r="KN112" s="332"/>
      <c r="KO112" s="332"/>
      <c r="KP112" s="332"/>
      <c r="KQ112" s="332"/>
      <c r="KR112" s="332"/>
      <c r="KS112" s="332"/>
      <c r="KT112" s="332"/>
      <c r="KU112" s="332"/>
      <c r="KV112" s="332"/>
      <c r="KW112" s="332"/>
      <c r="KX112" s="332"/>
      <c r="KY112" s="332"/>
      <c r="KZ112" s="332"/>
      <c r="LA112" s="332"/>
      <c r="LB112" s="332"/>
      <c r="LC112" s="332"/>
      <c r="LD112" s="332"/>
      <c r="LE112" s="332"/>
      <c r="LF112" s="332"/>
      <c r="LG112" s="332"/>
      <c r="LH112" s="332"/>
      <c r="LI112" s="332"/>
      <c r="LJ112" s="332"/>
      <c r="LK112" s="332"/>
      <c r="LL112" s="332"/>
      <c r="LM112" s="332"/>
      <c r="LN112" s="332"/>
      <c r="LO112" s="332"/>
      <c r="LP112" s="332"/>
      <c r="LQ112" s="332"/>
      <c r="LR112" s="332"/>
      <c r="LS112" s="132">
        <f t="shared" si="40"/>
        <v>80000</v>
      </c>
      <c r="LT112" s="132">
        <f t="shared" si="41"/>
        <v>79333.333333333328</v>
      </c>
      <c r="LU112" s="137">
        <f t="shared" si="42"/>
        <v>3055.0504633038936</v>
      </c>
      <c r="LV112" s="136">
        <f t="shared" si="37"/>
        <v>3.8509039453410429E-2</v>
      </c>
      <c r="LW112" s="137">
        <f t="shared" si="38"/>
        <v>66667.226890756312</v>
      </c>
      <c r="LX112" s="137">
        <f t="shared" si="39"/>
        <v>12666.773109243699</v>
      </c>
      <c r="LY112" s="377">
        <f t="shared" si="45"/>
        <v>79334</v>
      </c>
      <c r="LZ112" s="138" t="s">
        <v>125</v>
      </c>
      <c r="MA112" s="5"/>
      <c r="MB112" s="5"/>
      <c r="MC112" s="5"/>
      <c r="MD112" s="5"/>
      <c r="ME112" s="5"/>
      <c r="MF112" s="5"/>
    </row>
    <row r="113" spans="1:344" s="160" customFormat="1" ht="108.45" customHeight="1" x14ac:dyDescent="0.3">
      <c r="A113" s="131">
        <f t="shared" si="43"/>
        <v>110</v>
      </c>
      <c r="B113" s="371" t="s">
        <v>438</v>
      </c>
      <c r="C113" s="372" t="s">
        <v>439</v>
      </c>
      <c r="D113" s="373" t="s">
        <v>8</v>
      </c>
      <c r="E113" s="374">
        <v>1</v>
      </c>
      <c r="F113" s="132"/>
      <c r="G113" s="132"/>
      <c r="H113" s="132"/>
      <c r="I113" s="132"/>
      <c r="J113" s="132"/>
      <c r="K113" s="132"/>
      <c r="L113" s="132"/>
      <c r="M113" s="132"/>
      <c r="N113" s="132"/>
      <c r="O113" s="132"/>
      <c r="P113" s="132"/>
      <c r="Q113" s="132"/>
      <c r="R113" s="132"/>
      <c r="S113" s="132"/>
      <c r="T113" s="132"/>
      <c r="U113" s="132"/>
      <c r="V113" s="132"/>
      <c r="W113" s="132"/>
      <c r="X113" s="132"/>
      <c r="Y113" s="132"/>
      <c r="Z113" s="132"/>
      <c r="AA113" s="132"/>
      <c r="AB113" s="132"/>
      <c r="AC113" s="132"/>
      <c r="AD113" s="132"/>
      <c r="AE113" s="132"/>
      <c r="AF113" s="133"/>
      <c r="AG113" s="132"/>
      <c r="AH113" s="132"/>
      <c r="AI113" s="132"/>
      <c r="AJ113" s="132"/>
      <c r="AK113" s="134"/>
      <c r="AL113" s="134"/>
      <c r="AM113" s="135"/>
      <c r="AN113" s="137"/>
      <c r="AO113" s="135"/>
      <c r="AP113" s="135"/>
      <c r="AQ113" s="135"/>
      <c r="AR113" s="135"/>
      <c r="AS113" s="135"/>
      <c r="AT113" s="135"/>
      <c r="AU113" s="135"/>
      <c r="AV113" s="137"/>
      <c r="AW113" s="329"/>
      <c r="AX113" s="132"/>
      <c r="AY113" s="132"/>
      <c r="AZ113" s="137"/>
      <c r="BA113" s="137"/>
      <c r="BB113" s="135"/>
      <c r="BC113" s="135"/>
      <c r="BD113" s="137"/>
      <c r="BE113" s="137"/>
      <c r="BF113" s="135"/>
      <c r="BG113" s="135"/>
      <c r="BH113" s="135"/>
      <c r="BI113" s="135"/>
      <c r="BJ113" s="135"/>
      <c r="BK113" s="135"/>
      <c r="BL113" s="135"/>
      <c r="BM113" s="135"/>
      <c r="BN113" s="135"/>
      <c r="BO113" s="135"/>
      <c r="BP113" s="135"/>
      <c r="BQ113" s="330"/>
      <c r="BR113" s="135"/>
      <c r="BS113" s="135"/>
      <c r="BT113" s="135"/>
      <c r="BU113" s="135"/>
      <c r="BV113" s="135"/>
      <c r="BW113" s="135"/>
      <c r="BX113" s="135"/>
      <c r="BY113" s="135"/>
      <c r="BZ113" s="132"/>
      <c r="CA113" s="132"/>
      <c r="CB113" s="132"/>
      <c r="CC113" s="132"/>
      <c r="CD113" s="132"/>
      <c r="CE113" s="132"/>
      <c r="CF113" s="137"/>
      <c r="CG113" s="137"/>
      <c r="CH113" s="330"/>
      <c r="CI113" s="135"/>
      <c r="CJ113" s="135"/>
      <c r="CK113" s="135"/>
      <c r="CL113" s="135"/>
      <c r="CM113" s="135"/>
      <c r="CN113" s="135"/>
      <c r="CO113" s="330"/>
      <c r="CP113" s="135"/>
      <c r="CQ113" s="135">
        <v>91630</v>
      </c>
      <c r="CR113" s="135"/>
      <c r="CS113" s="135"/>
      <c r="CT113" s="135">
        <v>90756</v>
      </c>
      <c r="CU113" s="135"/>
      <c r="CV113" s="135"/>
      <c r="CW113" s="135"/>
      <c r="CX113" s="135"/>
      <c r="CY113" s="135"/>
      <c r="CZ113" s="135"/>
      <c r="DA113" s="135"/>
      <c r="DB113" s="137"/>
      <c r="DC113" s="137"/>
      <c r="DD113" s="137"/>
      <c r="DE113" s="135"/>
      <c r="DF113" s="135"/>
      <c r="DG113" s="135"/>
      <c r="DH113" s="135"/>
      <c r="DI113" s="135"/>
      <c r="DJ113" s="135"/>
      <c r="DK113" s="135"/>
      <c r="DL113" s="135"/>
      <c r="DM113" s="135"/>
      <c r="DN113" s="135"/>
      <c r="DO113" s="135"/>
      <c r="DP113" s="135"/>
      <c r="DQ113" s="135"/>
      <c r="DR113" s="135"/>
      <c r="DS113" s="135"/>
      <c r="DT113" s="135"/>
      <c r="DU113" s="135"/>
      <c r="DV113" s="135"/>
      <c r="DW113" s="135"/>
      <c r="DX113" s="135"/>
      <c r="DY113" s="135"/>
      <c r="DZ113" s="135"/>
      <c r="EA113" s="135"/>
      <c r="EB113" s="135"/>
      <c r="EC113" s="135"/>
      <c r="ED113" s="135"/>
      <c r="EE113" s="135"/>
      <c r="EF113" s="135"/>
      <c r="EG113" s="135"/>
      <c r="EH113" s="135"/>
      <c r="EI113" s="135"/>
      <c r="EJ113" s="135"/>
      <c r="EK113" s="135"/>
      <c r="EL113" s="135"/>
      <c r="EM113" s="135"/>
      <c r="EN113" s="135"/>
      <c r="EO113" s="135"/>
      <c r="EP113" s="135"/>
      <c r="EQ113" s="135"/>
      <c r="ER113" s="135"/>
      <c r="ES113" s="135"/>
      <c r="ET113" s="135"/>
      <c r="EU113" s="135"/>
      <c r="EV113" s="135"/>
      <c r="EW113" s="135"/>
      <c r="EX113" s="135"/>
      <c r="EY113" s="135"/>
      <c r="EZ113" s="135"/>
      <c r="FA113" s="135"/>
      <c r="FB113" s="135"/>
      <c r="FC113" s="135"/>
      <c r="FD113" s="135"/>
      <c r="FE113" s="135"/>
      <c r="FF113" s="135"/>
      <c r="FG113" s="135"/>
      <c r="FH113" s="135"/>
      <c r="FI113" s="135"/>
      <c r="FJ113" s="135"/>
      <c r="FK113" s="135"/>
      <c r="FL113" s="135"/>
      <c r="FM113" s="135"/>
      <c r="FN113" s="135"/>
      <c r="FO113" s="135"/>
      <c r="FP113" s="135"/>
      <c r="FQ113" s="135"/>
      <c r="FR113" s="135"/>
      <c r="FS113" s="135"/>
      <c r="FT113" s="135"/>
      <c r="FU113" s="135"/>
      <c r="FV113" s="135"/>
      <c r="FW113" s="135"/>
      <c r="FX113" s="135"/>
      <c r="FY113" s="135"/>
      <c r="FZ113" s="135"/>
      <c r="GA113" s="135"/>
      <c r="GB113" s="135"/>
      <c r="GC113" s="135"/>
      <c r="GD113" s="135"/>
      <c r="GE113" s="135"/>
      <c r="GF113" s="135"/>
      <c r="GG113" s="135"/>
      <c r="GH113" s="135"/>
      <c r="GI113" s="135"/>
      <c r="GJ113" s="135"/>
      <c r="GK113" s="135"/>
      <c r="GL113" s="132"/>
      <c r="GM113" s="132"/>
      <c r="GN113" s="132"/>
      <c r="GO113" s="132"/>
      <c r="GP113" s="132"/>
      <c r="GQ113" s="132"/>
      <c r="GR113" s="135"/>
      <c r="GS113" s="135"/>
      <c r="GT113" s="135"/>
      <c r="GU113" s="135"/>
      <c r="GV113" s="135"/>
      <c r="GW113" s="135"/>
      <c r="GX113" s="135"/>
      <c r="GY113" s="132"/>
      <c r="GZ113" s="132"/>
      <c r="HA113" s="132"/>
      <c r="HB113" s="135"/>
      <c r="HC113" s="135"/>
      <c r="HD113" s="135"/>
      <c r="HE113" s="135"/>
      <c r="HF113" s="135"/>
      <c r="HG113" s="135"/>
      <c r="HH113" s="135"/>
      <c r="HI113" s="132"/>
      <c r="HJ113" s="132"/>
      <c r="HK113" s="132"/>
      <c r="HL113" s="132"/>
      <c r="HM113" s="132"/>
      <c r="HN113" s="132"/>
      <c r="HO113" s="135"/>
      <c r="HP113" s="135"/>
      <c r="HQ113" s="135"/>
      <c r="HR113" s="135"/>
      <c r="HS113" s="135"/>
      <c r="HT113" s="135"/>
      <c r="HU113" s="135"/>
      <c r="HV113" s="135"/>
      <c r="HW113" s="135"/>
      <c r="HX113" s="135"/>
      <c r="HY113" s="135"/>
      <c r="HZ113" s="135"/>
      <c r="IA113" s="135"/>
      <c r="IB113" s="135"/>
      <c r="IC113" s="135"/>
      <c r="ID113" s="135"/>
      <c r="IE113" s="135"/>
      <c r="IF113" s="135"/>
      <c r="IG113" s="135"/>
      <c r="IH113" s="135"/>
      <c r="II113" s="135"/>
      <c r="IJ113" s="135"/>
      <c r="IK113" s="135"/>
      <c r="IL113" s="135"/>
      <c r="IM113" s="135"/>
      <c r="IN113" s="135"/>
      <c r="IO113" s="132"/>
      <c r="IP113" s="132"/>
      <c r="IQ113" s="132"/>
      <c r="IR113" s="332"/>
      <c r="IS113" s="132"/>
      <c r="IT113" s="332"/>
      <c r="IU113" s="332"/>
      <c r="IV113" s="332"/>
      <c r="IW113" s="332"/>
      <c r="IX113" s="332"/>
      <c r="IY113" s="332"/>
      <c r="IZ113" s="332"/>
      <c r="JA113" s="332"/>
      <c r="JB113" s="332"/>
      <c r="JC113" s="332"/>
      <c r="JD113" s="332"/>
      <c r="JE113" s="332"/>
      <c r="JF113" s="332"/>
      <c r="JG113" s="332"/>
      <c r="JH113" s="332"/>
      <c r="JI113" s="332"/>
      <c r="JJ113" s="332"/>
      <c r="JK113" s="332"/>
      <c r="JL113" s="332"/>
      <c r="JM113" s="332"/>
      <c r="JN113" s="332"/>
      <c r="JO113" s="332"/>
      <c r="JP113" s="332"/>
      <c r="JQ113" s="332"/>
      <c r="JR113" s="332"/>
      <c r="JS113" s="332"/>
      <c r="JT113" s="332"/>
      <c r="JU113" s="332"/>
      <c r="JV113" s="332"/>
      <c r="JW113" s="332"/>
      <c r="JX113" s="332"/>
      <c r="JY113" s="332"/>
      <c r="JZ113" s="332"/>
      <c r="KA113" s="332"/>
      <c r="KB113" s="332"/>
      <c r="KC113" s="332"/>
      <c r="KD113" s="332"/>
      <c r="KE113" s="332"/>
      <c r="KF113" s="332"/>
      <c r="KG113" s="332"/>
      <c r="KH113" s="332"/>
      <c r="KI113" s="332"/>
      <c r="KJ113" s="332"/>
      <c r="KK113" s="332"/>
      <c r="KL113" s="332"/>
      <c r="KM113" s="332"/>
      <c r="KN113" s="332"/>
      <c r="KO113" s="332"/>
      <c r="KP113" s="332"/>
      <c r="KQ113" s="332"/>
      <c r="KR113" s="332"/>
      <c r="KS113" s="332"/>
      <c r="KT113" s="332"/>
      <c r="KU113" s="332"/>
      <c r="KV113" s="332"/>
      <c r="KW113" s="332"/>
      <c r="KX113" s="332"/>
      <c r="KY113" s="332"/>
      <c r="KZ113" s="332"/>
      <c r="LA113" s="332"/>
      <c r="LB113" s="332"/>
      <c r="LC113" s="332"/>
      <c r="LD113" s="332"/>
      <c r="LE113" s="332"/>
      <c r="LF113" s="332"/>
      <c r="LG113" s="332"/>
      <c r="LH113" s="332"/>
      <c r="LI113" s="332"/>
      <c r="LJ113" s="332"/>
      <c r="LK113" s="332"/>
      <c r="LL113" s="332"/>
      <c r="LM113" s="332"/>
      <c r="LN113" s="332"/>
      <c r="LO113" s="332"/>
      <c r="LP113" s="332"/>
      <c r="LQ113" s="332"/>
      <c r="LR113" s="332"/>
      <c r="LS113" s="132">
        <f t="shared" si="40"/>
        <v>91193</v>
      </c>
      <c r="LT113" s="132">
        <f t="shared" si="41"/>
        <v>91193</v>
      </c>
      <c r="LU113" s="137">
        <f t="shared" si="42"/>
        <v>618.01132675704253</v>
      </c>
      <c r="LV113" s="136">
        <f t="shared" si="37"/>
        <v>6.7769601477859322E-3</v>
      </c>
      <c r="LW113" s="137">
        <f t="shared" si="38"/>
        <v>76632.773109243702</v>
      </c>
      <c r="LX113" s="137">
        <f t="shared" si="39"/>
        <v>14560.226890756303</v>
      </c>
      <c r="LY113" s="377">
        <f t="shared" si="45"/>
        <v>91193</v>
      </c>
      <c r="LZ113" s="138" t="s">
        <v>125</v>
      </c>
      <c r="MA113" s="5"/>
      <c r="MB113" s="5"/>
      <c r="MC113" s="5"/>
      <c r="MD113" s="5"/>
      <c r="ME113" s="5"/>
      <c r="MF113" s="5"/>
    </row>
    <row r="114" spans="1:344" s="5" customFormat="1" ht="129.44999999999999" customHeight="1" x14ac:dyDescent="0.3">
      <c r="A114" s="131">
        <f t="shared" si="43"/>
        <v>111</v>
      </c>
      <c r="B114" s="336" t="s">
        <v>440</v>
      </c>
      <c r="C114" s="337" t="s">
        <v>441</v>
      </c>
      <c r="D114" s="338" t="s">
        <v>8</v>
      </c>
      <c r="E114" s="139">
        <v>1</v>
      </c>
      <c r="F114" s="132"/>
      <c r="G114" s="132"/>
      <c r="H114" s="132"/>
      <c r="I114" s="132"/>
      <c r="J114" s="132"/>
      <c r="K114" s="132"/>
      <c r="L114" s="132"/>
      <c r="M114" s="132"/>
      <c r="N114" s="132"/>
      <c r="O114" s="132"/>
      <c r="P114" s="132"/>
      <c r="Q114" s="132"/>
      <c r="R114" s="132"/>
      <c r="S114" s="132"/>
      <c r="T114" s="132"/>
      <c r="U114" s="132"/>
      <c r="V114" s="132"/>
      <c r="W114" s="132"/>
      <c r="X114" s="132"/>
      <c r="Y114" s="132"/>
      <c r="Z114" s="132"/>
      <c r="AA114" s="132"/>
      <c r="AB114" s="132"/>
      <c r="AC114" s="132"/>
      <c r="AD114" s="132"/>
      <c r="AE114" s="132"/>
      <c r="AF114" s="133"/>
      <c r="AG114" s="132"/>
      <c r="AH114" s="132"/>
      <c r="AI114" s="132"/>
      <c r="AJ114" s="132"/>
      <c r="AK114" s="134"/>
      <c r="AL114" s="134"/>
      <c r="AM114" s="135"/>
      <c r="AN114" s="137"/>
      <c r="AO114" s="135"/>
      <c r="AP114" s="135"/>
      <c r="AQ114" s="135"/>
      <c r="AR114" s="135"/>
      <c r="AS114" s="135"/>
      <c r="AT114" s="135">
        <v>10500</v>
      </c>
      <c r="AU114" s="135"/>
      <c r="AV114" s="137"/>
      <c r="AW114" s="329"/>
      <c r="AX114" s="132"/>
      <c r="AY114" s="132"/>
      <c r="AZ114" s="137"/>
      <c r="BA114" s="137"/>
      <c r="BB114" s="135"/>
      <c r="BC114" s="135"/>
      <c r="BD114" s="137"/>
      <c r="BE114" s="137"/>
      <c r="BF114" s="135"/>
      <c r="BG114" s="135"/>
      <c r="BH114" s="135"/>
      <c r="BI114" s="135"/>
      <c r="BJ114" s="135"/>
      <c r="BK114" s="135"/>
      <c r="BL114" s="135"/>
      <c r="BM114" s="135"/>
      <c r="BN114" s="135"/>
      <c r="BO114" s="135"/>
      <c r="BP114" s="135"/>
      <c r="BQ114" s="330">
        <v>14280</v>
      </c>
      <c r="BR114" s="135"/>
      <c r="BS114" s="135"/>
      <c r="BT114" s="135">
        <v>11305</v>
      </c>
      <c r="BU114" s="135"/>
      <c r="BV114" s="135"/>
      <c r="BW114" s="135"/>
      <c r="BX114" s="135"/>
      <c r="BY114" s="135"/>
      <c r="BZ114" s="132"/>
      <c r="CA114" s="132"/>
      <c r="CB114" s="132"/>
      <c r="CC114" s="132"/>
      <c r="CD114" s="132"/>
      <c r="CE114" s="132"/>
      <c r="CF114" s="137"/>
      <c r="CG114" s="137"/>
      <c r="CH114" s="330"/>
      <c r="CI114" s="135"/>
      <c r="CJ114" s="135"/>
      <c r="CK114" s="135"/>
      <c r="CL114" s="135"/>
      <c r="CM114" s="135"/>
      <c r="CN114" s="135"/>
      <c r="CO114" s="330"/>
      <c r="CP114" s="135"/>
      <c r="CQ114" s="135"/>
      <c r="CR114" s="135"/>
      <c r="CS114" s="135"/>
      <c r="CT114" s="135"/>
      <c r="CU114" s="135"/>
      <c r="CV114" s="135"/>
      <c r="CW114" s="135"/>
      <c r="CX114" s="135">
        <v>19635</v>
      </c>
      <c r="CY114" s="135"/>
      <c r="CZ114" s="135"/>
      <c r="DA114" s="135"/>
      <c r="DB114" s="137"/>
      <c r="DC114" s="137"/>
      <c r="DD114" s="137"/>
      <c r="DE114" s="135"/>
      <c r="DF114" s="135"/>
      <c r="DG114" s="135"/>
      <c r="DH114" s="135"/>
      <c r="DI114" s="135"/>
      <c r="DJ114" s="135"/>
      <c r="DK114" s="135"/>
      <c r="DL114" s="135"/>
      <c r="DM114" s="135"/>
      <c r="DN114" s="135"/>
      <c r="DO114" s="135"/>
      <c r="DP114" s="135"/>
      <c r="DQ114" s="135"/>
      <c r="DR114" s="135"/>
      <c r="DS114" s="135"/>
      <c r="DT114" s="135"/>
      <c r="DU114" s="135"/>
      <c r="DV114" s="135"/>
      <c r="DW114" s="135"/>
      <c r="DX114" s="135"/>
      <c r="DY114" s="135"/>
      <c r="DZ114" s="135"/>
      <c r="EA114" s="135"/>
      <c r="EB114" s="135"/>
      <c r="EC114" s="135"/>
      <c r="ED114" s="135"/>
      <c r="EE114" s="135"/>
      <c r="EF114" s="135"/>
      <c r="EG114" s="135"/>
      <c r="EH114" s="135"/>
      <c r="EI114" s="135"/>
      <c r="EJ114" s="135"/>
      <c r="EK114" s="135"/>
      <c r="EL114" s="135"/>
      <c r="EM114" s="135"/>
      <c r="EN114" s="135"/>
      <c r="EO114" s="135"/>
      <c r="EP114" s="135"/>
      <c r="EQ114" s="135"/>
      <c r="ER114" s="135"/>
      <c r="ES114" s="135"/>
      <c r="ET114" s="135"/>
      <c r="EU114" s="135"/>
      <c r="EV114" s="135"/>
      <c r="EW114" s="135"/>
      <c r="EX114" s="135"/>
      <c r="EY114" s="135"/>
      <c r="EZ114" s="135"/>
      <c r="FA114" s="135"/>
      <c r="FB114" s="135"/>
      <c r="FC114" s="135"/>
      <c r="FD114" s="135"/>
      <c r="FE114" s="135"/>
      <c r="FF114" s="135"/>
      <c r="FG114" s="135"/>
      <c r="FH114" s="135"/>
      <c r="FI114" s="135"/>
      <c r="FJ114" s="135"/>
      <c r="FK114" s="135"/>
      <c r="FL114" s="135"/>
      <c r="FM114" s="135"/>
      <c r="FN114" s="135"/>
      <c r="FO114" s="135"/>
      <c r="FP114" s="135"/>
      <c r="FQ114" s="135"/>
      <c r="FR114" s="135"/>
      <c r="FS114" s="135"/>
      <c r="FT114" s="135"/>
      <c r="FU114" s="135"/>
      <c r="FV114" s="135"/>
      <c r="FW114" s="135"/>
      <c r="FX114" s="135"/>
      <c r="FY114" s="135"/>
      <c r="FZ114" s="135"/>
      <c r="GA114" s="135"/>
      <c r="GB114" s="135"/>
      <c r="GC114" s="135"/>
      <c r="GD114" s="135"/>
      <c r="GE114" s="135"/>
      <c r="GF114" s="135"/>
      <c r="GG114" s="135"/>
      <c r="GH114" s="135"/>
      <c r="GI114" s="135"/>
      <c r="GJ114" s="135"/>
      <c r="GK114" s="135"/>
      <c r="GL114" s="132"/>
      <c r="GM114" s="132"/>
      <c r="GN114" s="132"/>
      <c r="GO114" s="132"/>
      <c r="GP114" s="132"/>
      <c r="GQ114" s="132"/>
      <c r="GR114" s="135"/>
      <c r="GS114" s="135"/>
      <c r="GT114" s="135"/>
      <c r="GU114" s="135"/>
      <c r="GV114" s="135"/>
      <c r="GW114" s="135"/>
      <c r="GX114" s="135"/>
      <c r="GY114" s="132"/>
      <c r="GZ114" s="132"/>
      <c r="HA114" s="132"/>
      <c r="HB114" s="135"/>
      <c r="HC114" s="135"/>
      <c r="HD114" s="135"/>
      <c r="HE114" s="135"/>
      <c r="HF114" s="135"/>
      <c r="HG114" s="135"/>
      <c r="HH114" s="135"/>
      <c r="HI114" s="132"/>
      <c r="HJ114" s="132"/>
      <c r="HK114" s="132"/>
      <c r="HL114" s="132"/>
      <c r="HM114" s="132"/>
      <c r="HN114" s="132"/>
      <c r="HO114" s="135"/>
      <c r="HP114" s="135"/>
      <c r="HQ114" s="135"/>
      <c r="HR114" s="135"/>
      <c r="HS114" s="135"/>
      <c r="HT114" s="135"/>
      <c r="HU114" s="135"/>
      <c r="HV114" s="135"/>
      <c r="HW114" s="135"/>
      <c r="HX114" s="135"/>
      <c r="HY114" s="135"/>
      <c r="HZ114" s="135"/>
      <c r="IA114" s="135"/>
      <c r="IB114" s="135"/>
      <c r="IC114" s="135"/>
      <c r="ID114" s="135"/>
      <c r="IE114" s="135"/>
      <c r="IF114" s="135"/>
      <c r="IG114" s="135"/>
      <c r="IH114" s="135"/>
      <c r="II114" s="135"/>
      <c r="IJ114" s="135"/>
      <c r="IK114" s="135"/>
      <c r="IL114" s="135"/>
      <c r="IM114" s="135"/>
      <c r="IN114" s="135"/>
      <c r="IO114" s="132"/>
      <c r="IP114" s="132"/>
      <c r="IQ114" s="132"/>
      <c r="IR114" s="332"/>
      <c r="IS114" s="132"/>
      <c r="IT114" s="332"/>
      <c r="IU114" s="332"/>
      <c r="IV114" s="332"/>
      <c r="IW114" s="332"/>
      <c r="IX114" s="332"/>
      <c r="IY114" s="332"/>
      <c r="IZ114" s="332"/>
      <c r="JA114" s="332"/>
      <c r="JB114" s="332"/>
      <c r="JC114" s="332"/>
      <c r="JD114" s="332"/>
      <c r="JE114" s="332"/>
      <c r="JF114" s="332"/>
      <c r="JG114" s="332"/>
      <c r="JH114" s="332"/>
      <c r="JI114" s="332"/>
      <c r="JJ114" s="332"/>
      <c r="JK114" s="332"/>
      <c r="JL114" s="332"/>
      <c r="JM114" s="332"/>
      <c r="JN114" s="332"/>
      <c r="JO114" s="332"/>
      <c r="JP114" s="332"/>
      <c r="JQ114" s="332"/>
      <c r="JR114" s="332"/>
      <c r="JS114" s="332"/>
      <c r="JT114" s="332"/>
      <c r="JU114" s="332"/>
      <c r="JV114" s="332"/>
      <c r="JW114" s="332"/>
      <c r="JX114" s="332"/>
      <c r="JY114" s="332"/>
      <c r="JZ114" s="332"/>
      <c r="KA114" s="332"/>
      <c r="KB114" s="332"/>
      <c r="KC114" s="332"/>
      <c r="KD114" s="332"/>
      <c r="KE114" s="332"/>
      <c r="KF114" s="332"/>
      <c r="KG114" s="332"/>
      <c r="KH114" s="332"/>
      <c r="KI114" s="332"/>
      <c r="KJ114" s="332"/>
      <c r="KK114" s="332"/>
      <c r="KL114" s="332"/>
      <c r="KM114" s="332"/>
      <c r="KN114" s="332"/>
      <c r="KO114" s="332"/>
      <c r="KP114" s="332"/>
      <c r="KQ114" s="332"/>
      <c r="KR114" s="332"/>
      <c r="KS114" s="332"/>
      <c r="KT114" s="332"/>
      <c r="KU114" s="332"/>
      <c r="KV114" s="332"/>
      <c r="KW114" s="332"/>
      <c r="KX114" s="332"/>
      <c r="KY114" s="332"/>
      <c r="KZ114" s="332"/>
      <c r="LA114" s="332"/>
      <c r="LB114" s="332"/>
      <c r="LC114" s="332"/>
      <c r="LD114" s="332"/>
      <c r="LE114" s="332"/>
      <c r="LF114" s="332"/>
      <c r="LG114" s="332"/>
      <c r="LH114" s="332"/>
      <c r="LI114" s="332"/>
      <c r="LJ114" s="332"/>
      <c r="LK114" s="332"/>
      <c r="LL114" s="332"/>
      <c r="LM114" s="332"/>
      <c r="LN114" s="332"/>
      <c r="LO114" s="332"/>
      <c r="LP114" s="332"/>
      <c r="LQ114" s="332"/>
      <c r="LR114" s="332"/>
      <c r="LS114" s="132">
        <f t="shared" si="40"/>
        <v>12792.5</v>
      </c>
      <c r="LT114" s="132">
        <f t="shared" si="41"/>
        <v>13930</v>
      </c>
      <c r="LU114" s="137">
        <f t="shared" si="42"/>
        <v>4136.2241235213551</v>
      </c>
      <c r="LV114" s="136">
        <f t="shared" si="37"/>
        <v>0.2969292263834426</v>
      </c>
      <c r="LW114" s="137">
        <f t="shared" si="38"/>
        <v>10750.420168067227</v>
      </c>
      <c r="LX114" s="137">
        <f t="shared" si="39"/>
        <v>2042.579831932773</v>
      </c>
      <c r="LY114" s="377">
        <f t="shared" si="45"/>
        <v>12793</v>
      </c>
      <c r="LZ114" s="138" t="s">
        <v>123</v>
      </c>
    </row>
    <row r="115" spans="1:344" s="5" customFormat="1" ht="93.45" customHeight="1" x14ac:dyDescent="0.3">
      <c r="A115" s="131">
        <f t="shared" si="43"/>
        <v>112</v>
      </c>
      <c r="B115" s="210" t="s">
        <v>442</v>
      </c>
      <c r="C115" s="198" t="s">
        <v>443</v>
      </c>
      <c r="D115" s="339" t="s">
        <v>8</v>
      </c>
      <c r="E115" s="261">
        <v>1</v>
      </c>
      <c r="F115" s="132"/>
      <c r="G115" s="132"/>
      <c r="H115" s="132"/>
      <c r="I115" s="132"/>
      <c r="J115" s="132"/>
      <c r="K115" s="132"/>
      <c r="L115" s="132"/>
      <c r="M115" s="132"/>
      <c r="N115" s="132"/>
      <c r="O115" s="132"/>
      <c r="P115" s="132"/>
      <c r="Q115" s="132"/>
      <c r="R115" s="132"/>
      <c r="S115" s="132"/>
      <c r="T115" s="132"/>
      <c r="U115" s="132"/>
      <c r="V115" s="132"/>
      <c r="W115" s="132"/>
      <c r="X115" s="132"/>
      <c r="Y115" s="132"/>
      <c r="Z115" s="132"/>
      <c r="AA115" s="132"/>
      <c r="AB115" s="132"/>
      <c r="AC115" s="132"/>
      <c r="AD115" s="132"/>
      <c r="AE115" s="132"/>
      <c r="AF115" s="133"/>
      <c r="AG115" s="132"/>
      <c r="AH115" s="132"/>
      <c r="AI115" s="132"/>
      <c r="AJ115" s="132"/>
      <c r="AK115" s="134"/>
      <c r="AL115" s="134"/>
      <c r="AM115" s="135"/>
      <c r="AN115" s="137"/>
      <c r="AO115" s="135"/>
      <c r="AP115" s="135"/>
      <c r="AQ115" s="135"/>
      <c r="AR115" s="135"/>
      <c r="AS115" s="135"/>
      <c r="AT115" s="135"/>
      <c r="AU115" s="135"/>
      <c r="AV115" s="137"/>
      <c r="AW115" s="329"/>
      <c r="AX115" s="132"/>
      <c r="AY115" s="132"/>
      <c r="AZ115" s="137"/>
      <c r="BA115" s="137"/>
      <c r="BB115" s="135"/>
      <c r="BC115" s="135"/>
      <c r="BD115" s="137"/>
      <c r="BE115" s="137"/>
      <c r="BF115" s="135"/>
      <c r="BG115" s="135"/>
      <c r="BH115" s="135"/>
      <c r="BI115" s="135"/>
      <c r="BJ115" s="135"/>
      <c r="BK115" s="135"/>
      <c r="BL115" s="135"/>
      <c r="BM115" s="135"/>
      <c r="BN115" s="135"/>
      <c r="BO115" s="135"/>
      <c r="BP115" s="135"/>
      <c r="BQ115" s="330"/>
      <c r="BR115" s="135"/>
      <c r="BS115" s="135"/>
      <c r="BT115" s="135"/>
      <c r="BU115" s="135"/>
      <c r="BV115" s="135"/>
      <c r="BW115" s="135"/>
      <c r="BX115" s="135"/>
      <c r="BY115" s="135"/>
      <c r="BZ115" s="132"/>
      <c r="CA115" s="132"/>
      <c r="CB115" s="132"/>
      <c r="CC115" s="132"/>
      <c r="CD115" s="132"/>
      <c r="CE115" s="132"/>
      <c r="CF115" s="137"/>
      <c r="CG115" s="137"/>
      <c r="CH115" s="330"/>
      <c r="CI115" s="135"/>
      <c r="CJ115" s="135"/>
      <c r="CK115" s="135"/>
      <c r="CL115" s="135"/>
      <c r="CM115" s="135"/>
      <c r="CN115" s="135"/>
      <c r="CO115" s="330"/>
      <c r="CP115" s="135"/>
      <c r="CQ115" s="135">
        <v>1705270</v>
      </c>
      <c r="CR115" s="135">
        <v>1542000</v>
      </c>
      <c r="CS115" s="135"/>
      <c r="CT115" s="135"/>
      <c r="CU115" s="135"/>
      <c r="CV115" s="135"/>
      <c r="CW115" s="135"/>
      <c r="CX115" s="135"/>
      <c r="CY115" s="135"/>
      <c r="CZ115" s="135"/>
      <c r="DA115" s="135"/>
      <c r="DB115" s="137"/>
      <c r="DC115" s="137"/>
      <c r="DD115" s="137"/>
      <c r="DE115" s="135"/>
      <c r="DF115" s="135"/>
      <c r="DG115" s="135"/>
      <c r="DH115" s="135"/>
      <c r="DI115" s="135"/>
      <c r="DJ115" s="135"/>
      <c r="DK115" s="135"/>
      <c r="DL115" s="135"/>
      <c r="DM115" s="135"/>
      <c r="DN115" s="135"/>
      <c r="DO115" s="135"/>
      <c r="DP115" s="135"/>
      <c r="DQ115" s="135"/>
      <c r="DR115" s="135"/>
      <c r="DS115" s="135"/>
      <c r="DT115" s="135"/>
      <c r="DU115" s="135"/>
      <c r="DV115" s="135"/>
      <c r="DW115" s="135"/>
      <c r="DX115" s="135"/>
      <c r="DY115" s="135"/>
      <c r="DZ115" s="135"/>
      <c r="EA115" s="135"/>
      <c r="EB115" s="135"/>
      <c r="EC115" s="135"/>
      <c r="ED115" s="135"/>
      <c r="EE115" s="135"/>
      <c r="EF115" s="135"/>
      <c r="EG115" s="135"/>
      <c r="EH115" s="135"/>
      <c r="EI115" s="135"/>
      <c r="EJ115" s="135"/>
      <c r="EK115" s="135"/>
      <c r="EL115" s="135"/>
      <c r="EM115" s="135"/>
      <c r="EN115" s="135"/>
      <c r="EO115" s="135"/>
      <c r="EP115" s="135"/>
      <c r="EQ115" s="135"/>
      <c r="ER115" s="135"/>
      <c r="ES115" s="135"/>
      <c r="ET115" s="135"/>
      <c r="EU115" s="135"/>
      <c r="EV115" s="135"/>
      <c r="EW115" s="135"/>
      <c r="EX115" s="135"/>
      <c r="EY115" s="135"/>
      <c r="EZ115" s="135"/>
      <c r="FA115" s="135"/>
      <c r="FB115" s="135"/>
      <c r="FC115" s="135"/>
      <c r="FD115" s="135"/>
      <c r="FE115" s="135"/>
      <c r="FF115" s="135"/>
      <c r="FG115" s="135"/>
      <c r="FH115" s="135"/>
      <c r="FI115" s="135"/>
      <c r="FJ115" s="135"/>
      <c r="FK115" s="135"/>
      <c r="FL115" s="135"/>
      <c r="FM115" s="135"/>
      <c r="FN115" s="135"/>
      <c r="FO115" s="135"/>
      <c r="FP115" s="135"/>
      <c r="FQ115" s="135"/>
      <c r="FR115" s="135"/>
      <c r="FS115" s="135"/>
      <c r="FT115" s="135"/>
      <c r="FU115" s="135"/>
      <c r="FV115" s="135"/>
      <c r="FW115" s="135"/>
      <c r="FX115" s="135"/>
      <c r="FY115" s="135"/>
      <c r="FZ115" s="135"/>
      <c r="GA115" s="135"/>
      <c r="GB115" s="135"/>
      <c r="GC115" s="135"/>
      <c r="GD115" s="135"/>
      <c r="GE115" s="135"/>
      <c r="GF115" s="135"/>
      <c r="GG115" s="135"/>
      <c r="GH115" s="135"/>
      <c r="GI115" s="135"/>
      <c r="GJ115" s="135"/>
      <c r="GK115" s="135"/>
      <c r="GL115" s="132"/>
      <c r="GM115" s="132"/>
      <c r="GN115" s="132"/>
      <c r="GO115" s="132"/>
      <c r="GP115" s="132"/>
      <c r="GQ115" s="132"/>
      <c r="GR115" s="135"/>
      <c r="GS115" s="135"/>
      <c r="GT115" s="135"/>
      <c r="GU115" s="135"/>
      <c r="GV115" s="135"/>
      <c r="GW115" s="135"/>
      <c r="GX115" s="135"/>
      <c r="GY115" s="132"/>
      <c r="GZ115" s="132"/>
      <c r="HA115" s="132"/>
      <c r="HB115" s="135"/>
      <c r="HC115" s="135"/>
      <c r="HD115" s="135"/>
      <c r="HE115" s="135"/>
      <c r="HF115" s="135"/>
      <c r="HG115" s="135"/>
      <c r="HH115" s="135"/>
      <c r="HI115" s="132"/>
      <c r="HJ115" s="132"/>
      <c r="HK115" s="132"/>
      <c r="HL115" s="132"/>
      <c r="HM115" s="132"/>
      <c r="HN115" s="132"/>
      <c r="HO115" s="135"/>
      <c r="HP115" s="135"/>
      <c r="HQ115" s="135"/>
      <c r="HR115" s="135"/>
      <c r="HS115" s="135"/>
      <c r="HT115" s="135"/>
      <c r="HU115" s="135"/>
      <c r="HV115" s="135"/>
      <c r="HW115" s="135"/>
      <c r="HX115" s="135"/>
      <c r="HY115" s="135"/>
      <c r="HZ115" s="135"/>
      <c r="IA115" s="135"/>
      <c r="IB115" s="135"/>
      <c r="IC115" s="135"/>
      <c r="ID115" s="135"/>
      <c r="IE115" s="135"/>
      <c r="IF115" s="135"/>
      <c r="IG115" s="135"/>
      <c r="IH115" s="135"/>
      <c r="II115" s="135"/>
      <c r="IJ115" s="135"/>
      <c r="IK115" s="135"/>
      <c r="IL115" s="135"/>
      <c r="IM115" s="135"/>
      <c r="IN115" s="135"/>
      <c r="IO115" s="132"/>
      <c r="IP115" s="132"/>
      <c r="IQ115" s="132"/>
      <c r="IR115" s="332"/>
      <c r="IS115" s="132"/>
      <c r="IT115" s="332"/>
      <c r="IU115" s="332"/>
      <c r="IV115" s="332"/>
      <c r="IW115" s="332"/>
      <c r="IX115" s="332"/>
      <c r="IY115" s="332"/>
      <c r="IZ115" s="332"/>
      <c r="JA115" s="332"/>
      <c r="JB115" s="332"/>
      <c r="JC115" s="332"/>
      <c r="JD115" s="332"/>
      <c r="JE115" s="332"/>
      <c r="JF115" s="332"/>
      <c r="JG115" s="332"/>
      <c r="JH115" s="332"/>
      <c r="JI115" s="332"/>
      <c r="JJ115" s="332"/>
      <c r="JK115" s="332"/>
      <c r="JL115" s="332"/>
      <c r="JM115" s="332"/>
      <c r="JN115" s="332"/>
      <c r="JO115" s="332"/>
      <c r="JP115" s="332"/>
      <c r="JQ115" s="332"/>
      <c r="JR115" s="332"/>
      <c r="JS115" s="332"/>
      <c r="JT115" s="332"/>
      <c r="JU115" s="332"/>
      <c r="JV115" s="332"/>
      <c r="JW115" s="332"/>
      <c r="JX115" s="332"/>
      <c r="JY115" s="332"/>
      <c r="JZ115" s="332"/>
      <c r="KA115" s="332"/>
      <c r="KB115" s="332"/>
      <c r="KC115" s="332"/>
      <c r="KD115" s="332"/>
      <c r="KE115" s="332"/>
      <c r="KF115" s="332"/>
      <c r="KG115" s="332"/>
      <c r="KH115" s="332"/>
      <c r="KI115" s="332"/>
      <c r="KJ115" s="332"/>
      <c r="KK115" s="332"/>
      <c r="KL115" s="332"/>
      <c r="KM115" s="332"/>
      <c r="KN115" s="332"/>
      <c r="KO115" s="332"/>
      <c r="KP115" s="332"/>
      <c r="KQ115" s="332"/>
      <c r="KR115" s="332"/>
      <c r="KS115" s="332"/>
      <c r="KT115" s="332"/>
      <c r="KU115" s="332"/>
      <c r="KV115" s="332"/>
      <c r="KW115" s="332"/>
      <c r="KX115" s="332"/>
      <c r="KY115" s="332"/>
      <c r="KZ115" s="332"/>
      <c r="LA115" s="332"/>
      <c r="LB115" s="332"/>
      <c r="LC115" s="332"/>
      <c r="LD115" s="332"/>
      <c r="LE115" s="332"/>
      <c r="LF115" s="332"/>
      <c r="LG115" s="332"/>
      <c r="LH115" s="332"/>
      <c r="LI115" s="332"/>
      <c r="LJ115" s="332"/>
      <c r="LK115" s="332"/>
      <c r="LL115" s="332"/>
      <c r="LM115" s="332"/>
      <c r="LN115" s="332"/>
      <c r="LO115" s="332"/>
      <c r="LP115" s="332"/>
      <c r="LQ115" s="332"/>
      <c r="LR115" s="332"/>
      <c r="LS115" s="132">
        <f t="shared" si="40"/>
        <v>1623635</v>
      </c>
      <c r="LT115" s="132">
        <f t="shared" si="41"/>
        <v>1623635</v>
      </c>
      <c r="LU115" s="137">
        <f t="shared" si="42"/>
        <v>115449.32416432761</v>
      </c>
      <c r="LV115" s="136">
        <f t="shared" si="37"/>
        <v>7.1105466539171436E-2</v>
      </c>
      <c r="LW115" s="137">
        <f t="shared" si="38"/>
        <v>1364399.1596638656</v>
      </c>
      <c r="LX115" s="137">
        <f t="shared" si="39"/>
        <v>259235.84033613445</v>
      </c>
      <c r="LY115" s="377">
        <f t="shared" si="45"/>
        <v>1623635</v>
      </c>
      <c r="LZ115" s="138" t="s">
        <v>125</v>
      </c>
    </row>
    <row r="116" spans="1:344" s="5" customFormat="1" ht="166.5" customHeight="1" x14ac:dyDescent="0.3">
      <c r="A116" s="131">
        <f t="shared" si="43"/>
        <v>113</v>
      </c>
      <c r="B116" s="210" t="s">
        <v>444</v>
      </c>
      <c r="C116" s="198" t="s">
        <v>445</v>
      </c>
      <c r="D116" s="339" t="s">
        <v>8</v>
      </c>
      <c r="E116" s="261">
        <v>1</v>
      </c>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c r="AB116" s="132"/>
      <c r="AC116" s="132"/>
      <c r="AD116" s="132"/>
      <c r="AE116" s="132"/>
      <c r="AF116" s="133"/>
      <c r="AG116" s="132"/>
      <c r="AH116" s="132"/>
      <c r="AI116" s="132"/>
      <c r="AJ116" s="132"/>
      <c r="AK116" s="134"/>
      <c r="AL116" s="134"/>
      <c r="AM116" s="135"/>
      <c r="AN116" s="137"/>
      <c r="AO116" s="135"/>
      <c r="AP116" s="135"/>
      <c r="AQ116" s="135"/>
      <c r="AR116" s="135"/>
      <c r="AS116" s="135"/>
      <c r="AT116" s="135"/>
      <c r="AU116" s="135"/>
      <c r="AV116" s="137"/>
      <c r="AW116" s="137"/>
      <c r="AX116" s="132"/>
      <c r="AY116" s="132"/>
      <c r="AZ116" s="137"/>
      <c r="BA116" s="137"/>
      <c r="BB116" s="135"/>
      <c r="BC116" s="135"/>
      <c r="BD116" s="137"/>
      <c r="BE116" s="137"/>
      <c r="BF116" s="135"/>
      <c r="BG116" s="135"/>
      <c r="BH116" s="135"/>
      <c r="BI116" s="135"/>
      <c r="BJ116" s="135"/>
      <c r="BK116" s="135"/>
      <c r="BL116" s="135"/>
      <c r="BM116" s="135"/>
      <c r="BN116" s="135"/>
      <c r="BO116" s="135"/>
      <c r="BP116" s="135"/>
      <c r="BQ116" s="330"/>
      <c r="BR116" s="135"/>
      <c r="BS116" s="135"/>
      <c r="BT116" s="135"/>
      <c r="BU116" s="135"/>
      <c r="BV116" s="135"/>
      <c r="BW116" s="135"/>
      <c r="BX116" s="135"/>
      <c r="BY116" s="135"/>
      <c r="BZ116" s="132"/>
      <c r="CA116" s="132"/>
      <c r="CB116" s="132"/>
      <c r="CC116" s="132"/>
      <c r="CD116" s="132"/>
      <c r="CE116" s="132"/>
      <c r="CF116" s="137"/>
      <c r="CG116" s="137"/>
      <c r="CH116" s="330"/>
      <c r="CI116" s="135"/>
      <c r="CJ116" s="135"/>
      <c r="CK116" s="135"/>
      <c r="CL116" s="135"/>
      <c r="CM116" s="135"/>
      <c r="CN116" s="135"/>
      <c r="CO116" s="330"/>
      <c r="CP116" s="135"/>
      <c r="CQ116" s="135">
        <v>553350</v>
      </c>
      <c r="CR116" s="135"/>
      <c r="CS116" s="135"/>
      <c r="CT116" s="135">
        <v>667227</v>
      </c>
      <c r="CU116" s="135"/>
      <c r="CV116" s="135"/>
      <c r="CW116" s="135"/>
      <c r="CX116" s="135"/>
      <c r="CY116" s="135"/>
      <c r="CZ116" s="135"/>
      <c r="DA116" s="135"/>
      <c r="DB116" s="137"/>
      <c r="DC116" s="137"/>
      <c r="DD116" s="137"/>
      <c r="DE116" s="135"/>
      <c r="DF116" s="135"/>
      <c r="DG116" s="135"/>
      <c r="DH116" s="135"/>
      <c r="DI116" s="135"/>
      <c r="DJ116" s="135"/>
      <c r="DK116" s="135"/>
      <c r="DL116" s="135"/>
      <c r="DM116" s="135"/>
      <c r="DN116" s="135"/>
      <c r="DO116" s="135"/>
      <c r="DP116" s="135"/>
      <c r="DQ116" s="135"/>
      <c r="DR116" s="135"/>
      <c r="DS116" s="135"/>
      <c r="DT116" s="135"/>
      <c r="DU116" s="135"/>
      <c r="DV116" s="135"/>
      <c r="DW116" s="135"/>
      <c r="DX116" s="135"/>
      <c r="DY116" s="135"/>
      <c r="DZ116" s="135"/>
      <c r="EA116" s="135"/>
      <c r="EB116" s="135"/>
      <c r="EC116" s="135"/>
      <c r="ED116" s="135"/>
      <c r="EE116" s="135"/>
      <c r="EF116" s="135"/>
      <c r="EG116" s="135"/>
      <c r="EH116" s="135"/>
      <c r="EI116" s="135"/>
      <c r="EJ116" s="135"/>
      <c r="EK116" s="135"/>
      <c r="EL116" s="135"/>
      <c r="EM116" s="135"/>
      <c r="EN116" s="135"/>
      <c r="EO116" s="135"/>
      <c r="EP116" s="135"/>
      <c r="EQ116" s="135"/>
      <c r="ER116" s="135"/>
      <c r="ES116" s="135"/>
      <c r="ET116" s="135"/>
      <c r="EU116" s="135"/>
      <c r="EV116" s="135"/>
      <c r="EW116" s="135"/>
      <c r="EX116" s="135"/>
      <c r="EY116" s="135"/>
      <c r="EZ116" s="135"/>
      <c r="FA116" s="135"/>
      <c r="FB116" s="135"/>
      <c r="FC116" s="135"/>
      <c r="FD116" s="135"/>
      <c r="FE116" s="135"/>
      <c r="FF116" s="135"/>
      <c r="FG116" s="135"/>
      <c r="FH116" s="135"/>
      <c r="FI116" s="135"/>
      <c r="FJ116" s="135"/>
      <c r="FK116" s="135"/>
      <c r="FL116" s="135"/>
      <c r="FM116" s="135"/>
      <c r="FN116" s="135"/>
      <c r="FO116" s="135"/>
      <c r="FP116" s="135"/>
      <c r="FQ116" s="135"/>
      <c r="FR116" s="135"/>
      <c r="FS116" s="135"/>
      <c r="FT116" s="135"/>
      <c r="FU116" s="135"/>
      <c r="FV116" s="135"/>
      <c r="FW116" s="135"/>
      <c r="FX116" s="135"/>
      <c r="FY116" s="135"/>
      <c r="FZ116" s="135"/>
      <c r="GA116" s="135"/>
      <c r="GB116" s="135"/>
      <c r="GC116" s="135"/>
      <c r="GD116" s="135"/>
      <c r="GE116" s="135"/>
      <c r="GF116" s="135"/>
      <c r="GG116" s="135"/>
      <c r="GH116" s="135"/>
      <c r="GI116" s="135"/>
      <c r="GJ116" s="135"/>
      <c r="GK116" s="135"/>
      <c r="GL116" s="132"/>
      <c r="GM116" s="132"/>
      <c r="GN116" s="132"/>
      <c r="GO116" s="132"/>
      <c r="GP116" s="132"/>
      <c r="GQ116" s="132"/>
      <c r="GR116" s="135"/>
      <c r="GS116" s="135"/>
      <c r="GT116" s="135"/>
      <c r="GU116" s="135"/>
      <c r="GV116" s="135"/>
      <c r="GW116" s="135"/>
      <c r="GX116" s="135"/>
      <c r="GY116" s="132"/>
      <c r="GZ116" s="132"/>
      <c r="HA116" s="132"/>
      <c r="HB116" s="135"/>
      <c r="HC116" s="135"/>
      <c r="HD116" s="135"/>
      <c r="HE116" s="135"/>
      <c r="HF116" s="135"/>
      <c r="HG116" s="135"/>
      <c r="HH116" s="135"/>
      <c r="HI116" s="132"/>
      <c r="HJ116" s="132"/>
      <c r="HK116" s="132"/>
      <c r="HL116" s="132"/>
      <c r="HM116" s="132"/>
      <c r="HN116" s="132"/>
      <c r="HO116" s="135"/>
      <c r="HP116" s="135"/>
      <c r="HQ116" s="135"/>
      <c r="HR116" s="135"/>
      <c r="HS116" s="135"/>
      <c r="HT116" s="135"/>
      <c r="HU116" s="135"/>
      <c r="HV116" s="135"/>
      <c r="HW116" s="135"/>
      <c r="HX116" s="135"/>
      <c r="HY116" s="135"/>
      <c r="HZ116" s="135"/>
      <c r="IA116" s="135"/>
      <c r="IB116" s="135"/>
      <c r="IC116" s="135"/>
      <c r="ID116" s="135"/>
      <c r="IE116" s="135"/>
      <c r="IF116" s="135"/>
      <c r="IG116" s="135"/>
      <c r="IH116" s="135"/>
      <c r="II116" s="135"/>
      <c r="IJ116" s="135"/>
      <c r="IK116" s="135"/>
      <c r="IL116" s="135"/>
      <c r="IM116" s="135"/>
      <c r="IN116" s="135"/>
      <c r="IO116" s="132"/>
      <c r="IP116" s="132"/>
      <c r="IQ116" s="132"/>
      <c r="IR116" s="332"/>
      <c r="IS116" s="132"/>
      <c r="IT116" s="332"/>
      <c r="IU116" s="332"/>
      <c r="IV116" s="332"/>
      <c r="IW116" s="332"/>
      <c r="IX116" s="332"/>
      <c r="IY116" s="332"/>
      <c r="IZ116" s="332"/>
      <c r="JA116" s="332"/>
      <c r="JB116" s="332"/>
      <c r="JC116" s="332"/>
      <c r="JD116" s="332"/>
      <c r="JE116" s="332"/>
      <c r="JF116" s="332"/>
      <c r="JG116" s="332"/>
      <c r="JH116" s="332"/>
      <c r="JI116" s="332"/>
      <c r="JJ116" s="332"/>
      <c r="JK116" s="332"/>
      <c r="JL116" s="332"/>
      <c r="JM116" s="332"/>
      <c r="JN116" s="332"/>
      <c r="JO116" s="332"/>
      <c r="JP116" s="332"/>
      <c r="JQ116" s="332"/>
      <c r="JR116" s="332"/>
      <c r="JS116" s="332"/>
      <c r="JT116" s="332"/>
      <c r="JU116" s="332"/>
      <c r="JV116" s="332"/>
      <c r="JW116" s="332"/>
      <c r="JX116" s="332"/>
      <c r="JY116" s="332"/>
      <c r="JZ116" s="332"/>
      <c r="KA116" s="332"/>
      <c r="KB116" s="332"/>
      <c r="KC116" s="332"/>
      <c r="KD116" s="332"/>
      <c r="KE116" s="332"/>
      <c r="KF116" s="332"/>
      <c r="KG116" s="332"/>
      <c r="KH116" s="332"/>
      <c r="KI116" s="332"/>
      <c r="KJ116" s="332"/>
      <c r="KK116" s="332"/>
      <c r="KL116" s="332"/>
      <c r="KM116" s="332"/>
      <c r="KN116" s="332"/>
      <c r="KO116" s="332"/>
      <c r="KP116" s="332"/>
      <c r="KQ116" s="332"/>
      <c r="KR116" s="332"/>
      <c r="KS116" s="332"/>
      <c r="KT116" s="332"/>
      <c r="KU116" s="332"/>
      <c r="KV116" s="332"/>
      <c r="KW116" s="332"/>
      <c r="KX116" s="332"/>
      <c r="KY116" s="332"/>
      <c r="KZ116" s="332"/>
      <c r="LA116" s="332"/>
      <c r="LB116" s="332"/>
      <c r="LC116" s="332"/>
      <c r="LD116" s="332"/>
      <c r="LE116" s="332"/>
      <c r="LF116" s="332"/>
      <c r="LG116" s="332"/>
      <c r="LH116" s="332"/>
      <c r="LI116" s="332"/>
      <c r="LJ116" s="332"/>
      <c r="LK116" s="332"/>
      <c r="LL116" s="332"/>
      <c r="LM116" s="332"/>
      <c r="LN116" s="332"/>
      <c r="LO116" s="332"/>
      <c r="LP116" s="332"/>
      <c r="LQ116" s="332"/>
      <c r="LR116" s="332"/>
      <c r="LS116" s="132">
        <f t="shared" si="40"/>
        <v>610288.5</v>
      </c>
      <c r="LT116" s="132">
        <f t="shared" si="41"/>
        <v>610288.5</v>
      </c>
      <c r="LU116" s="137">
        <f t="shared" si="42"/>
        <v>80523.198921180476</v>
      </c>
      <c r="LV116" s="136">
        <f t="shared" si="37"/>
        <v>0.13194284165797074</v>
      </c>
      <c r="LW116" s="137">
        <f t="shared" si="38"/>
        <v>512847.89915966388</v>
      </c>
      <c r="LX116" s="137">
        <f t="shared" si="39"/>
        <v>97441.100840336134</v>
      </c>
      <c r="LY116" s="377">
        <f t="shared" si="45"/>
        <v>610289</v>
      </c>
      <c r="LZ116" s="138" t="s">
        <v>125</v>
      </c>
    </row>
    <row r="117" spans="1:344" s="5" customFormat="1" ht="91.5" customHeight="1" x14ac:dyDescent="0.3">
      <c r="A117" s="131">
        <f t="shared" si="43"/>
        <v>114</v>
      </c>
      <c r="B117" s="210" t="s">
        <v>446</v>
      </c>
      <c r="C117" s="198" t="s">
        <v>447</v>
      </c>
      <c r="D117" s="339" t="s">
        <v>8</v>
      </c>
      <c r="E117" s="261">
        <v>1</v>
      </c>
      <c r="F117" s="132"/>
      <c r="G117" s="132"/>
      <c r="H117" s="132"/>
      <c r="I117" s="132"/>
      <c r="J117" s="132"/>
      <c r="K117" s="132"/>
      <c r="L117" s="132"/>
      <c r="M117" s="132"/>
      <c r="N117" s="132"/>
      <c r="O117" s="132"/>
      <c r="P117" s="132"/>
      <c r="Q117" s="132"/>
      <c r="R117" s="132"/>
      <c r="S117" s="132"/>
      <c r="T117" s="132"/>
      <c r="U117" s="132"/>
      <c r="V117" s="132"/>
      <c r="W117" s="132"/>
      <c r="X117" s="132"/>
      <c r="Y117" s="132"/>
      <c r="Z117" s="132"/>
      <c r="AA117" s="132"/>
      <c r="AB117" s="132"/>
      <c r="AC117" s="132"/>
      <c r="AD117" s="132"/>
      <c r="AE117" s="132"/>
      <c r="AF117" s="133"/>
      <c r="AG117" s="132"/>
      <c r="AH117" s="132"/>
      <c r="AI117" s="132"/>
      <c r="AJ117" s="132"/>
      <c r="AK117" s="134"/>
      <c r="AL117" s="134"/>
      <c r="AM117" s="135"/>
      <c r="AN117" s="137"/>
      <c r="AO117" s="135"/>
      <c r="AP117" s="135"/>
      <c r="AQ117" s="135"/>
      <c r="AR117" s="135"/>
      <c r="AS117" s="135"/>
      <c r="AT117" s="135"/>
      <c r="AU117" s="135"/>
      <c r="AV117" s="137"/>
      <c r="AW117" s="137"/>
      <c r="AX117" s="132"/>
      <c r="AY117" s="132"/>
      <c r="AZ117" s="137"/>
      <c r="BA117" s="137"/>
      <c r="BB117" s="135"/>
      <c r="BC117" s="135"/>
      <c r="BD117" s="137"/>
      <c r="BE117" s="137"/>
      <c r="BF117" s="135"/>
      <c r="BG117" s="135"/>
      <c r="BH117" s="135"/>
      <c r="BI117" s="135"/>
      <c r="BJ117" s="135"/>
      <c r="BK117" s="135"/>
      <c r="BL117" s="135"/>
      <c r="BM117" s="135"/>
      <c r="BN117" s="135"/>
      <c r="BO117" s="135"/>
      <c r="BP117" s="135"/>
      <c r="BQ117" s="330"/>
      <c r="BR117" s="135"/>
      <c r="BS117" s="135"/>
      <c r="BT117" s="135"/>
      <c r="BU117" s="135"/>
      <c r="BV117" s="135"/>
      <c r="BW117" s="135"/>
      <c r="BX117" s="135"/>
      <c r="BY117" s="135"/>
      <c r="BZ117" s="132"/>
      <c r="CA117" s="132"/>
      <c r="CB117" s="132"/>
      <c r="CC117" s="132"/>
      <c r="CD117" s="132"/>
      <c r="CE117" s="132"/>
      <c r="CF117" s="137"/>
      <c r="CG117" s="137"/>
      <c r="CH117" s="330"/>
      <c r="CI117" s="135"/>
      <c r="CJ117" s="135"/>
      <c r="CK117" s="135"/>
      <c r="CL117" s="135"/>
      <c r="CM117" s="135"/>
      <c r="CN117" s="135"/>
      <c r="CO117" s="330"/>
      <c r="CP117" s="135"/>
      <c r="CQ117" s="135">
        <v>27370</v>
      </c>
      <c r="CR117" s="135"/>
      <c r="CS117" s="135"/>
      <c r="CT117" s="135">
        <v>33613</v>
      </c>
      <c r="CU117" s="135"/>
      <c r="CV117" s="135"/>
      <c r="CW117" s="135"/>
      <c r="CX117" s="135"/>
      <c r="CY117" s="135"/>
      <c r="CZ117" s="135"/>
      <c r="DA117" s="135"/>
      <c r="DB117" s="137"/>
      <c r="DC117" s="137"/>
      <c r="DD117" s="137"/>
      <c r="DE117" s="135"/>
      <c r="DF117" s="135"/>
      <c r="DG117" s="135"/>
      <c r="DH117" s="135"/>
      <c r="DI117" s="135"/>
      <c r="DJ117" s="135"/>
      <c r="DK117" s="135"/>
      <c r="DL117" s="135"/>
      <c r="DM117" s="135"/>
      <c r="DN117" s="135"/>
      <c r="DO117" s="135"/>
      <c r="DP117" s="135"/>
      <c r="DQ117" s="135"/>
      <c r="DR117" s="135"/>
      <c r="DS117" s="135"/>
      <c r="DT117" s="135"/>
      <c r="DU117" s="135"/>
      <c r="DV117" s="135"/>
      <c r="DW117" s="135"/>
      <c r="DX117" s="135"/>
      <c r="DY117" s="135"/>
      <c r="DZ117" s="135"/>
      <c r="EA117" s="135"/>
      <c r="EB117" s="135"/>
      <c r="EC117" s="135"/>
      <c r="ED117" s="135"/>
      <c r="EE117" s="135"/>
      <c r="EF117" s="135"/>
      <c r="EG117" s="135"/>
      <c r="EH117" s="135"/>
      <c r="EI117" s="135"/>
      <c r="EJ117" s="135"/>
      <c r="EK117" s="135"/>
      <c r="EL117" s="135"/>
      <c r="EM117" s="135"/>
      <c r="EN117" s="135"/>
      <c r="EO117" s="135"/>
      <c r="EP117" s="135"/>
      <c r="EQ117" s="135"/>
      <c r="ER117" s="135"/>
      <c r="ES117" s="135"/>
      <c r="ET117" s="135"/>
      <c r="EU117" s="135"/>
      <c r="EV117" s="135"/>
      <c r="EW117" s="135"/>
      <c r="EX117" s="135"/>
      <c r="EY117" s="135"/>
      <c r="EZ117" s="135"/>
      <c r="FA117" s="135"/>
      <c r="FB117" s="135"/>
      <c r="FC117" s="135"/>
      <c r="FD117" s="135"/>
      <c r="FE117" s="135"/>
      <c r="FF117" s="135"/>
      <c r="FG117" s="135"/>
      <c r="FH117" s="135"/>
      <c r="FI117" s="135"/>
      <c r="FJ117" s="135"/>
      <c r="FK117" s="135"/>
      <c r="FL117" s="135"/>
      <c r="FM117" s="135"/>
      <c r="FN117" s="135"/>
      <c r="FO117" s="135"/>
      <c r="FP117" s="135"/>
      <c r="FQ117" s="135"/>
      <c r="FR117" s="135"/>
      <c r="FS117" s="135"/>
      <c r="FT117" s="135"/>
      <c r="FU117" s="135"/>
      <c r="FV117" s="135"/>
      <c r="FW117" s="135"/>
      <c r="FX117" s="135"/>
      <c r="FY117" s="135"/>
      <c r="FZ117" s="135"/>
      <c r="GA117" s="135"/>
      <c r="GB117" s="135"/>
      <c r="GC117" s="135"/>
      <c r="GD117" s="135"/>
      <c r="GE117" s="135"/>
      <c r="GF117" s="135"/>
      <c r="GG117" s="135"/>
      <c r="GH117" s="135"/>
      <c r="GI117" s="135"/>
      <c r="GJ117" s="135"/>
      <c r="GK117" s="135"/>
      <c r="GL117" s="132"/>
      <c r="GM117" s="132"/>
      <c r="GN117" s="132"/>
      <c r="GO117" s="132"/>
      <c r="GP117" s="132"/>
      <c r="GQ117" s="132"/>
      <c r="GR117" s="135"/>
      <c r="GS117" s="135"/>
      <c r="GT117" s="135"/>
      <c r="GU117" s="135"/>
      <c r="GV117" s="135"/>
      <c r="GW117" s="135"/>
      <c r="GX117" s="135"/>
      <c r="GY117" s="132"/>
      <c r="GZ117" s="132"/>
      <c r="HA117" s="132"/>
      <c r="HB117" s="135"/>
      <c r="HC117" s="135"/>
      <c r="HD117" s="135"/>
      <c r="HE117" s="135"/>
      <c r="HF117" s="135"/>
      <c r="HG117" s="135"/>
      <c r="HH117" s="135"/>
      <c r="HI117" s="132"/>
      <c r="HJ117" s="132"/>
      <c r="HK117" s="132"/>
      <c r="HL117" s="132"/>
      <c r="HM117" s="132"/>
      <c r="HN117" s="132"/>
      <c r="HO117" s="135"/>
      <c r="HP117" s="135"/>
      <c r="HQ117" s="135"/>
      <c r="HR117" s="135"/>
      <c r="HS117" s="135"/>
      <c r="HT117" s="135"/>
      <c r="HU117" s="135"/>
      <c r="HV117" s="135"/>
      <c r="HW117" s="135"/>
      <c r="HX117" s="135"/>
      <c r="HY117" s="135"/>
      <c r="HZ117" s="135"/>
      <c r="IA117" s="135"/>
      <c r="IB117" s="135"/>
      <c r="IC117" s="135"/>
      <c r="ID117" s="135"/>
      <c r="IE117" s="135"/>
      <c r="IF117" s="135"/>
      <c r="IG117" s="135"/>
      <c r="IH117" s="135"/>
      <c r="II117" s="135"/>
      <c r="IJ117" s="135"/>
      <c r="IK117" s="135"/>
      <c r="IL117" s="135"/>
      <c r="IM117" s="135"/>
      <c r="IN117" s="135"/>
      <c r="IO117" s="132"/>
      <c r="IP117" s="132"/>
      <c r="IQ117" s="132"/>
      <c r="IR117" s="332"/>
      <c r="IS117" s="132"/>
      <c r="IT117" s="332"/>
      <c r="IU117" s="332"/>
      <c r="IV117" s="332"/>
      <c r="IW117" s="332"/>
      <c r="IX117" s="332"/>
      <c r="IY117" s="332"/>
      <c r="IZ117" s="332"/>
      <c r="JA117" s="332"/>
      <c r="JB117" s="332"/>
      <c r="JC117" s="332"/>
      <c r="JD117" s="332"/>
      <c r="JE117" s="332"/>
      <c r="JF117" s="332"/>
      <c r="JG117" s="332"/>
      <c r="JH117" s="332"/>
      <c r="JI117" s="332"/>
      <c r="JJ117" s="332"/>
      <c r="JK117" s="332"/>
      <c r="JL117" s="332"/>
      <c r="JM117" s="332"/>
      <c r="JN117" s="332"/>
      <c r="JO117" s="332"/>
      <c r="JP117" s="332"/>
      <c r="JQ117" s="332"/>
      <c r="JR117" s="332"/>
      <c r="JS117" s="332"/>
      <c r="JT117" s="332"/>
      <c r="JU117" s="332"/>
      <c r="JV117" s="332"/>
      <c r="JW117" s="332"/>
      <c r="JX117" s="332"/>
      <c r="JY117" s="332"/>
      <c r="JZ117" s="332"/>
      <c r="KA117" s="332"/>
      <c r="KB117" s="332"/>
      <c r="KC117" s="332"/>
      <c r="KD117" s="332"/>
      <c r="KE117" s="332"/>
      <c r="KF117" s="332"/>
      <c r="KG117" s="332"/>
      <c r="KH117" s="332"/>
      <c r="KI117" s="332"/>
      <c r="KJ117" s="332"/>
      <c r="KK117" s="332"/>
      <c r="KL117" s="332"/>
      <c r="KM117" s="332"/>
      <c r="KN117" s="332"/>
      <c r="KO117" s="332"/>
      <c r="KP117" s="332"/>
      <c r="KQ117" s="332"/>
      <c r="KR117" s="332"/>
      <c r="KS117" s="332"/>
      <c r="KT117" s="332"/>
      <c r="KU117" s="332"/>
      <c r="KV117" s="332"/>
      <c r="KW117" s="332"/>
      <c r="KX117" s="332"/>
      <c r="KY117" s="332"/>
      <c r="KZ117" s="332"/>
      <c r="LA117" s="332"/>
      <c r="LB117" s="332"/>
      <c r="LC117" s="332"/>
      <c r="LD117" s="332"/>
      <c r="LE117" s="332"/>
      <c r="LF117" s="332"/>
      <c r="LG117" s="332"/>
      <c r="LH117" s="332"/>
      <c r="LI117" s="332"/>
      <c r="LJ117" s="332"/>
      <c r="LK117" s="332"/>
      <c r="LL117" s="332"/>
      <c r="LM117" s="332"/>
      <c r="LN117" s="332"/>
      <c r="LO117" s="332"/>
      <c r="LP117" s="332"/>
      <c r="LQ117" s="332"/>
      <c r="LR117" s="332"/>
      <c r="LS117" s="132">
        <f t="shared" si="40"/>
        <v>30491.5</v>
      </c>
      <c r="LT117" s="132">
        <f t="shared" si="41"/>
        <v>30491.5</v>
      </c>
      <c r="LU117" s="137">
        <f t="shared" si="42"/>
        <v>4414.4676349476158</v>
      </c>
      <c r="LV117" s="136">
        <f t="shared" si="37"/>
        <v>0.14477699145491746</v>
      </c>
      <c r="LW117" s="137">
        <f t="shared" si="38"/>
        <v>25623.529411764706</v>
      </c>
      <c r="LX117" s="137">
        <f t="shared" si="39"/>
        <v>4868.4705882352946</v>
      </c>
      <c r="LY117" s="377">
        <f t="shared" si="45"/>
        <v>30492</v>
      </c>
      <c r="LZ117" s="138" t="s">
        <v>125</v>
      </c>
    </row>
    <row r="118" spans="1:344" s="5" customFormat="1" ht="91.5" customHeight="1" x14ac:dyDescent="0.3">
      <c r="A118" s="131">
        <f t="shared" si="43"/>
        <v>115</v>
      </c>
      <c r="B118" s="236" t="s">
        <v>448</v>
      </c>
      <c r="C118" s="8" t="s">
        <v>449</v>
      </c>
      <c r="D118" s="236" t="s">
        <v>8</v>
      </c>
      <c r="E118" s="322">
        <v>1</v>
      </c>
      <c r="F118" s="132"/>
      <c r="G118" s="132"/>
      <c r="H118" s="132"/>
      <c r="I118" s="132"/>
      <c r="J118" s="132"/>
      <c r="K118" s="132"/>
      <c r="L118" s="132"/>
      <c r="M118" s="132"/>
      <c r="N118" s="132"/>
      <c r="O118" s="132"/>
      <c r="P118" s="132"/>
      <c r="Q118" s="132"/>
      <c r="R118" s="132"/>
      <c r="S118" s="132"/>
      <c r="T118" s="132"/>
      <c r="U118" s="132"/>
      <c r="V118" s="132"/>
      <c r="W118" s="132"/>
      <c r="X118" s="132"/>
      <c r="Y118" s="132"/>
      <c r="Z118" s="132"/>
      <c r="AA118" s="132"/>
      <c r="AB118" s="132"/>
      <c r="AC118" s="132"/>
      <c r="AD118" s="132"/>
      <c r="AE118" s="132"/>
      <c r="AF118" s="133"/>
      <c r="AG118" s="132"/>
      <c r="AH118" s="132"/>
      <c r="AI118" s="132"/>
      <c r="AJ118" s="132"/>
      <c r="AK118" s="134"/>
      <c r="AL118" s="134"/>
      <c r="AM118" s="135"/>
      <c r="AN118" s="137"/>
      <c r="AO118" s="135"/>
      <c r="AP118" s="135"/>
      <c r="AQ118" s="135"/>
      <c r="AR118" s="135"/>
      <c r="AS118" s="135"/>
      <c r="AT118" s="135"/>
      <c r="AU118" s="135"/>
      <c r="AV118" s="137"/>
      <c r="AW118" s="137"/>
      <c r="AX118" s="132"/>
      <c r="AY118" s="132"/>
      <c r="AZ118" s="137"/>
      <c r="BA118" s="137"/>
      <c r="BB118" s="135"/>
      <c r="BC118" s="135"/>
      <c r="BD118" s="137"/>
      <c r="BE118" s="137"/>
      <c r="BF118" s="135"/>
      <c r="BG118" s="135"/>
      <c r="BH118" s="135"/>
      <c r="BI118" s="135"/>
      <c r="BJ118" s="135"/>
      <c r="BK118" s="135"/>
      <c r="BL118" s="135"/>
      <c r="BM118" s="135"/>
      <c r="BN118" s="135"/>
      <c r="BO118" s="135"/>
      <c r="BP118" s="135"/>
      <c r="BQ118" s="330"/>
      <c r="BR118" s="135"/>
      <c r="BS118" s="135"/>
      <c r="BT118" s="135"/>
      <c r="BU118" s="135"/>
      <c r="BV118" s="135"/>
      <c r="BW118" s="135"/>
      <c r="BX118" s="135"/>
      <c r="BY118" s="135"/>
      <c r="BZ118" s="132"/>
      <c r="CA118" s="132"/>
      <c r="CB118" s="132"/>
      <c r="CC118" s="132"/>
      <c r="CD118" s="132"/>
      <c r="CE118" s="132"/>
      <c r="CF118" s="137"/>
      <c r="CG118" s="137"/>
      <c r="CH118" s="330"/>
      <c r="CI118" s="135"/>
      <c r="CJ118" s="135"/>
      <c r="CK118" s="135"/>
      <c r="CL118" s="135"/>
      <c r="CM118" s="135"/>
      <c r="CN118" s="135"/>
      <c r="CO118" s="330"/>
      <c r="CP118" s="135"/>
      <c r="CQ118" s="135"/>
      <c r="CR118" s="135"/>
      <c r="CS118" s="135"/>
      <c r="CT118" s="135"/>
      <c r="CU118" s="135"/>
      <c r="CV118" s="135"/>
      <c r="CW118" s="135"/>
      <c r="CX118" s="135"/>
      <c r="CY118" s="135">
        <v>299900</v>
      </c>
      <c r="CZ118" s="135">
        <f>+CY118/1.19</f>
        <v>252016.8067226891</v>
      </c>
      <c r="DA118" s="135">
        <f>+(CZ118*36%)+CZ118</f>
        <v>342742.85714285716</v>
      </c>
      <c r="DB118" s="137">
        <v>296000</v>
      </c>
      <c r="DC118" s="137">
        <f>+DB118/1.19</f>
        <v>248739.49579831935</v>
      </c>
      <c r="DD118" s="137">
        <f>+(DC118*36%)+DC118</f>
        <v>338285.71428571432</v>
      </c>
      <c r="DE118" s="135"/>
      <c r="DF118" s="135"/>
      <c r="DG118" s="135"/>
      <c r="DH118" s="135"/>
      <c r="DI118" s="135"/>
      <c r="DJ118" s="135"/>
      <c r="DK118" s="135"/>
      <c r="DL118" s="135"/>
      <c r="DM118" s="135"/>
      <c r="DN118" s="135"/>
      <c r="DO118" s="135"/>
      <c r="DP118" s="135"/>
      <c r="DQ118" s="135"/>
      <c r="DR118" s="135"/>
      <c r="DS118" s="135"/>
      <c r="DT118" s="135"/>
      <c r="DU118" s="135"/>
      <c r="DV118" s="135"/>
      <c r="DW118" s="135"/>
      <c r="DX118" s="135"/>
      <c r="DY118" s="135"/>
      <c r="DZ118" s="135"/>
      <c r="EA118" s="135"/>
      <c r="EB118" s="135"/>
      <c r="EC118" s="135"/>
      <c r="ED118" s="135"/>
      <c r="EE118" s="135"/>
      <c r="EF118" s="135"/>
      <c r="EG118" s="135"/>
      <c r="EH118" s="135"/>
      <c r="EI118" s="135"/>
      <c r="EJ118" s="135"/>
      <c r="EK118" s="135"/>
      <c r="EL118" s="135"/>
      <c r="EM118" s="135"/>
      <c r="EN118" s="135"/>
      <c r="EO118" s="135"/>
      <c r="EP118" s="135"/>
      <c r="EQ118" s="135"/>
      <c r="ER118" s="135"/>
      <c r="ES118" s="135"/>
      <c r="ET118" s="135"/>
      <c r="EU118" s="135"/>
      <c r="EV118" s="135"/>
      <c r="EW118" s="135"/>
      <c r="EX118" s="135"/>
      <c r="EY118" s="135"/>
      <c r="EZ118" s="135"/>
      <c r="FA118" s="135"/>
      <c r="FB118" s="135"/>
      <c r="FC118" s="135"/>
      <c r="FD118" s="135"/>
      <c r="FE118" s="135"/>
      <c r="FF118" s="135"/>
      <c r="FG118" s="135"/>
      <c r="FH118" s="135"/>
      <c r="FI118" s="135"/>
      <c r="FJ118" s="135"/>
      <c r="FK118" s="135"/>
      <c r="FL118" s="135"/>
      <c r="FM118" s="135"/>
      <c r="FN118" s="135"/>
      <c r="FO118" s="135"/>
      <c r="FP118" s="135"/>
      <c r="FQ118" s="135"/>
      <c r="FR118" s="135"/>
      <c r="FS118" s="135"/>
      <c r="FT118" s="135"/>
      <c r="FU118" s="135"/>
      <c r="FV118" s="135"/>
      <c r="FW118" s="135"/>
      <c r="FX118" s="135"/>
      <c r="FY118" s="135"/>
      <c r="FZ118" s="135"/>
      <c r="GA118" s="135"/>
      <c r="GB118" s="135"/>
      <c r="GC118" s="135"/>
      <c r="GD118" s="135"/>
      <c r="GE118" s="135"/>
      <c r="GF118" s="135"/>
      <c r="GG118" s="135"/>
      <c r="GH118" s="135"/>
      <c r="GI118" s="135"/>
      <c r="GJ118" s="135"/>
      <c r="GK118" s="135"/>
      <c r="GL118" s="132"/>
      <c r="GM118" s="132"/>
      <c r="GN118" s="132"/>
      <c r="GO118" s="132"/>
      <c r="GP118" s="132"/>
      <c r="GQ118" s="132"/>
      <c r="GR118" s="135"/>
      <c r="GS118" s="135"/>
      <c r="GT118" s="135"/>
      <c r="GU118" s="135"/>
      <c r="GV118" s="135"/>
      <c r="GW118" s="135"/>
      <c r="GX118" s="135"/>
      <c r="GY118" s="132"/>
      <c r="GZ118" s="132"/>
      <c r="HA118" s="132"/>
      <c r="HB118" s="135"/>
      <c r="HC118" s="135"/>
      <c r="HD118" s="135"/>
      <c r="HE118" s="135"/>
      <c r="HF118" s="135"/>
      <c r="HG118" s="135"/>
      <c r="HH118" s="135"/>
      <c r="HI118" s="132"/>
      <c r="HJ118" s="132"/>
      <c r="HK118" s="132"/>
      <c r="HL118" s="132"/>
      <c r="HM118" s="132"/>
      <c r="HN118" s="132"/>
      <c r="HO118" s="135"/>
      <c r="HP118" s="135"/>
      <c r="HQ118" s="135"/>
      <c r="HR118" s="135"/>
      <c r="HS118" s="135"/>
      <c r="HT118" s="135"/>
      <c r="HU118" s="135"/>
      <c r="HV118" s="135"/>
      <c r="HW118" s="135"/>
      <c r="HX118" s="135"/>
      <c r="HY118" s="135"/>
      <c r="HZ118" s="135"/>
      <c r="IA118" s="135"/>
      <c r="IB118" s="135"/>
      <c r="IC118" s="135"/>
      <c r="ID118" s="135"/>
      <c r="IE118" s="135"/>
      <c r="IF118" s="135"/>
      <c r="IG118" s="135"/>
      <c r="IH118" s="135"/>
      <c r="II118" s="135"/>
      <c r="IJ118" s="135"/>
      <c r="IK118" s="135"/>
      <c r="IL118" s="135"/>
      <c r="IM118" s="135"/>
      <c r="IN118" s="135"/>
      <c r="IO118" s="132"/>
      <c r="IP118" s="132"/>
      <c r="IQ118" s="132"/>
      <c r="IR118" s="332"/>
      <c r="IS118" s="132"/>
      <c r="IT118" s="332"/>
      <c r="IU118" s="332"/>
      <c r="IV118" s="332"/>
      <c r="IW118" s="332"/>
      <c r="IX118" s="332"/>
      <c r="IY118" s="332"/>
      <c r="IZ118" s="332"/>
      <c r="JA118" s="332"/>
      <c r="JB118" s="332"/>
      <c r="JC118" s="332"/>
      <c r="JD118" s="332"/>
      <c r="JE118" s="332"/>
      <c r="JF118" s="332"/>
      <c r="JG118" s="332"/>
      <c r="JH118" s="332"/>
      <c r="JI118" s="332"/>
      <c r="JJ118" s="332"/>
      <c r="JK118" s="332"/>
      <c r="JL118" s="332"/>
      <c r="JM118" s="332"/>
      <c r="JN118" s="332"/>
      <c r="JO118" s="332"/>
      <c r="JP118" s="332"/>
      <c r="JQ118" s="332"/>
      <c r="JR118" s="332"/>
      <c r="JS118" s="332"/>
      <c r="JT118" s="332"/>
      <c r="JU118" s="332"/>
      <c r="JV118" s="332"/>
      <c r="JW118" s="332"/>
      <c r="JX118" s="332"/>
      <c r="JY118" s="332"/>
      <c r="JZ118" s="332"/>
      <c r="KA118" s="332"/>
      <c r="KB118" s="332"/>
      <c r="KC118" s="332"/>
      <c r="KD118" s="332"/>
      <c r="KE118" s="332"/>
      <c r="KF118" s="332"/>
      <c r="KG118" s="332"/>
      <c r="KH118" s="332"/>
      <c r="KI118" s="332"/>
      <c r="KJ118" s="332"/>
      <c r="KK118" s="332"/>
      <c r="KL118" s="332"/>
      <c r="KM118" s="332"/>
      <c r="KN118" s="332"/>
      <c r="KO118" s="332"/>
      <c r="KP118" s="332"/>
      <c r="KQ118" s="332"/>
      <c r="KR118" s="332"/>
      <c r="KS118" s="332"/>
      <c r="KT118" s="332"/>
      <c r="KU118" s="332"/>
      <c r="KV118" s="332"/>
      <c r="KW118" s="332"/>
      <c r="KX118" s="332"/>
      <c r="KY118" s="332"/>
      <c r="KZ118" s="332"/>
      <c r="LA118" s="332"/>
      <c r="LB118" s="332"/>
      <c r="LC118" s="332"/>
      <c r="LD118" s="332"/>
      <c r="LE118" s="332"/>
      <c r="LF118" s="332"/>
      <c r="LG118" s="332"/>
      <c r="LH118" s="332"/>
      <c r="LI118" s="332"/>
      <c r="LJ118" s="332"/>
      <c r="LK118" s="332"/>
      <c r="LL118" s="332"/>
      <c r="LM118" s="332"/>
      <c r="LN118" s="332"/>
      <c r="LO118" s="332"/>
      <c r="LP118" s="332"/>
      <c r="LQ118" s="332"/>
      <c r="LR118" s="332"/>
      <c r="LS118" s="132">
        <f t="shared" si="40"/>
        <v>340514.28571428574</v>
      </c>
      <c r="LT118" s="132">
        <f t="shared" si="41"/>
        <v>340514.28571428574</v>
      </c>
      <c r="LU118" s="137">
        <f t="shared" si="42"/>
        <v>3151.675939002886</v>
      </c>
      <c r="LV118" s="136">
        <f t="shared" si="37"/>
        <v>9.2556349945545398E-3</v>
      </c>
      <c r="LW118" s="137">
        <f t="shared" si="38"/>
        <v>286147.0588235294</v>
      </c>
      <c r="LX118" s="137">
        <f t="shared" si="39"/>
        <v>54367.941176470587</v>
      </c>
      <c r="LY118" s="377">
        <f t="shared" si="45"/>
        <v>340515</v>
      </c>
      <c r="LZ118" s="138" t="s">
        <v>125</v>
      </c>
    </row>
    <row r="119" spans="1:344" s="5" customFormat="1" ht="91.5" customHeight="1" x14ac:dyDescent="0.3">
      <c r="A119" s="131">
        <f t="shared" si="43"/>
        <v>116</v>
      </c>
      <c r="B119" s="321" t="s">
        <v>842</v>
      </c>
      <c r="C119" s="64" t="s">
        <v>841</v>
      </c>
      <c r="D119" s="236" t="s">
        <v>450</v>
      </c>
      <c r="E119" s="322">
        <v>1</v>
      </c>
      <c r="F119" s="132"/>
      <c r="G119" s="132"/>
      <c r="H119" s="132"/>
      <c r="I119" s="132"/>
      <c r="J119" s="132"/>
      <c r="K119" s="132"/>
      <c r="L119" s="132"/>
      <c r="M119" s="132"/>
      <c r="N119" s="132"/>
      <c r="O119" s="132"/>
      <c r="P119" s="132"/>
      <c r="Q119" s="132"/>
      <c r="R119" s="132"/>
      <c r="S119" s="132"/>
      <c r="T119" s="132"/>
      <c r="U119" s="132"/>
      <c r="V119" s="132"/>
      <c r="W119" s="132"/>
      <c r="X119" s="132"/>
      <c r="Y119" s="132"/>
      <c r="Z119" s="132"/>
      <c r="AA119" s="132"/>
      <c r="AB119" s="132"/>
      <c r="AC119" s="132"/>
      <c r="AD119" s="132"/>
      <c r="AE119" s="132"/>
      <c r="AF119" s="133"/>
      <c r="AG119" s="132"/>
      <c r="AH119" s="132"/>
      <c r="AI119" s="132"/>
      <c r="AJ119" s="132"/>
      <c r="AK119" s="134"/>
      <c r="AL119" s="134"/>
      <c r="AM119" s="135"/>
      <c r="AN119" s="137"/>
      <c r="AO119" s="135"/>
      <c r="AP119" s="135"/>
      <c r="AQ119" s="135"/>
      <c r="AR119" s="135"/>
      <c r="AS119" s="135"/>
      <c r="AT119" s="135"/>
      <c r="AU119" s="135"/>
      <c r="AV119" s="137"/>
      <c r="AW119" s="137"/>
      <c r="AX119" s="132"/>
      <c r="AY119" s="132"/>
      <c r="AZ119" s="137"/>
      <c r="BA119" s="137"/>
      <c r="BB119" s="135"/>
      <c r="BC119" s="135"/>
      <c r="BD119" s="137"/>
      <c r="BE119" s="137"/>
      <c r="BF119" s="135"/>
      <c r="BG119" s="135"/>
      <c r="BH119" s="135"/>
      <c r="BI119" s="135"/>
      <c r="BJ119" s="135"/>
      <c r="BK119" s="135"/>
      <c r="BL119" s="135"/>
      <c r="BM119" s="135"/>
      <c r="BN119" s="135"/>
      <c r="BO119" s="135"/>
      <c r="BP119" s="135"/>
      <c r="BQ119" s="330"/>
      <c r="BR119" s="135"/>
      <c r="BS119" s="135"/>
      <c r="BT119" s="135"/>
      <c r="BU119" s="135"/>
      <c r="BV119" s="135"/>
      <c r="BW119" s="135"/>
      <c r="BX119" s="135"/>
      <c r="BY119" s="135"/>
      <c r="BZ119" s="132"/>
      <c r="CA119" s="132"/>
      <c r="CB119" s="132"/>
      <c r="CC119" s="132"/>
      <c r="CD119" s="132"/>
      <c r="CE119" s="132"/>
      <c r="CF119" s="137"/>
      <c r="CG119" s="137"/>
      <c r="CH119" s="330"/>
      <c r="CI119" s="135"/>
      <c r="CJ119" s="135"/>
      <c r="CK119" s="135"/>
      <c r="CL119" s="135"/>
      <c r="CM119" s="135"/>
      <c r="CN119" s="135"/>
      <c r="CO119" s="330"/>
      <c r="CP119" s="135"/>
      <c r="CQ119" s="135"/>
      <c r="CR119" s="135"/>
      <c r="CS119" s="135"/>
      <c r="CT119" s="135"/>
      <c r="CU119" s="135"/>
      <c r="CV119" s="135"/>
      <c r="CW119" s="135"/>
      <c r="CX119" s="135"/>
      <c r="CY119" s="340">
        <v>49900</v>
      </c>
      <c r="CZ119" s="341">
        <f>+CY119/1.19</f>
        <v>41932.773109243702</v>
      </c>
      <c r="DA119" s="341">
        <f>+(CZ119*36%)+CZ119</f>
        <v>57028.571428571435</v>
      </c>
      <c r="DB119" s="137">
        <v>41990</v>
      </c>
      <c r="DC119" s="137">
        <f>+DB119/1.19</f>
        <v>35285.71428571429</v>
      </c>
      <c r="DD119" s="137">
        <f>+(DC119*36%)+DC119</f>
        <v>47988.571428571435</v>
      </c>
      <c r="DE119" s="135"/>
      <c r="DF119" s="135"/>
      <c r="DG119" s="135"/>
      <c r="DH119" s="135"/>
      <c r="DI119" s="135"/>
      <c r="DJ119" s="135"/>
      <c r="DK119" s="135"/>
      <c r="DL119" s="135"/>
      <c r="DM119" s="135"/>
      <c r="DN119" s="135"/>
      <c r="DO119" s="135"/>
      <c r="DP119" s="135"/>
      <c r="DQ119" s="135"/>
      <c r="DR119" s="135"/>
      <c r="DS119" s="135"/>
      <c r="DT119" s="135"/>
      <c r="DU119" s="135"/>
      <c r="DV119" s="135"/>
      <c r="DW119" s="135"/>
      <c r="DX119" s="135"/>
      <c r="DY119" s="135"/>
      <c r="DZ119" s="135"/>
      <c r="EA119" s="135"/>
      <c r="EB119" s="135"/>
      <c r="EC119" s="135"/>
      <c r="ED119" s="135"/>
      <c r="EE119" s="135"/>
      <c r="EF119" s="135"/>
      <c r="EG119" s="135"/>
      <c r="EH119" s="135"/>
      <c r="EI119" s="135"/>
      <c r="EJ119" s="135"/>
      <c r="EK119" s="135"/>
      <c r="EL119" s="135"/>
      <c r="EM119" s="135"/>
      <c r="EN119" s="135"/>
      <c r="EO119" s="135"/>
      <c r="EP119" s="135"/>
      <c r="EQ119" s="135"/>
      <c r="ER119" s="135"/>
      <c r="ES119" s="135"/>
      <c r="ET119" s="135"/>
      <c r="EU119" s="135"/>
      <c r="EV119" s="135"/>
      <c r="EW119" s="135"/>
      <c r="EX119" s="135"/>
      <c r="EY119" s="135"/>
      <c r="EZ119" s="135"/>
      <c r="FA119" s="135"/>
      <c r="FB119" s="135"/>
      <c r="FC119" s="135"/>
      <c r="FD119" s="135"/>
      <c r="FE119" s="135"/>
      <c r="FF119" s="135"/>
      <c r="FG119" s="135"/>
      <c r="FH119" s="135"/>
      <c r="FI119" s="135"/>
      <c r="FJ119" s="135"/>
      <c r="FK119" s="135"/>
      <c r="FL119" s="135"/>
      <c r="FM119" s="135"/>
      <c r="FN119" s="135"/>
      <c r="FO119" s="135"/>
      <c r="FP119" s="135"/>
      <c r="FQ119" s="135"/>
      <c r="FR119" s="135"/>
      <c r="FS119" s="135"/>
      <c r="FT119" s="135"/>
      <c r="FU119" s="135"/>
      <c r="FV119" s="135"/>
      <c r="FW119" s="135"/>
      <c r="FX119" s="135"/>
      <c r="FY119" s="135"/>
      <c r="FZ119" s="135"/>
      <c r="GA119" s="135"/>
      <c r="GB119" s="135"/>
      <c r="GC119" s="135"/>
      <c r="GD119" s="135"/>
      <c r="GE119" s="135"/>
      <c r="GF119" s="135"/>
      <c r="GG119" s="135"/>
      <c r="GH119" s="135"/>
      <c r="GI119" s="135"/>
      <c r="GJ119" s="135"/>
      <c r="GK119" s="135"/>
      <c r="GL119" s="132"/>
      <c r="GM119" s="132"/>
      <c r="GN119" s="132"/>
      <c r="GO119" s="132"/>
      <c r="GP119" s="132"/>
      <c r="GQ119" s="132"/>
      <c r="GR119" s="135"/>
      <c r="GS119" s="135"/>
      <c r="GT119" s="135"/>
      <c r="GU119" s="135"/>
      <c r="GV119" s="135"/>
      <c r="GW119" s="135"/>
      <c r="GX119" s="135"/>
      <c r="GY119" s="132"/>
      <c r="GZ119" s="132"/>
      <c r="HA119" s="132"/>
      <c r="HB119" s="135"/>
      <c r="HC119" s="135"/>
      <c r="HD119" s="135"/>
      <c r="HE119" s="135"/>
      <c r="HF119" s="135"/>
      <c r="HG119" s="135"/>
      <c r="HH119" s="135"/>
      <c r="HI119" s="132"/>
      <c r="HJ119" s="132"/>
      <c r="HK119" s="132"/>
      <c r="HL119" s="132"/>
      <c r="HM119" s="132"/>
      <c r="HN119" s="132"/>
      <c r="HO119" s="135"/>
      <c r="HP119" s="135"/>
      <c r="HQ119" s="135"/>
      <c r="HR119" s="135"/>
      <c r="HS119" s="135"/>
      <c r="HT119" s="135"/>
      <c r="HU119" s="135"/>
      <c r="HV119" s="135"/>
      <c r="HW119" s="135"/>
      <c r="HX119" s="135"/>
      <c r="HY119" s="135"/>
      <c r="HZ119" s="135"/>
      <c r="IA119" s="135"/>
      <c r="IB119" s="135"/>
      <c r="IC119" s="135"/>
      <c r="ID119" s="135"/>
      <c r="IE119" s="135"/>
      <c r="IF119" s="135"/>
      <c r="IG119" s="135"/>
      <c r="IH119" s="135"/>
      <c r="II119" s="135"/>
      <c r="IJ119" s="135"/>
      <c r="IK119" s="135"/>
      <c r="IL119" s="135"/>
      <c r="IM119" s="135"/>
      <c r="IN119" s="135"/>
      <c r="IO119" s="132"/>
      <c r="IP119" s="132"/>
      <c r="IQ119" s="132"/>
      <c r="IR119" s="332"/>
      <c r="IS119" s="132"/>
      <c r="IT119" s="332"/>
      <c r="IU119" s="332"/>
      <c r="IV119" s="332"/>
      <c r="IW119" s="332"/>
      <c r="IX119" s="332"/>
      <c r="IY119" s="332"/>
      <c r="IZ119" s="332"/>
      <c r="JA119" s="332"/>
      <c r="JB119" s="332"/>
      <c r="JC119" s="332"/>
      <c r="JD119" s="332"/>
      <c r="JE119" s="332"/>
      <c r="JF119" s="332"/>
      <c r="JG119" s="332"/>
      <c r="JH119" s="332"/>
      <c r="JI119" s="332"/>
      <c r="JJ119" s="332"/>
      <c r="JK119" s="332"/>
      <c r="JL119" s="332"/>
      <c r="JM119" s="332"/>
      <c r="JN119" s="332"/>
      <c r="JO119" s="332"/>
      <c r="JP119" s="332"/>
      <c r="JQ119" s="332"/>
      <c r="JR119" s="332"/>
      <c r="JS119" s="332"/>
      <c r="JT119" s="332"/>
      <c r="JU119" s="332"/>
      <c r="JV119" s="332"/>
      <c r="JW119" s="332"/>
      <c r="JX119" s="332"/>
      <c r="JY119" s="332"/>
      <c r="JZ119" s="332"/>
      <c r="KA119" s="332"/>
      <c r="KB119" s="332"/>
      <c r="KC119" s="332"/>
      <c r="KD119" s="332"/>
      <c r="KE119" s="332"/>
      <c r="KF119" s="332"/>
      <c r="KG119" s="332"/>
      <c r="KH119" s="332"/>
      <c r="KI119" s="332"/>
      <c r="KJ119" s="332"/>
      <c r="KK119" s="332"/>
      <c r="KL119" s="332"/>
      <c r="KM119" s="332"/>
      <c r="KN119" s="332"/>
      <c r="KO119" s="332"/>
      <c r="KP119" s="332"/>
      <c r="KQ119" s="332"/>
      <c r="KR119" s="332"/>
      <c r="KS119" s="332"/>
      <c r="KT119" s="332"/>
      <c r="KU119" s="332"/>
      <c r="KV119" s="332"/>
      <c r="KW119" s="332"/>
      <c r="KX119" s="332"/>
      <c r="KY119" s="332"/>
      <c r="KZ119" s="332"/>
      <c r="LA119" s="332"/>
      <c r="LB119" s="332"/>
      <c r="LC119" s="332"/>
      <c r="LD119" s="332"/>
      <c r="LE119" s="332"/>
      <c r="LF119" s="332"/>
      <c r="LG119" s="332"/>
      <c r="LH119" s="332"/>
      <c r="LI119" s="332"/>
      <c r="LJ119" s="332"/>
      <c r="LK119" s="332"/>
      <c r="LL119" s="332"/>
      <c r="LM119" s="332"/>
      <c r="LN119" s="332"/>
      <c r="LO119" s="332"/>
      <c r="LP119" s="332"/>
      <c r="LQ119" s="332"/>
      <c r="LR119" s="332"/>
      <c r="LS119" s="132">
        <f t="shared" si="40"/>
        <v>52508.571428571435</v>
      </c>
      <c r="LT119" s="132">
        <f t="shared" si="41"/>
        <v>52508.571428571435</v>
      </c>
      <c r="LU119" s="137">
        <f t="shared" si="42"/>
        <v>6392.2453019263894</v>
      </c>
      <c r="LV119" s="136">
        <f t="shared" si="37"/>
        <v>0.1217371779124081</v>
      </c>
      <c r="LW119" s="137">
        <f t="shared" si="38"/>
        <v>44125.210084033613</v>
      </c>
      <c r="LX119" s="137">
        <f t="shared" si="39"/>
        <v>8383.7899159663866</v>
      </c>
      <c r="LY119" s="377">
        <f t="shared" si="45"/>
        <v>52509</v>
      </c>
      <c r="LZ119" s="334" t="s">
        <v>642</v>
      </c>
    </row>
    <row r="120" spans="1:344" s="5" customFormat="1" ht="91.5" customHeight="1" x14ac:dyDescent="0.3">
      <c r="A120" s="131">
        <f t="shared" si="43"/>
        <v>117</v>
      </c>
      <c r="B120" s="66" t="s">
        <v>843</v>
      </c>
      <c r="C120" s="74" t="s">
        <v>844</v>
      </c>
      <c r="D120" s="236" t="s">
        <v>450</v>
      </c>
      <c r="E120" s="322">
        <v>1</v>
      </c>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3"/>
      <c r="AG120" s="132"/>
      <c r="AH120" s="132"/>
      <c r="AI120" s="132"/>
      <c r="AJ120" s="132"/>
      <c r="AK120" s="134"/>
      <c r="AL120" s="134"/>
      <c r="AM120" s="135"/>
      <c r="AN120" s="137"/>
      <c r="AO120" s="135"/>
      <c r="AP120" s="135"/>
      <c r="AQ120" s="135"/>
      <c r="AR120" s="135"/>
      <c r="AS120" s="135"/>
      <c r="AT120" s="135"/>
      <c r="AU120" s="135"/>
      <c r="AV120" s="137"/>
      <c r="AW120" s="137"/>
      <c r="AX120" s="132"/>
      <c r="AY120" s="132"/>
      <c r="AZ120" s="137"/>
      <c r="BA120" s="137"/>
      <c r="BB120" s="135"/>
      <c r="BC120" s="135"/>
      <c r="BD120" s="137"/>
      <c r="BE120" s="137"/>
      <c r="BF120" s="135"/>
      <c r="BG120" s="135"/>
      <c r="BH120" s="135"/>
      <c r="BI120" s="135"/>
      <c r="BJ120" s="135"/>
      <c r="BK120" s="135"/>
      <c r="BL120" s="135"/>
      <c r="BM120" s="135"/>
      <c r="BN120" s="135"/>
      <c r="BO120" s="135"/>
      <c r="BP120" s="135"/>
      <c r="BQ120" s="330"/>
      <c r="BR120" s="135"/>
      <c r="BS120" s="135"/>
      <c r="BT120" s="135"/>
      <c r="BU120" s="135"/>
      <c r="BV120" s="135"/>
      <c r="BW120" s="135"/>
      <c r="BX120" s="135"/>
      <c r="BY120" s="135"/>
      <c r="BZ120" s="132"/>
      <c r="CA120" s="132"/>
      <c r="CB120" s="132"/>
      <c r="CC120" s="132"/>
      <c r="CD120" s="132"/>
      <c r="CE120" s="132"/>
      <c r="CF120" s="137"/>
      <c r="CG120" s="137"/>
      <c r="CH120" s="330"/>
      <c r="CI120" s="135"/>
      <c r="CJ120" s="135"/>
      <c r="CK120" s="135"/>
      <c r="CL120" s="135"/>
      <c r="CM120" s="135"/>
      <c r="CN120" s="135"/>
      <c r="CO120" s="330"/>
      <c r="CP120" s="135"/>
      <c r="CQ120" s="135"/>
      <c r="CR120" s="135"/>
      <c r="CS120" s="135"/>
      <c r="CT120" s="135"/>
      <c r="CU120" s="135"/>
      <c r="CV120" s="135"/>
      <c r="CW120" s="135"/>
      <c r="CX120" s="135"/>
      <c r="CY120" s="341">
        <v>64900</v>
      </c>
      <c r="CZ120" s="341">
        <f>+CY120/1.19</f>
        <v>54537.815126050424</v>
      </c>
      <c r="DA120" s="341">
        <f>+(CZ120*36%)+CZ120</f>
        <v>74171.42857142858</v>
      </c>
      <c r="DB120" s="137">
        <v>59990</v>
      </c>
      <c r="DC120" s="137">
        <f>+(DB120/1.19)</f>
        <v>50411.764705882357</v>
      </c>
      <c r="DD120" s="137">
        <f>+(DC120*36%)+DC120</f>
        <v>68560</v>
      </c>
      <c r="DE120" s="135"/>
      <c r="DF120" s="135"/>
      <c r="DG120" s="135"/>
      <c r="DH120" s="135"/>
      <c r="DI120" s="135"/>
      <c r="DJ120" s="135"/>
      <c r="DK120" s="135"/>
      <c r="DL120" s="135"/>
      <c r="DM120" s="135"/>
      <c r="DN120" s="135"/>
      <c r="DO120" s="135"/>
      <c r="DP120" s="135"/>
      <c r="DQ120" s="135"/>
      <c r="DR120" s="135"/>
      <c r="DS120" s="135"/>
      <c r="DT120" s="135"/>
      <c r="DU120" s="135"/>
      <c r="DV120" s="135"/>
      <c r="DW120" s="135"/>
      <c r="DX120" s="135"/>
      <c r="DY120" s="135"/>
      <c r="DZ120" s="135"/>
      <c r="EA120" s="135"/>
      <c r="EB120" s="135"/>
      <c r="EC120" s="135"/>
      <c r="ED120" s="135"/>
      <c r="EE120" s="135"/>
      <c r="EF120" s="135"/>
      <c r="EG120" s="135"/>
      <c r="EH120" s="135"/>
      <c r="EI120" s="135"/>
      <c r="EJ120" s="135"/>
      <c r="EK120" s="135"/>
      <c r="EL120" s="135"/>
      <c r="EM120" s="135"/>
      <c r="EN120" s="135"/>
      <c r="EO120" s="135"/>
      <c r="EP120" s="135"/>
      <c r="EQ120" s="135"/>
      <c r="ER120" s="135"/>
      <c r="ES120" s="135"/>
      <c r="ET120" s="135"/>
      <c r="EU120" s="135"/>
      <c r="EV120" s="135"/>
      <c r="EW120" s="135"/>
      <c r="EX120" s="135"/>
      <c r="EY120" s="135"/>
      <c r="EZ120" s="135"/>
      <c r="FA120" s="135"/>
      <c r="FB120" s="135"/>
      <c r="FC120" s="135"/>
      <c r="FD120" s="135"/>
      <c r="FE120" s="135"/>
      <c r="FF120" s="135"/>
      <c r="FG120" s="135"/>
      <c r="FH120" s="135"/>
      <c r="FI120" s="135"/>
      <c r="FJ120" s="135"/>
      <c r="FK120" s="135"/>
      <c r="FL120" s="135"/>
      <c r="FM120" s="135"/>
      <c r="FN120" s="135"/>
      <c r="FO120" s="135"/>
      <c r="FP120" s="135"/>
      <c r="FQ120" s="135"/>
      <c r="FR120" s="135"/>
      <c r="FS120" s="135"/>
      <c r="FT120" s="135"/>
      <c r="FU120" s="135"/>
      <c r="FV120" s="135"/>
      <c r="FW120" s="135"/>
      <c r="FX120" s="135"/>
      <c r="FY120" s="135"/>
      <c r="FZ120" s="135"/>
      <c r="GA120" s="135"/>
      <c r="GB120" s="135"/>
      <c r="GC120" s="135"/>
      <c r="GD120" s="135"/>
      <c r="GE120" s="135"/>
      <c r="GF120" s="135"/>
      <c r="GG120" s="135"/>
      <c r="GH120" s="135"/>
      <c r="GI120" s="135"/>
      <c r="GJ120" s="135"/>
      <c r="GK120" s="135"/>
      <c r="GL120" s="132"/>
      <c r="GM120" s="132"/>
      <c r="GN120" s="132"/>
      <c r="GO120" s="132"/>
      <c r="GP120" s="132"/>
      <c r="GQ120" s="132"/>
      <c r="GR120" s="135"/>
      <c r="GS120" s="135"/>
      <c r="GT120" s="135"/>
      <c r="GU120" s="135"/>
      <c r="GV120" s="135"/>
      <c r="GW120" s="135"/>
      <c r="GX120" s="135"/>
      <c r="GY120" s="132"/>
      <c r="GZ120" s="132"/>
      <c r="HA120" s="132"/>
      <c r="HB120" s="135"/>
      <c r="HC120" s="135"/>
      <c r="HD120" s="135"/>
      <c r="HE120" s="135"/>
      <c r="HF120" s="135"/>
      <c r="HG120" s="135"/>
      <c r="HH120" s="135"/>
      <c r="HI120" s="132"/>
      <c r="HJ120" s="132"/>
      <c r="HK120" s="132"/>
      <c r="HL120" s="132"/>
      <c r="HM120" s="132"/>
      <c r="HN120" s="132"/>
      <c r="HO120" s="135"/>
      <c r="HP120" s="135"/>
      <c r="HQ120" s="135"/>
      <c r="HR120" s="135"/>
      <c r="HS120" s="135"/>
      <c r="HT120" s="135"/>
      <c r="HU120" s="135"/>
      <c r="HV120" s="135"/>
      <c r="HW120" s="135"/>
      <c r="HX120" s="135"/>
      <c r="HY120" s="135"/>
      <c r="HZ120" s="135"/>
      <c r="IA120" s="135"/>
      <c r="IB120" s="135"/>
      <c r="IC120" s="135"/>
      <c r="ID120" s="135"/>
      <c r="IE120" s="135"/>
      <c r="IF120" s="135"/>
      <c r="IG120" s="135"/>
      <c r="IH120" s="135"/>
      <c r="II120" s="135"/>
      <c r="IJ120" s="135"/>
      <c r="IK120" s="135"/>
      <c r="IL120" s="135"/>
      <c r="IM120" s="135"/>
      <c r="IN120" s="135"/>
      <c r="IO120" s="132"/>
      <c r="IP120" s="132"/>
      <c r="IQ120" s="132"/>
      <c r="IR120" s="332"/>
      <c r="IS120" s="132"/>
      <c r="IT120" s="332"/>
      <c r="IU120" s="332"/>
      <c r="IV120" s="332"/>
      <c r="IW120" s="332"/>
      <c r="IX120" s="332"/>
      <c r="IY120" s="332"/>
      <c r="IZ120" s="332"/>
      <c r="JA120" s="332"/>
      <c r="JB120" s="332"/>
      <c r="JC120" s="332"/>
      <c r="JD120" s="332"/>
      <c r="JE120" s="332"/>
      <c r="JF120" s="332"/>
      <c r="JG120" s="332"/>
      <c r="JH120" s="332"/>
      <c r="JI120" s="332"/>
      <c r="JJ120" s="332"/>
      <c r="JK120" s="332"/>
      <c r="JL120" s="332"/>
      <c r="JM120" s="332"/>
      <c r="JN120" s="332"/>
      <c r="JO120" s="332"/>
      <c r="JP120" s="332"/>
      <c r="JQ120" s="332"/>
      <c r="JR120" s="332"/>
      <c r="JS120" s="332"/>
      <c r="JT120" s="332"/>
      <c r="JU120" s="332"/>
      <c r="JV120" s="332"/>
      <c r="JW120" s="332"/>
      <c r="JX120" s="332"/>
      <c r="JY120" s="332"/>
      <c r="JZ120" s="332"/>
      <c r="KA120" s="332"/>
      <c r="KB120" s="332"/>
      <c r="KC120" s="332"/>
      <c r="KD120" s="332"/>
      <c r="KE120" s="332"/>
      <c r="KF120" s="332"/>
      <c r="KG120" s="332"/>
      <c r="KH120" s="332"/>
      <c r="KI120" s="332"/>
      <c r="KJ120" s="332"/>
      <c r="KK120" s="332"/>
      <c r="KL120" s="332"/>
      <c r="KM120" s="332"/>
      <c r="KN120" s="332"/>
      <c r="KO120" s="332"/>
      <c r="KP120" s="332"/>
      <c r="KQ120" s="332"/>
      <c r="KR120" s="332"/>
      <c r="KS120" s="332"/>
      <c r="KT120" s="332"/>
      <c r="KU120" s="332"/>
      <c r="KV120" s="332"/>
      <c r="KW120" s="332"/>
      <c r="KX120" s="332"/>
      <c r="KY120" s="332"/>
      <c r="KZ120" s="332"/>
      <c r="LA120" s="332"/>
      <c r="LB120" s="332"/>
      <c r="LC120" s="332"/>
      <c r="LD120" s="332"/>
      <c r="LE120" s="332"/>
      <c r="LF120" s="332"/>
      <c r="LG120" s="332"/>
      <c r="LH120" s="332"/>
      <c r="LI120" s="332"/>
      <c r="LJ120" s="332"/>
      <c r="LK120" s="332"/>
      <c r="LL120" s="332"/>
      <c r="LM120" s="332"/>
      <c r="LN120" s="332"/>
      <c r="LO120" s="332"/>
      <c r="LP120" s="332"/>
      <c r="LQ120" s="332"/>
      <c r="LR120" s="332"/>
      <c r="LS120" s="132">
        <f t="shared" si="40"/>
        <v>71365.71428571429</v>
      </c>
      <c r="LT120" s="132">
        <f t="shared" si="41"/>
        <v>71365.71428571429</v>
      </c>
      <c r="LU120" s="137">
        <f t="shared" si="42"/>
        <v>3967.8791950010896</v>
      </c>
      <c r="LV120" s="136">
        <f t="shared" si="37"/>
        <v>5.5599236057746068E-2</v>
      </c>
      <c r="LW120" s="137">
        <f t="shared" si="38"/>
        <v>59971.428571428572</v>
      </c>
      <c r="LX120" s="137">
        <f t="shared" si="39"/>
        <v>11394.571428571429</v>
      </c>
      <c r="LY120" s="377">
        <f t="shared" si="45"/>
        <v>71366</v>
      </c>
      <c r="LZ120" s="334" t="s">
        <v>642</v>
      </c>
    </row>
    <row r="121" spans="1:344" s="5" customFormat="1" ht="91.5" customHeight="1" x14ac:dyDescent="0.3">
      <c r="A121" s="131">
        <f t="shared" si="43"/>
        <v>118</v>
      </c>
      <c r="B121" s="236" t="s">
        <v>451</v>
      </c>
      <c r="C121" s="8" t="s">
        <v>452</v>
      </c>
      <c r="D121" s="236" t="s">
        <v>8</v>
      </c>
      <c r="E121" s="322">
        <v>1</v>
      </c>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3"/>
      <c r="AG121" s="132"/>
      <c r="AH121" s="132"/>
      <c r="AI121" s="132"/>
      <c r="AJ121" s="132"/>
      <c r="AK121" s="134"/>
      <c r="AL121" s="134"/>
      <c r="AM121" s="135"/>
      <c r="AN121" s="137"/>
      <c r="AO121" s="135"/>
      <c r="AP121" s="135"/>
      <c r="AQ121" s="135"/>
      <c r="AR121" s="135"/>
      <c r="AS121" s="135"/>
      <c r="AT121" s="135">
        <v>285000</v>
      </c>
      <c r="AU121" s="135">
        <v>310000</v>
      </c>
      <c r="AV121" s="137"/>
      <c r="AW121" s="137"/>
      <c r="AX121" s="132"/>
      <c r="AY121" s="132"/>
      <c r="AZ121" s="137"/>
      <c r="BA121" s="137"/>
      <c r="BB121" s="135"/>
      <c r="BC121" s="135"/>
      <c r="BD121" s="137"/>
      <c r="BE121" s="137"/>
      <c r="BF121" s="135"/>
      <c r="BG121" s="135"/>
      <c r="BH121" s="135"/>
      <c r="BI121" s="135"/>
      <c r="BJ121" s="135"/>
      <c r="BK121" s="135"/>
      <c r="BL121" s="135"/>
      <c r="BM121" s="135"/>
      <c r="BN121" s="135"/>
      <c r="BO121" s="135"/>
      <c r="BP121" s="135"/>
      <c r="BQ121" s="330"/>
      <c r="BR121" s="135"/>
      <c r="BS121" s="135"/>
      <c r="BT121" s="135"/>
      <c r="BU121" s="135"/>
      <c r="BV121" s="135"/>
      <c r="BW121" s="135"/>
      <c r="BX121" s="135"/>
      <c r="BY121" s="135"/>
      <c r="BZ121" s="132"/>
      <c r="CA121" s="132"/>
      <c r="CB121" s="132"/>
      <c r="CC121" s="132"/>
      <c r="CD121" s="132"/>
      <c r="CE121" s="132"/>
      <c r="CF121" s="137"/>
      <c r="CG121" s="137"/>
      <c r="CH121" s="330"/>
      <c r="CI121" s="135"/>
      <c r="CJ121" s="135"/>
      <c r="CK121" s="135"/>
      <c r="CL121" s="135"/>
      <c r="CM121" s="135"/>
      <c r="CN121" s="135"/>
      <c r="CO121" s="330"/>
      <c r="CP121" s="135"/>
      <c r="CQ121" s="135"/>
      <c r="CR121" s="135"/>
      <c r="CS121" s="135"/>
      <c r="CT121" s="135"/>
      <c r="CU121" s="135"/>
      <c r="CV121" s="135"/>
      <c r="CW121" s="135"/>
      <c r="CX121" s="135"/>
      <c r="CY121" s="135"/>
      <c r="CZ121" s="135"/>
      <c r="DA121" s="135"/>
      <c r="DB121" s="137"/>
      <c r="DC121" s="137"/>
      <c r="DD121" s="137"/>
      <c r="DE121" s="135"/>
      <c r="DF121" s="135"/>
      <c r="DG121" s="135"/>
      <c r="DH121" s="135"/>
      <c r="DI121" s="135"/>
      <c r="DJ121" s="135"/>
      <c r="DK121" s="135">
        <v>390000</v>
      </c>
      <c r="DL121" s="135"/>
      <c r="DM121" s="135"/>
      <c r="DN121" s="135"/>
      <c r="DO121" s="135"/>
      <c r="DP121" s="135"/>
      <c r="DQ121" s="135"/>
      <c r="DR121" s="135"/>
      <c r="DS121" s="135"/>
      <c r="DT121" s="135"/>
      <c r="DU121" s="135"/>
      <c r="DV121" s="135"/>
      <c r="DW121" s="135"/>
      <c r="DX121" s="135"/>
      <c r="DY121" s="135"/>
      <c r="DZ121" s="135"/>
      <c r="EA121" s="135"/>
      <c r="EB121" s="135"/>
      <c r="EC121" s="135"/>
      <c r="ED121" s="135"/>
      <c r="EE121" s="135"/>
      <c r="EF121" s="135"/>
      <c r="EG121" s="135"/>
      <c r="EH121" s="135"/>
      <c r="EI121" s="135"/>
      <c r="EJ121" s="135"/>
      <c r="EK121" s="135"/>
      <c r="EL121" s="135"/>
      <c r="EM121" s="135"/>
      <c r="EN121" s="135"/>
      <c r="EO121" s="135"/>
      <c r="EP121" s="135"/>
      <c r="EQ121" s="135"/>
      <c r="ER121" s="135"/>
      <c r="ES121" s="135"/>
      <c r="ET121" s="135"/>
      <c r="EU121" s="135"/>
      <c r="EV121" s="135"/>
      <c r="EW121" s="135"/>
      <c r="EX121" s="135"/>
      <c r="EY121" s="135"/>
      <c r="EZ121" s="135"/>
      <c r="FA121" s="135"/>
      <c r="FB121" s="135"/>
      <c r="FC121" s="135"/>
      <c r="FD121" s="135"/>
      <c r="FE121" s="135"/>
      <c r="FF121" s="135"/>
      <c r="FG121" s="135"/>
      <c r="FH121" s="135"/>
      <c r="FI121" s="135"/>
      <c r="FJ121" s="135"/>
      <c r="FK121" s="135"/>
      <c r="FL121" s="135"/>
      <c r="FM121" s="135"/>
      <c r="FN121" s="135"/>
      <c r="FO121" s="135"/>
      <c r="FP121" s="135"/>
      <c r="FQ121" s="135"/>
      <c r="FR121" s="135"/>
      <c r="FS121" s="135"/>
      <c r="FT121" s="135"/>
      <c r="FU121" s="135"/>
      <c r="FV121" s="135"/>
      <c r="FW121" s="135"/>
      <c r="FX121" s="135"/>
      <c r="FY121" s="135"/>
      <c r="FZ121" s="135"/>
      <c r="GA121" s="135"/>
      <c r="GB121" s="135"/>
      <c r="GC121" s="135"/>
      <c r="GD121" s="135"/>
      <c r="GE121" s="135"/>
      <c r="GF121" s="135"/>
      <c r="GG121" s="135"/>
      <c r="GH121" s="135"/>
      <c r="GI121" s="135"/>
      <c r="GJ121" s="135"/>
      <c r="GK121" s="135"/>
      <c r="GL121" s="132"/>
      <c r="GM121" s="132"/>
      <c r="GN121" s="132"/>
      <c r="GO121" s="132"/>
      <c r="GP121" s="132"/>
      <c r="GQ121" s="132"/>
      <c r="GR121" s="135"/>
      <c r="GS121" s="135"/>
      <c r="GT121" s="135"/>
      <c r="GU121" s="135"/>
      <c r="GV121" s="135"/>
      <c r="GW121" s="135"/>
      <c r="GX121" s="135"/>
      <c r="GY121" s="132"/>
      <c r="GZ121" s="132"/>
      <c r="HA121" s="132"/>
      <c r="HB121" s="135"/>
      <c r="HC121" s="135"/>
      <c r="HD121" s="135"/>
      <c r="HE121" s="135"/>
      <c r="HF121" s="135"/>
      <c r="HG121" s="135"/>
      <c r="HH121" s="135"/>
      <c r="HI121" s="132"/>
      <c r="HJ121" s="132"/>
      <c r="HK121" s="132"/>
      <c r="HL121" s="132"/>
      <c r="HM121" s="132"/>
      <c r="HN121" s="132"/>
      <c r="HO121" s="135"/>
      <c r="HP121" s="135"/>
      <c r="HQ121" s="135"/>
      <c r="HR121" s="135"/>
      <c r="HS121" s="135"/>
      <c r="HT121" s="135"/>
      <c r="HU121" s="135"/>
      <c r="HV121" s="135"/>
      <c r="HW121" s="135"/>
      <c r="HX121" s="135"/>
      <c r="HY121" s="135"/>
      <c r="HZ121" s="135"/>
      <c r="IA121" s="135"/>
      <c r="IB121" s="135"/>
      <c r="IC121" s="135"/>
      <c r="ID121" s="135"/>
      <c r="IE121" s="135"/>
      <c r="IF121" s="135"/>
      <c r="IG121" s="135"/>
      <c r="IH121" s="135"/>
      <c r="II121" s="135"/>
      <c r="IJ121" s="135"/>
      <c r="IK121" s="135"/>
      <c r="IL121" s="135"/>
      <c r="IM121" s="135"/>
      <c r="IN121" s="135"/>
      <c r="IO121" s="132"/>
      <c r="IP121" s="132"/>
      <c r="IQ121" s="132"/>
      <c r="IR121" s="332"/>
      <c r="IS121" s="132"/>
      <c r="IT121" s="332"/>
      <c r="IU121" s="332"/>
      <c r="IV121" s="332"/>
      <c r="IW121" s="332"/>
      <c r="IX121" s="332"/>
      <c r="IY121" s="332"/>
      <c r="IZ121" s="332"/>
      <c r="JA121" s="332"/>
      <c r="JB121" s="332"/>
      <c r="JC121" s="332"/>
      <c r="JD121" s="332"/>
      <c r="JE121" s="332"/>
      <c r="JF121" s="332"/>
      <c r="JG121" s="332"/>
      <c r="JH121" s="332"/>
      <c r="JI121" s="332"/>
      <c r="JJ121" s="332"/>
      <c r="JK121" s="332"/>
      <c r="JL121" s="332"/>
      <c r="JM121" s="332"/>
      <c r="JN121" s="332"/>
      <c r="JO121" s="332"/>
      <c r="JP121" s="332"/>
      <c r="JQ121" s="332"/>
      <c r="JR121" s="332"/>
      <c r="JS121" s="332"/>
      <c r="JT121" s="332"/>
      <c r="JU121" s="332"/>
      <c r="JV121" s="332"/>
      <c r="JW121" s="332"/>
      <c r="JX121" s="332"/>
      <c r="JY121" s="332"/>
      <c r="JZ121" s="332"/>
      <c r="KA121" s="332"/>
      <c r="KB121" s="332"/>
      <c r="KC121" s="332"/>
      <c r="KD121" s="332"/>
      <c r="KE121" s="332"/>
      <c r="KF121" s="332"/>
      <c r="KG121" s="332"/>
      <c r="KH121" s="332"/>
      <c r="KI121" s="332"/>
      <c r="KJ121" s="332"/>
      <c r="KK121" s="332"/>
      <c r="KL121" s="332"/>
      <c r="KM121" s="332"/>
      <c r="KN121" s="332"/>
      <c r="KO121" s="332"/>
      <c r="KP121" s="332"/>
      <c r="KQ121" s="332"/>
      <c r="KR121" s="332"/>
      <c r="KS121" s="332"/>
      <c r="KT121" s="332"/>
      <c r="KU121" s="332"/>
      <c r="KV121" s="332"/>
      <c r="KW121" s="332"/>
      <c r="KX121" s="332"/>
      <c r="KY121" s="332"/>
      <c r="KZ121" s="332"/>
      <c r="LA121" s="332"/>
      <c r="LB121" s="332"/>
      <c r="LC121" s="332"/>
      <c r="LD121" s="332"/>
      <c r="LE121" s="332"/>
      <c r="LF121" s="332"/>
      <c r="LG121" s="332"/>
      <c r="LH121" s="332"/>
      <c r="LI121" s="332"/>
      <c r="LJ121" s="332"/>
      <c r="LK121" s="332"/>
      <c r="LL121" s="332"/>
      <c r="LM121" s="332"/>
      <c r="LN121" s="332"/>
      <c r="LO121" s="332"/>
      <c r="LP121" s="332"/>
      <c r="LQ121" s="332"/>
      <c r="LR121" s="332"/>
      <c r="LS121" s="132">
        <f t="shared" si="40"/>
        <v>310000</v>
      </c>
      <c r="LT121" s="132">
        <f t="shared" si="41"/>
        <v>328333.33333333331</v>
      </c>
      <c r="LU121" s="137">
        <f t="shared" si="42"/>
        <v>54848.275573014544</v>
      </c>
      <c r="LV121" s="136">
        <f t="shared" si="37"/>
        <v>0.16705058550156715</v>
      </c>
      <c r="LW121" s="137">
        <f t="shared" si="38"/>
        <v>260504.20168067227</v>
      </c>
      <c r="LX121" s="137">
        <f t="shared" si="39"/>
        <v>49495.798319327732</v>
      </c>
      <c r="LY121" s="377">
        <f t="shared" si="45"/>
        <v>310000</v>
      </c>
      <c r="LZ121" s="138" t="s">
        <v>123</v>
      </c>
    </row>
    <row r="122" spans="1:344" s="5" customFormat="1" ht="115.05" customHeight="1" x14ac:dyDescent="0.3">
      <c r="A122" s="131">
        <f t="shared" si="43"/>
        <v>119</v>
      </c>
      <c r="B122" s="236" t="s">
        <v>453</v>
      </c>
      <c r="C122" s="8" t="s">
        <v>454</v>
      </c>
      <c r="D122" s="236" t="s">
        <v>8</v>
      </c>
      <c r="E122" s="322">
        <v>1</v>
      </c>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c r="AB122" s="132"/>
      <c r="AC122" s="132"/>
      <c r="AD122" s="132"/>
      <c r="AE122" s="132"/>
      <c r="AF122" s="133"/>
      <c r="AG122" s="132"/>
      <c r="AH122" s="132"/>
      <c r="AI122" s="132"/>
      <c r="AJ122" s="132"/>
      <c r="AK122" s="134"/>
      <c r="AL122" s="134"/>
      <c r="AM122" s="135"/>
      <c r="AN122" s="137"/>
      <c r="AO122" s="135"/>
      <c r="AP122" s="135"/>
      <c r="AQ122" s="135"/>
      <c r="AR122" s="135"/>
      <c r="AS122" s="135"/>
      <c r="AT122" s="135">
        <v>833000</v>
      </c>
      <c r="AU122" s="135"/>
      <c r="AV122" s="137"/>
      <c r="AW122" s="137"/>
      <c r="AX122" s="132"/>
      <c r="AY122" s="132"/>
      <c r="AZ122" s="137"/>
      <c r="BA122" s="137"/>
      <c r="BB122" s="135"/>
      <c r="BC122" s="135"/>
      <c r="BD122" s="137"/>
      <c r="BE122" s="137"/>
      <c r="BF122" s="135"/>
      <c r="BG122" s="135"/>
      <c r="BH122" s="135"/>
      <c r="BI122" s="135"/>
      <c r="BJ122" s="135"/>
      <c r="BK122" s="135"/>
      <c r="BL122" s="135"/>
      <c r="BM122" s="135"/>
      <c r="BN122" s="135"/>
      <c r="BO122" s="135"/>
      <c r="BP122" s="135"/>
      <c r="BQ122" s="330"/>
      <c r="BR122" s="135"/>
      <c r="BS122" s="135"/>
      <c r="BT122" s="135"/>
      <c r="BU122" s="135"/>
      <c r="BV122" s="135"/>
      <c r="BW122" s="135"/>
      <c r="BX122" s="135"/>
      <c r="BY122" s="135"/>
      <c r="BZ122" s="132"/>
      <c r="CA122" s="132"/>
      <c r="CB122" s="132"/>
      <c r="CC122" s="132"/>
      <c r="CD122" s="132"/>
      <c r="CE122" s="132"/>
      <c r="CF122" s="137"/>
      <c r="CG122" s="137"/>
      <c r="CH122" s="330"/>
      <c r="CI122" s="135"/>
      <c r="CJ122" s="135"/>
      <c r="CK122" s="135"/>
      <c r="CL122" s="135"/>
      <c r="CM122" s="135"/>
      <c r="CN122" s="135"/>
      <c r="CO122" s="330"/>
      <c r="CP122" s="135">
        <v>827050</v>
      </c>
      <c r="CQ122" s="135"/>
      <c r="CR122" s="135"/>
      <c r="CS122" s="135"/>
      <c r="CT122" s="135"/>
      <c r="CU122" s="135"/>
      <c r="CV122" s="135"/>
      <c r="CW122" s="135"/>
      <c r="CX122" s="135"/>
      <c r="CY122" s="135"/>
      <c r="CZ122" s="135"/>
      <c r="DA122" s="135"/>
      <c r="DB122" s="137"/>
      <c r="DC122" s="137"/>
      <c r="DD122" s="137"/>
      <c r="DE122" s="135"/>
      <c r="DF122" s="135"/>
      <c r="DG122" s="135"/>
      <c r="DH122" s="135"/>
      <c r="DI122" s="135"/>
      <c r="DJ122" s="135"/>
      <c r="DK122" s="135"/>
      <c r="DL122" s="135"/>
      <c r="DM122" s="135"/>
      <c r="DN122" s="135"/>
      <c r="DO122" s="135"/>
      <c r="DP122" s="135"/>
      <c r="DQ122" s="135"/>
      <c r="DR122" s="135"/>
      <c r="DS122" s="135"/>
      <c r="DT122" s="135"/>
      <c r="DU122" s="135"/>
      <c r="DV122" s="135"/>
      <c r="DW122" s="135"/>
      <c r="DX122" s="135"/>
      <c r="DY122" s="135"/>
      <c r="DZ122" s="135"/>
      <c r="EA122" s="135"/>
      <c r="EB122" s="135"/>
      <c r="EC122" s="135"/>
      <c r="ED122" s="135"/>
      <c r="EE122" s="135"/>
      <c r="EF122" s="135"/>
      <c r="EG122" s="135"/>
      <c r="EH122" s="135"/>
      <c r="EI122" s="135"/>
      <c r="EJ122" s="135"/>
      <c r="EK122" s="135"/>
      <c r="EL122" s="135"/>
      <c r="EM122" s="135"/>
      <c r="EN122" s="135"/>
      <c r="EO122" s="135"/>
      <c r="EP122" s="135"/>
      <c r="EQ122" s="135"/>
      <c r="ER122" s="135"/>
      <c r="ES122" s="135"/>
      <c r="ET122" s="135"/>
      <c r="EU122" s="135"/>
      <c r="EV122" s="135"/>
      <c r="EW122" s="135"/>
      <c r="EX122" s="135"/>
      <c r="EY122" s="135"/>
      <c r="EZ122" s="135"/>
      <c r="FA122" s="135"/>
      <c r="FB122" s="135"/>
      <c r="FC122" s="135"/>
      <c r="FD122" s="135"/>
      <c r="FE122" s="135"/>
      <c r="FF122" s="135"/>
      <c r="FG122" s="135"/>
      <c r="FH122" s="135"/>
      <c r="FI122" s="135"/>
      <c r="FJ122" s="135"/>
      <c r="FK122" s="135"/>
      <c r="FL122" s="135"/>
      <c r="FM122" s="135"/>
      <c r="FN122" s="135"/>
      <c r="FO122" s="135"/>
      <c r="FP122" s="135"/>
      <c r="FQ122" s="135"/>
      <c r="FR122" s="135"/>
      <c r="FS122" s="135"/>
      <c r="FT122" s="135"/>
      <c r="FU122" s="135"/>
      <c r="FV122" s="135"/>
      <c r="FW122" s="135"/>
      <c r="FX122" s="135"/>
      <c r="FY122" s="135"/>
      <c r="FZ122" s="135"/>
      <c r="GA122" s="135"/>
      <c r="GB122" s="135"/>
      <c r="GC122" s="135"/>
      <c r="GD122" s="135"/>
      <c r="GE122" s="135"/>
      <c r="GF122" s="135"/>
      <c r="GG122" s="135"/>
      <c r="GH122" s="135"/>
      <c r="GI122" s="135"/>
      <c r="GJ122" s="135"/>
      <c r="GK122" s="135"/>
      <c r="GL122" s="132"/>
      <c r="GM122" s="132"/>
      <c r="GN122" s="132"/>
      <c r="GO122" s="132"/>
      <c r="GP122" s="132"/>
      <c r="GQ122" s="132"/>
      <c r="GR122" s="135"/>
      <c r="GS122" s="135"/>
      <c r="GT122" s="135"/>
      <c r="GU122" s="135"/>
      <c r="GV122" s="135"/>
      <c r="GW122" s="135"/>
      <c r="GX122" s="135"/>
      <c r="GY122" s="132"/>
      <c r="GZ122" s="132"/>
      <c r="HA122" s="132"/>
      <c r="HB122" s="135"/>
      <c r="HC122" s="135"/>
      <c r="HD122" s="135"/>
      <c r="HE122" s="135"/>
      <c r="HF122" s="135"/>
      <c r="HG122" s="135"/>
      <c r="HH122" s="135"/>
      <c r="HI122" s="132"/>
      <c r="HJ122" s="132"/>
      <c r="HK122" s="132"/>
      <c r="HL122" s="132"/>
      <c r="HM122" s="132"/>
      <c r="HN122" s="132"/>
      <c r="HO122" s="135"/>
      <c r="HP122" s="135"/>
      <c r="HQ122" s="135"/>
      <c r="HR122" s="135"/>
      <c r="HS122" s="135"/>
      <c r="HT122" s="135"/>
      <c r="HU122" s="135"/>
      <c r="HV122" s="135"/>
      <c r="HW122" s="135"/>
      <c r="HX122" s="135"/>
      <c r="HY122" s="135"/>
      <c r="HZ122" s="135"/>
      <c r="IA122" s="135"/>
      <c r="IB122" s="135"/>
      <c r="IC122" s="135"/>
      <c r="ID122" s="135"/>
      <c r="IE122" s="135"/>
      <c r="IF122" s="135"/>
      <c r="IG122" s="135"/>
      <c r="IH122" s="135"/>
      <c r="II122" s="135"/>
      <c r="IJ122" s="135"/>
      <c r="IK122" s="135"/>
      <c r="IL122" s="135"/>
      <c r="IM122" s="135"/>
      <c r="IN122" s="135"/>
      <c r="IO122" s="132"/>
      <c r="IP122" s="132"/>
      <c r="IQ122" s="132"/>
      <c r="IR122" s="332"/>
      <c r="IS122" s="132"/>
      <c r="IT122" s="332"/>
      <c r="IU122" s="332"/>
      <c r="IV122" s="332"/>
      <c r="IW122" s="332"/>
      <c r="IX122" s="332"/>
      <c r="IY122" s="332"/>
      <c r="IZ122" s="332"/>
      <c r="JA122" s="332"/>
      <c r="JB122" s="332"/>
      <c r="JC122" s="332"/>
      <c r="JD122" s="332"/>
      <c r="JE122" s="332"/>
      <c r="JF122" s="332"/>
      <c r="JG122" s="332"/>
      <c r="JH122" s="332"/>
      <c r="JI122" s="332"/>
      <c r="JJ122" s="332"/>
      <c r="JK122" s="332"/>
      <c r="JL122" s="332"/>
      <c r="JM122" s="332"/>
      <c r="JN122" s="332"/>
      <c r="JO122" s="332"/>
      <c r="JP122" s="332"/>
      <c r="JQ122" s="332"/>
      <c r="JR122" s="332"/>
      <c r="JS122" s="332"/>
      <c r="JT122" s="332"/>
      <c r="JU122" s="332"/>
      <c r="JV122" s="332"/>
      <c r="JW122" s="332"/>
      <c r="JX122" s="332"/>
      <c r="JY122" s="332"/>
      <c r="JZ122" s="332"/>
      <c r="KA122" s="332"/>
      <c r="KB122" s="332"/>
      <c r="KC122" s="332"/>
      <c r="KD122" s="332"/>
      <c r="KE122" s="332"/>
      <c r="KF122" s="332"/>
      <c r="KG122" s="332"/>
      <c r="KH122" s="332"/>
      <c r="KI122" s="332"/>
      <c r="KJ122" s="332"/>
      <c r="KK122" s="332"/>
      <c r="KL122" s="332"/>
      <c r="KM122" s="332"/>
      <c r="KN122" s="332"/>
      <c r="KO122" s="332"/>
      <c r="KP122" s="332"/>
      <c r="KQ122" s="332"/>
      <c r="KR122" s="332"/>
      <c r="KS122" s="332"/>
      <c r="KT122" s="332"/>
      <c r="KU122" s="332"/>
      <c r="KV122" s="332"/>
      <c r="KW122" s="332"/>
      <c r="KX122" s="332"/>
      <c r="KY122" s="332"/>
      <c r="KZ122" s="332"/>
      <c r="LA122" s="332"/>
      <c r="LB122" s="332"/>
      <c r="LC122" s="332"/>
      <c r="LD122" s="332"/>
      <c r="LE122" s="332"/>
      <c r="LF122" s="332"/>
      <c r="LG122" s="332"/>
      <c r="LH122" s="332"/>
      <c r="LI122" s="332"/>
      <c r="LJ122" s="332"/>
      <c r="LK122" s="332"/>
      <c r="LL122" s="332"/>
      <c r="LM122" s="332"/>
      <c r="LN122" s="332"/>
      <c r="LO122" s="332"/>
      <c r="LP122" s="332"/>
      <c r="LQ122" s="332"/>
      <c r="LR122" s="332"/>
      <c r="LS122" s="132">
        <f t="shared" si="40"/>
        <v>830025</v>
      </c>
      <c r="LT122" s="132">
        <f t="shared" si="41"/>
        <v>830025</v>
      </c>
      <c r="LU122" s="137">
        <f t="shared" si="42"/>
        <v>4207.2853480599579</v>
      </c>
      <c r="LV122" s="136">
        <f t="shared" si="37"/>
        <v>5.0688658149573304E-3</v>
      </c>
      <c r="LW122" s="137">
        <f t="shared" si="38"/>
        <v>697500</v>
      </c>
      <c r="LX122" s="137">
        <f t="shared" si="39"/>
        <v>132525</v>
      </c>
      <c r="LY122" s="377">
        <f t="shared" si="45"/>
        <v>830025</v>
      </c>
      <c r="LZ122" s="138" t="s">
        <v>125</v>
      </c>
    </row>
    <row r="123" spans="1:344" s="5" customFormat="1" ht="112.05" customHeight="1" x14ac:dyDescent="0.3">
      <c r="A123" s="131">
        <f t="shared" si="43"/>
        <v>120</v>
      </c>
      <c r="B123" s="236" t="s">
        <v>455</v>
      </c>
      <c r="C123" s="8" t="s">
        <v>456</v>
      </c>
      <c r="D123" s="236" t="s">
        <v>8</v>
      </c>
      <c r="E123" s="322">
        <v>1</v>
      </c>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c r="AB123" s="132"/>
      <c r="AC123" s="132"/>
      <c r="AD123" s="132"/>
      <c r="AE123" s="132"/>
      <c r="AF123" s="133"/>
      <c r="AG123" s="132"/>
      <c r="AH123" s="132"/>
      <c r="AI123" s="132"/>
      <c r="AJ123" s="132"/>
      <c r="AK123" s="134"/>
      <c r="AL123" s="134"/>
      <c r="AM123" s="135"/>
      <c r="AN123" s="137"/>
      <c r="AO123" s="135"/>
      <c r="AP123" s="135"/>
      <c r="AQ123" s="135"/>
      <c r="AR123" s="135"/>
      <c r="AS123" s="135"/>
      <c r="AT123" s="135">
        <v>1308000</v>
      </c>
      <c r="AU123" s="135"/>
      <c r="AV123" s="137"/>
      <c r="AW123" s="137"/>
      <c r="AX123" s="132"/>
      <c r="AY123" s="132"/>
      <c r="AZ123" s="137"/>
      <c r="BA123" s="137"/>
      <c r="BB123" s="135"/>
      <c r="BC123" s="135"/>
      <c r="BD123" s="137"/>
      <c r="BE123" s="137"/>
      <c r="BF123" s="135"/>
      <c r="BG123" s="135"/>
      <c r="BH123" s="135"/>
      <c r="BI123" s="135"/>
      <c r="BJ123" s="135"/>
      <c r="BK123" s="135"/>
      <c r="BL123" s="135"/>
      <c r="BM123" s="135"/>
      <c r="BN123" s="135"/>
      <c r="BO123" s="135"/>
      <c r="BP123" s="135"/>
      <c r="BQ123" s="330"/>
      <c r="BR123" s="135"/>
      <c r="BS123" s="135"/>
      <c r="BT123" s="135"/>
      <c r="BU123" s="135"/>
      <c r="BV123" s="135"/>
      <c r="BW123" s="135"/>
      <c r="BX123" s="135"/>
      <c r="BY123" s="135"/>
      <c r="BZ123" s="132"/>
      <c r="CA123" s="132"/>
      <c r="CB123" s="132"/>
      <c r="CC123" s="132"/>
      <c r="CD123" s="132"/>
      <c r="CE123" s="132"/>
      <c r="CF123" s="137"/>
      <c r="CG123" s="137"/>
      <c r="CH123" s="330"/>
      <c r="CI123" s="135"/>
      <c r="CJ123" s="135"/>
      <c r="CK123" s="135"/>
      <c r="CL123" s="135"/>
      <c r="CM123" s="135"/>
      <c r="CN123" s="135"/>
      <c r="CO123" s="330"/>
      <c r="CP123" s="135">
        <v>1547000</v>
      </c>
      <c r="CQ123" s="135"/>
      <c r="CR123" s="135"/>
      <c r="CS123" s="135"/>
      <c r="CT123" s="135"/>
      <c r="CU123" s="135"/>
      <c r="CV123" s="135"/>
      <c r="CW123" s="135"/>
      <c r="CX123" s="135"/>
      <c r="CY123" s="135"/>
      <c r="CZ123" s="135"/>
      <c r="DA123" s="135"/>
      <c r="DB123" s="137"/>
      <c r="DC123" s="137"/>
      <c r="DD123" s="137"/>
      <c r="DE123" s="135"/>
      <c r="DF123" s="135"/>
      <c r="DG123" s="135"/>
      <c r="DH123" s="135"/>
      <c r="DI123" s="135"/>
      <c r="DJ123" s="135"/>
      <c r="DK123" s="135"/>
      <c r="DL123" s="135"/>
      <c r="DM123" s="135"/>
      <c r="DN123" s="135"/>
      <c r="DO123" s="135"/>
      <c r="DP123" s="135"/>
      <c r="DQ123" s="135"/>
      <c r="DR123" s="135">
        <v>1597176</v>
      </c>
      <c r="DS123" s="135"/>
      <c r="DT123" s="135"/>
      <c r="DU123" s="135"/>
      <c r="DV123" s="135"/>
      <c r="DW123" s="135"/>
      <c r="DX123" s="135"/>
      <c r="DY123" s="135"/>
      <c r="DZ123" s="135"/>
      <c r="EA123" s="135"/>
      <c r="EB123" s="135"/>
      <c r="EC123" s="135"/>
      <c r="ED123" s="135"/>
      <c r="EE123" s="135"/>
      <c r="EF123" s="135"/>
      <c r="EG123" s="135"/>
      <c r="EH123" s="135"/>
      <c r="EI123" s="135"/>
      <c r="EJ123" s="135"/>
      <c r="EK123" s="135"/>
      <c r="EL123" s="135"/>
      <c r="EM123" s="135"/>
      <c r="EN123" s="135"/>
      <c r="EO123" s="135"/>
      <c r="EP123" s="135"/>
      <c r="EQ123" s="135"/>
      <c r="ER123" s="135"/>
      <c r="ES123" s="135"/>
      <c r="ET123" s="135"/>
      <c r="EU123" s="135"/>
      <c r="EV123" s="135"/>
      <c r="EW123" s="135"/>
      <c r="EX123" s="135"/>
      <c r="EY123" s="135"/>
      <c r="EZ123" s="135"/>
      <c r="FA123" s="135"/>
      <c r="FB123" s="135"/>
      <c r="FC123" s="135"/>
      <c r="FD123" s="135"/>
      <c r="FE123" s="135"/>
      <c r="FF123" s="135"/>
      <c r="FG123" s="135"/>
      <c r="FH123" s="135"/>
      <c r="FI123" s="135"/>
      <c r="FJ123" s="135"/>
      <c r="FK123" s="135"/>
      <c r="FL123" s="135"/>
      <c r="FM123" s="135"/>
      <c r="FN123" s="135"/>
      <c r="FO123" s="135"/>
      <c r="FP123" s="135"/>
      <c r="FQ123" s="135"/>
      <c r="FR123" s="135"/>
      <c r="FS123" s="135"/>
      <c r="FT123" s="135"/>
      <c r="FU123" s="135"/>
      <c r="FV123" s="135"/>
      <c r="FW123" s="135"/>
      <c r="FX123" s="135"/>
      <c r="FY123" s="135"/>
      <c r="FZ123" s="135"/>
      <c r="GA123" s="135"/>
      <c r="GB123" s="135"/>
      <c r="GC123" s="135"/>
      <c r="GD123" s="135"/>
      <c r="GE123" s="135"/>
      <c r="GF123" s="135"/>
      <c r="GG123" s="135"/>
      <c r="GH123" s="135"/>
      <c r="GI123" s="135"/>
      <c r="GJ123" s="135"/>
      <c r="GK123" s="135"/>
      <c r="GL123" s="132"/>
      <c r="GM123" s="132"/>
      <c r="GN123" s="132"/>
      <c r="GO123" s="132"/>
      <c r="GP123" s="132"/>
      <c r="GQ123" s="132"/>
      <c r="GR123" s="135"/>
      <c r="GS123" s="135"/>
      <c r="GT123" s="135"/>
      <c r="GU123" s="135"/>
      <c r="GV123" s="135"/>
      <c r="GW123" s="135"/>
      <c r="GX123" s="135"/>
      <c r="GY123" s="132"/>
      <c r="GZ123" s="132"/>
      <c r="HA123" s="132"/>
      <c r="HB123" s="135"/>
      <c r="HC123" s="135"/>
      <c r="HD123" s="135"/>
      <c r="HE123" s="135"/>
      <c r="HF123" s="135"/>
      <c r="HG123" s="135"/>
      <c r="HH123" s="135"/>
      <c r="HI123" s="132"/>
      <c r="HJ123" s="132"/>
      <c r="HK123" s="132"/>
      <c r="HL123" s="132"/>
      <c r="HM123" s="132"/>
      <c r="HN123" s="132"/>
      <c r="HO123" s="135"/>
      <c r="HP123" s="135"/>
      <c r="HQ123" s="135"/>
      <c r="HR123" s="135"/>
      <c r="HS123" s="135"/>
      <c r="HT123" s="135"/>
      <c r="HU123" s="135"/>
      <c r="HV123" s="135"/>
      <c r="HW123" s="135"/>
      <c r="HX123" s="135"/>
      <c r="HY123" s="135"/>
      <c r="HZ123" s="135"/>
      <c r="IA123" s="135"/>
      <c r="IB123" s="135"/>
      <c r="IC123" s="135"/>
      <c r="ID123" s="135"/>
      <c r="IE123" s="135"/>
      <c r="IF123" s="135"/>
      <c r="IG123" s="135"/>
      <c r="IH123" s="135"/>
      <c r="II123" s="135"/>
      <c r="IJ123" s="135"/>
      <c r="IK123" s="135"/>
      <c r="IL123" s="135"/>
      <c r="IM123" s="135"/>
      <c r="IN123" s="135"/>
      <c r="IO123" s="132"/>
      <c r="IP123" s="132"/>
      <c r="IQ123" s="132"/>
      <c r="IR123" s="332"/>
      <c r="IS123" s="132"/>
      <c r="IT123" s="332"/>
      <c r="IU123" s="332"/>
      <c r="IV123" s="332"/>
      <c r="IW123" s="332"/>
      <c r="IX123" s="332"/>
      <c r="IY123" s="332"/>
      <c r="IZ123" s="332"/>
      <c r="JA123" s="332"/>
      <c r="JB123" s="332"/>
      <c r="JC123" s="332"/>
      <c r="JD123" s="332"/>
      <c r="JE123" s="332"/>
      <c r="JF123" s="332"/>
      <c r="JG123" s="332"/>
      <c r="JH123" s="332"/>
      <c r="JI123" s="332"/>
      <c r="JJ123" s="332"/>
      <c r="JK123" s="332"/>
      <c r="JL123" s="332"/>
      <c r="JM123" s="332"/>
      <c r="JN123" s="332"/>
      <c r="JO123" s="332"/>
      <c r="JP123" s="332"/>
      <c r="JQ123" s="332"/>
      <c r="JR123" s="332"/>
      <c r="JS123" s="332"/>
      <c r="JT123" s="332"/>
      <c r="JU123" s="332"/>
      <c r="JV123" s="332"/>
      <c r="JW123" s="332"/>
      <c r="JX123" s="332"/>
      <c r="JY123" s="332"/>
      <c r="JZ123" s="332"/>
      <c r="KA123" s="332"/>
      <c r="KB123" s="332"/>
      <c r="KC123" s="332"/>
      <c r="KD123" s="332"/>
      <c r="KE123" s="332"/>
      <c r="KF123" s="332"/>
      <c r="KG123" s="332"/>
      <c r="KH123" s="332"/>
      <c r="KI123" s="332"/>
      <c r="KJ123" s="332"/>
      <c r="KK123" s="332"/>
      <c r="KL123" s="332"/>
      <c r="KM123" s="332"/>
      <c r="KN123" s="332"/>
      <c r="KO123" s="332"/>
      <c r="KP123" s="332"/>
      <c r="KQ123" s="332"/>
      <c r="KR123" s="332"/>
      <c r="KS123" s="332"/>
      <c r="KT123" s="332"/>
      <c r="KU123" s="332"/>
      <c r="KV123" s="332"/>
      <c r="KW123" s="332"/>
      <c r="KX123" s="332"/>
      <c r="KY123" s="332"/>
      <c r="KZ123" s="332"/>
      <c r="LA123" s="332"/>
      <c r="LB123" s="332"/>
      <c r="LC123" s="332"/>
      <c r="LD123" s="332"/>
      <c r="LE123" s="332"/>
      <c r="LF123" s="332"/>
      <c r="LG123" s="332"/>
      <c r="LH123" s="332"/>
      <c r="LI123" s="332"/>
      <c r="LJ123" s="332"/>
      <c r="LK123" s="332"/>
      <c r="LL123" s="332"/>
      <c r="LM123" s="332"/>
      <c r="LN123" s="332"/>
      <c r="LO123" s="332"/>
      <c r="LP123" s="332"/>
      <c r="LQ123" s="332"/>
      <c r="LR123" s="332"/>
      <c r="LS123" s="132">
        <f t="shared" si="40"/>
        <v>1547000</v>
      </c>
      <c r="LT123" s="132">
        <f t="shared" si="41"/>
        <v>1484058.6666666667</v>
      </c>
      <c r="LU123" s="137">
        <f t="shared" si="42"/>
        <v>154521.51411804551</v>
      </c>
      <c r="LV123" s="136">
        <f t="shared" si="37"/>
        <v>0.10412089332365489</v>
      </c>
      <c r="LW123" s="137">
        <f t="shared" si="38"/>
        <v>1247108.4033613447</v>
      </c>
      <c r="LX123" s="137">
        <f t="shared" si="39"/>
        <v>236950.59663865549</v>
      </c>
      <c r="LY123" s="377">
        <f t="shared" si="45"/>
        <v>1484059</v>
      </c>
      <c r="LZ123" s="138" t="s">
        <v>125</v>
      </c>
    </row>
    <row r="124" spans="1:344" s="5" customFormat="1" ht="92.55" customHeight="1" x14ac:dyDescent="0.3">
      <c r="A124" s="131">
        <f t="shared" si="43"/>
        <v>121</v>
      </c>
      <c r="B124" s="236" t="s">
        <v>457</v>
      </c>
      <c r="C124" s="66" t="s">
        <v>716</v>
      </c>
      <c r="D124" s="236" t="s">
        <v>8</v>
      </c>
      <c r="E124" s="322">
        <v>1</v>
      </c>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c r="AB124" s="132"/>
      <c r="AC124" s="132"/>
      <c r="AD124" s="132"/>
      <c r="AE124" s="132"/>
      <c r="AF124" s="133"/>
      <c r="AG124" s="132"/>
      <c r="AH124" s="132"/>
      <c r="AI124" s="132"/>
      <c r="AJ124" s="132"/>
      <c r="AK124" s="134"/>
      <c r="AL124" s="134"/>
      <c r="AM124" s="135"/>
      <c r="AN124" s="137"/>
      <c r="AO124" s="135"/>
      <c r="AP124" s="135"/>
      <c r="AQ124" s="135"/>
      <c r="AR124" s="135"/>
      <c r="AS124" s="135"/>
      <c r="AT124" s="135">
        <v>290000</v>
      </c>
      <c r="AU124" s="135">
        <v>300000</v>
      </c>
      <c r="AV124" s="137"/>
      <c r="AW124" s="137"/>
      <c r="AX124" s="132"/>
      <c r="AY124" s="132"/>
      <c r="AZ124" s="137"/>
      <c r="BA124" s="137"/>
      <c r="BB124" s="135"/>
      <c r="BC124" s="135"/>
      <c r="BD124" s="137"/>
      <c r="BE124" s="137"/>
      <c r="BF124" s="135"/>
      <c r="BG124" s="135"/>
      <c r="BH124" s="135"/>
      <c r="BI124" s="135"/>
      <c r="BJ124" s="135"/>
      <c r="BK124" s="135"/>
      <c r="BL124" s="135"/>
      <c r="BM124" s="135"/>
      <c r="BN124" s="135"/>
      <c r="BO124" s="135"/>
      <c r="BP124" s="135"/>
      <c r="BQ124" s="330"/>
      <c r="BR124" s="135"/>
      <c r="BS124" s="135"/>
      <c r="BT124" s="135"/>
      <c r="BU124" s="135"/>
      <c r="BV124" s="135"/>
      <c r="BW124" s="135"/>
      <c r="BX124" s="135"/>
      <c r="BY124" s="135"/>
      <c r="BZ124" s="132"/>
      <c r="CA124" s="132"/>
      <c r="CB124" s="132"/>
      <c r="CC124" s="132"/>
      <c r="CD124" s="132"/>
      <c r="CE124" s="132"/>
      <c r="CF124" s="137"/>
      <c r="CG124" s="137"/>
      <c r="CH124" s="330"/>
      <c r="CI124" s="135"/>
      <c r="CJ124" s="135"/>
      <c r="CK124" s="135"/>
      <c r="CL124" s="135"/>
      <c r="CM124" s="135"/>
      <c r="CN124" s="135"/>
      <c r="CO124" s="330"/>
      <c r="CP124" s="135"/>
      <c r="CQ124" s="135"/>
      <c r="CR124" s="135"/>
      <c r="CS124" s="135"/>
      <c r="CT124" s="135"/>
      <c r="CU124" s="135"/>
      <c r="CV124" s="135"/>
      <c r="CW124" s="135"/>
      <c r="CX124" s="135"/>
      <c r="CY124" s="135"/>
      <c r="CZ124" s="135"/>
      <c r="DA124" s="135"/>
      <c r="DB124" s="137"/>
      <c r="DC124" s="137"/>
      <c r="DD124" s="137"/>
      <c r="DE124" s="135"/>
      <c r="DF124" s="135"/>
      <c r="DG124" s="135"/>
      <c r="DH124" s="135"/>
      <c r="DI124" s="135"/>
      <c r="DJ124" s="135"/>
      <c r="DK124" s="135">
        <v>350000</v>
      </c>
      <c r="DL124" s="135"/>
      <c r="DM124" s="135"/>
      <c r="DN124" s="135"/>
      <c r="DO124" s="135"/>
      <c r="DP124" s="135"/>
      <c r="DQ124" s="135"/>
      <c r="DR124" s="135"/>
      <c r="DS124" s="135"/>
      <c r="DT124" s="135"/>
      <c r="DU124" s="135"/>
      <c r="DV124" s="135"/>
      <c r="DW124" s="135"/>
      <c r="DX124" s="135"/>
      <c r="DY124" s="135"/>
      <c r="DZ124" s="135"/>
      <c r="EA124" s="135"/>
      <c r="EB124" s="135"/>
      <c r="EC124" s="135"/>
      <c r="ED124" s="135"/>
      <c r="EE124" s="135"/>
      <c r="EF124" s="135"/>
      <c r="EG124" s="135"/>
      <c r="EH124" s="135"/>
      <c r="EI124" s="135"/>
      <c r="EJ124" s="135"/>
      <c r="EK124" s="135"/>
      <c r="EL124" s="135"/>
      <c r="EM124" s="135"/>
      <c r="EN124" s="135"/>
      <c r="EO124" s="135"/>
      <c r="EP124" s="135"/>
      <c r="EQ124" s="135"/>
      <c r="ER124" s="135"/>
      <c r="ES124" s="135"/>
      <c r="ET124" s="135"/>
      <c r="EU124" s="135"/>
      <c r="EV124" s="135"/>
      <c r="EW124" s="135"/>
      <c r="EX124" s="135"/>
      <c r="EY124" s="135"/>
      <c r="EZ124" s="135"/>
      <c r="FA124" s="135"/>
      <c r="FB124" s="135"/>
      <c r="FC124" s="135"/>
      <c r="FD124" s="135"/>
      <c r="FE124" s="135"/>
      <c r="FF124" s="135"/>
      <c r="FG124" s="135"/>
      <c r="FH124" s="135"/>
      <c r="FI124" s="135"/>
      <c r="FJ124" s="135"/>
      <c r="FK124" s="135"/>
      <c r="FL124" s="135"/>
      <c r="FM124" s="135"/>
      <c r="FN124" s="135"/>
      <c r="FO124" s="135"/>
      <c r="FP124" s="135"/>
      <c r="FQ124" s="135"/>
      <c r="FR124" s="135"/>
      <c r="FS124" s="135"/>
      <c r="FT124" s="135"/>
      <c r="FU124" s="135"/>
      <c r="FV124" s="135"/>
      <c r="FW124" s="135"/>
      <c r="FX124" s="135"/>
      <c r="FY124" s="135"/>
      <c r="FZ124" s="135"/>
      <c r="GA124" s="135"/>
      <c r="GB124" s="135"/>
      <c r="GC124" s="135"/>
      <c r="GD124" s="135"/>
      <c r="GE124" s="135"/>
      <c r="GF124" s="135"/>
      <c r="GG124" s="135"/>
      <c r="GH124" s="135"/>
      <c r="GI124" s="135"/>
      <c r="GJ124" s="135"/>
      <c r="GK124" s="135"/>
      <c r="GL124" s="132"/>
      <c r="GM124" s="132"/>
      <c r="GN124" s="132"/>
      <c r="GO124" s="132"/>
      <c r="GP124" s="132"/>
      <c r="GQ124" s="132"/>
      <c r="GR124" s="135"/>
      <c r="GS124" s="135"/>
      <c r="GT124" s="135"/>
      <c r="GU124" s="135"/>
      <c r="GV124" s="135"/>
      <c r="GW124" s="135"/>
      <c r="GX124" s="135"/>
      <c r="GY124" s="132"/>
      <c r="GZ124" s="132"/>
      <c r="HA124" s="132"/>
      <c r="HB124" s="135"/>
      <c r="HC124" s="135"/>
      <c r="HD124" s="135"/>
      <c r="HE124" s="135"/>
      <c r="HF124" s="135"/>
      <c r="HG124" s="135"/>
      <c r="HH124" s="135"/>
      <c r="HI124" s="132"/>
      <c r="HJ124" s="132"/>
      <c r="HK124" s="132"/>
      <c r="HL124" s="132"/>
      <c r="HM124" s="132"/>
      <c r="HN124" s="132"/>
      <c r="HO124" s="135"/>
      <c r="HP124" s="135"/>
      <c r="HQ124" s="135"/>
      <c r="HR124" s="135"/>
      <c r="HS124" s="135"/>
      <c r="HT124" s="135"/>
      <c r="HU124" s="135"/>
      <c r="HV124" s="135"/>
      <c r="HW124" s="135"/>
      <c r="HX124" s="135"/>
      <c r="HY124" s="135"/>
      <c r="HZ124" s="135"/>
      <c r="IA124" s="135"/>
      <c r="IB124" s="135"/>
      <c r="IC124" s="135"/>
      <c r="ID124" s="135"/>
      <c r="IE124" s="135"/>
      <c r="IF124" s="135"/>
      <c r="IG124" s="135"/>
      <c r="IH124" s="135"/>
      <c r="II124" s="135"/>
      <c r="IJ124" s="135"/>
      <c r="IK124" s="135"/>
      <c r="IL124" s="135"/>
      <c r="IM124" s="135"/>
      <c r="IN124" s="135"/>
      <c r="IO124" s="132"/>
      <c r="IP124" s="132"/>
      <c r="IQ124" s="132"/>
      <c r="IR124" s="332"/>
      <c r="IS124" s="132"/>
      <c r="IT124" s="332"/>
      <c r="IU124" s="332"/>
      <c r="IV124" s="332"/>
      <c r="IW124" s="332"/>
      <c r="IX124" s="332"/>
      <c r="IY124" s="332"/>
      <c r="IZ124" s="332"/>
      <c r="JA124" s="332"/>
      <c r="JB124" s="332"/>
      <c r="JC124" s="332"/>
      <c r="JD124" s="332"/>
      <c r="JE124" s="332"/>
      <c r="JF124" s="332"/>
      <c r="JG124" s="332"/>
      <c r="JH124" s="332"/>
      <c r="JI124" s="332"/>
      <c r="JJ124" s="332"/>
      <c r="JK124" s="332"/>
      <c r="JL124" s="332"/>
      <c r="JM124" s="332"/>
      <c r="JN124" s="332"/>
      <c r="JO124" s="332"/>
      <c r="JP124" s="332"/>
      <c r="JQ124" s="332"/>
      <c r="JR124" s="332"/>
      <c r="JS124" s="332"/>
      <c r="JT124" s="332"/>
      <c r="JU124" s="332"/>
      <c r="JV124" s="332"/>
      <c r="JW124" s="332"/>
      <c r="JX124" s="332"/>
      <c r="JY124" s="332"/>
      <c r="JZ124" s="332"/>
      <c r="KA124" s="332"/>
      <c r="KB124" s="332"/>
      <c r="KC124" s="332"/>
      <c r="KD124" s="332"/>
      <c r="KE124" s="332"/>
      <c r="KF124" s="332"/>
      <c r="KG124" s="332"/>
      <c r="KH124" s="332"/>
      <c r="KI124" s="332"/>
      <c r="KJ124" s="332"/>
      <c r="KK124" s="332"/>
      <c r="KL124" s="332"/>
      <c r="KM124" s="332"/>
      <c r="KN124" s="332"/>
      <c r="KO124" s="332"/>
      <c r="KP124" s="332"/>
      <c r="KQ124" s="332"/>
      <c r="KR124" s="332"/>
      <c r="KS124" s="332"/>
      <c r="KT124" s="332"/>
      <c r="KU124" s="332"/>
      <c r="KV124" s="332"/>
      <c r="KW124" s="332"/>
      <c r="KX124" s="332"/>
      <c r="KY124" s="332"/>
      <c r="KZ124" s="332"/>
      <c r="LA124" s="332"/>
      <c r="LB124" s="332"/>
      <c r="LC124" s="332"/>
      <c r="LD124" s="332"/>
      <c r="LE124" s="332"/>
      <c r="LF124" s="332"/>
      <c r="LG124" s="332"/>
      <c r="LH124" s="332"/>
      <c r="LI124" s="332"/>
      <c r="LJ124" s="332"/>
      <c r="LK124" s="332"/>
      <c r="LL124" s="332"/>
      <c r="LM124" s="332"/>
      <c r="LN124" s="332"/>
      <c r="LO124" s="332"/>
      <c r="LP124" s="332"/>
      <c r="LQ124" s="332"/>
      <c r="LR124" s="332"/>
      <c r="LS124" s="132">
        <f t="shared" si="40"/>
        <v>300000</v>
      </c>
      <c r="LT124" s="132">
        <f t="shared" si="41"/>
        <v>313333.33333333331</v>
      </c>
      <c r="LU124" s="137">
        <f t="shared" si="42"/>
        <v>32145.502536643184</v>
      </c>
      <c r="LV124" s="136">
        <f t="shared" si="37"/>
        <v>0.10259202937226548</v>
      </c>
      <c r="LW124" s="137">
        <f t="shared" si="38"/>
        <v>263305.8823529412</v>
      </c>
      <c r="LX124" s="137">
        <f t="shared" si="39"/>
        <v>50028.117647058833</v>
      </c>
      <c r="LY124" s="377">
        <f t="shared" si="45"/>
        <v>313334</v>
      </c>
      <c r="LZ124" s="138" t="s">
        <v>125</v>
      </c>
    </row>
    <row r="125" spans="1:344" s="5" customFormat="1" ht="390" customHeight="1" x14ac:dyDescent="0.3">
      <c r="A125" s="131">
        <f t="shared" si="43"/>
        <v>122</v>
      </c>
      <c r="B125" s="236" t="s">
        <v>458</v>
      </c>
      <c r="C125" s="325" t="s">
        <v>459</v>
      </c>
      <c r="D125" s="336" t="s">
        <v>129</v>
      </c>
      <c r="E125" s="322">
        <v>1</v>
      </c>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c r="AB125" s="132"/>
      <c r="AC125" s="132"/>
      <c r="AD125" s="132"/>
      <c r="AE125" s="132"/>
      <c r="AF125" s="133"/>
      <c r="AG125" s="132"/>
      <c r="AH125" s="132"/>
      <c r="AI125" s="132"/>
      <c r="AJ125" s="132"/>
      <c r="AK125" s="134"/>
      <c r="AL125" s="134"/>
      <c r="AM125" s="135"/>
      <c r="AN125" s="137"/>
      <c r="AO125" s="135"/>
      <c r="AP125" s="135"/>
      <c r="AQ125" s="135"/>
      <c r="AR125" s="135"/>
      <c r="AS125" s="135"/>
      <c r="AT125" s="135"/>
      <c r="AU125" s="135"/>
      <c r="AV125" s="137"/>
      <c r="AW125" s="137"/>
      <c r="AX125" s="132"/>
      <c r="AY125" s="132"/>
      <c r="AZ125" s="137"/>
      <c r="BA125" s="137"/>
      <c r="BB125" s="135"/>
      <c r="BC125" s="135"/>
      <c r="BD125" s="137"/>
      <c r="BE125" s="137"/>
      <c r="BF125" s="135"/>
      <c r="BG125" s="135"/>
      <c r="BH125" s="135"/>
      <c r="BI125" s="135"/>
      <c r="BJ125" s="135"/>
      <c r="BK125" s="135"/>
      <c r="BL125" s="135"/>
      <c r="BM125" s="135"/>
      <c r="BN125" s="135"/>
      <c r="BO125" s="135"/>
      <c r="BP125" s="135"/>
      <c r="BQ125" s="330"/>
      <c r="BR125" s="135"/>
      <c r="BS125" s="135"/>
      <c r="BT125" s="135"/>
      <c r="BU125" s="135"/>
      <c r="BV125" s="135"/>
      <c r="BW125" s="135"/>
      <c r="BX125" s="135"/>
      <c r="BY125" s="135"/>
      <c r="BZ125" s="132"/>
      <c r="CA125" s="132"/>
      <c r="CB125" s="132"/>
      <c r="CC125" s="132"/>
      <c r="CD125" s="132"/>
      <c r="CE125" s="132"/>
      <c r="CF125" s="137"/>
      <c r="CG125" s="137"/>
      <c r="CH125" s="330"/>
      <c r="CI125" s="135"/>
      <c r="CJ125" s="135"/>
      <c r="CK125" s="135"/>
      <c r="CL125" s="135"/>
      <c r="CM125" s="135"/>
      <c r="CN125" s="135"/>
      <c r="CO125" s="330"/>
      <c r="CP125" s="135"/>
      <c r="CQ125" s="135"/>
      <c r="CR125" s="135"/>
      <c r="CS125" s="135"/>
      <c r="CT125" s="135"/>
      <c r="CU125" s="135"/>
      <c r="CV125" s="135"/>
      <c r="CW125" s="135"/>
      <c r="CX125" s="135"/>
      <c r="CY125" s="135">
        <v>104900</v>
      </c>
      <c r="CZ125" s="135">
        <f>CY125/1.19</f>
        <v>88151.26050420168</v>
      </c>
      <c r="DA125" s="135">
        <f>CZ125*1.36</f>
        <v>119885.71428571429</v>
      </c>
      <c r="DB125" s="137"/>
      <c r="DC125" s="137"/>
      <c r="DD125" s="137"/>
      <c r="DE125" s="135"/>
      <c r="DF125" s="135"/>
      <c r="DG125" s="135"/>
      <c r="DH125" s="135"/>
      <c r="DI125" s="135"/>
      <c r="DJ125" s="135"/>
      <c r="DK125" s="135"/>
      <c r="DL125" s="135"/>
      <c r="DM125" s="135"/>
      <c r="DN125" s="135"/>
      <c r="DO125" s="135">
        <v>82600</v>
      </c>
      <c r="DP125" s="135">
        <f>DO125/1.19</f>
        <v>69411.76470588235</v>
      </c>
      <c r="DQ125" s="135">
        <f>DP125*1.36</f>
        <v>94400</v>
      </c>
      <c r="DR125" s="135"/>
      <c r="DS125" s="135"/>
      <c r="DT125" s="135"/>
      <c r="DU125" s="135"/>
      <c r="DV125" s="135"/>
      <c r="DW125" s="135"/>
      <c r="DX125" s="135"/>
      <c r="DY125" s="135"/>
      <c r="DZ125" s="135"/>
      <c r="EA125" s="135"/>
      <c r="EB125" s="135"/>
      <c r="EC125" s="135"/>
      <c r="ED125" s="135"/>
      <c r="EE125" s="135"/>
      <c r="EF125" s="135"/>
      <c r="EG125" s="135"/>
      <c r="EH125" s="135"/>
      <c r="EI125" s="135"/>
      <c r="EJ125" s="135"/>
      <c r="EK125" s="135"/>
      <c r="EL125" s="135"/>
      <c r="EM125" s="135"/>
      <c r="EN125" s="135"/>
      <c r="EO125" s="135"/>
      <c r="EP125" s="135"/>
      <c r="EQ125" s="135"/>
      <c r="ER125" s="135"/>
      <c r="ES125" s="135"/>
      <c r="ET125" s="135"/>
      <c r="EU125" s="135"/>
      <c r="EV125" s="135"/>
      <c r="EW125" s="135"/>
      <c r="EX125" s="135"/>
      <c r="EY125" s="135"/>
      <c r="EZ125" s="135"/>
      <c r="FA125" s="135"/>
      <c r="FB125" s="135"/>
      <c r="FC125" s="135"/>
      <c r="FD125" s="135"/>
      <c r="FE125" s="135"/>
      <c r="FF125" s="135"/>
      <c r="FG125" s="135"/>
      <c r="FH125" s="135"/>
      <c r="FI125" s="135"/>
      <c r="FJ125" s="135"/>
      <c r="FK125" s="135"/>
      <c r="FL125" s="135"/>
      <c r="FM125" s="135"/>
      <c r="FN125" s="135"/>
      <c r="FO125" s="135"/>
      <c r="FP125" s="135"/>
      <c r="FQ125" s="135"/>
      <c r="FR125" s="135"/>
      <c r="FS125" s="135"/>
      <c r="FT125" s="135"/>
      <c r="FU125" s="135"/>
      <c r="FV125" s="135"/>
      <c r="FW125" s="135"/>
      <c r="FX125" s="135"/>
      <c r="FY125" s="135"/>
      <c r="FZ125" s="135"/>
      <c r="GA125" s="135"/>
      <c r="GB125" s="135"/>
      <c r="GC125" s="135"/>
      <c r="GD125" s="135"/>
      <c r="GE125" s="135"/>
      <c r="GF125" s="135"/>
      <c r="GG125" s="135"/>
      <c r="GH125" s="135"/>
      <c r="GI125" s="135"/>
      <c r="GJ125" s="135"/>
      <c r="GK125" s="135"/>
      <c r="GL125" s="132"/>
      <c r="GM125" s="132"/>
      <c r="GN125" s="132"/>
      <c r="GO125" s="132"/>
      <c r="GP125" s="132"/>
      <c r="GQ125" s="132"/>
      <c r="GR125" s="135"/>
      <c r="GS125" s="135"/>
      <c r="GT125" s="135"/>
      <c r="GU125" s="135"/>
      <c r="GV125" s="135"/>
      <c r="GW125" s="135"/>
      <c r="GX125" s="135"/>
      <c r="GY125" s="132"/>
      <c r="GZ125" s="132"/>
      <c r="HA125" s="132"/>
      <c r="HB125" s="135"/>
      <c r="HC125" s="135"/>
      <c r="HD125" s="135"/>
      <c r="HE125" s="135"/>
      <c r="HF125" s="135"/>
      <c r="HG125" s="135"/>
      <c r="HH125" s="135"/>
      <c r="HI125" s="132"/>
      <c r="HJ125" s="132"/>
      <c r="HK125" s="132"/>
      <c r="HL125" s="132"/>
      <c r="HM125" s="132"/>
      <c r="HN125" s="132"/>
      <c r="HO125" s="135"/>
      <c r="HP125" s="135"/>
      <c r="HQ125" s="135"/>
      <c r="HR125" s="135"/>
      <c r="HS125" s="135"/>
      <c r="HT125" s="135"/>
      <c r="HU125" s="135"/>
      <c r="HV125" s="135"/>
      <c r="HW125" s="135"/>
      <c r="HX125" s="135"/>
      <c r="HY125" s="135"/>
      <c r="HZ125" s="135"/>
      <c r="IA125" s="135"/>
      <c r="IB125" s="135"/>
      <c r="IC125" s="135"/>
      <c r="ID125" s="135"/>
      <c r="IE125" s="135"/>
      <c r="IF125" s="135"/>
      <c r="IG125" s="135"/>
      <c r="IH125" s="135"/>
      <c r="II125" s="135"/>
      <c r="IJ125" s="135"/>
      <c r="IK125" s="135"/>
      <c r="IL125" s="135"/>
      <c r="IM125" s="135"/>
      <c r="IN125" s="135"/>
      <c r="IO125" s="132"/>
      <c r="IP125" s="132"/>
      <c r="IQ125" s="132"/>
      <c r="IR125" s="332"/>
      <c r="IS125" s="132"/>
      <c r="IT125" s="332"/>
      <c r="IU125" s="332"/>
      <c r="IV125" s="332"/>
      <c r="IW125" s="332"/>
      <c r="IX125" s="332"/>
      <c r="IY125" s="332"/>
      <c r="IZ125" s="332"/>
      <c r="JA125" s="332"/>
      <c r="JB125" s="332"/>
      <c r="JC125" s="332"/>
      <c r="JD125" s="332"/>
      <c r="JE125" s="332"/>
      <c r="JF125" s="332"/>
      <c r="JG125" s="332"/>
      <c r="JH125" s="332"/>
      <c r="JI125" s="332"/>
      <c r="JJ125" s="332"/>
      <c r="JK125" s="332"/>
      <c r="JL125" s="332"/>
      <c r="JM125" s="332"/>
      <c r="JN125" s="332"/>
      <c r="JO125" s="332"/>
      <c r="JP125" s="332"/>
      <c r="JQ125" s="332"/>
      <c r="JR125" s="332"/>
      <c r="JS125" s="332"/>
      <c r="JT125" s="332"/>
      <c r="JU125" s="332"/>
      <c r="JV125" s="332"/>
      <c r="JW125" s="332"/>
      <c r="JX125" s="332"/>
      <c r="JY125" s="332"/>
      <c r="JZ125" s="332"/>
      <c r="KA125" s="332"/>
      <c r="KB125" s="332"/>
      <c r="KC125" s="332"/>
      <c r="KD125" s="332"/>
      <c r="KE125" s="332"/>
      <c r="KF125" s="332"/>
      <c r="KG125" s="332"/>
      <c r="KH125" s="332"/>
      <c r="KI125" s="332"/>
      <c r="KJ125" s="332"/>
      <c r="KK125" s="332"/>
      <c r="KL125" s="332"/>
      <c r="KM125" s="332"/>
      <c r="KN125" s="332"/>
      <c r="KO125" s="332"/>
      <c r="KP125" s="332"/>
      <c r="KQ125" s="332"/>
      <c r="KR125" s="332"/>
      <c r="KS125" s="332"/>
      <c r="KT125" s="332"/>
      <c r="KU125" s="332"/>
      <c r="KV125" s="332"/>
      <c r="KW125" s="332"/>
      <c r="KX125" s="332"/>
      <c r="KY125" s="332"/>
      <c r="KZ125" s="332"/>
      <c r="LA125" s="332"/>
      <c r="LB125" s="332"/>
      <c r="LC125" s="332"/>
      <c r="LD125" s="332"/>
      <c r="LE125" s="332"/>
      <c r="LF125" s="332"/>
      <c r="LG125" s="332"/>
      <c r="LH125" s="332"/>
      <c r="LI125" s="332"/>
      <c r="LJ125" s="332"/>
      <c r="LK125" s="332"/>
      <c r="LL125" s="332"/>
      <c r="LM125" s="332"/>
      <c r="LN125" s="332"/>
      <c r="LO125" s="332"/>
      <c r="LP125" s="332"/>
      <c r="LQ125" s="332"/>
      <c r="LR125" s="332"/>
      <c r="LS125" s="132">
        <f t="shared" si="40"/>
        <v>107142.85714285714</v>
      </c>
      <c r="LT125" s="132">
        <f t="shared" si="41"/>
        <v>107142.85714285714</v>
      </c>
      <c r="LU125" s="137">
        <f t="shared" si="42"/>
        <v>18021.12139481154</v>
      </c>
      <c r="LV125" s="136">
        <f t="shared" si="37"/>
        <v>0.16819713301824105</v>
      </c>
      <c r="LW125" s="137">
        <f t="shared" si="38"/>
        <v>90036.134453781517</v>
      </c>
      <c r="LX125" s="137">
        <f t="shared" si="39"/>
        <v>17106.865546218487</v>
      </c>
      <c r="LY125" s="377">
        <f t="shared" si="45"/>
        <v>107143</v>
      </c>
      <c r="LZ125" s="138" t="s">
        <v>123</v>
      </c>
    </row>
    <row r="126" spans="1:344" s="5" customFormat="1" ht="297" customHeight="1" x14ac:dyDescent="0.3">
      <c r="A126" s="131">
        <f t="shared" si="43"/>
        <v>123</v>
      </c>
      <c r="B126" s="236" t="s">
        <v>460</v>
      </c>
      <c r="C126" s="325" t="s">
        <v>461</v>
      </c>
      <c r="D126" s="336" t="s">
        <v>129</v>
      </c>
      <c r="E126" s="336">
        <v>1</v>
      </c>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c r="AB126" s="132"/>
      <c r="AC126" s="132"/>
      <c r="AD126" s="132"/>
      <c r="AE126" s="132"/>
      <c r="AF126" s="133"/>
      <c r="AG126" s="132"/>
      <c r="AH126" s="132"/>
      <c r="AI126" s="132"/>
      <c r="AJ126" s="132"/>
      <c r="AK126" s="134"/>
      <c r="AL126" s="134"/>
      <c r="AM126" s="135"/>
      <c r="AN126" s="137"/>
      <c r="AO126" s="135"/>
      <c r="AP126" s="135"/>
      <c r="AQ126" s="135"/>
      <c r="AR126" s="135"/>
      <c r="AS126" s="135"/>
      <c r="AT126" s="135">
        <v>1570800</v>
      </c>
      <c r="AU126" s="135"/>
      <c r="AV126" s="137"/>
      <c r="AW126" s="137"/>
      <c r="AX126" s="132"/>
      <c r="AY126" s="132"/>
      <c r="AZ126" s="137"/>
      <c r="BA126" s="137"/>
      <c r="BB126" s="135"/>
      <c r="BC126" s="135"/>
      <c r="BD126" s="137"/>
      <c r="BE126" s="137"/>
      <c r="BF126" s="135"/>
      <c r="BG126" s="135"/>
      <c r="BH126" s="135"/>
      <c r="BI126" s="135"/>
      <c r="BJ126" s="135"/>
      <c r="BK126" s="135"/>
      <c r="BL126" s="135"/>
      <c r="BM126" s="135"/>
      <c r="BN126" s="135"/>
      <c r="BO126" s="135"/>
      <c r="BP126" s="135"/>
      <c r="BQ126" s="330"/>
      <c r="BR126" s="135"/>
      <c r="BS126" s="135"/>
      <c r="BT126" s="135"/>
      <c r="BU126" s="135"/>
      <c r="BV126" s="135"/>
      <c r="BW126" s="135"/>
      <c r="BX126" s="135"/>
      <c r="BY126" s="135"/>
      <c r="BZ126" s="132"/>
      <c r="CA126" s="132"/>
      <c r="CB126" s="132"/>
      <c r="CC126" s="132"/>
      <c r="CD126" s="132"/>
      <c r="CE126" s="132"/>
      <c r="CF126" s="137"/>
      <c r="CG126" s="137"/>
      <c r="CH126" s="330"/>
      <c r="CI126" s="135"/>
      <c r="CJ126" s="135"/>
      <c r="CK126" s="135"/>
      <c r="CL126" s="135"/>
      <c r="CM126" s="135"/>
      <c r="CN126" s="135"/>
      <c r="CO126" s="330"/>
      <c r="CP126" s="135">
        <v>1666000</v>
      </c>
      <c r="CQ126" s="135"/>
      <c r="CR126" s="135"/>
      <c r="CS126" s="135"/>
      <c r="CT126" s="135"/>
      <c r="CU126" s="135"/>
      <c r="CV126" s="135"/>
      <c r="CW126" s="135"/>
      <c r="CX126" s="135"/>
      <c r="CY126" s="135"/>
      <c r="CZ126" s="135"/>
      <c r="DA126" s="135"/>
      <c r="DB126" s="137"/>
      <c r="DC126" s="137"/>
      <c r="DD126" s="137"/>
      <c r="DE126" s="135"/>
      <c r="DF126" s="135"/>
      <c r="DG126" s="135"/>
      <c r="DH126" s="135"/>
      <c r="DI126" s="135"/>
      <c r="DJ126" s="135"/>
      <c r="DK126" s="135"/>
      <c r="DL126" s="135"/>
      <c r="DM126" s="135"/>
      <c r="DN126" s="135"/>
      <c r="DO126" s="135"/>
      <c r="DP126" s="135"/>
      <c r="DQ126" s="135"/>
      <c r="DR126" s="135"/>
      <c r="DS126" s="135"/>
      <c r="DT126" s="135"/>
      <c r="DU126" s="135"/>
      <c r="DV126" s="135"/>
      <c r="DW126" s="135"/>
      <c r="DX126" s="135"/>
      <c r="DY126" s="135"/>
      <c r="DZ126" s="135"/>
      <c r="EA126" s="135"/>
      <c r="EB126" s="135"/>
      <c r="EC126" s="135"/>
      <c r="ED126" s="135"/>
      <c r="EE126" s="135"/>
      <c r="EF126" s="135"/>
      <c r="EG126" s="135"/>
      <c r="EH126" s="135"/>
      <c r="EI126" s="135"/>
      <c r="EJ126" s="135"/>
      <c r="EK126" s="135"/>
      <c r="EL126" s="135"/>
      <c r="EM126" s="135"/>
      <c r="EN126" s="135"/>
      <c r="EO126" s="135"/>
      <c r="EP126" s="135"/>
      <c r="EQ126" s="135"/>
      <c r="ER126" s="135"/>
      <c r="ES126" s="135"/>
      <c r="ET126" s="135"/>
      <c r="EU126" s="135"/>
      <c r="EV126" s="135"/>
      <c r="EW126" s="135"/>
      <c r="EX126" s="135"/>
      <c r="EY126" s="135"/>
      <c r="EZ126" s="135"/>
      <c r="FA126" s="135"/>
      <c r="FB126" s="135"/>
      <c r="FC126" s="135"/>
      <c r="FD126" s="135"/>
      <c r="FE126" s="135"/>
      <c r="FF126" s="135"/>
      <c r="FG126" s="135"/>
      <c r="FH126" s="135"/>
      <c r="FI126" s="135"/>
      <c r="FJ126" s="135"/>
      <c r="FK126" s="135"/>
      <c r="FL126" s="135"/>
      <c r="FM126" s="135"/>
      <c r="FN126" s="135"/>
      <c r="FO126" s="135"/>
      <c r="FP126" s="135"/>
      <c r="FQ126" s="135"/>
      <c r="FR126" s="135"/>
      <c r="FS126" s="135"/>
      <c r="FT126" s="135"/>
      <c r="FU126" s="135"/>
      <c r="FV126" s="135"/>
      <c r="FW126" s="135"/>
      <c r="FX126" s="135"/>
      <c r="FY126" s="135"/>
      <c r="FZ126" s="135"/>
      <c r="GA126" s="135"/>
      <c r="GB126" s="135"/>
      <c r="GC126" s="135"/>
      <c r="GD126" s="135"/>
      <c r="GE126" s="135"/>
      <c r="GF126" s="135"/>
      <c r="GG126" s="135"/>
      <c r="GH126" s="135"/>
      <c r="GI126" s="135"/>
      <c r="GJ126" s="135"/>
      <c r="GK126" s="135"/>
      <c r="GL126" s="132"/>
      <c r="GM126" s="132"/>
      <c r="GN126" s="132"/>
      <c r="GO126" s="132"/>
      <c r="GP126" s="132"/>
      <c r="GQ126" s="132"/>
      <c r="GR126" s="135"/>
      <c r="GS126" s="135"/>
      <c r="GT126" s="135"/>
      <c r="GU126" s="135"/>
      <c r="GV126" s="135"/>
      <c r="GW126" s="135"/>
      <c r="GX126" s="135"/>
      <c r="GY126" s="132"/>
      <c r="GZ126" s="132"/>
      <c r="HA126" s="132"/>
      <c r="HB126" s="135"/>
      <c r="HC126" s="135"/>
      <c r="HD126" s="135"/>
      <c r="HE126" s="135"/>
      <c r="HF126" s="135"/>
      <c r="HG126" s="135"/>
      <c r="HH126" s="135"/>
      <c r="HI126" s="132"/>
      <c r="HJ126" s="132"/>
      <c r="HK126" s="132"/>
      <c r="HL126" s="132"/>
      <c r="HM126" s="132"/>
      <c r="HN126" s="132"/>
      <c r="HO126" s="135"/>
      <c r="HP126" s="135"/>
      <c r="HQ126" s="135"/>
      <c r="HR126" s="135"/>
      <c r="HS126" s="135"/>
      <c r="HT126" s="135"/>
      <c r="HU126" s="135"/>
      <c r="HV126" s="135"/>
      <c r="HW126" s="135"/>
      <c r="HX126" s="135"/>
      <c r="HY126" s="135"/>
      <c r="HZ126" s="135"/>
      <c r="IA126" s="135"/>
      <c r="IB126" s="135"/>
      <c r="IC126" s="135"/>
      <c r="ID126" s="135"/>
      <c r="IE126" s="135"/>
      <c r="IF126" s="135"/>
      <c r="IG126" s="135"/>
      <c r="IH126" s="135"/>
      <c r="II126" s="135"/>
      <c r="IJ126" s="135"/>
      <c r="IK126" s="135"/>
      <c r="IL126" s="135"/>
      <c r="IM126" s="135"/>
      <c r="IN126" s="135"/>
      <c r="IO126" s="132"/>
      <c r="IP126" s="132"/>
      <c r="IQ126" s="132"/>
      <c r="IR126" s="332"/>
      <c r="IS126" s="132"/>
      <c r="IT126" s="332"/>
      <c r="IU126" s="332"/>
      <c r="IV126" s="332"/>
      <c r="IW126" s="332"/>
      <c r="IX126" s="332"/>
      <c r="IY126" s="332"/>
      <c r="IZ126" s="332"/>
      <c r="JA126" s="332"/>
      <c r="JB126" s="332"/>
      <c r="JC126" s="332"/>
      <c r="JD126" s="332"/>
      <c r="JE126" s="332"/>
      <c r="JF126" s="332"/>
      <c r="JG126" s="332"/>
      <c r="JH126" s="332"/>
      <c r="JI126" s="332"/>
      <c r="JJ126" s="332"/>
      <c r="JK126" s="332"/>
      <c r="JL126" s="332"/>
      <c r="JM126" s="332"/>
      <c r="JN126" s="332"/>
      <c r="JO126" s="332"/>
      <c r="JP126" s="332"/>
      <c r="JQ126" s="332"/>
      <c r="JR126" s="332"/>
      <c r="JS126" s="332"/>
      <c r="JT126" s="332"/>
      <c r="JU126" s="332"/>
      <c r="JV126" s="332"/>
      <c r="JW126" s="332"/>
      <c r="JX126" s="332"/>
      <c r="JY126" s="332"/>
      <c r="JZ126" s="332"/>
      <c r="KA126" s="332"/>
      <c r="KB126" s="332"/>
      <c r="KC126" s="332"/>
      <c r="KD126" s="332"/>
      <c r="KE126" s="332"/>
      <c r="KF126" s="332"/>
      <c r="KG126" s="332"/>
      <c r="KH126" s="332"/>
      <c r="KI126" s="332"/>
      <c r="KJ126" s="332"/>
      <c r="KK126" s="332"/>
      <c r="KL126" s="332"/>
      <c r="KM126" s="332"/>
      <c r="KN126" s="332"/>
      <c r="KO126" s="332"/>
      <c r="KP126" s="332"/>
      <c r="KQ126" s="332"/>
      <c r="KR126" s="332"/>
      <c r="KS126" s="332"/>
      <c r="KT126" s="332"/>
      <c r="KU126" s="332"/>
      <c r="KV126" s="332"/>
      <c r="KW126" s="332"/>
      <c r="KX126" s="332"/>
      <c r="KY126" s="332"/>
      <c r="KZ126" s="332"/>
      <c r="LA126" s="332"/>
      <c r="LB126" s="332"/>
      <c r="LC126" s="332"/>
      <c r="LD126" s="332"/>
      <c r="LE126" s="332"/>
      <c r="LF126" s="332"/>
      <c r="LG126" s="332"/>
      <c r="LH126" s="332"/>
      <c r="LI126" s="332"/>
      <c r="LJ126" s="332"/>
      <c r="LK126" s="332"/>
      <c r="LL126" s="332"/>
      <c r="LM126" s="332"/>
      <c r="LN126" s="332"/>
      <c r="LO126" s="332"/>
      <c r="LP126" s="332"/>
      <c r="LQ126" s="332"/>
      <c r="LR126" s="332"/>
      <c r="LS126" s="132">
        <f t="shared" si="40"/>
        <v>1618400</v>
      </c>
      <c r="LT126" s="132">
        <f t="shared" si="41"/>
        <v>1618400</v>
      </c>
      <c r="LU126" s="137">
        <f t="shared" si="42"/>
        <v>67316.565568959326</v>
      </c>
      <c r="LV126" s="136">
        <f t="shared" si="37"/>
        <v>4.1594516540385151E-2</v>
      </c>
      <c r="LW126" s="137">
        <f t="shared" si="38"/>
        <v>1360000</v>
      </c>
      <c r="LX126" s="137">
        <f t="shared" si="39"/>
        <v>258400</v>
      </c>
      <c r="LY126" s="377">
        <f t="shared" si="45"/>
        <v>1618400</v>
      </c>
      <c r="LZ126" s="138" t="s">
        <v>125</v>
      </c>
    </row>
    <row r="127" spans="1:344" s="5" customFormat="1" ht="399" customHeight="1" x14ac:dyDescent="0.3">
      <c r="A127" s="131">
        <f t="shared" si="43"/>
        <v>124</v>
      </c>
      <c r="B127" s="236" t="s">
        <v>462</v>
      </c>
      <c r="C127" s="325" t="s">
        <v>463</v>
      </c>
      <c r="D127" s="336" t="s">
        <v>129</v>
      </c>
      <c r="E127" s="336">
        <v>1</v>
      </c>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3"/>
      <c r="AG127" s="132"/>
      <c r="AH127" s="132"/>
      <c r="AI127" s="132"/>
      <c r="AJ127" s="132"/>
      <c r="AK127" s="134"/>
      <c r="AL127" s="134"/>
      <c r="AM127" s="135"/>
      <c r="AN127" s="137"/>
      <c r="AO127" s="135"/>
      <c r="AP127" s="135"/>
      <c r="AQ127" s="135"/>
      <c r="AR127" s="135"/>
      <c r="AS127" s="135"/>
      <c r="AT127" s="135">
        <v>2499000</v>
      </c>
      <c r="AU127" s="135"/>
      <c r="AV127" s="137"/>
      <c r="AW127" s="137"/>
      <c r="AX127" s="132"/>
      <c r="AY127" s="132"/>
      <c r="AZ127" s="137"/>
      <c r="BA127" s="137"/>
      <c r="BB127" s="135"/>
      <c r="BC127" s="135"/>
      <c r="BD127" s="137"/>
      <c r="BE127" s="137"/>
      <c r="BF127" s="135"/>
      <c r="BG127" s="135"/>
      <c r="BH127" s="135"/>
      <c r="BI127" s="135"/>
      <c r="BJ127" s="135"/>
      <c r="BK127" s="135"/>
      <c r="BL127" s="135"/>
      <c r="BM127" s="135"/>
      <c r="BN127" s="135"/>
      <c r="BO127" s="135"/>
      <c r="BP127" s="135"/>
      <c r="BQ127" s="330"/>
      <c r="BR127" s="135"/>
      <c r="BS127" s="135"/>
      <c r="BT127" s="135"/>
      <c r="BU127" s="135"/>
      <c r="BV127" s="135"/>
      <c r="BW127" s="135"/>
      <c r="BX127" s="135"/>
      <c r="BY127" s="135"/>
      <c r="BZ127" s="132"/>
      <c r="CA127" s="132"/>
      <c r="CB127" s="132"/>
      <c r="CC127" s="132"/>
      <c r="CD127" s="132"/>
      <c r="CE127" s="132"/>
      <c r="CF127" s="137"/>
      <c r="CG127" s="137"/>
      <c r="CH127" s="330"/>
      <c r="CI127" s="135"/>
      <c r="CJ127" s="135"/>
      <c r="CK127" s="135"/>
      <c r="CL127" s="135"/>
      <c r="CM127" s="135"/>
      <c r="CN127" s="135"/>
      <c r="CO127" s="330"/>
      <c r="CP127" s="135">
        <v>2737000</v>
      </c>
      <c r="CQ127" s="135"/>
      <c r="CR127" s="135"/>
      <c r="CS127" s="135"/>
      <c r="CT127" s="135"/>
      <c r="CU127" s="135"/>
      <c r="CV127" s="135"/>
      <c r="CW127" s="135"/>
      <c r="CX127" s="135"/>
      <c r="CY127" s="135"/>
      <c r="CZ127" s="135"/>
      <c r="DA127" s="135"/>
      <c r="DB127" s="137"/>
      <c r="DC127" s="137"/>
      <c r="DD127" s="137"/>
      <c r="DE127" s="135"/>
      <c r="DF127" s="135"/>
      <c r="DG127" s="135"/>
      <c r="DH127" s="135"/>
      <c r="DI127" s="135"/>
      <c r="DJ127" s="135"/>
      <c r="DK127" s="135"/>
      <c r="DL127" s="135"/>
      <c r="DM127" s="135"/>
      <c r="DN127" s="135"/>
      <c r="DO127" s="135"/>
      <c r="DP127" s="135"/>
      <c r="DQ127" s="135"/>
      <c r="DR127" s="135">
        <v>1742160</v>
      </c>
      <c r="DS127" s="135"/>
      <c r="DT127" s="135"/>
      <c r="DU127" s="135"/>
      <c r="DV127" s="135"/>
      <c r="DW127" s="135"/>
      <c r="DX127" s="135"/>
      <c r="DY127" s="135"/>
      <c r="DZ127" s="135"/>
      <c r="EA127" s="135"/>
      <c r="EB127" s="135"/>
      <c r="EC127" s="135"/>
      <c r="ED127" s="135"/>
      <c r="EE127" s="135"/>
      <c r="EF127" s="135"/>
      <c r="EG127" s="135"/>
      <c r="EH127" s="135"/>
      <c r="EI127" s="135"/>
      <c r="EJ127" s="135"/>
      <c r="EK127" s="135"/>
      <c r="EL127" s="135"/>
      <c r="EM127" s="135"/>
      <c r="EN127" s="135"/>
      <c r="EO127" s="135"/>
      <c r="EP127" s="135"/>
      <c r="EQ127" s="135"/>
      <c r="ER127" s="135"/>
      <c r="ES127" s="135"/>
      <c r="ET127" s="135"/>
      <c r="EU127" s="135"/>
      <c r="EV127" s="135"/>
      <c r="EW127" s="135"/>
      <c r="EX127" s="135"/>
      <c r="EY127" s="135"/>
      <c r="EZ127" s="135"/>
      <c r="FA127" s="135"/>
      <c r="FB127" s="135"/>
      <c r="FC127" s="135"/>
      <c r="FD127" s="135"/>
      <c r="FE127" s="135"/>
      <c r="FF127" s="135"/>
      <c r="FG127" s="135"/>
      <c r="FH127" s="135"/>
      <c r="FI127" s="135"/>
      <c r="FJ127" s="135"/>
      <c r="FK127" s="135"/>
      <c r="FL127" s="135"/>
      <c r="FM127" s="135"/>
      <c r="FN127" s="135"/>
      <c r="FO127" s="135"/>
      <c r="FP127" s="135"/>
      <c r="FQ127" s="135"/>
      <c r="FR127" s="135"/>
      <c r="FS127" s="135"/>
      <c r="FT127" s="135"/>
      <c r="FU127" s="135"/>
      <c r="FV127" s="135"/>
      <c r="FW127" s="135"/>
      <c r="FX127" s="135"/>
      <c r="FY127" s="135"/>
      <c r="FZ127" s="135"/>
      <c r="GA127" s="135"/>
      <c r="GB127" s="135"/>
      <c r="GC127" s="135"/>
      <c r="GD127" s="135"/>
      <c r="GE127" s="135"/>
      <c r="GF127" s="135"/>
      <c r="GG127" s="135"/>
      <c r="GH127" s="135"/>
      <c r="GI127" s="135"/>
      <c r="GJ127" s="135"/>
      <c r="GK127" s="135"/>
      <c r="GL127" s="132"/>
      <c r="GM127" s="132"/>
      <c r="GN127" s="132"/>
      <c r="GO127" s="132"/>
      <c r="GP127" s="132"/>
      <c r="GQ127" s="132"/>
      <c r="GR127" s="135"/>
      <c r="GS127" s="135"/>
      <c r="GT127" s="135"/>
      <c r="GU127" s="135"/>
      <c r="GV127" s="135"/>
      <c r="GW127" s="135"/>
      <c r="GX127" s="135"/>
      <c r="GY127" s="132"/>
      <c r="GZ127" s="132"/>
      <c r="HA127" s="132"/>
      <c r="HB127" s="135"/>
      <c r="HC127" s="135"/>
      <c r="HD127" s="135"/>
      <c r="HE127" s="135"/>
      <c r="HF127" s="135"/>
      <c r="HG127" s="135"/>
      <c r="HH127" s="135"/>
      <c r="HI127" s="132"/>
      <c r="HJ127" s="132"/>
      <c r="HK127" s="132"/>
      <c r="HL127" s="132"/>
      <c r="HM127" s="132"/>
      <c r="HN127" s="132"/>
      <c r="HO127" s="135"/>
      <c r="HP127" s="135"/>
      <c r="HQ127" s="135"/>
      <c r="HR127" s="135"/>
      <c r="HS127" s="135"/>
      <c r="HT127" s="135"/>
      <c r="HU127" s="135"/>
      <c r="HV127" s="135"/>
      <c r="HW127" s="135"/>
      <c r="HX127" s="135"/>
      <c r="HY127" s="135"/>
      <c r="HZ127" s="135"/>
      <c r="IA127" s="135"/>
      <c r="IB127" s="135"/>
      <c r="IC127" s="135"/>
      <c r="ID127" s="135"/>
      <c r="IE127" s="135"/>
      <c r="IF127" s="135"/>
      <c r="IG127" s="135"/>
      <c r="IH127" s="135"/>
      <c r="II127" s="135"/>
      <c r="IJ127" s="135"/>
      <c r="IK127" s="135"/>
      <c r="IL127" s="135"/>
      <c r="IM127" s="135"/>
      <c r="IN127" s="135"/>
      <c r="IO127" s="132"/>
      <c r="IP127" s="132"/>
      <c r="IQ127" s="132"/>
      <c r="IR127" s="332"/>
      <c r="IS127" s="132"/>
      <c r="IT127" s="332"/>
      <c r="IU127" s="332"/>
      <c r="IV127" s="332"/>
      <c r="IW127" s="332"/>
      <c r="IX127" s="332"/>
      <c r="IY127" s="332"/>
      <c r="IZ127" s="332"/>
      <c r="JA127" s="332"/>
      <c r="JB127" s="332"/>
      <c r="JC127" s="332"/>
      <c r="JD127" s="332"/>
      <c r="JE127" s="332"/>
      <c r="JF127" s="332"/>
      <c r="JG127" s="332"/>
      <c r="JH127" s="332"/>
      <c r="JI127" s="332"/>
      <c r="JJ127" s="332"/>
      <c r="JK127" s="332"/>
      <c r="JL127" s="332"/>
      <c r="JM127" s="332"/>
      <c r="JN127" s="332"/>
      <c r="JO127" s="332"/>
      <c r="JP127" s="332"/>
      <c r="JQ127" s="332"/>
      <c r="JR127" s="332"/>
      <c r="JS127" s="332"/>
      <c r="JT127" s="332"/>
      <c r="JU127" s="332"/>
      <c r="JV127" s="332"/>
      <c r="JW127" s="332"/>
      <c r="JX127" s="332"/>
      <c r="JY127" s="332"/>
      <c r="JZ127" s="332"/>
      <c r="KA127" s="332"/>
      <c r="KB127" s="332"/>
      <c r="KC127" s="332"/>
      <c r="KD127" s="332"/>
      <c r="KE127" s="332"/>
      <c r="KF127" s="332"/>
      <c r="KG127" s="332"/>
      <c r="KH127" s="332"/>
      <c r="KI127" s="332"/>
      <c r="KJ127" s="332"/>
      <c r="KK127" s="332"/>
      <c r="KL127" s="332"/>
      <c r="KM127" s="332"/>
      <c r="KN127" s="332"/>
      <c r="KO127" s="332"/>
      <c r="KP127" s="332"/>
      <c r="KQ127" s="332"/>
      <c r="KR127" s="332"/>
      <c r="KS127" s="332"/>
      <c r="KT127" s="332"/>
      <c r="KU127" s="332"/>
      <c r="KV127" s="332"/>
      <c r="KW127" s="332"/>
      <c r="KX127" s="332"/>
      <c r="KY127" s="332"/>
      <c r="KZ127" s="332"/>
      <c r="LA127" s="332"/>
      <c r="LB127" s="332"/>
      <c r="LC127" s="332"/>
      <c r="LD127" s="332"/>
      <c r="LE127" s="332"/>
      <c r="LF127" s="332"/>
      <c r="LG127" s="332"/>
      <c r="LH127" s="332"/>
      <c r="LI127" s="332"/>
      <c r="LJ127" s="332"/>
      <c r="LK127" s="332"/>
      <c r="LL127" s="332"/>
      <c r="LM127" s="332"/>
      <c r="LN127" s="332"/>
      <c r="LO127" s="332"/>
      <c r="LP127" s="332"/>
      <c r="LQ127" s="332"/>
      <c r="LR127" s="332"/>
      <c r="LS127" s="132">
        <f t="shared" si="40"/>
        <v>2499000</v>
      </c>
      <c r="LT127" s="132">
        <f t="shared" si="41"/>
        <v>2326053.3333333335</v>
      </c>
      <c r="LU127" s="137">
        <f t="shared" si="42"/>
        <v>519480.09445341886</v>
      </c>
      <c r="LV127" s="136">
        <f t="shared" si="37"/>
        <v>0.22333111928649621</v>
      </c>
      <c r="LW127" s="137">
        <f t="shared" si="38"/>
        <v>2100000</v>
      </c>
      <c r="LX127" s="137">
        <f t="shared" si="39"/>
        <v>399000</v>
      </c>
      <c r="LY127" s="377">
        <f t="shared" si="45"/>
        <v>2499000</v>
      </c>
      <c r="LZ127" s="138" t="s">
        <v>283</v>
      </c>
    </row>
    <row r="128" spans="1:344" s="5" customFormat="1" ht="331.95" customHeight="1" x14ac:dyDescent="0.3">
      <c r="A128" s="131">
        <f t="shared" si="43"/>
        <v>125</v>
      </c>
      <c r="B128" s="236" t="s">
        <v>464</v>
      </c>
      <c r="C128" s="325" t="s">
        <v>465</v>
      </c>
      <c r="D128" s="336" t="s">
        <v>129</v>
      </c>
      <c r="E128" s="336">
        <v>1</v>
      </c>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c r="AB128" s="132"/>
      <c r="AC128" s="132"/>
      <c r="AD128" s="132"/>
      <c r="AE128" s="132"/>
      <c r="AF128" s="133"/>
      <c r="AG128" s="132"/>
      <c r="AH128" s="132"/>
      <c r="AI128" s="132"/>
      <c r="AJ128" s="132"/>
      <c r="AK128" s="134"/>
      <c r="AL128" s="134"/>
      <c r="AM128" s="135"/>
      <c r="AN128" s="137"/>
      <c r="AO128" s="135"/>
      <c r="AP128" s="135"/>
      <c r="AQ128" s="135"/>
      <c r="AR128" s="135"/>
      <c r="AS128" s="135"/>
      <c r="AT128" s="135">
        <v>84490</v>
      </c>
      <c r="AU128" s="135"/>
      <c r="AV128" s="137"/>
      <c r="AW128" s="137"/>
      <c r="AX128" s="132"/>
      <c r="AY128" s="132"/>
      <c r="AZ128" s="137"/>
      <c r="BA128" s="137"/>
      <c r="BB128" s="135"/>
      <c r="BC128" s="135"/>
      <c r="BD128" s="137"/>
      <c r="BE128" s="137"/>
      <c r="BF128" s="135"/>
      <c r="BG128" s="135"/>
      <c r="BH128" s="135"/>
      <c r="BI128" s="135"/>
      <c r="BJ128" s="135"/>
      <c r="BK128" s="135"/>
      <c r="BL128" s="135"/>
      <c r="BM128" s="135"/>
      <c r="BN128" s="135"/>
      <c r="BO128" s="135"/>
      <c r="BP128" s="135"/>
      <c r="BQ128" s="330"/>
      <c r="BR128" s="135"/>
      <c r="BS128" s="135"/>
      <c r="BT128" s="135"/>
      <c r="BU128" s="135"/>
      <c r="BV128" s="135"/>
      <c r="BW128" s="135"/>
      <c r="BX128" s="135"/>
      <c r="BY128" s="135"/>
      <c r="BZ128" s="132"/>
      <c r="CA128" s="132"/>
      <c r="CB128" s="132"/>
      <c r="CC128" s="132"/>
      <c r="CD128" s="132"/>
      <c r="CE128" s="132"/>
      <c r="CF128" s="137"/>
      <c r="CG128" s="137"/>
      <c r="CH128" s="330"/>
      <c r="CI128" s="135"/>
      <c r="CJ128" s="135"/>
      <c r="CK128" s="135"/>
      <c r="CL128" s="135"/>
      <c r="CM128" s="135"/>
      <c r="CN128" s="135"/>
      <c r="CO128" s="330"/>
      <c r="CP128" s="135">
        <v>85680</v>
      </c>
      <c r="CQ128" s="135"/>
      <c r="CR128" s="135"/>
      <c r="CS128" s="135"/>
      <c r="CT128" s="135"/>
      <c r="CU128" s="135"/>
      <c r="CV128" s="135"/>
      <c r="CW128" s="135"/>
      <c r="CX128" s="135"/>
      <c r="CY128" s="135"/>
      <c r="CZ128" s="135"/>
      <c r="DA128" s="135"/>
      <c r="DB128" s="137"/>
      <c r="DC128" s="137"/>
      <c r="DD128" s="137"/>
      <c r="DE128" s="135"/>
      <c r="DF128" s="135"/>
      <c r="DG128" s="135"/>
      <c r="DH128" s="135"/>
      <c r="DI128" s="135"/>
      <c r="DJ128" s="135"/>
      <c r="DK128" s="135"/>
      <c r="DL128" s="135"/>
      <c r="DM128" s="135"/>
      <c r="DN128" s="135"/>
      <c r="DO128" s="135"/>
      <c r="DP128" s="135"/>
      <c r="DQ128" s="135"/>
      <c r="DR128" s="135">
        <v>54400</v>
      </c>
      <c r="DS128" s="135"/>
      <c r="DT128" s="135"/>
      <c r="DU128" s="135"/>
      <c r="DV128" s="135"/>
      <c r="DW128" s="135"/>
      <c r="DX128" s="135"/>
      <c r="DY128" s="135"/>
      <c r="DZ128" s="135"/>
      <c r="EA128" s="135"/>
      <c r="EB128" s="135"/>
      <c r="EC128" s="135"/>
      <c r="ED128" s="135"/>
      <c r="EE128" s="135"/>
      <c r="EF128" s="135"/>
      <c r="EG128" s="135"/>
      <c r="EH128" s="135"/>
      <c r="EI128" s="135"/>
      <c r="EJ128" s="135"/>
      <c r="EK128" s="135"/>
      <c r="EL128" s="135"/>
      <c r="EM128" s="135"/>
      <c r="EN128" s="135"/>
      <c r="EO128" s="135"/>
      <c r="EP128" s="135"/>
      <c r="EQ128" s="135"/>
      <c r="ER128" s="135"/>
      <c r="ES128" s="135"/>
      <c r="ET128" s="135"/>
      <c r="EU128" s="135"/>
      <c r="EV128" s="135"/>
      <c r="EW128" s="135"/>
      <c r="EX128" s="135"/>
      <c r="EY128" s="135"/>
      <c r="EZ128" s="135"/>
      <c r="FA128" s="135"/>
      <c r="FB128" s="135"/>
      <c r="FC128" s="135"/>
      <c r="FD128" s="135"/>
      <c r="FE128" s="135"/>
      <c r="FF128" s="135"/>
      <c r="FG128" s="135"/>
      <c r="FH128" s="135"/>
      <c r="FI128" s="135"/>
      <c r="FJ128" s="135"/>
      <c r="FK128" s="135"/>
      <c r="FL128" s="135"/>
      <c r="FM128" s="135"/>
      <c r="FN128" s="135"/>
      <c r="FO128" s="135"/>
      <c r="FP128" s="135"/>
      <c r="FQ128" s="135"/>
      <c r="FR128" s="135"/>
      <c r="FS128" s="135"/>
      <c r="FT128" s="135"/>
      <c r="FU128" s="135"/>
      <c r="FV128" s="135"/>
      <c r="FW128" s="135"/>
      <c r="FX128" s="135"/>
      <c r="FY128" s="135"/>
      <c r="FZ128" s="135"/>
      <c r="GA128" s="135"/>
      <c r="GB128" s="135"/>
      <c r="GC128" s="135"/>
      <c r="GD128" s="135"/>
      <c r="GE128" s="135"/>
      <c r="GF128" s="135"/>
      <c r="GG128" s="135"/>
      <c r="GH128" s="135"/>
      <c r="GI128" s="135"/>
      <c r="GJ128" s="135"/>
      <c r="GK128" s="135"/>
      <c r="GL128" s="132"/>
      <c r="GM128" s="132"/>
      <c r="GN128" s="132"/>
      <c r="GO128" s="132"/>
      <c r="GP128" s="132"/>
      <c r="GQ128" s="132"/>
      <c r="GR128" s="135"/>
      <c r="GS128" s="135"/>
      <c r="GT128" s="135"/>
      <c r="GU128" s="135"/>
      <c r="GV128" s="135"/>
      <c r="GW128" s="135"/>
      <c r="GX128" s="135"/>
      <c r="GY128" s="132"/>
      <c r="GZ128" s="132"/>
      <c r="HA128" s="132"/>
      <c r="HB128" s="135"/>
      <c r="HC128" s="135"/>
      <c r="HD128" s="135"/>
      <c r="HE128" s="135"/>
      <c r="HF128" s="135"/>
      <c r="HG128" s="135"/>
      <c r="HH128" s="135"/>
      <c r="HI128" s="132"/>
      <c r="HJ128" s="132"/>
      <c r="HK128" s="132"/>
      <c r="HL128" s="132"/>
      <c r="HM128" s="132"/>
      <c r="HN128" s="132"/>
      <c r="HO128" s="135"/>
      <c r="HP128" s="135"/>
      <c r="HQ128" s="135"/>
      <c r="HR128" s="135"/>
      <c r="HS128" s="135"/>
      <c r="HT128" s="135"/>
      <c r="HU128" s="135"/>
      <c r="HV128" s="135"/>
      <c r="HW128" s="135"/>
      <c r="HX128" s="135"/>
      <c r="HY128" s="135"/>
      <c r="HZ128" s="135"/>
      <c r="IA128" s="135"/>
      <c r="IB128" s="135"/>
      <c r="IC128" s="135"/>
      <c r="ID128" s="135"/>
      <c r="IE128" s="135"/>
      <c r="IF128" s="135"/>
      <c r="IG128" s="135"/>
      <c r="IH128" s="135"/>
      <c r="II128" s="135"/>
      <c r="IJ128" s="135"/>
      <c r="IK128" s="135"/>
      <c r="IL128" s="135"/>
      <c r="IM128" s="135"/>
      <c r="IN128" s="135"/>
      <c r="IO128" s="132"/>
      <c r="IP128" s="132"/>
      <c r="IQ128" s="132"/>
      <c r="IR128" s="332"/>
      <c r="IS128" s="132"/>
      <c r="IT128" s="332"/>
      <c r="IU128" s="332"/>
      <c r="IV128" s="332"/>
      <c r="IW128" s="332"/>
      <c r="IX128" s="332"/>
      <c r="IY128" s="332"/>
      <c r="IZ128" s="332"/>
      <c r="JA128" s="332"/>
      <c r="JB128" s="332"/>
      <c r="JC128" s="332"/>
      <c r="JD128" s="332"/>
      <c r="JE128" s="332"/>
      <c r="JF128" s="332"/>
      <c r="JG128" s="332"/>
      <c r="JH128" s="332"/>
      <c r="JI128" s="332"/>
      <c r="JJ128" s="332"/>
      <c r="JK128" s="332"/>
      <c r="JL128" s="332"/>
      <c r="JM128" s="332"/>
      <c r="JN128" s="332"/>
      <c r="JO128" s="332"/>
      <c r="JP128" s="332"/>
      <c r="JQ128" s="332"/>
      <c r="JR128" s="332"/>
      <c r="JS128" s="332"/>
      <c r="JT128" s="332"/>
      <c r="JU128" s="332"/>
      <c r="JV128" s="332"/>
      <c r="JW128" s="332"/>
      <c r="JX128" s="332"/>
      <c r="JY128" s="332"/>
      <c r="JZ128" s="332"/>
      <c r="KA128" s="332"/>
      <c r="KB128" s="332"/>
      <c r="KC128" s="332"/>
      <c r="KD128" s="332"/>
      <c r="KE128" s="332"/>
      <c r="KF128" s="332"/>
      <c r="KG128" s="332"/>
      <c r="KH128" s="332"/>
      <c r="KI128" s="332"/>
      <c r="KJ128" s="332"/>
      <c r="KK128" s="332"/>
      <c r="KL128" s="332"/>
      <c r="KM128" s="332"/>
      <c r="KN128" s="332"/>
      <c r="KO128" s="332"/>
      <c r="KP128" s="332"/>
      <c r="KQ128" s="332"/>
      <c r="KR128" s="332"/>
      <c r="KS128" s="332"/>
      <c r="KT128" s="332"/>
      <c r="KU128" s="332"/>
      <c r="KV128" s="332"/>
      <c r="KW128" s="332"/>
      <c r="KX128" s="332"/>
      <c r="KY128" s="332"/>
      <c r="KZ128" s="332"/>
      <c r="LA128" s="332"/>
      <c r="LB128" s="332"/>
      <c r="LC128" s="332"/>
      <c r="LD128" s="332"/>
      <c r="LE128" s="332"/>
      <c r="LF128" s="332"/>
      <c r="LG128" s="332"/>
      <c r="LH128" s="332"/>
      <c r="LI128" s="332"/>
      <c r="LJ128" s="332"/>
      <c r="LK128" s="332"/>
      <c r="LL128" s="332"/>
      <c r="LM128" s="332"/>
      <c r="LN128" s="332"/>
      <c r="LO128" s="332"/>
      <c r="LP128" s="332"/>
      <c r="LQ128" s="332"/>
      <c r="LR128" s="332"/>
      <c r="LS128" s="132">
        <f t="shared" si="40"/>
        <v>84490</v>
      </c>
      <c r="LT128" s="132">
        <f t="shared" si="41"/>
        <v>74856.666666666672</v>
      </c>
      <c r="LU128" s="137">
        <f t="shared" si="42"/>
        <v>17725.981872193512</v>
      </c>
      <c r="LV128" s="136">
        <f t="shared" si="37"/>
        <v>0.23679897411310741</v>
      </c>
      <c r="LW128" s="137">
        <f t="shared" si="38"/>
        <v>71000</v>
      </c>
      <c r="LX128" s="137">
        <f t="shared" si="39"/>
        <v>13490</v>
      </c>
      <c r="LY128" s="377">
        <f t="shared" si="45"/>
        <v>84490</v>
      </c>
      <c r="LZ128" s="138" t="s">
        <v>283</v>
      </c>
    </row>
    <row r="129" spans="1:338" s="5" customFormat="1" ht="91.5" customHeight="1" x14ac:dyDescent="0.3">
      <c r="A129" s="131">
        <f t="shared" si="43"/>
        <v>126</v>
      </c>
      <c r="B129" s="131" t="s">
        <v>466</v>
      </c>
      <c r="C129" s="325" t="s">
        <v>467</v>
      </c>
      <c r="D129" s="141" t="s">
        <v>8</v>
      </c>
      <c r="E129" s="142">
        <v>1</v>
      </c>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c r="AB129" s="132"/>
      <c r="AC129" s="132"/>
      <c r="AD129" s="132"/>
      <c r="AE129" s="132"/>
      <c r="AF129" s="133"/>
      <c r="AG129" s="132"/>
      <c r="AH129" s="132"/>
      <c r="AI129" s="132"/>
      <c r="AJ129" s="132"/>
      <c r="AK129" s="134"/>
      <c r="AL129" s="134"/>
      <c r="AM129" s="135"/>
      <c r="AN129" s="137"/>
      <c r="AO129" s="135"/>
      <c r="AP129" s="135"/>
      <c r="AQ129" s="135"/>
      <c r="AR129" s="135"/>
      <c r="AS129" s="135">
        <v>300000</v>
      </c>
      <c r="AT129" s="135">
        <v>280000</v>
      </c>
      <c r="AU129" s="135">
        <v>290000</v>
      </c>
      <c r="AV129" s="137"/>
      <c r="AW129" s="137"/>
      <c r="AX129" s="132"/>
      <c r="AY129" s="132"/>
      <c r="AZ129" s="137"/>
      <c r="BA129" s="137"/>
      <c r="BB129" s="135"/>
      <c r="BC129" s="135"/>
      <c r="BD129" s="137"/>
      <c r="BE129" s="137"/>
      <c r="BF129" s="135"/>
      <c r="BG129" s="135"/>
      <c r="BH129" s="135"/>
      <c r="BI129" s="135"/>
      <c r="BJ129" s="135"/>
      <c r="BK129" s="135"/>
      <c r="BL129" s="135"/>
      <c r="BM129" s="135"/>
      <c r="BN129" s="135"/>
      <c r="BO129" s="135"/>
      <c r="BP129" s="135"/>
      <c r="BQ129" s="330"/>
      <c r="BR129" s="135"/>
      <c r="BS129" s="135"/>
      <c r="BT129" s="135"/>
      <c r="BU129" s="135"/>
      <c r="BV129" s="135"/>
      <c r="BW129" s="135"/>
      <c r="BX129" s="135"/>
      <c r="BY129" s="135"/>
      <c r="BZ129" s="132"/>
      <c r="CA129" s="132"/>
      <c r="CB129" s="132"/>
      <c r="CC129" s="132"/>
      <c r="CD129" s="132"/>
      <c r="CE129" s="132"/>
      <c r="CF129" s="137"/>
      <c r="CG129" s="137"/>
      <c r="CH129" s="330"/>
      <c r="CI129" s="135"/>
      <c r="CJ129" s="135"/>
      <c r="CK129" s="135"/>
      <c r="CL129" s="135"/>
      <c r="CM129" s="135"/>
      <c r="CN129" s="135"/>
      <c r="CO129" s="330"/>
      <c r="CP129" s="135"/>
      <c r="CQ129" s="135"/>
      <c r="CR129" s="135"/>
      <c r="CS129" s="135"/>
      <c r="CT129" s="135"/>
      <c r="CU129" s="135"/>
      <c r="CV129" s="135"/>
      <c r="CW129" s="135"/>
      <c r="CX129" s="135"/>
      <c r="CY129" s="135"/>
      <c r="CZ129" s="135"/>
      <c r="DA129" s="135"/>
      <c r="DB129" s="137"/>
      <c r="DC129" s="137"/>
      <c r="DD129" s="137"/>
      <c r="DE129" s="135"/>
      <c r="DF129" s="135"/>
      <c r="DG129" s="135"/>
      <c r="DH129" s="135"/>
      <c r="DI129" s="135"/>
      <c r="DJ129" s="135"/>
      <c r="DK129" s="135"/>
      <c r="DL129" s="135"/>
      <c r="DM129" s="135"/>
      <c r="DN129" s="135"/>
      <c r="DO129" s="135"/>
      <c r="DP129" s="135"/>
      <c r="DQ129" s="135"/>
      <c r="DR129" s="135"/>
      <c r="DS129" s="135"/>
      <c r="DT129" s="135"/>
      <c r="DU129" s="135"/>
      <c r="DV129" s="135"/>
      <c r="DW129" s="135"/>
      <c r="DX129" s="135"/>
      <c r="DY129" s="135"/>
      <c r="DZ129" s="135"/>
      <c r="EA129" s="135"/>
      <c r="EB129" s="135"/>
      <c r="EC129" s="135"/>
      <c r="ED129" s="135"/>
      <c r="EE129" s="135"/>
      <c r="EF129" s="135"/>
      <c r="EG129" s="135"/>
      <c r="EH129" s="135"/>
      <c r="EI129" s="135"/>
      <c r="EJ129" s="135"/>
      <c r="EK129" s="135"/>
      <c r="EL129" s="135"/>
      <c r="EM129" s="135"/>
      <c r="EN129" s="135"/>
      <c r="EO129" s="135"/>
      <c r="EP129" s="135"/>
      <c r="EQ129" s="135"/>
      <c r="ER129" s="135"/>
      <c r="ES129" s="135"/>
      <c r="ET129" s="135"/>
      <c r="EU129" s="135"/>
      <c r="EV129" s="135"/>
      <c r="EW129" s="135"/>
      <c r="EX129" s="135"/>
      <c r="EY129" s="135"/>
      <c r="EZ129" s="135"/>
      <c r="FA129" s="135"/>
      <c r="FB129" s="135"/>
      <c r="FC129" s="135"/>
      <c r="FD129" s="135"/>
      <c r="FE129" s="135"/>
      <c r="FF129" s="135"/>
      <c r="FG129" s="135"/>
      <c r="FH129" s="135"/>
      <c r="FI129" s="135"/>
      <c r="FJ129" s="135"/>
      <c r="FK129" s="135"/>
      <c r="FL129" s="135"/>
      <c r="FM129" s="135"/>
      <c r="FN129" s="135"/>
      <c r="FO129" s="135"/>
      <c r="FP129" s="135"/>
      <c r="FQ129" s="135"/>
      <c r="FR129" s="135"/>
      <c r="FS129" s="135"/>
      <c r="FT129" s="135"/>
      <c r="FU129" s="135"/>
      <c r="FV129" s="135"/>
      <c r="FW129" s="135"/>
      <c r="FX129" s="135"/>
      <c r="FY129" s="135"/>
      <c r="FZ129" s="135"/>
      <c r="GA129" s="135"/>
      <c r="GB129" s="135"/>
      <c r="GC129" s="135"/>
      <c r="GD129" s="135"/>
      <c r="GE129" s="135"/>
      <c r="GF129" s="135"/>
      <c r="GG129" s="135"/>
      <c r="GH129" s="135"/>
      <c r="GI129" s="135"/>
      <c r="GJ129" s="135"/>
      <c r="GK129" s="135"/>
      <c r="GL129" s="132"/>
      <c r="GM129" s="132"/>
      <c r="GN129" s="132"/>
      <c r="GO129" s="132"/>
      <c r="GP129" s="132"/>
      <c r="GQ129" s="132"/>
      <c r="GR129" s="135"/>
      <c r="GS129" s="135"/>
      <c r="GT129" s="135"/>
      <c r="GU129" s="135"/>
      <c r="GV129" s="135"/>
      <c r="GW129" s="135"/>
      <c r="GX129" s="135"/>
      <c r="GY129" s="132"/>
      <c r="GZ129" s="132"/>
      <c r="HA129" s="132"/>
      <c r="HB129" s="135"/>
      <c r="HC129" s="135"/>
      <c r="HD129" s="135"/>
      <c r="HE129" s="135"/>
      <c r="HF129" s="135"/>
      <c r="HG129" s="135"/>
      <c r="HH129" s="135"/>
      <c r="HI129" s="132"/>
      <c r="HJ129" s="132"/>
      <c r="HK129" s="132"/>
      <c r="HL129" s="132"/>
      <c r="HM129" s="132"/>
      <c r="HN129" s="132"/>
      <c r="HO129" s="135"/>
      <c r="HP129" s="135"/>
      <c r="HQ129" s="135"/>
      <c r="HR129" s="135"/>
      <c r="HS129" s="135"/>
      <c r="HT129" s="135"/>
      <c r="HU129" s="135"/>
      <c r="HV129" s="135"/>
      <c r="HW129" s="135"/>
      <c r="HX129" s="135"/>
      <c r="HY129" s="135"/>
      <c r="HZ129" s="135"/>
      <c r="IA129" s="135"/>
      <c r="IB129" s="135"/>
      <c r="IC129" s="135"/>
      <c r="ID129" s="135"/>
      <c r="IE129" s="135"/>
      <c r="IF129" s="135"/>
      <c r="IG129" s="135"/>
      <c r="IH129" s="135"/>
      <c r="II129" s="135"/>
      <c r="IJ129" s="135"/>
      <c r="IK129" s="135"/>
      <c r="IL129" s="135"/>
      <c r="IM129" s="135"/>
      <c r="IN129" s="135"/>
      <c r="IO129" s="132"/>
      <c r="IP129" s="132"/>
      <c r="IQ129" s="132"/>
      <c r="IR129" s="332"/>
      <c r="IS129" s="132"/>
      <c r="IT129" s="332"/>
      <c r="IU129" s="332"/>
      <c r="IV129" s="332"/>
      <c r="IW129" s="332"/>
      <c r="IX129" s="332"/>
      <c r="IY129" s="332"/>
      <c r="IZ129" s="332"/>
      <c r="JA129" s="332"/>
      <c r="JB129" s="332"/>
      <c r="JC129" s="332"/>
      <c r="JD129" s="332"/>
      <c r="JE129" s="332"/>
      <c r="JF129" s="332"/>
      <c r="JG129" s="332"/>
      <c r="JH129" s="332"/>
      <c r="JI129" s="332"/>
      <c r="JJ129" s="332"/>
      <c r="JK129" s="332"/>
      <c r="JL129" s="332"/>
      <c r="JM129" s="332"/>
      <c r="JN129" s="332"/>
      <c r="JO129" s="332"/>
      <c r="JP129" s="332"/>
      <c r="JQ129" s="332"/>
      <c r="JR129" s="332"/>
      <c r="JS129" s="332"/>
      <c r="JT129" s="332"/>
      <c r="JU129" s="332"/>
      <c r="JV129" s="332"/>
      <c r="JW129" s="332"/>
      <c r="JX129" s="332"/>
      <c r="JY129" s="332"/>
      <c r="JZ129" s="332"/>
      <c r="KA129" s="332"/>
      <c r="KB129" s="332"/>
      <c r="KC129" s="332"/>
      <c r="KD129" s="332"/>
      <c r="KE129" s="332"/>
      <c r="KF129" s="332"/>
      <c r="KG129" s="332"/>
      <c r="KH129" s="332"/>
      <c r="KI129" s="332"/>
      <c r="KJ129" s="332"/>
      <c r="KK129" s="332"/>
      <c r="KL129" s="332"/>
      <c r="KM129" s="332"/>
      <c r="KN129" s="332"/>
      <c r="KO129" s="332"/>
      <c r="KP129" s="332"/>
      <c r="KQ129" s="332"/>
      <c r="KR129" s="332"/>
      <c r="KS129" s="332"/>
      <c r="KT129" s="332"/>
      <c r="KU129" s="332"/>
      <c r="KV129" s="332"/>
      <c r="KW129" s="332"/>
      <c r="KX129" s="332"/>
      <c r="KY129" s="332"/>
      <c r="KZ129" s="332"/>
      <c r="LA129" s="332"/>
      <c r="LB129" s="332"/>
      <c r="LC129" s="332"/>
      <c r="LD129" s="332"/>
      <c r="LE129" s="332"/>
      <c r="LF129" s="332"/>
      <c r="LG129" s="332"/>
      <c r="LH129" s="332"/>
      <c r="LI129" s="332"/>
      <c r="LJ129" s="332"/>
      <c r="LK129" s="332"/>
      <c r="LL129" s="332"/>
      <c r="LM129" s="332"/>
      <c r="LN129" s="332"/>
      <c r="LO129" s="332"/>
      <c r="LP129" s="332"/>
      <c r="LQ129" s="332"/>
      <c r="LR129" s="332"/>
      <c r="LS129" s="132">
        <f t="shared" si="40"/>
        <v>290000</v>
      </c>
      <c r="LT129" s="132">
        <f t="shared" si="41"/>
        <v>290000</v>
      </c>
      <c r="LU129" s="137">
        <f t="shared" si="42"/>
        <v>10000</v>
      </c>
      <c r="LV129" s="136">
        <f t="shared" si="37"/>
        <v>3.4482758620689655E-2</v>
      </c>
      <c r="LW129" s="137">
        <f t="shared" si="38"/>
        <v>243697.47899159664</v>
      </c>
      <c r="LX129" s="137">
        <f t="shared" si="39"/>
        <v>46302.521008403361</v>
      </c>
      <c r="LY129" s="377">
        <f t="shared" si="45"/>
        <v>290000</v>
      </c>
      <c r="LZ129" s="138" t="s">
        <v>118</v>
      </c>
    </row>
    <row r="130" spans="1:338" s="5" customFormat="1" ht="91.5" customHeight="1" x14ac:dyDescent="0.3">
      <c r="A130" s="131">
        <f t="shared" si="43"/>
        <v>127</v>
      </c>
      <c r="B130" s="236" t="s">
        <v>468</v>
      </c>
      <c r="C130" s="8" t="s">
        <v>469</v>
      </c>
      <c r="D130" s="236" t="s">
        <v>322</v>
      </c>
      <c r="E130" s="322">
        <v>1</v>
      </c>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c r="AB130" s="132"/>
      <c r="AC130" s="132"/>
      <c r="AD130" s="132"/>
      <c r="AE130" s="132"/>
      <c r="AF130" s="133"/>
      <c r="AG130" s="132"/>
      <c r="AH130" s="132"/>
      <c r="AI130" s="132"/>
      <c r="AJ130" s="132"/>
      <c r="AK130" s="134"/>
      <c r="AL130" s="134"/>
      <c r="AM130" s="135"/>
      <c r="AN130" s="137"/>
      <c r="AO130" s="135"/>
      <c r="AP130" s="135"/>
      <c r="AQ130" s="135"/>
      <c r="AR130" s="135"/>
      <c r="AS130" s="135"/>
      <c r="AT130" s="135"/>
      <c r="AU130" s="135"/>
      <c r="AV130" s="137"/>
      <c r="AW130" s="137"/>
      <c r="AX130" s="132"/>
      <c r="AY130" s="132"/>
      <c r="AZ130" s="137"/>
      <c r="BA130" s="137"/>
      <c r="BB130" s="135"/>
      <c r="BC130" s="135"/>
      <c r="BD130" s="137"/>
      <c r="BE130" s="137"/>
      <c r="BF130" s="135"/>
      <c r="BG130" s="135"/>
      <c r="BH130" s="135">
        <v>550000</v>
      </c>
      <c r="BI130" s="135">
        <v>490000</v>
      </c>
      <c r="BJ130" s="135">
        <v>620000</v>
      </c>
      <c r="BK130" s="135"/>
      <c r="BL130" s="135"/>
      <c r="BM130" s="135"/>
      <c r="BN130" s="135"/>
      <c r="BO130" s="135"/>
      <c r="BP130" s="135"/>
      <c r="BQ130" s="330"/>
      <c r="BR130" s="135"/>
      <c r="BS130" s="135"/>
      <c r="BT130" s="135"/>
      <c r="BU130" s="135"/>
      <c r="BV130" s="135"/>
      <c r="BW130" s="135"/>
      <c r="BX130" s="135"/>
      <c r="BY130" s="135"/>
      <c r="BZ130" s="132"/>
      <c r="CA130" s="132"/>
      <c r="CB130" s="132"/>
      <c r="CC130" s="132"/>
      <c r="CD130" s="132"/>
      <c r="CE130" s="132"/>
      <c r="CF130" s="137"/>
      <c r="CG130" s="137"/>
      <c r="CH130" s="330"/>
      <c r="CI130" s="135"/>
      <c r="CJ130" s="135"/>
      <c r="CK130" s="135"/>
      <c r="CL130" s="135"/>
      <c r="CM130" s="135"/>
      <c r="CN130" s="135"/>
      <c r="CO130" s="330"/>
      <c r="CP130" s="135"/>
      <c r="CQ130" s="135"/>
      <c r="CR130" s="135"/>
      <c r="CS130" s="135"/>
      <c r="CT130" s="135"/>
      <c r="CU130" s="135"/>
      <c r="CV130" s="135"/>
      <c r="CW130" s="135"/>
      <c r="CX130" s="135"/>
      <c r="CY130" s="135"/>
      <c r="CZ130" s="135"/>
      <c r="DA130" s="135"/>
      <c r="DB130" s="137"/>
      <c r="DC130" s="137"/>
      <c r="DD130" s="137"/>
      <c r="DE130" s="135"/>
      <c r="DF130" s="135"/>
      <c r="DG130" s="135"/>
      <c r="DH130" s="135"/>
      <c r="DI130" s="135"/>
      <c r="DJ130" s="135"/>
      <c r="DK130" s="135"/>
      <c r="DL130" s="135"/>
      <c r="DM130" s="135"/>
      <c r="DN130" s="135"/>
      <c r="DO130" s="135"/>
      <c r="DP130" s="135"/>
      <c r="DQ130" s="135"/>
      <c r="DR130" s="135"/>
      <c r="DS130" s="135"/>
      <c r="DT130" s="135"/>
      <c r="DU130" s="135"/>
      <c r="DV130" s="135"/>
      <c r="DW130" s="135"/>
      <c r="DX130" s="135"/>
      <c r="DY130" s="135"/>
      <c r="DZ130" s="135"/>
      <c r="EA130" s="135"/>
      <c r="EB130" s="135"/>
      <c r="EC130" s="135"/>
      <c r="ED130" s="135"/>
      <c r="EE130" s="135"/>
      <c r="EF130" s="135"/>
      <c r="EG130" s="135"/>
      <c r="EH130" s="135"/>
      <c r="EI130" s="135"/>
      <c r="EJ130" s="135"/>
      <c r="EK130" s="135"/>
      <c r="EL130" s="135"/>
      <c r="EM130" s="135"/>
      <c r="EN130" s="135"/>
      <c r="EO130" s="135"/>
      <c r="EP130" s="135"/>
      <c r="EQ130" s="135"/>
      <c r="ER130" s="135"/>
      <c r="ES130" s="135"/>
      <c r="ET130" s="135"/>
      <c r="EU130" s="135"/>
      <c r="EV130" s="135"/>
      <c r="EW130" s="135"/>
      <c r="EX130" s="135"/>
      <c r="EY130" s="135"/>
      <c r="EZ130" s="135"/>
      <c r="FA130" s="135"/>
      <c r="FB130" s="135"/>
      <c r="FC130" s="135"/>
      <c r="FD130" s="135"/>
      <c r="FE130" s="135"/>
      <c r="FF130" s="135"/>
      <c r="FG130" s="135"/>
      <c r="FH130" s="135"/>
      <c r="FI130" s="135"/>
      <c r="FJ130" s="135"/>
      <c r="FK130" s="135"/>
      <c r="FL130" s="135"/>
      <c r="FM130" s="135"/>
      <c r="FN130" s="135"/>
      <c r="FO130" s="135"/>
      <c r="FP130" s="135"/>
      <c r="FQ130" s="135"/>
      <c r="FR130" s="135"/>
      <c r="FS130" s="135"/>
      <c r="FT130" s="135"/>
      <c r="FU130" s="135"/>
      <c r="FV130" s="135"/>
      <c r="FW130" s="135"/>
      <c r="FX130" s="135"/>
      <c r="FY130" s="135"/>
      <c r="FZ130" s="135"/>
      <c r="GA130" s="135"/>
      <c r="GB130" s="135"/>
      <c r="GC130" s="135"/>
      <c r="GD130" s="135"/>
      <c r="GE130" s="135"/>
      <c r="GF130" s="135"/>
      <c r="GG130" s="135"/>
      <c r="GH130" s="135"/>
      <c r="GI130" s="135"/>
      <c r="GJ130" s="135"/>
      <c r="GK130" s="135"/>
      <c r="GL130" s="132"/>
      <c r="GM130" s="132"/>
      <c r="GN130" s="132"/>
      <c r="GO130" s="132"/>
      <c r="GP130" s="132"/>
      <c r="GQ130" s="132"/>
      <c r="GR130" s="135"/>
      <c r="GS130" s="135"/>
      <c r="GT130" s="135"/>
      <c r="GU130" s="135"/>
      <c r="GV130" s="135"/>
      <c r="GW130" s="135"/>
      <c r="GX130" s="135"/>
      <c r="GY130" s="132"/>
      <c r="GZ130" s="132"/>
      <c r="HA130" s="132"/>
      <c r="HB130" s="135"/>
      <c r="HC130" s="135"/>
      <c r="HD130" s="135"/>
      <c r="HE130" s="135"/>
      <c r="HF130" s="135"/>
      <c r="HG130" s="135"/>
      <c r="HH130" s="135"/>
      <c r="HI130" s="132"/>
      <c r="HJ130" s="132"/>
      <c r="HK130" s="132"/>
      <c r="HL130" s="132"/>
      <c r="HM130" s="132"/>
      <c r="HN130" s="132"/>
      <c r="HO130" s="135"/>
      <c r="HP130" s="135"/>
      <c r="HQ130" s="135"/>
      <c r="HR130" s="135"/>
      <c r="HS130" s="135"/>
      <c r="HT130" s="135"/>
      <c r="HU130" s="135"/>
      <c r="HV130" s="135"/>
      <c r="HW130" s="135"/>
      <c r="HX130" s="135"/>
      <c r="HY130" s="135"/>
      <c r="HZ130" s="135"/>
      <c r="IA130" s="135"/>
      <c r="IB130" s="135"/>
      <c r="IC130" s="135"/>
      <c r="ID130" s="135"/>
      <c r="IE130" s="135"/>
      <c r="IF130" s="135"/>
      <c r="IG130" s="135"/>
      <c r="IH130" s="135"/>
      <c r="II130" s="135"/>
      <c r="IJ130" s="135"/>
      <c r="IK130" s="135"/>
      <c r="IL130" s="135"/>
      <c r="IM130" s="135"/>
      <c r="IN130" s="135"/>
      <c r="IO130" s="132"/>
      <c r="IP130" s="132"/>
      <c r="IQ130" s="132"/>
      <c r="IR130" s="332"/>
      <c r="IS130" s="132"/>
      <c r="IT130" s="332"/>
      <c r="IU130" s="332"/>
      <c r="IV130" s="332"/>
      <c r="IW130" s="332"/>
      <c r="IX130" s="332"/>
      <c r="IY130" s="332"/>
      <c r="IZ130" s="332"/>
      <c r="JA130" s="332"/>
      <c r="JB130" s="332"/>
      <c r="JC130" s="332"/>
      <c r="JD130" s="332"/>
      <c r="JE130" s="332"/>
      <c r="JF130" s="332"/>
      <c r="JG130" s="332"/>
      <c r="JH130" s="332"/>
      <c r="JI130" s="332"/>
      <c r="JJ130" s="332"/>
      <c r="JK130" s="332"/>
      <c r="JL130" s="332"/>
      <c r="JM130" s="332"/>
      <c r="JN130" s="332"/>
      <c r="JO130" s="332"/>
      <c r="JP130" s="332"/>
      <c r="JQ130" s="332"/>
      <c r="JR130" s="332"/>
      <c r="JS130" s="332"/>
      <c r="JT130" s="332"/>
      <c r="JU130" s="332"/>
      <c r="JV130" s="332"/>
      <c r="JW130" s="332"/>
      <c r="JX130" s="332"/>
      <c r="JY130" s="332"/>
      <c r="JZ130" s="332"/>
      <c r="KA130" s="332"/>
      <c r="KB130" s="332"/>
      <c r="KC130" s="332"/>
      <c r="KD130" s="332"/>
      <c r="KE130" s="332"/>
      <c r="KF130" s="332"/>
      <c r="KG130" s="332"/>
      <c r="KH130" s="332"/>
      <c r="KI130" s="332"/>
      <c r="KJ130" s="332"/>
      <c r="KK130" s="332"/>
      <c r="KL130" s="332"/>
      <c r="KM130" s="332"/>
      <c r="KN130" s="332"/>
      <c r="KO130" s="332"/>
      <c r="KP130" s="332"/>
      <c r="KQ130" s="332"/>
      <c r="KR130" s="332"/>
      <c r="KS130" s="332"/>
      <c r="KT130" s="332"/>
      <c r="KU130" s="332"/>
      <c r="KV130" s="332"/>
      <c r="KW130" s="332"/>
      <c r="KX130" s="332"/>
      <c r="KY130" s="332"/>
      <c r="KZ130" s="332"/>
      <c r="LA130" s="332"/>
      <c r="LB130" s="332"/>
      <c r="LC130" s="332"/>
      <c r="LD130" s="332"/>
      <c r="LE130" s="332"/>
      <c r="LF130" s="332"/>
      <c r="LG130" s="332"/>
      <c r="LH130" s="332"/>
      <c r="LI130" s="332"/>
      <c r="LJ130" s="332"/>
      <c r="LK130" s="332"/>
      <c r="LL130" s="332"/>
      <c r="LM130" s="332"/>
      <c r="LN130" s="332"/>
      <c r="LO130" s="332"/>
      <c r="LP130" s="332"/>
      <c r="LQ130" s="332"/>
      <c r="LR130" s="332"/>
      <c r="LS130" s="132">
        <f t="shared" si="40"/>
        <v>550000</v>
      </c>
      <c r="LT130" s="132">
        <f t="shared" si="41"/>
        <v>553333.33333333337</v>
      </c>
      <c r="LU130" s="137">
        <f t="shared" si="42"/>
        <v>65064.070986477112</v>
      </c>
      <c r="LV130" s="136">
        <f t="shared" si="37"/>
        <v>0.11758567045748874</v>
      </c>
      <c r="LW130" s="137">
        <f t="shared" si="38"/>
        <v>464986.55462184874</v>
      </c>
      <c r="LX130" s="137">
        <f t="shared" si="39"/>
        <v>88347.445378151257</v>
      </c>
      <c r="LY130" s="377">
        <f t="shared" ref="LY130:LY160" si="47">+ROUNDUP(IF(LV130&lt;15%,LT130,LS130),0)</f>
        <v>553334</v>
      </c>
      <c r="LZ130" s="334" t="s">
        <v>642</v>
      </c>
    </row>
    <row r="131" spans="1:338" s="5" customFormat="1" ht="208.95" customHeight="1" x14ac:dyDescent="0.3">
      <c r="A131" s="131">
        <f t="shared" si="43"/>
        <v>128</v>
      </c>
      <c r="B131" s="236" t="s">
        <v>470</v>
      </c>
      <c r="C131" s="8" t="s">
        <v>471</v>
      </c>
      <c r="D131" s="236" t="s">
        <v>472</v>
      </c>
      <c r="E131" s="322">
        <v>1</v>
      </c>
      <c r="F131" s="132"/>
      <c r="G131" s="132"/>
      <c r="H131" s="132"/>
      <c r="I131" s="132"/>
      <c r="J131" s="132"/>
      <c r="K131" s="132"/>
      <c r="L131" s="132"/>
      <c r="M131" s="132"/>
      <c r="N131" s="132"/>
      <c r="O131" s="132"/>
      <c r="P131" s="132"/>
      <c r="Q131" s="132"/>
      <c r="R131" s="132"/>
      <c r="S131" s="132"/>
      <c r="T131" s="132"/>
      <c r="U131" s="132"/>
      <c r="V131" s="132"/>
      <c r="W131" s="132"/>
      <c r="X131" s="132"/>
      <c r="Y131" s="132"/>
      <c r="Z131" s="132"/>
      <c r="AA131" s="132"/>
      <c r="AB131" s="132"/>
      <c r="AC131" s="132"/>
      <c r="AD131" s="132"/>
      <c r="AE131" s="132"/>
      <c r="AF131" s="133"/>
      <c r="AG131" s="132"/>
      <c r="AH131" s="132"/>
      <c r="AI131" s="132"/>
      <c r="AJ131" s="132"/>
      <c r="AK131" s="134"/>
      <c r="AL131" s="134"/>
      <c r="AM131" s="135"/>
      <c r="AN131" s="137"/>
      <c r="AO131" s="135"/>
      <c r="AP131" s="135"/>
      <c r="AQ131" s="135"/>
      <c r="AR131" s="135"/>
      <c r="AS131" s="135"/>
      <c r="AT131" s="135">
        <v>90000</v>
      </c>
      <c r="AU131" s="135"/>
      <c r="AV131" s="137"/>
      <c r="AW131" s="137"/>
      <c r="AX131" s="132"/>
      <c r="AY131" s="132"/>
      <c r="AZ131" s="137"/>
      <c r="BA131" s="137"/>
      <c r="BB131" s="135"/>
      <c r="BC131" s="135"/>
      <c r="BD131" s="137"/>
      <c r="BE131" s="137"/>
      <c r="BF131" s="135"/>
      <c r="BG131" s="135"/>
      <c r="BH131" s="135"/>
      <c r="BI131" s="135"/>
      <c r="BJ131" s="135"/>
      <c r="BK131" s="135"/>
      <c r="BL131" s="135"/>
      <c r="BM131" s="135"/>
      <c r="BN131" s="135"/>
      <c r="BO131" s="135"/>
      <c r="BP131" s="135"/>
      <c r="BQ131" s="330">
        <v>142800</v>
      </c>
      <c r="BR131" s="135"/>
      <c r="BS131" s="135">
        <v>101150</v>
      </c>
      <c r="BT131" s="135"/>
      <c r="BU131" s="135"/>
      <c r="BV131" s="135"/>
      <c r="BW131" s="135"/>
      <c r="BX131" s="135"/>
      <c r="BY131" s="135"/>
      <c r="BZ131" s="132"/>
      <c r="CA131" s="132"/>
      <c r="CB131" s="132"/>
      <c r="CC131" s="132"/>
      <c r="CD131" s="132"/>
      <c r="CE131" s="132"/>
      <c r="CF131" s="137"/>
      <c r="CG131" s="137"/>
      <c r="CH131" s="330"/>
      <c r="CI131" s="135"/>
      <c r="CJ131" s="135"/>
      <c r="CK131" s="135"/>
      <c r="CL131" s="135"/>
      <c r="CM131" s="135"/>
      <c r="CN131" s="135"/>
      <c r="CO131" s="330"/>
      <c r="CP131" s="135"/>
      <c r="CQ131" s="135"/>
      <c r="CR131" s="135"/>
      <c r="CS131" s="135"/>
      <c r="CT131" s="135"/>
      <c r="CU131" s="135"/>
      <c r="CV131" s="135"/>
      <c r="CW131" s="135"/>
      <c r="CX131" s="135"/>
      <c r="CY131" s="135"/>
      <c r="CZ131" s="135"/>
      <c r="DA131" s="135"/>
      <c r="DB131" s="137"/>
      <c r="DC131" s="137"/>
      <c r="DD131" s="137"/>
      <c r="DE131" s="135"/>
      <c r="DF131" s="135"/>
      <c r="DG131" s="135"/>
      <c r="DH131" s="135"/>
      <c r="DI131" s="135"/>
      <c r="DJ131" s="135"/>
      <c r="DK131" s="135"/>
      <c r="DL131" s="135"/>
      <c r="DM131" s="135"/>
      <c r="DN131" s="135"/>
      <c r="DO131" s="135"/>
      <c r="DP131" s="135"/>
      <c r="DQ131" s="135"/>
      <c r="DR131" s="135"/>
      <c r="DS131" s="135"/>
      <c r="DT131" s="135"/>
      <c r="DU131" s="135"/>
      <c r="DV131" s="135"/>
      <c r="DW131" s="135"/>
      <c r="DX131" s="135"/>
      <c r="DY131" s="135"/>
      <c r="DZ131" s="135"/>
      <c r="EA131" s="135"/>
      <c r="EB131" s="135"/>
      <c r="EC131" s="135"/>
      <c r="ED131" s="135"/>
      <c r="EE131" s="135"/>
      <c r="EF131" s="135"/>
      <c r="EG131" s="135"/>
      <c r="EH131" s="135"/>
      <c r="EI131" s="135"/>
      <c r="EJ131" s="135"/>
      <c r="EK131" s="135"/>
      <c r="EL131" s="135"/>
      <c r="EM131" s="135"/>
      <c r="EN131" s="135"/>
      <c r="EO131" s="135"/>
      <c r="EP131" s="135"/>
      <c r="EQ131" s="135"/>
      <c r="ER131" s="135"/>
      <c r="ES131" s="135"/>
      <c r="ET131" s="135"/>
      <c r="EU131" s="135"/>
      <c r="EV131" s="135"/>
      <c r="EW131" s="135"/>
      <c r="EX131" s="135"/>
      <c r="EY131" s="135"/>
      <c r="EZ131" s="135"/>
      <c r="FA131" s="135"/>
      <c r="FB131" s="135"/>
      <c r="FC131" s="135"/>
      <c r="FD131" s="135"/>
      <c r="FE131" s="135"/>
      <c r="FF131" s="135"/>
      <c r="FG131" s="135"/>
      <c r="FH131" s="135"/>
      <c r="FI131" s="135"/>
      <c r="FJ131" s="135"/>
      <c r="FK131" s="135"/>
      <c r="FL131" s="135"/>
      <c r="FM131" s="135"/>
      <c r="FN131" s="135"/>
      <c r="FO131" s="135"/>
      <c r="FP131" s="135"/>
      <c r="FQ131" s="135"/>
      <c r="FR131" s="135"/>
      <c r="FS131" s="135"/>
      <c r="FT131" s="135"/>
      <c r="FU131" s="135"/>
      <c r="FV131" s="135"/>
      <c r="FW131" s="135"/>
      <c r="FX131" s="135"/>
      <c r="FY131" s="135"/>
      <c r="FZ131" s="135"/>
      <c r="GA131" s="135"/>
      <c r="GB131" s="135"/>
      <c r="GC131" s="135"/>
      <c r="GD131" s="135"/>
      <c r="GE131" s="135"/>
      <c r="GF131" s="135"/>
      <c r="GG131" s="135"/>
      <c r="GH131" s="135"/>
      <c r="GI131" s="135"/>
      <c r="GJ131" s="135"/>
      <c r="GK131" s="135"/>
      <c r="GL131" s="132"/>
      <c r="GM131" s="132"/>
      <c r="GN131" s="132"/>
      <c r="GO131" s="132"/>
      <c r="GP131" s="132"/>
      <c r="GQ131" s="132"/>
      <c r="GR131" s="135"/>
      <c r="GS131" s="135"/>
      <c r="GT131" s="135"/>
      <c r="GU131" s="135"/>
      <c r="GV131" s="135"/>
      <c r="GW131" s="135"/>
      <c r="GX131" s="135"/>
      <c r="GY131" s="132"/>
      <c r="GZ131" s="132"/>
      <c r="HA131" s="132"/>
      <c r="HB131" s="135"/>
      <c r="HC131" s="135"/>
      <c r="HD131" s="135"/>
      <c r="HE131" s="135"/>
      <c r="HF131" s="135"/>
      <c r="HG131" s="135"/>
      <c r="HH131" s="135"/>
      <c r="HI131" s="132"/>
      <c r="HJ131" s="132"/>
      <c r="HK131" s="132"/>
      <c r="HL131" s="132"/>
      <c r="HM131" s="132"/>
      <c r="HN131" s="132"/>
      <c r="HO131" s="135"/>
      <c r="HP131" s="135"/>
      <c r="HQ131" s="135"/>
      <c r="HR131" s="135"/>
      <c r="HS131" s="135"/>
      <c r="HT131" s="135"/>
      <c r="HU131" s="135"/>
      <c r="HV131" s="135"/>
      <c r="HW131" s="135"/>
      <c r="HX131" s="135"/>
      <c r="HY131" s="135"/>
      <c r="HZ131" s="135"/>
      <c r="IA131" s="135"/>
      <c r="IB131" s="135"/>
      <c r="IC131" s="135"/>
      <c r="ID131" s="135"/>
      <c r="IE131" s="347">
        <v>110000</v>
      </c>
      <c r="IF131" s="135"/>
      <c r="IG131" s="135"/>
      <c r="IH131" s="135"/>
      <c r="II131" s="135"/>
      <c r="IJ131" s="135"/>
      <c r="IK131" s="135"/>
      <c r="IL131" s="135"/>
      <c r="IM131" s="135"/>
      <c r="IN131" s="135"/>
      <c r="IO131" s="132"/>
      <c r="IP131" s="132"/>
      <c r="IQ131" s="132"/>
      <c r="IR131" s="332"/>
      <c r="IS131" s="132"/>
      <c r="IT131" s="332"/>
      <c r="IU131" s="332"/>
      <c r="IV131" s="332"/>
      <c r="IW131" s="332"/>
      <c r="IX131" s="332"/>
      <c r="IY131" s="332"/>
      <c r="IZ131" s="332"/>
      <c r="JA131" s="332"/>
      <c r="JB131" s="332"/>
      <c r="JC131" s="332"/>
      <c r="JD131" s="332"/>
      <c r="JE131" s="332"/>
      <c r="JF131" s="332"/>
      <c r="JG131" s="332"/>
      <c r="JH131" s="332"/>
      <c r="JI131" s="332"/>
      <c r="JJ131" s="332"/>
      <c r="JK131" s="332"/>
      <c r="JL131" s="332"/>
      <c r="JM131" s="332"/>
      <c r="JN131" s="332"/>
      <c r="JO131" s="332"/>
      <c r="JP131" s="332"/>
      <c r="JQ131" s="332"/>
      <c r="JR131" s="332"/>
      <c r="JS131" s="332"/>
      <c r="JT131" s="332"/>
      <c r="JU131" s="332"/>
      <c r="JV131" s="332"/>
      <c r="JW131" s="332"/>
      <c r="JX131" s="332"/>
      <c r="JY131" s="332"/>
      <c r="JZ131" s="332"/>
      <c r="KA131" s="332"/>
      <c r="KB131" s="332"/>
      <c r="KC131" s="332"/>
      <c r="KD131" s="332"/>
      <c r="KE131" s="332"/>
      <c r="KF131" s="332"/>
      <c r="KG131" s="332"/>
      <c r="KH131" s="332"/>
      <c r="KI131" s="332"/>
      <c r="KJ131" s="332"/>
      <c r="KK131" s="332"/>
      <c r="KL131" s="332"/>
      <c r="KM131" s="332"/>
      <c r="KN131" s="332"/>
      <c r="KO131" s="332"/>
      <c r="KP131" s="332"/>
      <c r="KQ131" s="332"/>
      <c r="KR131" s="332"/>
      <c r="KS131" s="332"/>
      <c r="KT131" s="332"/>
      <c r="KU131" s="332"/>
      <c r="KV131" s="332"/>
      <c r="KW131" s="332"/>
      <c r="KX131" s="332"/>
      <c r="KY131" s="332"/>
      <c r="KZ131" s="332"/>
      <c r="LA131" s="332"/>
      <c r="LB131" s="332"/>
      <c r="LC131" s="332"/>
      <c r="LD131" s="332"/>
      <c r="LE131" s="332"/>
      <c r="LF131" s="332"/>
      <c r="LG131" s="332"/>
      <c r="LH131" s="332"/>
      <c r="LI131" s="332"/>
      <c r="LJ131" s="332"/>
      <c r="LK131" s="332"/>
      <c r="LL131" s="332"/>
      <c r="LM131" s="332"/>
      <c r="LN131" s="332"/>
      <c r="LO131" s="332"/>
      <c r="LP131" s="332"/>
      <c r="LQ131" s="332"/>
      <c r="LR131" s="332"/>
      <c r="LS131" s="132">
        <f t="shared" si="40"/>
        <v>105575</v>
      </c>
      <c r="LT131" s="132">
        <f t="shared" si="41"/>
        <v>110987.5</v>
      </c>
      <c r="LU131" s="137">
        <f t="shared" si="42"/>
        <v>22732.222907875359</v>
      </c>
      <c r="LV131" s="136">
        <f t="shared" ref="LV131:LV194" si="48">LU131/LT131</f>
        <v>0.20481786604685537</v>
      </c>
      <c r="LW131" s="137">
        <f t="shared" ref="LW131:LW192" si="49">+LY131/1.19</f>
        <v>88718.487394957992</v>
      </c>
      <c r="LX131" s="137">
        <f t="shared" ref="LX131:LX192" si="50">+LW131*19%</f>
        <v>16856.512605042019</v>
      </c>
      <c r="LY131" s="377">
        <f t="shared" si="47"/>
        <v>105575</v>
      </c>
      <c r="LZ131" s="138" t="s">
        <v>283</v>
      </c>
    </row>
    <row r="132" spans="1:338" s="5" customFormat="1" ht="91.5" customHeight="1" x14ac:dyDescent="0.3">
      <c r="A132" s="131">
        <f t="shared" si="43"/>
        <v>129</v>
      </c>
      <c r="B132" s="131" t="s">
        <v>473</v>
      </c>
      <c r="C132" s="8" t="s">
        <v>474</v>
      </c>
      <c r="D132" s="141" t="s">
        <v>8</v>
      </c>
      <c r="E132" s="142">
        <v>1</v>
      </c>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c r="AB132" s="132"/>
      <c r="AC132" s="132"/>
      <c r="AD132" s="132"/>
      <c r="AE132" s="132"/>
      <c r="AF132" s="133"/>
      <c r="AG132" s="132"/>
      <c r="AH132" s="132"/>
      <c r="AI132" s="132"/>
      <c r="AJ132" s="132"/>
      <c r="AK132" s="134"/>
      <c r="AL132" s="134"/>
      <c r="AM132" s="135"/>
      <c r="AN132" s="137"/>
      <c r="AO132" s="135"/>
      <c r="AP132" s="135"/>
      <c r="AQ132" s="135"/>
      <c r="AR132" s="135"/>
      <c r="AS132" s="135">
        <v>340000</v>
      </c>
      <c r="AT132" s="135">
        <v>348000</v>
      </c>
      <c r="AU132" s="135">
        <v>350000</v>
      </c>
      <c r="AV132" s="137"/>
      <c r="AW132" s="137"/>
      <c r="AX132" s="132"/>
      <c r="AY132" s="132"/>
      <c r="AZ132" s="137"/>
      <c r="BA132" s="137"/>
      <c r="BB132" s="135"/>
      <c r="BC132" s="135"/>
      <c r="BD132" s="137"/>
      <c r="BE132" s="137"/>
      <c r="BF132" s="135"/>
      <c r="BG132" s="135"/>
      <c r="BH132" s="135"/>
      <c r="BI132" s="135"/>
      <c r="BJ132" s="135"/>
      <c r="BK132" s="135"/>
      <c r="BL132" s="135"/>
      <c r="BM132" s="135"/>
      <c r="BN132" s="135"/>
      <c r="BO132" s="135"/>
      <c r="BP132" s="135"/>
      <c r="BQ132" s="330"/>
      <c r="BR132" s="135"/>
      <c r="BS132" s="135"/>
      <c r="BT132" s="135"/>
      <c r="BU132" s="135"/>
      <c r="BV132" s="135"/>
      <c r="BW132" s="135"/>
      <c r="BX132" s="135"/>
      <c r="BY132" s="135"/>
      <c r="BZ132" s="132"/>
      <c r="CA132" s="132"/>
      <c r="CB132" s="132"/>
      <c r="CC132" s="132"/>
      <c r="CD132" s="132"/>
      <c r="CE132" s="132"/>
      <c r="CF132" s="137"/>
      <c r="CG132" s="137"/>
      <c r="CH132" s="330"/>
      <c r="CI132" s="135"/>
      <c r="CJ132" s="135"/>
      <c r="CK132" s="135"/>
      <c r="CL132" s="135"/>
      <c r="CM132" s="135"/>
      <c r="CN132" s="135"/>
      <c r="CO132" s="330"/>
      <c r="CP132" s="135"/>
      <c r="CQ132" s="135"/>
      <c r="CR132" s="135"/>
      <c r="CS132" s="135"/>
      <c r="CT132" s="135"/>
      <c r="CU132" s="135"/>
      <c r="CV132" s="135"/>
      <c r="CW132" s="135"/>
      <c r="CX132" s="135"/>
      <c r="CY132" s="135"/>
      <c r="CZ132" s="135"/>
      <c r="DA132" s="135"/>
      <c r="DB132" s="137"/>
      <c r="DC132" s="137"/>
      <c r="DD132" s="137"/>
      <c r="DE132" s="135"/>
      <c r="DF132" s="135"/>
      <c r="DG132" s="135"/>
      <c r="DH132" s="135"/>
      <c r="DI132" s="135"/>
      <c r="DJ132" s="135"/>
      <c r="DK132" s="135"/>
      <c r="DL132" s="135"/>
      <c r="DM132" s="135"/>
      <c r="DN132" s="135"/>
      <c r="DO132" s="135"/>
      <c r="DP132" s="135"/>
      <c r="DQ132" s="135"/>
      <c r="DR132" s="135"/>
      <c r="DS132" s="135"/>
      <c r="DT132" s="135"/>
      <c r="DU132" s="135"/>
      <c r="DV132" s="135"/>
      <c r="DW132" s="135"/>
      <c r="DX132" s="135"/>
      <c r="DY132" s="135"/>
      <c r="DZ132" s="135"/>
      <c r="EA132" s="135"/>
      <c r="EB132" s="135"/>
      <c r="EC132" s="135"/>
      <c r="ED132" s="135"/>
      <c r="EE132" s="135"/>
      <c r="EF132" s="135"/>
      <c r="EG132" s="135"/>
      <c r="EH132" s="135"/>
      <c r="EI132" s="135"/>
      <c r="EJ132" s="135"/>
      <c r="EK132" s="135"/>
      <c r="EL132" s="135"/>
      <c r="EM132" s="135"/>
      <c r="EN132" s="135"/>
      <c r="EO132" s="135"/>
      <c r="EP132" s="135"/>
      <c r="EQ132" s="135"/>
      <c r="ER132" s="135"/>
      <c r="ES132" s="135"/>
      <c r="ET132" s="135"/>
      <c r="EU132" s="135"/>
      <c r="EV132" s="135"/>
      <c r="EW132" s="135"/>
      <c r="EX132" s="135"/>
      <c r="EY132" s="135"/>
      <c r="EZ132" s="135"/>
      <c r="FA132" s="135"/>
      <c r="FB132" s="135"/>
      <c r="FC132" s="135"/>
      <c r="FD132" s="135"/>
      <c r="FE132" s="135"/>
      <c r="FF132" s="135"/>
      <c r="FG132" s="135"/>
      <c r="FH132" s="135"/>
      <c r="FI132" s="135"/>
      <c r="FJ132" s="135"/>
      <c r="FK132" s="135"/>
      <c r="FL132" s="135"/>
      <c r="FM132" s="135"/>
      <c r="FN132" s="135"/>
      <c r="FO132" s="135"/>
      <c r="FP132" s="135"/>
      <c r="FQ132" s="135"/>
      <c r="FR132" s="135"/>
      <c r="FS132" s="135"/>
      <c r="FT132" s="135"/>
      <c r="FU132" s="135"/>
      <c r="FV132" s="135"/>
      <c r="FW132" s="135"/>
      <c r="FX132" s="135"/>
      <c r="FY132" s="135"/>
      <c r="FZ132" s="135"/>
      <c r="GA132" s="135"/>
      <c r="GB132" s="135"/>
      <c r="GC132" s="135"/>
      <c r="GD132" s="135"/>
      <c r="GE132" s="135"/>
      <c r="GF132" s="135"/>
      <c r="GG132" s="135"/>
      <c r="GH132" s="135"/>
      <c r="GI132" s="135"/>
      <c r="GJ132" s="135"/>
      <c r="GK132" s="135"/>
      <c r="GL132" s="132"/>
      <c r="GM132" s="132"/>
      <c r="GN132" s="132"/>
      <c r="GO132" s="132"/>
      <c r="GP132" s="132"/>
      <c r="GQ132" s="132"/>
      <c r="GR132" s="135"/>
      <c r="GS132" s="135"/>
      <c r="GT132" s="135"/>
      <c r="GU132" s="135"/>
      <c r="GV132" s="135"/>
      <c r="GW132" s="135"/>
      <c r="GX132" s="135"/>
      <c r="GY132" s="132"/>
      <c r="GZ132" s="132"/>
      <c r="HA132" s="132"/>
      <c r="HB132" s="135"/>
      <c r="HC132" s="135"/>
      <c r="HD132" s="135"/>
      <c r="HE132" s="135"/>
      <c r="HF132" s="135"/>
      <c r="HG132" s="135"/>
      <c r="HH132" s="135"/>
      <c r="HI132" s="132"/>
      <c r="HJ132" s="132"/>
      <c r="HK132" s="132"/>
      <c r="HL132" s="132"/>
      <c r="HM132" s="132"/>
      <c r="HN132" s="132"/>
      <c r="HO132" s="135"/>
      <c r="HP132" s="135"/>
      <c r="HQ132" s="135"/>
      <c r="HR132" s="135"/>
      <c r="HS132" s="135"/>
      <c r="HT132" s="135"/>
      <c r="HU132" s="135"/>
      <c r="HV132" s="135"/>
      <c r="HW132" s="135"/>
      <c r="HX132" s="135"/>
      <c r="HY132" s="135"/>
      <c r="HZ132" s="135"/>
      <c r="IA132" s="135"/>
      <c r="IB132" s="135"/>
      <c r="IC132" s="135"/>
      <c r="ID132" s="135"/>
      <c r="IE132" s="135"/>
      <c r="IF132" s="135"/>
      <c r="IG132" s="135"/>
      <c r="IH132" s="135"/>
      <c r="II132" s="135"/>
      <c r="IJ132" s="135"/>
      <c r="IK132" s="135"/>
      <c r="IL132" s="135"/>
      <c r="IM132" s="135"/>
      <c r="IN132" s="135"/>
      <c r="IO132" s="132"/>
      <c r="IP132" s="132"/>
      <c r="IQ132" s="132"/>
      <c r="IR132" s="332"/>
      <c r="IS132" s="132"/>
      <c r="IT132" s="332"/>
      <c r="IU132" s="332"/>
      <c r="IV132" s="332"/>
      <c r="IW132" s="332"/>
      <c r="IX132" s="332"/>
      <c r="IY132" s="332"/>
      <c r="IZ132" s="332"/>
      <c r="JA132" s="332"/>
      <c r="JB132" s="332"/>
      <c r="JC132" s="332"/>
      <c r="JD132" s="332"/>
      <c r="JE132" s="332"/>
      <c r="JF132" s="332"/>
      <c r="JG132" s="332"/>
      <c r="JH132" s="332"/>
      <c r="JI132" s="332"/>
      <c r="JJ132" s="332"/>
      <c r="JK132" s="332"/>
      <c r="JL132" s="332"/>
      <c r="JM132" s="332"/>
      <c r="JN132" s="332"/>
      <c r="JO132" s="332"/>
      <c r="JP132" s="332"/>
      <c r="JQ132" s="332"/>
      <c r="JR132" s="332"/>
      <c r="JS132" s="332"/>
      <c r="JT132" s="332"/>
      <c r="JU132" s="332"/>
      <c r="JV132" s="332"/>
      <c r="JW132" s="332"/>
      <c r="JX132" s="332"/>
      <c r="JY132" s="332"/>
      <c r="JZ132" s="332"/>
      <c r="KA132" s="332"/>
      <c r="KB132" s="332"/>
      <c r="KC132" s="332"/>
      <c r="KD132" s="332"/>
      <c r="KE132" s="332"/>
      <c r="KF132" s="332"/>
      <c r="KG132" s="332"/>
      <c r="KH132" s="332"/>
      <c r="KI132" s="332"/>
      <c r="KJ132" s="332"/>
      <c r="KK132" s="332"/>
      <c r="KL132" s="332"/>
      <c r="KM132" s="332"/>
      <c r="KN132" s="332"/>
      <c r="KO132" s="332"/>
      <c r="KP132" s="332"/>
      <c r="KQ132" s="332"/>
      <c r="KR132" s="332"/>
      <c r="KS132" s="332"/>
      <c r="KT132" s="332"/>
      <c r="KU132" s="332"/>
      <c r="KV132" s="332"/>
      <c r="KW132" s="332"/>
      <c r="KX132" s="332"/>
      <c r="KY132" s="332"/>
      <c r="KZ132" s="332"/>
      <c r="LA132" s="332"/>
      <c r="LB132" s="332"/>
      <c r="LC132" s="332"/>
      <c r="LD132" s="332"/>
      <c r="LE132" s="332"/>
      <c r="LF132" s="332"/>
      <c r="LG132" s="332"/>
      <c r="LH132" s="332"/>
      <c r="LI132" s="332"/>
      <c r="LJ132" s="332"/>
      <c r="LK132" s="332"/>
      <c r="LL132" s="332"/>
      <c r="LM132" s="332"/>
      <c r="LN132" s="332"/>
      <c r="LO132" s="332"/>
      <c r="LP132" s="332"/>
      <c r="LQ132" s="332"/>
      <c r="LR132" s="332"/>
      <c r="LS132" s="132">
        <f t="shared" si="40"/>
        <v>348000</v>
      </c>
      <c r="LT132" s="132">
        <f t="shared" si="41"/>
        <v>346000</v>
      </c>
      <c r="LU132" s="137">
        <f t="shared" si="42"/>
        <v>5291.502622129181</v>
      </c>
      <c r="LV132" s="136">
        <f t="shared" si="48"/>
        <v>1.5293360179564107E-2</v>
      </c>
      <c r="LW132" s="137">
        <f t="shared" si="49"/>
        <v>290756.30252100842</v>
      </c>
      <c r="LX132" s="137">
        <f t="shared" si="50"/>
        <v>55243.697478991598</v>
      </c>
      <c r="LY132" s="377">
        <f t="shared" si="47"/>
        <v>346000</v>
      </c>
      <c r="LZ132" s="138" t="s">
        <v>118</v>
      </c>
    </row>
    <row r="133" spans="1:338" s="5" customFormat="1" ht="91.5" customHeight="1" x14ac:dyDescent="0.3">
      <c r="A133" s="131">
        <f t="shared" si="43"/>
        <v>130</v>
      </c>
      <c r="B133" s="131" t="s">
        <v>475</v>
      </c>
      <c r="C133" s="8" t="s">
        <v>476</v>
      </c>
      <c r="D133" s="141" t="s">
        <v>8</v>
      </c>
      <c r="E133" s="142">
        <v>1</v>
      </c>
      <c r="F133" s="132"/>
      <c r="G133" s="132"/>
      <c r="H133" s="132"/>
      <c r="I133" s="132"/>
      <c r="J133" s="132"/>
      <c r="K133" s="132"/>
      <c r="L133" s="132"/>
      <c r="M133" s="132"/>
      <c r="N133" s="132"/>
      <c r="O133" s="132"/>
      <c r="P133" s="132"/>
      <c r="Q133" s="132"/>
      <c r="R133" s="132"/>
      <c r="S133" s="132"/>
      <c r="T133" s="132"/>
      <c r="U133" s="132"/>
      <c r="V133" s="132"/>
      <c r="W133" s="132"/>
      <c r="X133" s="132"/>
      <c r="Y133" s="132"/>
      <c r="Z133" s="132"/>
      <c r="AA133" s="132"/>
      <c r="AB133" s="132"/>
      <c r="AC133" s="132"/>
      <c r="AD133" s="132"/>
      <c r="AE133" s="132"/>
      <c r="AF133" s="133"/>
      <c r="AG133" s="132"/>
      <c r="AH133" s="132"/>
      <c r="AI133" s="132"/>
      <c r="AJ133" s="132"/>
      <c r="AK133" s="134"/>
      <c r="AL133" s="134"/>
      <c r="AM133" s="135"/>
      <c r="AN133" s="137"/>
      <c r="AO133" s="135"/>
      <c r="AP133" s="135"/>
      <c r="AQ133" s="135"/>
      <c r="AR133" s="135"/>
      <c r="AS133" s="135">
        <v>2500000</v>
      </c>
      <c r="AT133" s="135">
        <v>2410000</v>
      </c>
      <c r="AU133" s="135">
        <v>2470000</v>
      </c>
      <c r="AV133" s="137"/>
      <c r="AW133" s="137"/>
      <c r="AX133" s="132"/>
      <c r="AY133" s="132"/>
      <c r="AZ133" s="137"/>
      <c r="BA133" s="137"/>
      <c r="BB133" s="135"/>
      <c r="BC133" s="135"/>
      <c r="BD133" s="137"/>
      <c r="BE133" s="137"/>
      <c r="BF133" s="135"/>
      <c r="BG133" s="135"/>
      <c r="BH133" s="135"/>
      <c r="BI133" s="135"/>
      <c r="BJ133" s="135"/>
      <c r="BK133" s="135"/>
      <c r="BL133" s="135"/>
      <c r="BM133" s="135"/>
      <c r="BN133" s="135"/>
      <c r="BO133" s="135"/>
      <c r="BP133" s="135"/>
      <c r="BQ133" s="330"/>
      <c r="BR133" s="135"/>
      <c r="BS133" s="135"/>
      <c r="BT133" s="135"/>
      <c r="BU133" s="135"/>
      <c r="BV133" s="135"/>
      <c r="BW133" s="135"/>
      <c r="BX133" s="135"/>
      <c r="BY133" s="135"/>
      <c r="BZ133" s="132"/>
      <c r="CA133" s="132"/>
      <c r="CB133" s="132"/>
      <c r="CC133" s="132"/>
      <c r="CD133" s="132"/>
      <c r="CE133" s="132"/>
      <c r="CF133" s="137"/>
      <c r="CG133" s="137"/>
      <c r="CH133" s="330"/>
      <c r="CI133" s="135"/>
      <c r="CJ133" s="135"/>
      <c r="CK133" s="135"/>
      <c r="CL133" s="135"/>
      <c r="CM133" s="135"/>
      <c r="CN133" s="135"/>
      <c r="CO133" s="330"/>
      <c r="CP133" s="135"/>
      <c r="CQ133" s="135"/>
      <c r="CR133" s="135"/>
      <c r="CS133" s="135"/>
      <c r="CT133" s="135"/>
      <c r="CU133" s="135"/>
      <c r="CV133" s="135"/>
      <c r="CW133" s="135"/>
      <c r="CX133" s="135"/>
      <c r="CY133" s="135"/>
      <c r="CZ133" s="135"/>
      <c r="DA133" s="135"/>
      <c r="DB133" s="137"/>
      <c r="DC133" s="137"/>
      <c r="DD133" s="137"/>
      <c r="DE133" s="135"/>
      <c r="DF133" s="135"/>
      <c r="DG133" s="135"/>
      <c r="DH133" s="135"/>
      <c r="DI133" s="135"/>
      <c r="DJ133" s="135"/>
      <c r="DK133" s="135"/>
      <c r="DL133" s="135"/>
      <c r="DM133" s="135"/>
      <c r="DN133" s="135"/>
      <c r="DO133" s="135"/>
      <c r="DP133" s="135"/>
      <c r="DQ133" s="135"/>
      <c r="DR133" s="135"/>
      <c r="DS133" s="135"/>
      <c r="DT133" s="135"/>
      <c r="DU133" s="135"/>
      <c r="DV133" s="135"/>
      <c r="DW133" s="135"/>
      <c r="DX133" s="135"/>
      <c r="DY133" s="135"/>
      <c r="DZ133" s="135"/>
      <c r="EA133" s="135"/>
      <c r="EB133" s="135"/>
      <c r="EC133" s="135"/>
      <c r="ED133" s="135"/>
      <c r="EE133" s="135"/>
      <c r="EF133" s="135"/>
      <c r="EG133" s="135"/>
      <c r="EH133" s="135"/>
      <c r="EI133" s="135"/>
      <c r="EJ133" s="135"/>
      <c r="EK133" s="135"/>
      <c r="EL133" s="135"/>
      <c r="EM133" s="135"/>
      <c r="EN133" s="135"/>
      <c r="EO133" s="135"/>
      <c r="EP133" s="135"/>
      <c r="EQ133" s="135"/>
      <c r="ER133" s="135"/>
      <c r="ES133" s="135"/>
      <c r="ET133" s="135"/>
      <c r="EU133" s="135"/>
      <c r="EV133" s="135"/>
      <c r="EW133" s="135"/>
      <c r="EX133" s="135"/>
      <c r="EY133" s="135"/>
      <c r="EZ133" s="135"/>
      <c r="FA133" s="135"/>
      <c r="FB133" s="135"/>
      <c r="FC133" s="135"/>
      <c r="FD133" s="135"/>
      <c r="FE133" s="135"/>
      <c r="FF133" s="135"/>
      <c r="FG133" s="135"/>
      <c r="FH133" s="135"/>
      <c r="FI133" s="135"/>
      <c r="FJ133" s="135"/>
      <c r="FK133" s="135"/>
      <c r="FL133" s="135"/>
      <c r="FM133" s="135"/>
      <c r="FN133" s="135"/>
      <c r="FO133" s="135"/>
      <c r="FP133" s="135"/>
      <c r="FQ133" s="135"/>
      <c r="FR133" s="135"/>
      <c r="FS133" s="135"/>
      <c r="FT133" s="135"/>
      <c r="FU133" s="135"/>
      <c r="FV133" s="135"/>
      <c r="FW133" s="135"/>
      <c r="FX133" s="135"/>
      <c r="FY133" s="135"/>
      <c r="FZ133" s="135"/>
      <c r="GA133" s="135"/>
      <c r="GB133" s="135"/>
      <c r="GC133" s="135"/>
      <c r="GD133" s="135"/>
      <c r="GE133" s="135"/>
      <c r="GF133" s="135"/>
      <c r="GG133" s="135"/>
      <c r="GH133" s="135"/>
      <c r="GI133" s="135"/>
      <c r="GJ133" s="135"/>
      <c r="GK133" s="135"/>
      <c r="GL133" s="132"/>
      <c r="GM133" s="132"/>
      <c r="GN133" s="132"/>
      <c r="GO133" s="132"/>
      <c r="GP133" s="132"/>
      <c r="GQ133" s="132"/>
      <c r="GR133" s="135"/>
      <c r="GS133" s="135"/>
      <c r="GT133" s="135"/>
      <c r="GU133" s="135"/>
      <c r="GV133" s="135"/>
      <c r="GW133" s="135"/>
      <c r="GX133" s="135"/>
      <c r="GY133" s="132"/>
      <c r="GZ133" s="132"/>
      <c r="HA133" s="132"/>
      <c r="HB133" s="135"/>
      <c r="HC133" s="135"/>
      <c r="HD133" s="135"/>
      <c r="HE133" s="135"/>
      <c r="HF133" s="135"/>
      <c r="HG133" s="135"/>
      <c r="HH133" s="135"/>
      <c r="HI133" s="132"/>
      <c r="HJ133" s="132"/>
      <c r="HK133" s="132"/>
      <c r="HL133" s="132"/>
      <c r="HM133" s="132"/>
      <c r="HN133" s="132"/>
      <c r="HO133" s="135"/>
      <c r="HP133" s="135"/>
      <c r="HQ133" s="135"/>
      <c r="HR133" s="135"/>
      <c r="HS133" s="135"/>
      <c r="HT133" s="135"/>
      <c r="HU133" s="135"/>
      <c r="HV133" s="135"/>
      <c r="HW133" s="135"/>
      <c r="HX133" s="135"/>
      <c r="HY133" s="135"/>
      <c r="HZ133" s="135"/>
      <c r="IA133" s="135"/>
      <c r="IB133" s="135"/>
      <c r="IC133" s="135"/>
      <c r="ID133" s="135"/>
      <c r="IE133" s="135"/>
      <c r="IF133" s="135"/>
      <c r="IG133" s="135"/>
      <c r="IH133" s="135"/>
      <c r="II133" s="135"/>
      <c r="IJ133" s="135"/>
      <c r="IK133" s="135"/>
      <c r="IL133" s="135"/>
      <c r="IM133" s="135"/>
      <c r="IN133" s="135"/>
      <c r="IO133" s="132"/>
      <c r="IP133" s="132"/>
      <c r="IQ133" s="132"/>
      <c r="IR133" s="332"/>
      <c r="IS133" s="132"/>
      <c r="IT133" s="332"/>
      <c r="IU133" s="332"/>
      <c r="IV133" s="332"/>
      <c r="IW133" s="332"/>
      <c r="IX133" s="332"/>
      <c r="IY133" s="332"/>
      <c r="IZ133" s="332"/>
      <c r="JA133" s="332"/>
      <c r="JB133" s="332"/>
      <c r="JC133" s="332"/>
      <c r="JD133" s="332"/>
      <c r="JE133" s="332"/>
      <c r="JF133" s="332"/>
      <c r="JG133" s="332"/>
      <c r="JH133" s="332"/>
      <c r="JI133" s="332"/>
      <c r="JJ133" s="332"/>
      <c r="JK133" s="332"/>
      <c r="JL133" s="332"/>
      <c r="JM133" s="332"/>
      <c r="JN133" s="332"/>
      <c r="JO133" s="332"/>
      <c r="JP133" s="332"/>
      <c r="JQ133" s="332"/>
      <c r="JR133" s="332"/>
      <c r="JS133" s="332"/>
      <c r="JT133" s="332"/>
      <c r="JU133" s="332"/>
      <c r="JV133" s="332"/>
      <c r="JW133" s="332"/>
      <c r="JX133" s="332"/>
      <c r="JY133" s="332"/>
      <c r="JZ133" s="332"/>
      <c r="KA133" s="332"/>
      <c r="KB133" s="332"/>
      <c r="KC133" s="332"/>
      <c r="KD133" s="332"/>
      <c r="KE133" s="332"/>
      <c r="KF133" s="332"/>
      <c r="KG133" s="332"/>
      <c r="KH133" s="332"/>
      <c r="KI133" s="332"/>
      <c r="KJ133" s="332"/>
      <c r="KK133" s="332"/>
      <c r="KL133" s="332"/>
      <c r="KM133" s="332"/>
      <c r="KN133" s="332"/>
      <c r="KO133" s="332"/>
      <c r="KP133" s="332"/>
      <c r="KQ133" s="332"/>
      <c r="KR133" s="332"/>
      <c r="KS133" s="332"/>
      <c r="KT133" s="332"/>
      <c r="KU133" s="332"/>
      <c r="KV133" s="332"/>
      <c r="KW133" s="332"/>
      <c r="KX133" s="332"/>
      <c r="KY133" s="332"/>
      <c r="KZ133" s="332"/>
      <c r="LA133" s="332"/>
      <c r="LB133" s="332"/>
      <c r="LC133" s="332"/>
      <c r="LD133" s="332"/>
      <c r="LE133" s="332"/>
      <c r="LF133" s="332"/>
      <c r="LG133" s="332"/>
      <c r="LH133" s="332"/>
      <c r="LI133" s="332"/>
      <c r="LJ133" s="332"/>
      <c r="LK133" s="332"/>
      <c r="LL133" s="332"/>
      <c r="LM133" s="332"/>
      <c r="LN133" s="332"/>
      <c r="LO133" s="332"/>
      <c r="LP133" s="332"/>
      <c r="LQ133" s="332"/>
      <c r="LR133" s="332"/>
      <c r="LS133" s="132">
        <f t="shared" ref="LS133:LS196" si="51">MEDIAN(G133,I133,K133,L133,N133,P133,R133,T133,V133,X133,Z133,AB133,AD133,AF133,AG133,AH133,AI133,AJ133,AK133,AL133,AN133,AP133,AR133,AS133,AT133,AU133,AW133,AY133,BA133,BC133,BE133,BF133,BG133,BH133,BI133,BJ133,BM133,BP133,BQ133,BR133,BS133,BT133,BU133,BW133,BY133,CA133,CC133,CE133,CG133,CI133,CK133,CM133,CO133,CP133,CQ133,CR133,CS133,CT133,CW133,CX133,DA133,DD133,DF133,DH133,DJ133,DK133,DN133,DQ133,DR133,DT133,DV133,DY133,EB133,EE133,EG133,EI133,EK133,EM133,EO133,EQ133,ES133,EU133,EW133,EY133,FA133,FC133,FE133,FG133,FI133,FK133,FM133,FO133,FQ133,FS133,FT133,FU133,FV133,FW133,FZ133,GC133,GF133,GI133,GJ133,GK133,GN133,GQ133,GS133,GU133,GW133,GX133,HA133,HC133,HE133,HG133,HH133,HJ133,HL133,HN133,HP133,HR133,HT133,HV133,HX133,HZ133,IA133,IB133,ID133,IE133,IF133,IH133,IJ133,IL133,IN133,IQ133,IT133,IV133,IX133,IZ133,JB133,JC133,JD133,JG133,JI133,JK133,JM133,JN133,JQ133,JT133,JV133,JX133,JY133,KB133,KE133,KH133,KK133,KN133,KQ133,KT133,KW133,KZ133,LC133,LF133,LH133,LJ133,LL133,LO133,LR133)</f>
        <v>2470000</v>
      </c>
      <c r="LT133" s="132">
        <f t="shared" ref="LT133:LT196" si="52">AVERAGE(G133,I133,K133,L133,N133,P133,R133,T133,V133,X133,Z133,AB133,AD133,AF133,AG133,AH133,AI133,AJ133,AK133,AL133,AN133,AP133,AR133,AS133,AT133,AU133,AW133,AY133,BA133,BC133,BE133,BF133,BG133,BH133,BI133,BJ133,BM133,BP133,BQ133,BR133,BS133,BT133,BU133,BW133,BY133,CA133,CC133,CE133,CG133,CI133,CK133,CM133,CO133,CP133,CQ133,CR133,CS133,CT133,CW133,CX133,DA133,DD133,DF133,DH133,DJ133,DK133,DN133,DQ133,DR133,DT133,DV133,DY133,EB133,EE133,EG133,EI133,EK133,EM133,EO133,EQ133,ES133,EU133,EW133,EY133,FA133,FC133,FE133,FG133,FI133,FK133,FM133,FO133,FQ133,FS133,FT133,FU133,FV133,FW133,FZ133,GC133,GF133,GI133,GJ133,GK133,GN133,GQ133,GS133,GU133,GW133,GX133,HA133,HC133,HE133,HG133,HH133,HJ133,HL133,HN133,HP133,HR133,HT133,HV133,HX133,HZ133,IA133,IB133,ID133,IE133,IF133,IH133,IJ133,IL133,IN133,IQ133,IT133,IV133,IX133,IZ133,JB133,JC133,JD133,JG133,JI133,JK133,JM133,JN133,JQ133,JT133,JV133,JX133,JY133,KB133,KE133,KH133,KK133,KN133,KQ133,KT133,KW133,KZ133,LC133,LF133,LH133,LJ133,LL133,LO133,LR133)</f>
        <v>2460000</v>
      </c>
      <c r="LU133" s="137">
        <f t="shared" ref="LU133:LU196" si="53">STDEV(G133,I133,K133,L133,N133,P133,R133,T133,V133,X133,Z133,AB133,AD133,AF133,AG133,AH133,AI133,AJ133,AK133,AL133,AN133,AP133,AR133,AS133,AT133,AU133,AW133,AY133,BA133,BC133,BE133,BF133,BG133,BH133,BI133,BJ133,BM133,BP133,BQ133,BR133,BS133,BT133,BU133,BW133,BY133,CA133,CC133,CE133,CG133,CI133,CK133,CM133,CO133,CP133,CQ133,CR133,CS133,CT133,CW133,CX133,DA133,DD133,DF133,DH133,DJ133,DK133,DN133,DQ133,DR133,DT133,DV133,DY133,EB133,EE133,EG133,EI133,EK133,EM133,EO133,EQ133,ES133,EU133,EW133,EY133,FA133,FC133,FE133,FG133,FI133,FK133,FM133,FO133,FQ133,FS133,FT133,FU133,FV133,FW133,FZ133,GC133,GF133,GI133,GJ133,GK133,GN133,GQ133,GS133,GU133,GW133,GX133,HA133,HC133,HE133,HG133,HH133,HJ133,HL133,HN133,HP133,HR133,HT133,HV133,HX133,HZ133,IA133,IB133,ID133,IE133,IF133,IH133,IJ133,IL133,IN133,IQ133,IT133,IV133,IX133,IZ133,JB133,JC133,JD133,JG133,JI133,JK133,JM133,JN133,JQ133,JT133,JV133,JX133,JY133,KB133,KE133,KH133,KK133,KN133,KQ133,KT133,KW133,KZ133,LC133,LF133,LH133,LJ133,LL133,LO133,LR133)</f>
        <v>45825.756949558403</v>
      </c>
      <c r="LV133" s="136">
        <f t="shared" si="48"/>
        <v>1.8628356483560326E-2</v>
      </c>
      <c r="LW133" s="137">
        <f t="shared" si="49"/>
        <v>2067226.8907563025</v>
      </c>
      <c r="LX133" s="137">
        <f t="shared" si="50"/>
        <v>392773.10924369749</v>
      </c>
      <c r="LY133" s="377">
        <f t="shared" si="47"/>
        <v>2460000</v>
      </c>
      <c r="LZ133" s="334" t="s">
        <v>642</v>
      </c>
    </row>
    <row r="134" spans="1:338" s="5" customFormat="1" ht="91.5" customHeight="1" x14ac:dyDescent="0.3">
      <c r="A134" s="131">
        <f t="shared" ref="A134:A197" si="54">+A133+1</f>
        <v>131</v>
      </c>
      <c r="B134" s="139" t="s">
        <v>477</v>
      </c>
      <c r="C134" s="325" t="s">
        <v>478</v>
      </c>
      <c r="D134" s="141" t="s">
        <v>8</v>
      </c>
      <c r="E134" s="142">
        <v>1</v>
      </c>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3"/>
      <c r="AG134" s="132"/>
      <c r="AH134" s="132"/>
      <c r="AI134" s="132"/>
      <c r="AJ134" s="132"/>
      <c r="AK134" s="134"/>
      <c r="AL134" s="134"/>
      <c r="AM134" s="135"/>
      <c r="AN134" s="137"/>
      <c r="AO134" s="135"/>
      <c r="AP134" s="135"/>
      <c r="AQ134" s="135"/>
      <c r="AR134" s="135"/>
      <c r="AS134" s="135"/>
      <c r="AT134" s="135"/>
      <c r="AU134" s="135"/>
      <c r="AV134" s="137"/>
      <c r="AW134" s="137"/>
      <c r="AX134" s="132">
        <v>245735</v>
      </c>
      <c r="AY134" s="132">
        <v>258267.48499999999</v>
      </c>
      <c r="AZ134" s="137"/>
      <c r="BA134" s="137"/>
      <c r="BB134" s="135"/>
      <c r="BC134" s="135"/>
      <c r="BD134" s="137"/>
      <c r="BE134" s="137"/>
      <c r="BF134" s="135"/>
      <c r="BG134" s="135"/>
      <c r="BH134" s="135"/>
      <c r="BI134" s="135"/>
      <c r="BJ134" s="135"/>
      <c r="BK134" s="135"/>
      <c r="BL134" s="135"/>
      <c r="BM134" s="135"/>
      <c r="BN134" s="135"/>
      <c r="BO134" s="135"/>
      <c r="BP134" s="135"/>
      <c r="BQ134" s="330"/>
      <c r="BR134" s="135"/>
      <c r="BS134" s="135"/>
      <c r="BT134" s="135"/>
      <c r="BU134" s="135"/>
      <c r="BV134" s="135"/>
      <c r="BW134" s="135"/>
      <c r="BX134" s="135"/>
      <c r="BY134" s="135"/>
      <c r="BZ134" s="132"/>
      <c r="CA134" s="132"/>
      <c r="CB134" s="132"/>
      <c r="CC134" s="132"/>
      <c r="CD134" s="132"/>
      <c r="CE134" s="132"/>
      <c r="CF134" s="137"/>
      <c r="CG134" s="137"/>
      <c r="CH134" s="330"/>
      <c r="CI134" s="135"/>
      <c r="CJ134" s="135"/>
      <c r="CK134" s="135"/>
      <c r="CL134" s="135"/>
      <c r="CM134" s="135"/>
      <c r="CN134" s="135"/>
      <c r="CO134" s="330"/>
      <c r="CP134" s="135"/>
      <c r="CQ134" s="135"/>
      <c r="CR134" s="135"/>
      <c r="CS134" s="135"/>
      <c r="CT134" s="135"/>
      <c r="CU134" s="135"/>
      <c r="CV134" s="135"/>
      <c r="CW134" s="135"/>
      <c r="CX134" s="135"/>
      <c r="CY134" s="135"/>
      <c r="CZ134" s="135"/>
      <c r="DA134" s="135"/>
      <c r="DB134" s="137"/>
      <c r="DC134" s="137"/>
      <c r="DD134" s="137"/>
      <c r="DE134" s="135"/>
      <c r="DF134" s="135"/>
      <c r="DG134" s="135"/>
      <c r="DH134" s="135"/>
      <c r="DI134" s="135"/>
      <c r="DJ134" s="135"/>
      <c r="DK134" s="135"/>
      <c r="DL134" s="135"/>
      <c r="DM134" s="135"/>
      <c r="DN134" s="135"/>
      <c r="DO134" s="135"/>
      <c r="DP134" s="135"/>
      <c r="DQ134" s="135"/>
      <c r="DR134" s="135"/>
      <c r="DS134" s="135">
        <v>350000</v>
      </c>
      <c r="DT134" s="135">
        <v>367850</v>
      </c>
      <c r="DU134" s="135"/>
      <c r="DV134" s="135"/>
      <c r="DW134" s="135"/>
      <c r="DX134" s="135"/>
      <c r="DY134" s="135"/>
      <c r="DZ134" s="135"/>
      <c r="EA134" s="135"/>
      <c r="EB134" s="135"/>
      <c r="EC134" s="135"/>
      <c r="ED134" s="135"/>
      <c r="EE134" s="135"/>
      <c r="EF134" s="135"/>
      <c r="EG134" s="135"/>
      <c r="EH134" s="135"/>
      <c r="EI134" s="135"/>
      <c r="EJ134" s="135"/>
      <c r="EK134" s="135"/>
      <c r="EL134" s="135"/>
      <c r="EM134" s="135"/>
      <c r="EN134" s="135"/>
      <c r="EO134" s="135"/>
      <c r="EP134" s="135"/>
      <c r="EQ134" s="135"/>
      <c r="ER134" s="135"/>
      <c r="ES134" s="135"/>
      <c r="ET134" s="135"/>
      <c r="EU134" s="135"/>
      <c r="EV134" s="135"/>
      <c r="EW134" s="135"/>
      <c r="EX134" s="135"/>
      <c r="EY134" s="135"/>
      <c r="EZ134" s="135"/>
      <c r="FA134" s="135"/>
      <c r="FB134" s="135"/>
      <c r="FC134" s="135"/>
      <c r="FD134" s="135"/>
      <c r="FE134" s="135"/>
      <c r="FF134" s="135"/>
      <c r="FG134" s="135"/>
      <c r="FH134" s="135"/>
      <c r="FI134" s="135"/>
      <c r="FJ134" s="135"/>
      <c r="FK134" s="135"/>
      <c r="FL134" s="135"/>
      <c r="FM134" s="135"/>
      <c r="FN134" s="135"/>
      <c r="FO134" s="135"/>
      <c r="FP134" s="135"/>
      <c r="FQ134" s="135"/>
      <c r="FR134" s="135"/>
      <c r="FS134" s="135"/>
      <c r="FT134" s="135"/>
      <c r="FU134" s="135"/>
      <c r="FV134" s="135"/>
      <c r="FW134" s="135"/>
      <c r="FX134" s="135"/>
      <c r="FY134" s="135"/>
      <c r="FZ134" s="135"/>
      <c r="GA134" s="135"/>
      <c r="GB134" s="135"/>
      <c r="GC134" s="135"/>
      <c r="GD134" s="135"/>
      <c r="GE134" s="135"/>
      <c r="GF134" s="135"/>
      <c r="GG134" s="135"/>
      <c r="GH134" s="135"/>
      <c r="GI134" s="135"/>
      <c r="GJ134" s="135"/>
      <c r="GK134" s="135"/>
      <c r="GL134" s="132"/>
      <c r="GM134" s="132"/>
      <c r="GN134" s="132"/>
      <c r="GO134" s="132"/>
      <c r="GP134" s="132"/>
      <c r="GQ134" s="132"/>
      <c r="GR134" s="135"/>
      <c r="GS134" s="135"/>
      <c r="GT134" s="135"/>
      <c r="GU134" s="135"/>
      <c r="GV134" s="135"/>
      <c r="GW134" s="135"/>
      <c r="GX134" s="135"/>
      <c r="GY134" s="132"/>
      <c r="GZ134" s="132"/>
      <c r="HA134" s="132"/>
      <c r="HB134" s="135"/>
      <c r="HC134" s="135"/>
      <c r="HD134" s="135"/>
      <c r="HE134" s="135"/>
      <c r="HF134" s="135"/>
      <c r="HG134" s="135"/>
      <c r="HH134" s="135"/>
      <c r="HI134" s="132"/>
      <c r="HJ134" s="132"/>
      <c r="HK134" s="132"/>
      <c r="HL134" s="132"/>
      <c r="HM134" s="132"/>
      <c r="HN134" s="132"/>
      <c r="HO134" s="135"/>
      <c r="HP134" s="135"/>
      <c r="HQ134" s="135"/>
      <c r="HR134" s="135"/>
      <c r="HS134" s="135"/>
      <c r="HT134" s="135"/>
      <c r="HU134" s="135"/>
      <c r="HV134" s="135"/>
      <c r="HW134" s="135"/>
      <c r="HX134" s="135"/>
      <c r="HY134" s="135"/>
      <c r="HZ134" s="135"/>
      <c r="IA134" s="135"/>
      <c r="IB134" s="135"/>
      <c r="IC134" s="135"/>
      <c r="ID134" s="135"/>
      <c r="IE134" s="135"/>
      <c r="IF134" s="135"/>
      <c r="IG134" s="135"/>
      <c r="IH134" s="135"/>
      <c r="II134" s="135"/>
      <c r="IJ134" s="135"/>
      <c r="IK134" s="135"/>
      <c r="IL134" s="135"/>
      <c r="IM134" s="135"/>
      <c r="IN134" s="135"/>
      <c r="IO134" s="132"/>
      <c r="IP134" s="132"/>
      <c r="IQ134" s="132"/>
      <c r="IR134" s="332"/>
      <c r="IS134" s="132"/>
      <c r="IT134" s="332"/>
      <c r="IU134" s="332"/>
      <c r="IV134" s="332"/>
      <c r="IW134" s="332"/>
      <c r="IX134" s="332"/>
      <c r="IY134" s="332"/>
      <c r="IZ134" s="332"/>
      <c r="JA134" s="332"/>
      <c r="JB134" s="332"/>
      <c r="JC134" s="332"/>
      <c r="JD134" s="332"/>
      <c r="JE134" s="332"/>
      <c r="JF134" s="332"/>
      <c r="JG134" s="332"/>
      <c r="JH134" s="332"/>
      <c r="JI134" s="332"/>
      <c r="JJ134" s="332"/>
      <c r="JK134" s="332"/>
      <c r="JL134" s="332"/>
      <c r="JM134" s="332"/>
      <c r="JN134" s="332"/>
      <c r="JO134" s="332"/>
      <c r="JP134" s="332"/>
      <c r="JQ134" s="332"/>
      <c r="JR134" s="332"/>
      <c r="JS134" s="332"/>
      <c r="JT134" s="332"/>
      <c r="JU134" s="332"/>
      <c r="JV134" s="332"/>
      <c r="JW134" s="332"/>
      <c r="JX134" s="332"/>
      <c r="JY134" s="332"/>
      <c r="JZ134" s="332"/>
      <c r="KA134" s="332"/>
      <c r="KB134" s="332"/>
      <c r="KC134" s="332"/>
      <c r="KD134" s="332"/>
      <c r="KE134" s="332"/>
      <c r="KF134" s="332"/>
      <c r="KG134" s="332"/>
      <c r="KH134" s="332"/>
      <c r="KI134" s="332"/>
      <c r="KJ134" s="332"/>
      <c r="KK134" s="332"/>
      <c r="KL134" s="332"/>
      <c r="KM134" s="332"/>
      <c r="KN134" s="332"/>
      <c r="KO134" s="332"/>
      <c r="KP134" s="332"/>
      <c r="KQ134" s="332"/>
      <c r="KR134" s="332"/>
      <c r="KS134" s="332"/>
      <c r="KT134" s="332"/>
      <c r="KU134" s="332"/>
      <c r="KV134" s="332"/>
      <c r="KW134" s="332"/>
      <c r="KX134" s="332"/>
      <c r="KY134" s="332"/>
      <c r="KZ134" s="332"/>
      <c r="LA134" s="332"/>
      <c r="LB134" s="332"/>
      <c r="LC134" s="332"/>
      <c r="LD134" s="332"/>
      <c r="LE134" s="332"/>
      <c r="LF134" s="332"/>
      <c r="LG134" s="332"/>
      <c r="LH134" s="332"/>
      <c r="LI134" s="332"/>
      <c r="LJ134" s="332"/>
      <c r="LK134" s="332"/>
      <c r="LL134" s="332"/>
      <c r="LM134" s="332"/>
      <c r="LN134" s="332"/>
      <c r="LO134" s="332"/>
      <c r="LP134" s="332"/>
      <c r="LQ134" s="332"/>
      <c r="LR134" s="332"/>
      <c r="LS134" s="132">
        <f t="shared" si="51"/>
        <v>313058.74249999999</v>
      </c>
      <c r="LT134" s="132">
        <f t="shared" si="52"/>
        <v>313058.74249999999</v>
      </c>
      <c r="LU134" s="137">
        <f t="shared" si="53"/>
        <v>77486.539455976541</v>
      </c>
      <c r="LV134" s="136">
        <f t="shared" si="48"/>
        <v>0.24751437649429817</v>
      </c>
      <c r="LW134" s="137">
        <f t="shared" si="49"/>
        <v>263074.78991596639</v>
      </c>
      <c r="LX134" s="137">
        <f t="shared" si="50"/>
        <v>49984.210084033613</v>
      </c>
      <c r="LY134" s="377">
        <f t="shared" si="47"/>
        <v>313059</v>
      </c>
      <c r="LZ134" s="138" t="s">
        <v>283</v>
      </c>
    </row>
    <row r="135" spans="1:338" s="5" customFormat="1" ht="91.5" customHeight="1" x14ac:dyDescent="0.3">
      <c r="A135" s="131">
        <f t="shared" si="54"/>
        <v>132</v>
      </c>
      <c r="B135" s="139" t="s">
        <v>479</v>
      </c>
      <c r="C135" s="325" t="s">
        <v>480</v>
      </c>
      <c r="D135" s="141" t="s">
        <v>8</v>
      </c>
      <c r="E135" s="142">
        <v>1</v>
      </c>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c r="AB135" s="132"/>
      <c r="AC135" s="132"/>
      <c r="AD135" s="132"/>
      <c r="AE135" s="132"/>
      <c r="AF135" s="133"/>
      <c r="AG135" s="132"/>
      <c r="AH135" s="132"/>
      <c r="AI135" s="132"/>
      <c r="AJ135" s="132"/>
      <c r="AK135" s="134"/>
      <c r="AL135" s="134"/>
      <c r="AM135" s="135"/>
      <c r="AN135" s="137"/>
      <c r="AO135" s="135"/>
      <c r="AP135" s="135"/>
      <c r="AQ135" s="135"/>
      <c r="AR135" s="135"/>
      <c r="AS135" s="135"/>
      <c r="AT135" s="135"/>
      <c r="AU135" s="135"/>
      <c r="AV135" s="137"/>
      <c r="AW135" s="137"/>
      <c r="AX135" s="132">
        <v>884646</v>
      </c>
      <c r="AY135" s="132">
        <v>929762.946</v>
      </c>
      <c r="AZ135" s="137"/>
      <c r="BA135" s="137"/>
      <c r="BB135" s="135"/>
      <c r="BC135" s="135"/>
      <c r="BD135" s="137"/>
      <c r="BE135" s="137"/>
      <c r="BF135" s="135"/>
      <c r="BG135" s="135"/>
      <c r="BH135" s="135"/>
      <c r="BI135" s="135"/>
      <c r="BJ135" s="135"/>
      <c r="BK135" s="135"/>
      <c r="BL135" s="135"/>
      <c r="BM135" s="135"/>
      <c r="BN135" s="135"/>
      <c r="BO135" s="135"/>
      <c r="BP135" s="135"/>
      <c r="BQ135" s="330"/>
      <c r="BR135" s="135"/>
      <c r="BS135" s="135"/>
      <c r="BT135" s="135"/>
      <c r="BU135" s="135"/>
      <c r="BV135" s="135"/>
      <c r="BW135" s="135"/>
      <c r="BX135" s="135"/>
      <c r="BY135" s="135"/>
      <c r="BZ135" s="132"/>
      <c r="CA135" s="132"/>
      <c r="CB135" s="132"/>
      <c r="CC135" s="132"/>
      <c r="CD135" s="132"/>
      <c r="CE135" s="132"/>
      <c r="CF135" s="137"/>
      <c r="CG135" s="137"/>
      <c r="CH135" s="330"/>
      <c r="CI135" s="135"/>
      <c r="CJ135" s="135"/>
      <c r="CK135" s="135"/>
      <c r="CL135" s="135"/>
      <c r="CM135" s="135"/>
      <c r="CN135" s="135"/>
      <c r="CO135" s="330"/>
      <c r="CP135" s="135"/>
      <c r="CQ135" s="135"/>
      <c r="CR135" s="135"/>
      <c r="CS135" s="135"/>
      <c r="CT135" s="135"/>
      <c r="CU135" s="135"/>
      <c r="CV135" s="135"/>
      <c r="CW135" s="135"/>
      <c r="CX135" s="135"/>
      <c r="CY135" s="135"/>
      <c r="CZ135" s="135"/>
      <c r="DA135" s="135"/>
      <c r="DB135" s="137"/>
      <c r="DC135" s="137"/>
      <c r="DD135" s="137"/>
      <c r="DE135" s="135"/>
      <c r="DF135" s="135"/>
      <c r="DG135" s="135"/>
      <c r="DH135" s="135"/>
      <c r="DI135" s="135"/>
      <c r="DJ135" s="135"/>
      <c r="DK135" s="135"/>
      <c r="DL135" s="135"/>
      <c r="DM135" s="135"/>
      <c r="DN135" s="135"/>
      <c r="DO135" s="135"/>
      <c r="DP135" s="135"/>
      <c r="DQ135" s="135"/>
      <c r="DR135" s="135"/>
      <c r="DT135" s="135"/>
      <c r="DU135" s="135">
        <v>750000</v>
      </c>
      <c r="DV135" s="135">
        <v>788250</v>
      </c>
      <c r="DW135" s="135"/>
      <c r="DX135" s="135"/>
      <c r="DY135" s="135"/>
      <c r="DZ135" s="135"/>
      <c r="EA135" s="135"/>
      <c r="EB135" s="135"/>
      <c r="EC135" s="135"/>
      <c r="ED135" s="135"/>
      <c r="EE135" s="135"/>
      <c r="EF135" s="135"/>
      <c r="EG135" s="135"/>
      <c r="EH135" s="135"/>
      <c r="EI135" s="135"/>
      <c r="EJ135" s="135"/>
      <c r="EK135" s="135"/>
      <c r="EL135" s="135"/>
      <c r="EM135" s="135"/>
      <c r="EN135" s="135"/>
      <c r="EO135" s="135"/>
      <c r="EP135" s="135"/>
      <c r="EQ135" s="135"/>
      <c r="ER135" s="135"/>
      <c r="ES135" s="135"/>
      <c r="ET135" s="135"/>
      <c r="EU135" s="135"/>
      <c r="EV135" s="135"/>
      <c r="EW135" s="135"/>
      <c r="EX135" s="135"/>
      <c r="EY135" s="135"/>
      <c r="EZ135" s="135"/>
      <c r="FA135" s="135"/>
      <c r="FB135" s="135"/>
      <c r="FC135" s="135"/>
      <c r="FD135" s="135"/>
      <c r="FE135" s="135"/>
      <c r="FF135" s="135"/>
      <c r="FG135" s="135"/>
      <c r="FH135" s="135"/>
      <c r="FI135" s="135"/>
      <c r="FJ135" s="135"/>
      <c r="FK135" s="135"/>
      <c r="FL135" s="135"/>
      <c r="FM135" s="135"/>
      <c r="FN135" s="135"/>
      <c r="FO135" s="135"/>
      <c r="FP135" s="135"/>
      <c r="FQ135" s="135"/>
      <c r="FR135" s="135"/>
      <c r="FS135" s="135"/>
      <c r="FT135" s="135"/>
      <c r="FU135" s="135"/>
      <c r="FV135" s="135"/>
      <c r="FW135" s="135"/>
      <c r="FX135" s="135"/>
      <c r="FY135" s="135"/>
      <c r="FZ135" s="135"/>
      <c r="GA135" s="135"/>
      <c r="GB135" s="135"/>
      <c r="GC135" s="135"/>
      <c r="GD135" s="135"/>
      <c r="GE135" s="135"/>
      <c r="GF135" s="135"/>
      <c r="GG135" s="135"/>
      <c r="GH135" s="135"/>
      <c r="GI135" s="135"/>
      <c r="GJ135" s="135"/>
      <c r="GK135" s="135"/>
      <c r="GL135" s="132"/>
      <c r="GM135" s="132"/>
      <c r="GN135" s="132"/>
      <c r="GO135" s="132"/>
      <c r="GP135" s="132"/>
      <c r="GQ135" s="132"/>
      <c r="GR135" s="135"/>
      <c r="GS135" s="135"/>
      <c r="GT135" s="135"/>
      <c r="GU135" s="135"/>
      <c r="GV135" s="135"/>
      <c r="GW135" s="135"/>
      <c r="GX135" s="135"/>
      <c r="GY135" s="132"/>
      <c r="GZ135" s="132"/>
      <c r="HA135" s="132"/>
      <c r="HB135" s="135"/>
      <c r="HC135" s="135"/>
      <c r="HD135" s="135"/>
      <c r="HE135" s="135"/>
      <c r="HF135" s="135"/>
      <c r="HG135" s="135"/>
      <c r="HH135" s="135"/>
      <c r="HI135" s="132"/>
      <c r="HJ135" s="132"/>
      <c r="HK135" s="132"/>
      <c r="HL135" s="132"/>
      <c r="HM135" s="132"/>
      <c r="HN135" s="132"/>
      <c r="HO135" s="135"/>
      <c r="HP135" s="135"/>
      <c r="HQ135" s="135"/>
      <c r="HR135" s="135"/>
      <c r="HS135" s="135"/>
      <c r="HT135" s="135"/>
      <c r="HU135" s="135"/>
      <c r="HV135" s="135"/>
      <c r="HW135" s="135"/>
      <c r="HX135" s="135"/>
      <c r="HY135" s="135"/>
      <c r="HZ135" s="135"/>
      <c r="IA135" s="135"/>
      <c r="IB135" s="135"/>
      <c r="IC135" s="135"/>
      <c r="ID135" s="135"/>
      <c r="IE135" s="135"/>
      <c r="IF135" s="135"/>
      <c r="IG135" s="135"/>
      <c r="IH135" s="135"/>
      <c r="II135" s="135"/>
      <c r="IJ135" s="135"/>
      <c r="IK135" s="135"/>
      <c r="IL135" s="135"/>
      <c r="IM135" s="135"/>
      <c r="IN135" s="135"/>
      <c r="IO135" s="132"/>
      <c r="IP135" s="132"/>
      <c r="IQ135" s="132"/>
      <c r="IR135" s="332"/>
      <c r="IS135" s="132"/>
      <c r="IT135" s="332"/>
      <c r="IU135" s="332"/>
      <c r="IV135" s="332"/>
      <c r="IW135" s="332"/>
      <c r="IX135" s="332"/>
      <c r="IY135" s="332"/>
      <c r="IZ135" s="332"/>
      <c r="JA135" s="332"/>
      <c r="JB135" s="332"/>
      <c r="JC135" s="332"/>
      <c r="JD135" s="332"/>
      <c r="JE135" s="332"/>
      <c r="JF135" s="332"/>
      <c r="JG135" s="332"/>
      <c r="JH135" s="332"/>
      <c r="JI135" s="332"/>
      <c r="JJ135" s="332"/>
      <c r="JK135" s="332"/>
      <c r="JL135" s="332"/>
      <c r="JM135" s="332"/>
      <c r="JN135" s="332"/>
      <c r="JO135" s="332"/>
      <c r="JP135" s="332"/>
      <c r="JQ135" s="332"/>
      <c r="JR135" s="332"/>
      <c r="JS135" s="332"/>
      <c r="JT135" s="332"/>
      <c r="JU135" s="332"/>
      <c r="JV135" s="332"/>
      <c r="JW135" s="332"/>
      <c r="JX135" s="332"/>
      <c r="JY135" s="332"/>
      <c r="JZ135" s="332"/>
      <c r="KA135" s="332"/>
      <c r="KB135" s="332"/>
      <c r="KC135" s="332"/>
      <c r="KD135" s="332"/>
      <c r="KE135" s="332"/>
      <c r="KF135" s="332"/>
      <c r="KG135" s="332"/>
      <c r="KH135" s="332"/>
      <c r="KI135" s="332"/>
      <c r="KJ135" s="332"/>
      <c r="KK135" s="332"/>
      <c r="KL135" s="332"/>
      <c r="KM135" s="332"/>
      <c r="KN135" s="332"/>
      <c r="KO135" s="332"/>
      <c r="KP135" s="332"/>
      <c r="KQ135" s="332"/>
      <c r="KR135" s="332"/>
      <c r="KS135" s="332"/>
      <c r="KT135" s="332"/>
      <c r="KU135" s="332"/>
      <c r="KV135" s="332"/>
      <c r="KW135" s="332"/>
      <c r="KX135" s="332"/>
      <c r="KY135" s="332"/>
      <c r="KZ135" s="332"/>
      <c r="LA135" s="332"/>
      <c r="LB135" s="332"/>
      <c r="LC135" s="332"/>
      <c r="LD135" s="332"/>
      <c r="LE135" s="332"/>
      <c r="LF135" s="332"/>
      <c r="LG135" s="332"/>
      <c r="LH135" s="332"/>
      <c r="LI135" s="332"/>
      <c r="LJ135" s="332"/>
      <c r="LK135" s="332"/>
      <c r="LL135" s="332"/>
      <c r="LM135" s="332"/>
      <c r="LN135" s="332"/>
      <c r="LO135" s="332"/>
      <c r="LP135" s="332"/>
      <c r="LQ135" s="332"/>
      <c r="LR135" s="332"/>
      <c r="LS135" s="132">
        <f t="shared" si="51"/>
        <v>859006.473</v>
      </c>
      <c r="LT135" s="132">
        <f t="shared" si="52"/>
        <v>859006.473</v>
      </c>
      <c r="LU135" s="137">
        <f t="shared" si="53"/>
        <v>100064.76374228571</v>
      </c>
      <c r="LV135" s="136">
        <f t="shared" si="48"/>
        <v>0.11648895193166456</v>
      </c>
      <c r="LW135" s="137">
        <f t="shared" si="49"/>
        <v>721854.62184873957</v>
      </c>
      <c r="LX135" s="137">
        <f t="shared" si="50"/>
        <v>137152.37815126052</v>
      </c>
      <c r="LY135" s="377">
        <f t="shared" si="47"/>
        <v>859007</v>
      </c>
      <c r="LZ135" s="138" t="s">
        <v>125</v>
      </c>
    </row>
    <row r="136" spans="1:338" s="5" customFormat="1" ht="91.5" customHeight="1" x14ac:dyDescent="0.3">
      <c r="A136" s="131">
        <f t="shared" si="54"/>
        <v>133</v>
      </c>
      <c r="B136" s="139" t="s">
        <v>481</v>
      </c>
      <c r="C136" s="325" t="s">
        <v>482</v>
      </c>
      <c r="D136" s="141" t="s">
        <v>8</v>
      </c>
      <c r="E136" s="142">
        <v>1</v>
      </c>
      <c r="F136" s="132"/>
      <c r="G136" s="132"/>
      <c r="H136" s="132"/>
      <c r="I136" s="132"/>
      <c r="J136" s="132"/>
      <c r="K136" s="132"/>
      <c r="L136" s="132"/>
      <c r="M136" s="132"/>
      <c r="N136" s="132"/>
      <c r="O136" s="132"/>
      <c r="P136" s="132"/>
      <c r="Q136" s="132"/>
      <c r="R136" s="132"/>
      <c r="S136" s="132"/>
      <c r="T136" s="132"/>
      <c r="U136" s="132"/>
      <c r="V136" s="132"/>
      <c r="W136" s="132"/>
      <c r="X136" s="132"/>
      <c r="Y136" s="132"/>
      <c r="Z136" s="132"/>
      <c r="AA136" s="132"/>
      <c r="AB136" s="132"/>
      <c r="AC136" s="132"/>
      <c r="AD136" s="132"/>
      <c r="AE136" s="132"/>
      <c r="AF136" s="133"/>
      <c r="AG136" s="132"/>
      <c r="AH136" s="132"/>
      <c r="AI136" s="132"/>
      <c r="AJ136" s="132"/>
      <c r="AK136" s="134"/>
      <c r="AL136" s="134"/>
      <c r="AM136" s="135"/>
      <c r="AN136" s="137"/>
      <c r="AO136" s="135"/>
      <c r="AP136" s="135"/>
      <c r="AQ136" s="135"/>
      <c r="AR136" s="135"/>
      <c r="AS136" s="135"/>
      <c r="AT136" s="135"/>
      <c r="AU136" s="135"/>
      <c r="AV136" s="137"/>
      <c r="AW136" s="137"/>
      <c r="AX136" s="132">
        <v>2019239.5999999999</v>
      </c>
      <c r="AY136" s="132">
        <v>2122220.8196</v>
      </c>
      <c r="AZ136" s="137"/>
      <c r="BA136" s="137"/>
      <c r="BB136" s="135"/>
      <c r="BC136" s="135"/>
      <c r="BD136" s="137"/>
      <c r="BE136" s="137"/>
      <c r="BF136" s="135"/>
      <c r="BG136" s="135"/>
      <c r="BH136" s="135"/>
      <c r="BI136" s="135"/>
      <c r="BJ136" s="135"/>
      <c r="BK136" s="135"/>
      <c r="BL136" s="135"/>
      <c r="BM136" s="135"/>
      <c r="BN136" s="135"/>
      <c r="BO136" s="135"/>
      <c r="BP136" s="135"/>
      <c r="BQ136" s="330"/>
      <c r="BR136" s="135"/>
      <c r="BS136" s="135"/>
      <c r="BT136" s="135"/>
      <c r="BU136" s="135"/>
      <c r="BV136" s="135"/>
      <c r="BW136" s="135"/>
      <c r="BX136" s="135"/>
      <c r="BY136" s="135"/>
      <c r="BZ136" s="132"/>
      <c r="CA136" s="132"/>
      <c r="CB136" s="132"/>
      <c r="CC136" s="132"/>
      <c r="CD136" s="132"/>
      <c r="CE136" s="132"/>
      <c r="CF136" s="137"/>
      <c r="CG136" s="137"/>
      <c r="CH136" s="330"/>
      <c r="CI136" s="135"/>
      <c r="CJ136" s="135"/>
      <c r="CK136" s="135"/>
      <c r="CL136" s="135"/>
      <c r="CM136" s="135"/>
      <c r="CN136" s="135"/>
      <c r="CO136" s="330"/>
      <c r="CP136" s="135"/>
      <c r="CQ136" s="135"/>
      <c r="CR136" s="135"/>
      <c r="CS136" s="135"/>
      <c r="CT136" s="135"/>
      <c r="CU136" s="135"/>
      <c r="CV136" s="135"/>
      <c r="CW136" s="135"/>
      <c r="CX136" s="135"/>
      <c r="CY136" s="135"/>
      <c r="CZ136" s="135"/>
      <c r="DA136" s="135"/>
      <c r="DB136" s="137"/>
      <c r="DC136" s="137"/>
      <c r="DD136" s="137"/>
      <c r="DE136" s="135"/>
      <c r="DF136" s="135"/>
      <c r="DG136" s="135"/>
      <c r="DH136" s="135"/>
      <c r="DI136" s="135"/>
      <c r="DJ136" s="135"/>
      <c r="DK136" s="135"/>
      <c r="DL136" s="135"/>
      <c r="DM136" s="135"/>
      <c r="DN136" s="135"/>
      <c r="DO136" s="135"/>
      <c r="DP136" s="135"/>
      <c r="DQ136" s="135"/>
      <c r="DR136" s="135"/>
      <c r="DS136" s="135">
        <v>2330000</v>
      </c>
      <c r="DT136" s="135">
        <f t="shared" ref="DT136" si="55">+(DS136*5.1%)+DS136</f>
        <v>2448830</v>
      </c>
      <c r="DU136" s="135"/>
      <c r="DV136" s="135"/>
      <c r="DW136" s="135"/>
      <c r="DX136" s="135"/>
      <c r="DY136" s="135"/>
      <c r="DZ136" s="135"/>
      <c r="EA136" s="135"/>
      <c r="EB136" s="135"/>
      <c r="EC136" s="135"/>
      <c r="ED136" s="135"/>
      <c r="EE136" s="135"/>
      <c r="EF136" s="135"/>
      <c r="EG136" s="135"/>
      <c r="EH136" s="135"/>
      <c r="EI136" s="135"/>
      <c r="EJ136" s="135"/>
      <c r="EK136" s="135"/>
      <c r="EL136" s="135"/>
      <c r="EM136" s="135"/>
      <c r="EN136" s="135"/>
      <c r="EO136" s="135"/>
      <c r="EP136" s="135"/>
      <c r="EQ136" s="135"/>
      <c r="ER136" s="135"/>
      <c r="ES136" s="135"/>
      <c r="ET136" s="135"/>
      <c r="EU136" s="135"/>
      <c r="EV136" s="135"/>
      <c r="EW136" s="135"/>
      <c r="EX136" s="135"/>
      <c r="EY136" s="135"/>
      <c r="EZ136" s="135"/>
      <c r="FA136" s="135"/>
      <c r="FB136" s="135"/>
      <c r="FC136" s="135"/>
      <c r="FD136" s="135"/>
      <c r="FE136" s="135"/>
      <c r="FF136" s="135"/>
      <c r="FG136" s="135"/>
      <c r="FH136" s="135"/>
      <c r="FI136" s="135"/>
      <c r="FJ136" s="135"/>
      <c r="FK136" s="135"/>
      <c r="FL136" s="135"/>
      <c r="FM136" s="135"/>
      <c r="FN136" s="135"/>
      <c r="FO136" s="135"/>
      <c r="FP136" s="135"/>
      <c r="FQ136" s="135"/>
      <c r="FR136" s="135"/>
      <c r="FS136" s="135"/>
      <c r="FT136" s="135"/>
      <c r="FU136" s="135"/>
      <c r="FV136" s="135"/>
      <c r="FW136" s="135"/>
      <c r="FX136" s="135"/>
      <c r="FY136" s="135"/>
      <c r="FZ136" s="135"/>
      <c r="GA136" s="135"/>
      <c r="GB136" s="135"/>
      <c r="GC136" s="135"/>
      <c r="GD136" s="135"/>
      <c r="GE136" s="135"/>
      <c r="GF136" s="135"/>
      <c r="GG136" s="135"/>
      <c r="GH136" s="135"/>
      <c r="GI136" s="135"/>
      <c r="GJ136" s="135"/>
      <c r="GK136" s="135"/>
      <c r="GL136" s="132"/>
      <c r="GM136" s="132"/>
      <c r="GN136" s="132"/>
      <c r="GO136" s="132"/>
      <c r="GP136" s="132"/>
      <c r="GQ136" s="132"/>
      <c r="GR136" s="135"/>
      <c r="GS136" s="135"/>
      <c r="GT136" s="135"/>
      <c r="GU136" s="135"/>
      <c r="GV136" s="135"/>
      <c r="GW136" s="135"/>
      <c r="GX136" s="135"/>
      <c r="GY136" s="132"/>
      <c r="GZ136" s="132"/>
      <c r="HA136" s="132"/>
      <c r="HB136" s="135"/>
      <c r="HC136" s="135"/>
      <c r="HD136" s="135"/>
      <c r="HE136" s="135"/>
      <c r="HF136" s="135"/>
      <c r="HG136" s="135"/>
      <c r="HH136" s="135"/>
      <c r="HI136" s="132"/>
      <c r="HJ136" s="132"/>
      <c r="HK136" s="132"/>
      <c r="HL136" s="132"/>
      <c r="HM136" s="132"/>
      <c r="HN136" s="132"/>
      <c r="HO136" s="135"/>
      <c r="HP136" s="135"/>
      <c r="HQ136" s="135"/>
      <c r="HR136" s="135"/>
      <c r="HS136" s="135"/>
      <c r="HT136" s="135"/>
      <c r="HU136" s="135"/>
      <c r="HV136" s="135"/>
      <c r="HW136" s="135"/>
      <c r="HX136" s="135"/>
      <c r="HY136" s="135"/>
      <c r="HZ136" s="135"/>
      <c r="IA136" s="135"/>
      <c r="IB136" s="135"/>
      <c r="IC136" s="135"/>
      <c r="ID136" s="135"/>
      <c r="IE136" s="135"/>
      <c r="IF136" s="135"/>
      <c r="IG136" s="135"/>
      <c r="IH136" s="135"/>
      <c r="II136" s="135"/>
      <c r="IJ136" s="135"/>
      <c r="IK136" s="135"/>
      <c r="IL136" s="135"/>
      <c r="IM136" s="135"/>
      <c r="IN136" s="135"/>
      <c r="IO136" s="132"/>
      <c r="IP136" s="132"/>
      <c r="IQ136" s="132"/>
      <c r="IR136" s="332"/>
      <c r="IS136" s="132"/>
      <c r="IT136" s="332"/>
      <c r="IU136" s="332"/>
      <c r="IV136" s="332"/>
      <c r="IW136" s="332"/>
      <c r="IX136" s="332"/>
      <c r="IY136" s="332"/>
      <c r="IZ136" s="332"/>
      <c r="JA136" s="332"/>
      <c r="JB136" s="332"/>
      <c r="JC136" s="332"/>
      <c r="JD136" s="332"/>
      <c r="JE136" s="332"/>
      <c r="JF136" s="332"/>
      <c r="JG136" s="332"/>
      <c r="JH136" s="332"/>
      <c r="JI136" s="332"/>
      <c r="JJ136" s="332"/>
      <c r="JK136" s="332"/>
      <c r="JL136" s="332"/>
      <c r="JM136" s="332"/>
      <c r="JN136" s="332"/>
      <c r="JO136" s="332"/>
      <c r="JP136" s="332"/>
      <c r="JQ136" s="332"/>
      <c r="JR136" s="332"/>
      <c r="JS136" s="332"/>
      <c r="JT136" s="332"/>
      <c r="JU136" s="332"/>
      <c r="JV136" s="332"/>
      <c r="JW136" s="332"/>
      <c r="JX136" s="332"/>
      <c r="JY136" s="332"/>
      <c r="JZ136" s="332"/>
      <c r="KA136" s="332"/>
      <c r="KB136" s="332"/>
      <c r="KC136" s="332"/>
      <c r="KD136" s="332"/>
      <c r="KE136" s="332"/>
      <c r="KF136" s="332"/>
      <c r="KG136" s="332"/>
      <c r="KH136" s="332"/>
      <c r="KI136" s="332"/>
      <c r="KJ136" s="332"/>
      <c r="KK136" s="332"/>
      <c r="KL136" s="332"/>
      <c r="KM136" s="332"/>
      <c r="KN136" s="332"/>
      <c r="KO136" s="332"/>
      <c r="KP136" s="332"/>
      <c r="KQ136" s="332"/>
      <c r="KR136" s="332"/>
      <c r="KS136" s="332"/>
      <c r="KT136" s="332"/>
      <c r="KU136" s="332"/>
      <c r="KV136" s="332"/>
      <c r="KW136" s="332"/>
      <c r="KX136" s="332"/>
      <c r="KY136" s="332"/>
      <c r="KZ136" s="332"/>
      <c r="LA136" s="332"/>
      <c r="LB136" s="332"/>
      <c r="LC136" s="332"/>
      <c r="LD136" s="332"/>
      <c r="LE136" s="332"/>
      <c r="LF136" s="332"/>
      <c r="LG136" s="332"/>
      <c r="LH136" s="332"/>
      <c r="LI136" s="332"/>
      <c r="LJ136" s="332"/>
      <c r="LK136" s="332"/>
      <c r="LL136" s="332"/>
      <c r="LM136" s="332"/>
      <c r="LN136" s="332"/>
      <c r="LO136" s="332"/>
      <c r="LP136" s="332"/>
      <c r="LQ136" s="332"/>
      <c r="LR136" s="332"/>
      <c r="LS136" s="132">
        <f t="shared" si="51"/>
        <v>2285525.4098</v>
      </c>
      <c r="LT136" s="132">
        <f t="shared" si="52"/>
        <v>2285525.4098</v>
      </c>
      <c r="LU136" s="137">
        <f t="shared" si="53"/>
        <v>230947.56625862038</v>
      </c>
      <c r="LV136" s="136">
        <f t="shared" si="48"/>
        <v>0.10104791015157866</v>
      </c>
      <c r="LW136" s="137">
        <f t="shared" si="49"/>
        <v>1920610.0840336136</v>
      </c>
      <c r="LX136" s="137">
        <f t="shared" si="50"/>
        <v>364915.91596638656</v>
      </c>
      <c r="LY136" s="377">
        <f t="shared" si="47"/>
        <v>2285526</v>
      </c>
      <c r="LZ136" s="334" t="s">
        <v>642</v>
      </c>
    </row>
    <row r="137" spans="1:338" s="5" customFormat="1" ht="91.5" customHeight="1" x14ac:dyDescent="0.3">
      <c r="A137" s="131">
        <f t="shared" si="54"/>
        <v>134</v>
      </c>
      <c r="B137" s="139" t="s">
        <v>483</v>
      </c>
      <c r="C137" s="325" t="s">
        <v>484</v>
      </c>
      <c r="D137" s="141" t="s">
        <v>8</v>
      </c>
      <c r="E137" s="142">
        <v>1</v>
      </c>
      <c r="F137" s="132"/>
      <c r="G137" s="132"/>
      <c r="H137" s="132"/>
      <c r="I137" s="132"/>
      <c r="J137" s="132"/>
      <c r="K137" s="132"/>
      <c r="L137" s="132"/>
      <c r="M137" s="132"/>
      <c r="N137" s="132"/>
      <c r="O137" s="132"/>
      <c r="P137" s="132"/>
      <c r="Q137" s="132"/>
      <c r="R137" s="132"/>
      <c r="S137" s="132"/>
      <c r="T137" s="132"/>
      <c r="U137" s="132"/>
      <c r="V137" s="132"/>
      <c r="W137" s="132"/>
      <c r="X137" s="132"/>
      <c r="Y137" s="132"/>
      <c r="Z137" s="132"/>
      <c r="AA137" s="132"/>
      <c r="AB137" s="132"/>
      <c r="AC137" s="132"/>
      <c r="AD137" s="132"/>
      <c r="AE137" s="132"/>
      <c r="AF137" s="133"/>
      <c r="AG137" s="132"/>
      <c r="AH137" s="132"/>
      <c r="AI137" s="132"/>
      <c r="AJ137" s="132"/>
      <c r="AK137" s="134"/>
      <c r="AL137" s="134"/>
      <c r="AM137" s="135"/>
      <c r="AN137" s="137"/>
      <c r="AO137" s="135"/>
      <c r="AP137" s="135"/>
      <c r="AQ137" s="135"/>
      <c r="AR137" s="135"/>
      <c r="AS137" s="135"/>
      <c r="AT137" s="135"/>
      <c r="AU137" s="135"/>
      <c r="AV137" s="137"/>
      <c r="AW137" s="137"/>
      <c r="AX137" s="132">
        <v>1079829.8</v>
      </c>
      <c r="AY137" s="132">
        <v>1134901.1198</v>
      </c>
      <c r="AZ137" s="137"/>
      <c r="BA137" s="137"/>
      <c r="BB137" s="135"/>
      <c r="BC137" s="135"/>
      <c r="BD137" s="137"/>
      <c r="BE137" s="137"/>
      <c r="BF137" s="135"/>
      <c r="BG137" s="135"/>
      <c r="BH137" s="135"/>
      <c r="BI137" s="135"/>
      <c r="BJ137" s="135"/>
      <c r="BK137" s="135"/>
      <c r="BL137" s="135"/>
      <c r="BM137" s="135"/>
      <c r="BN137" s="135"/>
      <c r="BO137" s="135"/>
      <c r="BP137" s="135"/>
      <c r="BQ137" s="330"/>
      <c r="BR137" s="135"/>
      <c r="BS137" s="135"/>
      <c r="BT137" s="135"/>
      <c r="BU137" s="135"/>
      <c r="BV137" s="135"/>
      <c r="BW137" s="135"/>
      <c r="BX137" s="135"/>
      <c r="BY137" s="135"/>
      <c r="BZ137" s="132"/>
      <c r="CA137" s="132"/>
      <c r="CB137" s="132"/>
      <c r="CC137" s="132"/>
      <c r="CD137" s="132"/>
      <c r="CE137" s="132"/>
      <c r="CF137" s="137"/>
      <c r="CG137" s="137"/>
      <c r="CH137" s="330"/>
      <c r="CI137" s="135"/>
      <c r="CJ137" s="135"/>
      <c r="CK137" s="135"/>
      <c r="CL137" s="135"/>
      <c r="CM137" s="135"/>
      <c r="CN137" s="135"/>
      <c r="CO137" s="330"/>
      <c r="CP137" s="135"/>
      <c r="CQ137" s="135"/>
      <c r="CR137" s="135"/>
      <c r="CS137" s="135"/>
      <c r="CT137" s="135"/>
      <c r="CU137" s="135"/>
      <c r="CV137" s="135"/>
      <c r="CW137" s="135"/>
      <c r="CX137" s="135"/>
      <c r="CY137" s="135"/>
      <c r="CZ137" s="135"/>
      <c r="DA137" s="135"/>
      <c r="DB137" s="137"/>
      <c r="DC137" s="137"/>
      <c r="DD137" s="137"/>
      <c r="DE137" s="135"/>
      <c r="DF137" s="135"/>
      <c r="DG137" s="135"/>
      <c r="DH137" s="135"/>
      <c r="DI137" s="135"/>
      <c r="DJ137" s="135"/>
      <c r="DK137" s="135"/>
      <c r="DL137" s="135"/>
      <c r="DM137" s="135"/>
      <c r="DN137" s="135"/>
      <c r="DO137" s="135"/>
      <c r="DP137" s="135"/>
      <c r="DQ137" s="135"/>
      <c r="DR137" s="135"/>
      <c r="DS137" s="135">
        <v>1250000</v>
      </c>
      <c r="DT137" s="135">
        <v>1313750</v>
      </c>
      <c r="DU137" s="135"/>
      <c r="DV137" s="135"/>
      <c r="DW137" s="135"/>
      <c r="DX137" s="135"/>
      <c r="DY137" s="135"/>
      <c r="DZ137" s="135"/>
      <c r="EA137" s="135"/>
      <c r="EB137" s="135"/>
      <c r="EC137" s="135"/>
      <c r="ED137" s="135"/>
      <c r="EE137" s="135"/>
      <c r="EF137" s="135"/>
      <c r="EG137" s="135"/>
      <c r="EH137" s="135"/>
      <c r="EI137" s="135"/>
      <c r="EJ137" s="135"/>
      <c r="EK137" s="135"/>
      <c r="EL137" s="135"/>
      <c r="EM137" s="135"/>
      <c r="EN137" s="135"/>
      <c r="EO137" s="135"/>
      <c r="EP137" s="135"/>
      <c r="EQ137" s="135"/>
      <c r="ER137" s="135"/>
      <c r="ES137" s="135"/>
      <c r="ET137" s="135"/>
      <c r="EU137" s="135"/>
      <c r="EV137" s="135"/>
      <c r="EW137" s="135"/>
      <c r="EX137" s="135"/>
      <c r="EY137" s="135"/>
      <c r="EZ137" s="135"/>
      <c r="FA137" s="135"/>
      <c r="FB137" s="135"/>
      <c r="FC137" s="135"/>
      <c r="FD137" s="135"/>
      <c r="FE137" s="135"/>
      <c r="FF137" s="135"/>
      <c r="FG137" s="135"/>
      <c r="FH137" s="135"/>
      <c r="FI137" s="135"/>
      <c r="FJ137" s="135"/>
      <c r="FK137" s="135"/>
      <c r="FL137" s="135"/>
      <c r="FM137" s="135"/>
      <c r="FN137" s="135"/>
      <c r="FO137" s="135"/>
      <c r="FP137" s="135"/>
      <c r="FQ137" s="135"/>
      <c r="FR137" s="135"/>
      <c r="FS137" s="135"/>
      <c r="FT137" s="135"/>
      <c r="FU137" s="135"/>
      <c r="FV137" s="135"/>
      <c r="FW137" s="135"/>
      <c r="FX137" s="135"/>
      <c r="FY137" s="135"/>
      <c r="FZ137" s="135"/>
      <c r="GA137" s="135"/>
      <c r="GB137" s="135"/>
      <c r="GC137" s="135"/>
      <c r="GD137" s="135"/>
      <c r="GE137" s="135"/>
      <c r="GF137" s="135"/>
      <c r="GG137" s="135"/>
      <c r="GH137" s="135"/>
      <c r="GI137" s="135"/>
      <c r="GJ137" s="135"/>
      <c r="GK137" s="135"/>
      <c r="GL137" s="132"/>
      <c r="GM137" s="132"/>
      <c r="GN137" s="132"/>
      <c r="GO137" s="132"/>
      <c r="GP137" s="132"/>
      <c r="GQ137" s="132"/>
      <c r="GR137" s="135"/>
      <c r="GS137" s="135"/>
      <c r="GT137" s="135"/>
      <c r="GU137" s="135"/>
      <c r="GV137" s="135"/>
      <c r="GW137" s="135"/>
      <c r="GX137" s="135"/>
      <c r="GY137" s="132"/>
      <c r="GZ137" s="132"/>
      <c r="HA137" s="132"/>
      <c r="HB137" s="135"/>
      <c r="HC137" s="135"/>
      <c r="HD137" s="135"/>
      <c r="HE137" s="135"/>
      <c r="HF137" s="135"/>
      <c r="HG137" s="135"/>
      <c r="HH137" s="135"/>
      <c r="HI137" s="132"/>
      <c r="HJ137" s="132"/>
      <c r="HK137" s="132"/>
      <c r="HL137" s="132"/>
      <c r="HM137" s="132"/>
      <c r="HN137" s="132"/>
      <c r="HO137" s="135"/>
      <c r="HP137" s="135"/>
      <c r="HQ137" s="135"/>
      <c r="HR137" s="135"/>
      <c r="HS137" s="135"/>
      <c r="HT137" s="135"/>
      <c r="HU137" s="135"/>
      <c r="HV137" s="135"/>
      <c r="HW137" s="135"/>
      <c r="HX137" s="135"/>
      <c r="HY137" s="135"/>
      <c r="HZ137" s="135"/>
      <c r="IA137" s="135"/>
      <c r="IB137" s="135"/>
      <c r="IC137" s="135"/>
      <c r="ID137" s="135"/>
      <c r="IE137" s="135"/>
      <c r="IF137" s="135"/>
      <c r="IG137" s="135"/>
      <c r="IH137" s="135"/>
      <c r="II137" s="135"/>
      <c r="IJ137" s="135"/>
      <c r="IK137" s="135"/>
      <c r="IL137" s="135"/>
      <c r="IM137" s="135"/>
      <c r="IN137" s="135"/>
      <c r="IO137" s="132"/>
      <c r="IP137" s="132"/>
      <c r="IQ137" s="132"/>
      <c r="IR137" s="332"/>
      <c r="IS137" s="132"/>
      <c r="IT137" s="332"/>
      <c r="IU137" s="332"/>
      <c r="IV137" s="332"/>
      <c r="IW137" s="332"/>
      <c r="IX137" s="332"/>
      <c r="IY137" s="332"/>
      <c r="IZ137" s="332"/>
      <c r="JA137" s="332"/>
      <c r="JB137" s="332"/>
      <c r="JC137" s="332"/>
      <c r="JD137" s="332"/>
      <c r="JE137" s="332"/>
      <c r="JF137" s="332"/>
      <c r="JG137" s="332"/>
      <c r="JH137" s="332"/>
      <c r="JI137" s="332"/>
      <c r="JJ137" s="332"/>
      <c r="JK137" s="332"/>
      <c r="JL137" s="332"/>
      <c r="JM137" s="332"/>
      <c r="JN137" s="332"/>
      <c r="JO137" s="332"/>
      <c r="JP137" s="332"/>
      <c r="JQ137" s="332"/>
      <c r="JR137" s="332"/>
      <c r="JS137" s="332"/>
      <c r="JT137" s="332"/>
      <c r="JU137" s="332"/>
      <c r="JV137" s="332"/>
      <c r="JW137" s="332"/>
      <c r="JX137" s="332"/>
      <c r="JY137" s="332"/>
      <c r="JZ137" s="332"/>
      <c r="KA137" s="332"/>
      <c r="KB137" s="332"/>
      <c r="KC137" s="332"/>
      <c r="KD137" s="332"/>
      <c r="KE137" s="332"/>
      <c r="KF137" s="332"/>
      <c r="KG137" s="332"/>
      <c r="KH137" s="332"/>
      <c r="KI137" s="332"/>
      <c r="KJ137" s="332"/>
      <c r="KK137" s="332"/>
      <c r="KL137" s="332"/>
      <c r="KM137" s="332"/>
      <c r="KN137" s="332"/>
      <c r="KO137" s="332"/>
      <c r="KP137" s="332"/>
      <c r="KQ137" s="332"/>
      <c r="KR137" s="332"/>
      <c r="KS137" s="332"/>
      <c r="KT137" s="332"/>
      <c r="KU137" s="332"/>
      <c r="KV137" s="332"/>
      <c r="KW137" s="332"/>
      <c r="KX137" s="332"/>
      <c r="KY137" s="332"/>
      <c r="KZ137" s="332"/>
      <c r="LA137" s="332"/>
      <c r="LB137" s="332"/>
      <c r="LC137" s="332"/>
      <c r="LD137" s="332"/>
      <c r="LE137" s="332"/>
      <c r="LF137" s="332"/>
      <c r="LG137" s="332"/>
      <c r="LH137" s="332"/>
      <c r="LI137" s="332"/>
      <c r="LJ137" s="332"/>
      <c r="LK137" s="332"/>
      <c r="LL137" s="332"/>
      <c r="LM137" s="332"/>
      <c r="LN137" s="332"/>
      <c r="LO137" s="332"/>
      <c r="LP137" s="332"/>
      <c r="LQ137" s="332"/>
      <c r="LR137" s="332"/>
      <c r="LS137" s="132">
        <f t="shared" si="51"/>
        <v>1224325.5599</v>
      </c>
      <c r="LT137" s="132">
        <f t="shared" si="52"/>
        <v>1224325.5599</v>
      </c>
      <c r="LU137" s="137">
        <f t="shared" si="53"/>
        <v>126465.25599704045</v>
      </c>
      <c r="LV137" s="136">
        <f t="shared" si="48"/>
        <v>0.10329381345870933</v>
      </c>
      <c r="LW137" s="137">
        <f t="shared" si="49"/>
        <v>1028845.3781512605</v>
      </c>
      <c r="LX137" s="137">
        <f t="shared" si="50"/>
        <v>195480.62184873951</v>
      </c>
      <c r="LY137" s="377">
        <f t="shared" si="47"/>
        <v>1224326</v>
      </c>
      <c r="LZ137" s="334" t="s">
        <v>642</v>
      </c>
    </row>
    <row r="138" spans="1:338" s="5" customFormat="1" ht="91.5" customHeight="1" x14ac:dyDescent="0.3">
      <c r="A138" s="131">
        <f t="shared" si="54"/>
        <v>135</v>
      </c>
      <c r="B138" s="139" t="s">
        <v>485</v>
      </c>
      <c r="C138" s="325" t="s">
        <v>486</v>
      </c>
      <c r="D138" s="141" t="s">
        <v>8</v>
      </c>
      <c r="E138" s="142">
        <v>1</v>
      </c>
      <c r="F138" s="132"/>
      <c r="G138" s="132"/>
      <c r="H138" s="132"/>
      <c r="I138" s="132"/>
      <c r="J138" s="132"/>
      <c r="K138" s="132"/>
      <c r="L138" s="132"/>
      <c r="M138" s="132"/>
      <c r="N138" s="132"/>
      <c r="O138" s="132"/>
      <c r="P138" s="132"/>
      <c r="Q138" s="132"/>
      <c r="R138" s="132"/>
      <c r="S138" s="132"/>
      <c r="T138" s="132"/>
      <c r="U138" s="132"/>
      <c r="V138" s="132"/>
      <c r="W138" s="132"/>
      <c r="X138" s="132"/>
      <c r="Y138" s="132"/>
      <c r="Z138" s="132"/>
      <c r="AA138" s="132"/>
      <c r="AB138" s="132"/>
      <c r="AC138" s="132"/>
      <c r="AD138" s="132"/>
      <c r="AE138" s="132"/>
      <c r="AF138" s="133"/>
      <c r="AG138" s="132"/>
      <c r="AH138" s="132"/>
      <c r="AI138" s="132"/>
      <c r="AJ138" s="132"/>
      <c r="AK138" s="134"/>
      <c r="AL138" s="134"/>
      <c r="AM138" s="135"/>
      <c r="AN138" s="137"/>
      <c r="AO138" s="135"/>
      <c r="AP138" s="135"/>
      <c r="AQ138" s="135"/>
      <c r="AR138" s="135"/>
      <c r="AS138" s="135">
        <v>96000</v>
      </c>
      <c r="AT138" s="135">
        <v>102000</v>
      </c>
      <c r="AU138" s="135">
        <v>90000</v>
      </c>
      <c r="AV138" s="137"/>
      <c r="AW138" s="137"/>
      <c r="AX138" s="132"/>
      <c r="AY138" s="132"/>
      <c r="AZ138" s="137"/>
      <c r="BA138" s="137"/>
      <c r="BB138" s="135"/>
      <c r="BC138" s="135"/>
      <c r="BD138" s="137"/>
      <c r="BE138" s="137"/>
      <c r="BF138" s="135"/>
      <c r="BG138" s="135"/>
      <c r="BH138" s="135"/>
      <c r="BI138" s="135"/>
      <c r="BJ138" s="135"/>
      <c r="BK138" s="135"/>
      <c r="BL138" s="135"/>
      <c r="BM138" s="135"/>
      <c r="BN138" s="135"/>
      <c r="BO138" s="135"/>
      <c r="BP138" s="135"/>
      <c r="BQ138" s="330"/>
      <c r="BR138" s="135"/>
      <c r="BS138" s="135"/>
      <c r="BT138" s="135"/>
      <c r="BU138" s="135"/>
      <c r="BV138" s="135"/>
      <c r="BW138" s="135"/>
      <c r="BX138" s="135"/>
      <c r="BY138" s="135"/>
      <c r="BZ138" s="132"/>
      <c r="CA138" s="132"/>
      <c r="CB138" s="132"/>
      <c r="CC138" s="132"/>
      <c r="CD138" s="132"/>
      <c r="CE138" s="132"/>
      <c r="CF138" s="137"/>
      <c r="CG138" s="137"/>
      <c r="CH138" s="330"/>
      <c r="CI138" s="135"/>
      <c r="CJ138" s="135"/>
      <c r="CK138" s="135"/>
      <c r="CL138" s="135"/>
      <c r="CM138" s="135"/>
      <c r="CN138" s="135"/>
      <c r="CO138" s="330"/>
      <c r="CP138" s="135"/>
      <c r="CQ138" s="135"/>
      <c r="CR138" s="135"/>
      <c r="CS138" s="135"/>
      <c r="CT138" s="135"/>
      <c r="CU138" s="135"/>
      <c r="CV138" s="135"/>
      <c r="CW138" s="135"/>
      <c r="CX138" s="135"/>
      <c r="CY138" s="135"/>
      <c r="CZ138" s="135"/>
      <c r="DA138" s="135"/>
      <c r="DB138" s="137"/>
      <c r="DC138" s="137"/>
      <c r="DD138" s="137"/>
      <c r="DE138" s="135"/>
      <c r="DF138" s="135"/>
      <c r="DG138" s="135"/>
      <c r="DH138" s="135"/>
      <c r="DI138" s="135"/>
      <c r="DJ138" s="135"/>
      <c r="DK138" s="135"/>
      <c r="DL138" s="135"/>
      <c r="DM138" s="135"/>
      <c r="DN138" s="135"/>
      <c r="DO138" s="135"/>
      <c r="DP138" s="135"/>
      <c r="DQ138" s="135"/>
      <c r="DR138" s="135"/>
      <c r="DS138" s="135"/>
      <c r="DT138" s="135"/>
      <c r="DU138" s="135"/>
      <c r="DV138" s="135"/>
      <c r="DW138" s="135"/>
      <c r="DX138" s="135"/>
      <c r="DY138" s="135"/>
      <c r="DZ138" s="135"/>
      <c r="EA138" s="135"/>
      <c r="EB138" s="135"/>
      <c r="EC138" s="135"/>
      <c r="ED138" s="135"/>
      <c r="EE138" s="135"/>
      <c r="EF138" s="135"/>
      <c r="EG138" s="135"/>
      <c r="EH138" s="135"/>
      <c r="EI138" s="135"/>
      <c r="EJ138" s="135"/>
      <c r="EK138" s="135"/>
      <c r="EL138" s="135"/>
      <c r="EM138" s="135"/>
      <c r="EN138" s="135"/>
      <c r="EO138" s="135"/>
      <c r="EP138" s="135"/>
      <c r="EQ138" s="135"/>
      <c r="ER138" s="135"/>
      <c r="ES138" s="135"/>
      <c r="ET138" s="135"/>
      <c r="EU138" s="135"/>
      <c r="EV138" s="135"/>
      <c r="EW138" s="135"/>
      <c r="EX138" s="135"/>
      <c r="EY138" s="135"/>
      <c r="EZ138" s="135"/>
      <c r="FA138" s="135"/>
      <c r="FB138" s="135"/>
      <c r="FC138" s="135"/>
      <c r="FD138" s="135"/>
      <c r="FE138" s="135"/>
      <c r="FF138" s="135"/>
      <c r="FG138" s="135"/>
      <c r="FH138" s="135"/>
      <c r="FI138" s="135"/>
      <c r="FJ138" s="135"/>
      <c r="FK138" s="135"/>
      <c r="FL138" s="135"/>
      <c r="FM138" s="135"/>
      <c r="FN138" s="135"/>
      <c r="FO138" s="135"/>
      <c r="FP138" s="135"/>
      <c r="FQ138" s="135"/>
      <c r="FR138" s="135"/>
      <c r="FS138" s="135"/>
      <c r="FT138" s="135"/>
      <c r="FU138" s="135"/>
      <c r="FV138" s="135"/>
      <c r="FW138" s="135"/>
      <c r="FX138" s="135"/>
      <c r="FY138" s="135"/>
      <c r="FZ138" s="135"/>
      <c r="GA138" s="135"/>
      <c r="GB138" s="135"/>
      <c r="GC138" s="135"/>
      <c r="GD138" s="135"/>
      <c r="GE138" s="135"/>
      <c r="GF138" s="135"/>
      <c r="GG138" s="135"/>
      <c r="GH138" s="135"/>
      <c r="GI138" s="135"/>
      <c r="GJ138" s="135"/>
      <c r="GK138" s="135"/>
      <c r="GL138" s="132"/>
      <c r="GM138" s="132"/>
      <c r="GN138" s="132"/>
      <c r="GO138" s="132"/>
      <c r="GP138" s="132"/>
      <c r="GQ138" s="132"/>
      <c r="GR138" s="135"/>
      <c r="GS138" s="135"/>
      <c r="GT138" s="135"/>
      <c r="GU138" s="135"/>
      <c r="GV138" s="135"/>
      <c r="GW138" s="135"/>
      <c r="GX138" s="135"/>
      <c r="GY138" s="132"/>
      <c r="GZ138" s="132"/>
      <c r="HA138" s="132"/>
      <c r="HB138" s="135"/>
      <c r="HC138" s="135"/>
      <c r="HD138" s="135"/>
      <c r="HE138" s="135"/>
      <c r="HF138" s="135"/>
      <c r="HG138" s="135"/>
      <c r="HH138" s="135"/>
      <c r="HI138" s="132"/>
      <c r="HJ138" s="132"/>
      <c r="HK138" s="132"/>
      <c r="HL138" s="132"/>
      <c r="HM138" s="132"/>
      <c r="HN138" s="132"/>
      <c r="HO138" s="135"/>
      <c r="HP138" s="135"/>
      <c r="HQ138" s="135"/>
      <c r="HR138" s="135"/>
      <c r="HS138" s="135"/>
      <c r="HT138" s="135"/>
      <c r="HU138" s="135"/>
      <c r="HV138" s="135"/>
      <c r="HW138" s="135"/>
      <c r="HX138" s="135"/>
      <c r="HY138" s="135"/>
      <c r="HZ138" s="135"/>
      <c r="IA138" s="135"/>
      <c r="IB138" s="135"/>
      <c r="IC138" s="135"/>
      <c r="ID138" s="135"/>
      <c r="IE138" s="135"/>
      <c r="IF138" s="135"/>
      <c r="IG138" s="135"/>
      <c r="IH138" s="135"/>
      <c r="II138" s="135"/>
      <c r="IJ138" s="135"/>
      <c r="IK138" s="135"/>
      <c r="IL138" s="135"/>
      <c r="IM138" s="135"/>
      <c r="IN138" s="135"/>
      <c r="IO138" s="132"/>
      <c r="IP138" s="132"/>
      <c r="IQ138" s="132"/>
      <c r="IR138" s="332"/>
      <c r="IS138" s="132"/>
      <c r="IT138" s="332"/>
      <c r="IU138" s="332"/>
      <c r="IV138" s="332"/>
      <c r="IW138" s="332"/>
      <c r="IX138" s="332"/>
      <c r="IY138" s="332"/>
      <c r="IZ138" s="332"/>
      <c r="JA138" s="332"/>
      <c r="JB138" s="332"/>
      <c r="JC138" s="332"/>
      <c r="JD138" s="332"/>
      <c r="JE138" s="332"/>
      <c r="JF138" s="332"/>
      <c r="JG138" s="332"/>
      <c r="JH138" s="332"/>
      <c r="JI138" s="332"/>
      <c r="JJ138" s="332"/>
      <c r="JK138" s="332"/>
      <c r="JL138" s="332"/>
      <c r="JM138" s="332"/>
      <c r="JN138" s="332"/>
      <c r="JO138" s="332"/>
      <c r="JP138" s="332"/>
      <c r="JQ138" s="332"/>
      <c r="JR138" s="332"/>
      <c r="JS138" s="332"/>
      <c r="JT138" s="332"/>
      <c r="JU138" s="332"/>
      <c r="JV138" s="332"/>
      <c r="JW138" s="332"/>
      <c r="JX138" s="332"/>
      <c r="JY138" s="332"/>
      <c r="JZ138" s="332"/>
      <c r="KA138" s="332"/>
      <c r="KB138" s="332"/>
      <c r="KC138" s="332"/>
      <c r="KD138" s="332"/>
      <c r="KE138" s="332"/>
      <c r="KF138" s="332"/>
      <c r="KG138" s="332"/>
      <c r="KH138" s="332"/>
      <c r="KI138" s="332"/>
      <c r="KJ138" s="332"/>
      <c r="KK138" s="332"/>
      <c r="KL138" s="332"/>
      <c r="KM138" s="332"/>
      <c r="KN138" s="332"/>
      <c r="KO138" s="332"/>
      <c r="KP138" s="332"/>
      <c r="KQ138" s="332"/>
      <c r="KR138" s="332"/>
      <c r="KS138" s="332"/>
      <c r="KT138" s="332"/>
      <c r="KU138" s="332"/>
      <c r="KV138" s="332"/>
      <c r="KW138" s="332"/>
      <c r="KX138" s="332"/>
      <c r="KY138" s="332"/>
      <c r="KZ138" s="332"/>
      <c r="LA138" s="332"/>
      <c r="LB138" s="332"/>
      <c r="LC138" s="332"/>
      <c r="LD138" s="332"/>
      <c r="LE138" s="332"/>
      <c r="LF138" s="332"/>
      <c r="LG138" s="332"/>
      <c r="LH138" s="332"/>
      <c r="LI138" s="332"/>
      <c r="LJ138" s="332"/>
      <c r="LK138" s="332"/>
      <c r="LL138" s="332"/>
      <c r="LM138" s="332"/>
      <c r="LN138" s="332"/>
      <c r="LO138" s="332"/>
      <c r="LP138" s="332"/>
      <c r="LQ138" s="332"/>
      <c r="LR138" s="332"/>
      <c r="LS138" s="132">
        <f t="shared" si="51"/>
        <v>96000</v>
      </c>
      <c r="LT138" s="132">
        <f t="shared" si="52"/>
        <v>96000</v>
      </c>
      <c r="LU138" s="137">
        <f t="shared" si="53"/>
        <v>6000</v>
      </c>
      <c r="LV138" s="136">
        <f t="shared" si="48"/>
        <v>6.25E-2</v>
      </c>
      <c r="LW138" s="137">
        <f t="shared" si="49"/>
        <v>80672.268907563033</v>
      </c>
      <c r="LX138" s="137">
        <f t="shared" si="50"/>
        <v>15327.731092436976</v>
      </c>
      <c r="LY138" s="377">
        <f t="shared" si="47"/>
        <v>96000</v>
      </c>
      <c r="LZ138" s="334" t="s">
        <v>642</v>
      </c>
    </row>
    <row r="139" spans="1:338" s="5" customFormat="1" ht="91.5" customHeight="1" x14ac:dyDescent="0.3">
      <c r="A139" s="131">
        <f t="shared" si="54"/>
        <v>136</v>
      </c>
      <c r="B139" s="139" t="s">
        <v>487</v>
      </c>
      <c r="C139" s="325" t="s">
        <v>488</v>
      </c>
      <c r="D139" s="141" t="s">
        <v>8</v>
      </c>
      <c r="E139" s="142">
        <v>1</v>
      </c>
      <c r="F139" s="132"/>
      <c r="G139" s="132"/>
      <c r="H139" s="132"/>
      <c r="I139" s="132"/>
      <c r="J139" s="132"/>
      <c r="K139" s="132"/>
      <c r="L139" s="132"/>
      <c r="M139" s="132"/>
      <c r="N139" s="132"/>
      <c r="O139" s="132"/>
      <c r="P139" s="132"/>
      <c r="Q139" s="132"/>
      <c r="R139" s="132"/>
      <c r="S139" s="132"/>
      <c r="T139" s="132"/>
      <c r="U139" s="132"/>
      <c r="V139" s="132"/>
      <c r="W139" s="132"/>
      <c r="X139" s="132"/>
      <c r="Y139" s="132"/>
      <c r="Z139" s="132"/>
      <c r="AA139" s="132"/>
      <c r="AB139" s="132"/>
      <c r="AC139" s="132"/>
      <c r="AD139" s="132"/>
      <c r="AE139" s="132"/>
      <c r="AF139" s="133"/>
      <c r="AG139" s="132"/>
      <c r="AH139" s="132"/>
      <c r="AI139" s="132"/>
      <c r="AJ139" s="132"/>
      <c r="AK139" s="134"/>
      <c r="AL139" s="134"/>
      <c r="AM139" s="135"/>
      <c r="AN139" s="137"/>
      <c r="AO139" s="135"/>
      <c r="AP139" s="135"/>
      <c r="AQ139" s="135"/>
      <c r="AR139" s="135"/>
      <c r="AS139" s="135">
        <v>1460000</v>
      </c>
      <c r="AT139" s="135">
        <v>1340000</v>
      </c>
      <c r="AU139" s="135">
        <v>1400000</v>
      </c>
      <c r="AV139" s="137"/>
      <c r="AW139" s="137"/>
      <c r="AX139" s="132"/>
      <c r="AY139" s="132"/>
      <c r="AZ139" s="137"/>
      <c r="BA139" s="137"/>
      <c r="BB139" s="135"/>
      <c r="BC139" s="135"/>
      <c r="BD139" s="137"/>
      <c r="BE139" s="137"/>
      <c r="BF139" s="135"/>
      <c r="BG139" s="135"/>
      <c r="BH139" s="135"/>
      <c r="BI139" s="135"/>
      <c r="BJ139" s="135"/>
      <c r="BK139" s="135"/>
      <c r="BL139" s="135"/>
      <c r="BM139" s="135"/>
      <c r="BN139" s="135"/>
      <c r="BO139" s="135"/>
      <c r="BP139" s="135"/>
      <c r="BQ139" s="330"/>
      <c r="BR139" s="135"/>
      <c r="BS139" s="135"/>
      <c r="BT139" s="135"/>
      <c r="BU139" s="135"/>
      <c r="BV139" s="135"/>
      <c r="BW139" s="135"/>
      <c r="BX139" s="135"/>
      <c r="BY139" s="135"/>
      <c r="BZ139" s="132"/>
      <c r="CA139" s="132"/>
      <c r="CB139" s="132"/>
      <c r="CC139" s="132"/>
      <c r="CD139" s="132"/>
      <c r="CE139" s="132"/>
      <c r="CF139" s="137"/>
      <c r="CG139" s="137"/>
      <c r="CH139" s="330"/>
      <c r="CI139" s="135"/>
      <c r="CJ139" s="135"/>
      <c r="CK139" s="135"/>
      <c r="CL139" s="135"/>
      <c r="CM139" s="135"/>
      <c r="CN139" s="135"/>
      <c r="CO139" s="330"/>
      <c r="CP139" s="135"/>
      <c r="CQ139" s="135"/>
      <c r="CR139" s="135"/>
      <c r="CS139" s="135"/>
      <c r="CT139" s="135"/>
      <c r="CU139" s="135"/>
      <c r="CV139" s="135"/>
      <c r="CW139" s="135"/>
      <c r="CX139" s="135"/>
      <c r="CY139" s="135"/>
      <c r="CZ139" s="135"/>
      <c r="DA139" s="135"/>
      <c r="DB139" s="137"/>
      <c r="DC139" s="137"/>
      <c r="DD139" s="137"/>
      <c r="DE139" s="135"/>
      <c r="DF139" s="135"/>
      <c r="DG139" s="135"/>
      <c r="DH139" s="135"/>
      <c r="DI139" s="135"/>
      <c r="DJ139" s="135"/>
      <c r="DK139" s="135"/>
      <c r="DL139" s="135"/>
      <c r="DM139" s="135"/>
      <c r="DN139" s="135"/>
      <c r="DO139" s="135"/>
      <c r="DP139" s="135"/>
      <c r="DQ139" s="135"/>
      <c r="DR139" s="135"/>
      <c r="DS139" s="135"/>
      <c r="DT139" s="135"/>
      <c r="DU139" s="135"/>
      <c r="DV139" s="135"/>
      <c r="DW139" s="135"/>
      <c r="DX139" s="135"/>
      <c r="DY139" s="135"/>
      <c r="DZ139" s="135"/>
      <c r="EA139" s="135"/>
      <c r="EB139" s="135"/>
      <c r="EC139" s="135"/>
      <c r="ED139" s="135"/>
      <c r="EE139" s="135"/>
      <c r="EF139" s="135"/>
      <c r="EG139" s="135"/>
      <c r="EH139" s="135"/>
      <c r="EI139" s="135"/>
      <c r="EJ139" s="135"/>
      <c r="EK139" s="135"/>
      <c r="EL139" s="135"/>
      <c r="EM139" s="135"/>
      <c r="EN139" s="135"/>
      <c r="EO139" s="135"/>
      <c r="EP139" s="135"/>
      <c r="EQ139" s="135"/>
      <c r="ER139" s="135"/>
      <c r="ES139" s="135"/>
      <c r="ET139" s="135"/>
      <c r="EU139" s="135"/>
      <c r="EV139" s="135"/>
      <c r="EW139" s="135"/>
      <c r="EX139" s="135"/>
      <c r="EY139" s="135"/>
      <c r="EZ139" s="135"/>
      <c r="FA139" s="135"/>
      <c r="FB139" s="135"/>
      <c r="FC139" s="135"/>
      <c r="FD139" s="135"/>
      <c r="FE139" s="135"/>
      <c r="FF139" s="135"/>
      <c r="FG139" s="135"/>
      <c r="FH139" s="135"/>
      <c r="FI139" s="135"/>
      <c r="FJ139" s="135"/>
      <c r="FK139" s="135"/>
      <c r="FL139" s="135"/>
      <c r="FM139" s="135"/>
      <c r="FN139" s="135"/>
      <c r="FO139" s="135"/>
      <c r="FP139" s="135"/>
      <c r="FQ139" s="135"/>
      <c r="FR139" s="135"/>
      <c r="FS139" s="135"/>
      <c r="FT139" s="135"/>
      <c r="FU139" s="135"/>
      <c r="FV139" s="135"/>
      <c r="FW139" s="135"/>
      <c r="FX139" s="135"/>
      <c r="FY139" s="135"/>
      <c r="FZ139" s="135"/>
      <c r="GA139" s="135"/>
      <c r="GB139" s="135"/>
      <c r="GC139" s="135"/>
      <c r="GD139" s="135"/>
      <c r="GE139" s="135"/>
      <c r="GF139" s="135"/>
      <c r="GG139" s="135"/>
      <c r="GH139" s="135"/>
      <c r="GI139" s="135"/>
      <c r="GJ139" s="135"/>
      <c r="GK139" s="135"/>
      <c r="GL139" s="132"/>
      <c r="GM139" s="132"/>
      <c r="GN139" s="132"/>
      <c r="GO139" s="132"/>
      <c r="GP139" s="132"/>
      <c r="GQ139" s="132"/>
      <c r="GR139" s="135"/>
      <c r="GS139" s="135"/>
      <c r="GT139" s="135"/>
      <c r="GU139" s="135"/>
      <c r="GV139" s="135"/>
      <c r="GW139" s="135"/>
      <c r="GX139" s="135"/>
      <c r="GY139" s="132"/>
      <c r="GZ139" s="132"/>
      <c r="HA139" s="132"/>
      <c r="HB139" s="135"/>
      <c r="HC139" s="135"/>
      <c r="HD139" s="135"/>
      <c r="HE139" s="135"/>
      <c r="HF139" s="135"/>
      <c r="HG139" s="135"/>
      <c r="HH139" s="135"/>
      <c r="HI139" s="132"/>
      <c r="HJ139" s="132"/>
      <c r="HK139" s="132"/>
      <c r="HL139" s="132"/>
      <c r="HM139" s="132"/>
      <c r="HN139" s="132"/>
      <c r="HO139" s="135"/>
      <c r="HP139" s="135"/>
      <c r="HQ139" s="135"/>
      <c r="HR139" s="135"/>
      <c r="HS139" s="135"/>
      <c r="HT139" s="135"/>
      <c r="HU139" s="135"/>
      <c r="HV139" s="135"/>
      <c r="HW139" s="135"/>
      <c r="HX139" s="135"/>
      <c r="HY139" s="135"/>
      <c r="HZ139" s="135"/>
      <c r="IA139" s="135"/>
      <c r="IB139" s="135"/>
      <c r="IC139" s="135"/>
      <c r="ID139" s="135"/>
      <c r="IE139" s="135"/>
      <c r="IF139" s="135"/>
      <c r="IG139" s="135"/>
      <c r="IH139" s="135"/>
      <c r="II139" s="135"/>
      <c r="IJ139" s="135"/>
      <c r="IK139" s="135"/>
      <c r="IL139" s="135"/>
      <c r="IM139" s="135"/>
      <c r="IN139" s="135"/>
      <c r="IO139" s="132"/>
      <c r="IP139" s="132"/>
      <c r="IQ139" s="132"/>
      <c r="IR139" s="332"/>
      <c r="IS139" s="132"/>
      <c r="IT139" s="332"/>
      <c r="IU139" s="332"/>
      <c r="IV139" s="332"/>
      <c r="IW139" s="332"/>
      <c r="IX139" s="332"/>
      <c r="IY139" s="332"/>
      <c r="IZ139" s="332"/>
      <c r="JA139" s="332"/>
      <c r="JB139" s="332"/>
      <c r="JC139" s="332"/>
      <c r="JD139" s="332"/>
      <c r="JE139" s="332"/>
      <c r="JF139" s="332"/>
      <c r="JG139" s="332"/>
      <c r="JH139" s="332"/>
      <c r="JI139" s="332"/>
      <c r="JJ139" s="332"/>
      <c r="JK139" s="332"/>
      <c r="JL139" s="332"/>
      <c r="JM139" s="332"/>
      <c r="JN139" s="332"/>
      <c r="JO139" s="332"/>
      <c r="JP139" s="332"/>
      <c r="JQ139" s="332"/>
      <c r="JR139" s="332"/>
      <c r="JS139" s="332"/>
      <c r="JT139" s="332"/>
      <c r="JU139" s="332"/>
      <c r="JV139" s="332"/>
      <c r="JW139" s="332"/>
      <c r="JX139" s="332"/>
      <c r="JY139" s="332"/>
      <c r="JZ139" s="332"/>
      <c r="KA139" s="332"/>
      <c r="KB139" s="332"/>
      <c r="KC139" s="332"/>
      <c r="KD139" s="332"/>
      <c r="KE139" s="332"/>
      <c r="KF139" s="332"/>
      <c r="KG139" s="332"/>
      <c r="KH139" s="332"/>
      <c r="KI139" s="332"/>
      <c r="KJ139" s="332"/>
      <c r="KK139" s="332"/>
      <c r="KL139" s="332"/>
      <c r="KM139" s="332"/>
      <c r="KN139" s="332"/>
      <c r="KO139" s="332"/>
      <c r="KP139" s="332"/>
      <c r="KQ139" s="332"/>
      <c r="KR139" s="332"/>
      <c r="KS139" s="332"/>
      <c r="KT139" s="332"/>
      <c r="KU139" s="332"/>
      <c r="KV139" s="332"/>
      <c r="KW139" s="332"/>
      <c r="KX139" s="332"/>
      <c r="KY139" s="332"/>
      <c r="KZ139" s="332"/>
      <c r="LA139" s="332"/>
      <c r="LB139" s="332"/>
      <c r="LC139" s="332"/>
      <c r="LD139" s="332"/>
      <c r="LE139" s="332"/>
      <c r="LF139" s="332"/>
      <c r="LG139" s="332"/>
      <c r="LH139" s="332"/>
      <c r="LI139" s="332"/>
      <c r="LJ139" s="332"/>
      <c r="LK139" s="332"/>
      <c r="LL139" s="332"/>
      <c r="LM139" s="332"/>
      <c r="LN139" s="332"/>
      <c r="LO139" s="332"/>
      <c r="LP139" s="332"/>
      <c r="LQ139" s="332"/>
      <c r="LR139" s="332"/>
      <c r="LS139" s="132">
        <f t="shared" si="51"/>
        <v>1400000</v>
      </c>
      <c r="LT139" s="132">
        <f t="shared" si="52"/>
        <v>1400000</v>
      </c>
      <c r="LU139" s="137">
        <f t="shared" si="53"/>
        <v>60000</v>
      </c>
      <c r="LV139" s="136">
        <f t="shared" si="48"/>
        <v>4.2857142857142858E-2</v>
      </c>
      <c r="LW139" s="137">
        <f t="shared" si="49"/>
        <v>1176470.5882352942</v>
      </c>
      <c r="LX139" s="137">
        <f t="shared" si="50"/>
        <v>223529.4117647059</v>
      </c>
      <c r="LY139" s="377">
        <f t="shared" si="47"/>
        <v>1400000</v>
      </c>
      <c r="LZ139" s="138" t="s">
        <v>118</v>
      </c>
    </row>
    <row r="140" spans="1:338" s="5" customFormat="1" ht="91.5" customHeight="1" x14ac:dyDescent="0.3">
      <c r="A140" s="131">
        <f t="shared" si="54"/>
        <v>137</v>
      </c>
      <c r="B140" s="139" t="s">
        <v>489</v>
      </c>
      <c r="C140" s="325" t="s">
        <v>490</v>
      </c>
      <c r="D140" s="141" t="s">
        <v>8</v>
      </c>
      <c r="E140" s="142">
        <v>1</v>
      </c>
      <c r="F140" s="132"/>
      <c r="G140" s="132"/>
      <c r="H140" s="132"/>
      <c r="I140" s="132"/>
      <c r="J140" s="132"/>
      <c r="K140" s="132"/>
      <c r="L140" s="132"/>
      <c r="M140" s="132"/>
      <c r="N140" s="132"/>
      <c r="O140" s="132"/>
      <c r="P140" s="132"/>
      <c r="Q140" s="132"/>
      <c r="R140" s="132"/>
      <c r="S140" s="132"/>
      <c r="T140" s="132"/>
      <c r="U140" s="132"/>
      <c r="V140" s="132"/>
      <c r="W140" s="132"/>
      <c r="X140" s="132"/>
      <c r="Y140" s="132"/>
      <c r="Z140" s="132"/>
      <c r="AA140" s="132"/>
      <c r="AB140" s="132"/>
      <c r="AC140" s="132"/>
      <c r="AD140" s="132"/>
      <c r="AE140" s="132"/>
      <c r="AF140" s="133"/>
      <c r="AG140" s="132"/>
      <c r="AH140" s="132"/>
      <c r="AI140" s="132"/>
      <c r="AJ140" s="132"/>
      <c r="AK140" s="134"/>
      <c r="AL140" s="134"/>
      <c r="AM140" s="135"/>
      <c r="AN140" s="137"/>
      <c r="AO140" s="135"/>
      <c r="AP140" s="135"/>
      <c r="AQ140" s="135"/>
      <c r="AR140" s="135"/>
      <c r="AS140" s="135"/>
      <c r="AT140" s="135"/>
      <c r="AU140" s="135"/>
      <c r="AV140" s="137"/>
      <c r="AW140" s="137"/>
      <c r="AX140" s="132"/>
      <c r="AY140" s="132"/>
      <c r="AZ140" s="137"/>
      <c r="BA140" s="137"/>
      <c r="BB140" s="135"/>
      <c r="BC140" s="135"/>
      <c r="BD140" s="137"/>
      <c r="BE140" s="137"/>
      <c r="BF140" s="135"/>
      <c r="BG140" s="135"/>
      <c r="BH140" s="135"/>
      <c r="BI140" s="135"/>
      <c r="BJ140" s="135"/>
      <c r="BK140" s="135"/>
      <c r="BL140" s="135"/>
      <c r="BM140" s="135"/>
      <c r="BN140" s="135"/>
      <c r="BO140" s="135"/>
      <c r="BP140" s="135"/>
      <c r="BQ140" s="330"/>
      <c r="BR140" s="135"/>
      <c r="BS140" s="135"/>
      <c r="BT140" s="135"/>
      <c r="BU140" s="135"/>
      <c r="BV140" s="135"/>
      <c r="BW140" s="135"/>
      <c r="BX140" s="135"/>
      <c r="BY140" s="135"/>
      <c r="BZ140" s="132"/>
      <c r="CA140" s="132"/>
      <c r="CB140" s="132"/>
      <c r="CC140" s="132"/>
      <c r="CD140" s="132"/>
      <c r="CE140" s="132"/>
      <c r="CF140" s="137"/>
      <c r="CG140" s="137"/>
      <c r="CH140" s="330"/>
      <c r="CI140" s="135"/>
      <c r="CJ140" s="135"/>
      <c r="CK140" s="135"/>
      <c r="CL140" s="135"/>
      <c r="CM140" s="135"/>
      <c r="CN140" s="135"/>
      <c r="CO140" s="330"/>
      <c r="CP140" s="135"/>
      <c r="CQ140" s="135"/>
      <c r="CR140" s="135"/>
      <c r="CS140" s="135"/>
      <c r="CT140" s="135"/>
      <c r="CU140" s="135"/>
      <c r="CV140" s="135"/>
      <c r="CW140" s="135"/>
      <c r="CX140" s="135"/>
      <c r="CY140" s="135"/>
      <c r="CZ140" s="135"/>
      <c r="DA140" s="135"/>
      <c r="DB140" s="137"/>
      <c r="DC140" s="137"/>
      <c r="DD140" s="137"/>
      <c r="DE140" s="135"/>
      <c r="DF140" s="135"/>
      <c r="DG140" s="135"/>
      <c r="DH140" s="135"/>
      <c r="DI140" s="135"/>
      <c r="DJ140" s="135"/>
      <c r="DK140" s="135"/>
      <c r="DL140" s="135"/>
      <c r="DM140" s="135"/>
      <c r="DN140" s="135"/>
      <c r="DO140" s="135"/>
      <c r="DP140" s="135"/>
      <c r="DQ140" s="135"/>
      <c r="DR140" s="135"/>
      <c r="DS140" s="135">
        <v>1680000</v>
      </c>
      <c r="DT140" s="135">
        <v>1765680</v>
      </c>
      <c r="DU140" s="135">
        <v>1550000</v>
      </c>
      <c r="DV140" s="135">
        <v>1629050</v>
      </c>
      <c r="DW140" s="135"/>
      <c r="DX140" s="135"/>
      <c r="DY140" s="135"/>
      <c r="DZ140" s="135"/>
      <c r="EA140" s="135"/>
      <c r="EB140" s="135"/>
      <c r="EC140" s="135"/>
      <c r="ED140" s="135"/>
      <c r="EE140" s="135"/>
      <c r="EF140" s="135"/>
      <c r="EG140" s="135"/>
      <c r="EH140" s="135"/>
      <c r="EI140" s="135"/>
      <c r="EJ140" s="135"/>
      <c r="EK140" s="135"/>
      <c r="EL140" s="135"/>
      <c r="EM140" s="135"/>
      <c r="EN140" s="135"/>
      <c r="EO140" s="135"/>
      <c r="EP140" s="135"/>
      <c r="EQ140" s="135"/>
      <c r="ER140" s="135"/>
      <c r="ES140" s="135"/>
      <c r="ET140" s="135"/>
      <c r="EU140" s="135"/>
      <c r="EV140" s="135"/>
      <c r="EW140" s="135"/>
      <c r="EX140" s="135"/>
      <c r="EY140" s="135"/>
      <c r="EZ140" s="135"/>
      <c r="FA140" s="135"/>
      <c r="FB140" s="135"/>
      <c r="FC140" s="135"/>
      <c r="FD140" s="135"/>
      <c r="FE140" s="135"/>
      <c r="FF140" s="135"/>
      <c r="FG140" s="135"/>
      <c r="FH140" s="135"/>
      <c r="FI140" s="135"/>
      <c r="FJ140" s="135"/>
      <c r="FK140" s="135"/>
      <c r="FL140" s="135"/>
      <c r="FM140" s="135"/>
      <c r="FN140" s="135"/>
      <c r="FO140" s="135"/>
      <c r="FP140" s="135"/>
      <c r="FQ140" s="135"/>
      <c r="FR140" s="135"/>
      <c r="FS140" s="135"/>
      <c r="FT140" s="135"/>
      <c r="FU140" s="135"/>
      <c r="FV140" s="135"/>
      <c r="FW140" s="135"/>
      <c r="FX140" s="135"/>
      <c r="FY140" s="135"/>
      <c r="FZ140" s="135"/>
      <c r="GA140" s="135"/>
      <c r="GB140" s="135"/>
      <c r="GC140" s="135"/>
      <c r="GD140" s="135"/>
      <c r="GE140" s="135"/>
      <c r="GF140" s="135"/>
      <c r="GG140" s="135"/>
      <c r="GH140" s="135"/>
      <c r="GI140" s="135"/>
      <c r="GJ140" s="135"/>
      <c r="GK140" s="135"/>
      <c r="GL140" s="132"/>
      <c r="GM140" s="132"/>
      <c r="GN140" s="132"/>
      <c r="GO140" s="132"/>
      <c r="GP140" s="132"/>
      <c r="GQ140" s="132"/>
      <c r="GR140" s="135"/>
      <c r="GS140" s="135"/>
      <c r="GT140" s="135"/>
      <c r="GU140" s="135"/>
      <c r="GV140" s="135"/>
      <c r="GW140" s="135"/>
      <c r="GX140" s="135"/>
      <c r="GY140" s="132"/>
      <c r="GZ140" s="132"/>
      <c r="HA140" s="132"/>
      <c r="HB140" s="135"/>
      <c r="HC140" s="135"/>
      <c r="HD140" s="135"/>
      <c r="HE140" s="135"/>
      <c r="HF140" s="135"/>
      <c r="HG140" s="135"/>
      <c r="HH140" s="135"/>
      <c r="HI140" s="132"/>
      <c r="HJ140" s="132"/>
      <c r="HK140" s="132"/>
      <c r="HL140" s="132"/>
      <c r="HM140" s="132"/>
      <c r="HN140" s="132"/>
      <c r="HO140" s="135"/>
      <c r="HP140" s="135"/>
      <c r="HQ140" s="135"/>
      <c r="HR140" s="135"/>
      <c r="HS140" s="135"/>
      <c r="HT140" s="135"/>
      <c r="HU140" s="135"/>
      <c r="HV140" s="135"/>
      <c r="HW140" s="135"/>
      <c r="HX140" s="135"/>
      <c r="HY140" s="135"/>
      <c r="HZ140" s="135"/>
      <c r="IA140" s="135"/>
      <c r="IB140" s="135"/>
      <c r="IC140" s="135"/>
      <c r="ID140" s="135"/>
      <c r="IE140" s="135"/>
      <c r="IF140" s="135"/>
      <c r="IG140" s="135"/>
      <c r="IH140" s="135"/>
      <c r="II140" s="135"/>
      <c r="IJ140" s="135"/>
      <c r="IK140" s="135"/>
      <c r="IL140" s="135"/>
      <c r="IM140" s="135"/>
      <c r="IN140" s="135"/>
      <c r="IO140" s="132"/>
      <c r="IP140" s="132"/>
      <c r="IQ140" s="132"/>
      <c r="IR140" s="332"/>
      <c r="IS140" s="132"/>
      <c r="IT140" s="332"/>
      <c r="IU140" s="332"/>
      <c r="IV140" s="332"/>
      <c r="IW140" s="332"/>
      <c r="IX140" s="332"/>
      <c r="IY140" s="332"/>
      <c r="IZ140" s="332"/>
      <c r="JA140" s="332"/>
      <c r="JB140" s="332"/>
      <c r="JC140" s="332"/>
      <c r="JD140" s="332"/>
      <c r="JE140" s="332"/>
      <c r="JF140" s="332"/>
      <c r="JG140" s="332"/>
      <c r="JH140" s="332"/>
      <c r="JI140" s="332"/>
      <c r="JJ140" s="332"/>
      <c r="JK140" s="332"/>
      <c r="JL140" s="332"/>
      <c r="JM140" s="332"/>
      <c r="JN140" s="332"/>
      <c r="JO140" s="332"/>
      <c r="JP140" s="332"/>
      <c r="JQ140" s="332"/>
      <c r="JR140" s="332"/>
      <c r="JS140" s="332"/>
      <c r="JT140" s="332"/>
      <c r="JU140" s="332"/>
      <c r="JV140" s="332"/>
      <c r="JW140" s="332"/>
      <c r="JX140" s="332"/>
      <c r="JY140" s="332"/>
      <c r="JZ140" s="332"/>
      <c r="KA140" s="332"/>
      <c r="KB140" s="332"/>
      <c r="KC140" s="332"/>
      <c r="KD140" s="332"/>
      <c r="KE140" s="332"/>
      <c r="KF140" s="332"/>
      <c r="KG140" s="332"/>
      <c r="KH140" s="332"/>
      <c r="KI140" s="332"/>
      <c r="KJ140" s="332"/>
      <c r="KK140" s="332"/>
      <c r="KL140" s="332"/>
      <c r="KM140" s="332"/>
      <c r="KN140" s="332"/>
      <c r="KO140" s="332"/>
      <c r="KP140" s="332"/>
      <c r="KQ140" s="332"/>
      <c r="KR140" s="332"/>
      <c r="KS140" s="332"/>
      <c r="KT140" s="332"/>
      <c r="KU140" s="332"/>
      <c r="KV140" s="332"/>
      <c r="KW140" s="332"/>
      <c r="KX140" s="332"/>
      <c r="KY140" s="332"/>
      <c r="KZ140" s="332"/>
      <c r="LA140" s="332"/>
      <c r="LB140" s="332"/>
      <c r="LC140" s="332"/>
      <c r="LD140" s="332"/>
      <c r="LE140" s="332"/>
      <c r="LF140" s="332"/>
      <c r="LG140" s="332"/>
      <c r="LH140" s="332"/>
      <c r="LI140" s="332"/>
      <c r="LJ140" s="332"/>
      <c r="LK140" s="332"/>
      <c r="LL140" s="332"/>
      <c r="LM140" s="332"/>
      <c r="LN140" s="332"/>
      <c r="LO140" s="332"/>
      <c r="LP140" s="332"/>
      <c r="LQ140" s="332"/>
      <c r="LR140" s="332"/>
      <c r="LS140" s="132">
        <f t="shared" si="51"/>
        <v>1697365</v>
      </c>
      <c r="LT140" s="132">
        <f t="shared" si="52"/>
        <v>1697365</v>
      </c>
      <c r="LU140" s="137">
        <f t="shared" si="53"/>
        <v>96611.999513517992</v>
      </c>
      <c r="LV140" s="136">
        <f t="shared" si="48"/>
        <v>5.691881210789547E-2</v>
      </c>
      <c r="LW140" s="137">
        <f t="shared" si="49"/>
        <v>1426357.142857143</v>
      </c>
      <c r="LX140" s="137">
        <f t="shared" si="50"/>
        <v>271007.85714285716</v>
      </c>
      <c r="LY140" s="377">
        <f t="shared" si="47"/>
        <v>1697365</v>
      </c>
      <c r="LZ140" s="138" t="s">
        <v>118</v>
      </c>
    </row>
    <row r="141" spans="1:338" s="5" customFormat="1" ht="91.5" customHeight="1" x14ac:dyDescent="0.3">
      <c r="A141" s="131">
        <f t="shared" si="54"/>
        <v>138</v>
      </c>
      <c r="B141" s="139" t="s">
        <v>491</v>
      </c>
      <c r="C141" s="325" t="s">
        <v>492</v>
      </c>
      <c r="D141" s="141" t="s">
        <v>8</v>
      </c>
      <c r="E141" s="142">
        <v>1</v>
      </c>
      <c r="F141" s="132"/>
      <c r="G141" s="132"/>
      <c r="H141" s="132"/>
      <c r="I141" s="132"/>
      <c r="J141" s="132"/>
      <c r="K141" s="132"/>
      <c r="L141" s="132"/>
      <c r="M141" s="132"/>
      <c r="N141" s="132"/>
      <c r="O141" s="132"/>
      <c r="P141" s="132"/>
      <c r="Q141" s="132"/>
      <c r="R141" s="132"/>
      <c r="S141" s="132"/>
      <c r="T141" s="132"/>
      <c r="U141" s="132"/>
      <c r="V141" s="132"/>
      <c r="W141" s="132"/>
      <c r="X141" s="132"/>
      <c r="Y141" s="132"/>
      <c r="Z141" s="132"/>
      <c r="AA141" s="132"/>
      <c r="AB141" s="132"/>
      <c r="AC141" s="132"/>
      <c r="AD141" s="132"/>
      <c r="AE141" s="132"/>
      <c r="AF141" s="133"/>
      <c r="AG141" s="132"/>
      <c r="AH141" s="132"/>
      <c r="AI141" s="132"/>
      <c r="AJ141" s="132"/>
      <c r="AK141" s="134"/>
      <c r="AL141" s="134"/>
      <c r="AM141" s="135"/>
      <c r="AN141" s="137"/>
      <c r="AO141" s="135"/>
      <c r="AP141" s="135"/>
      <c r="AQ141" s="135"/>
      <c r="AR141" s="135"/>
      <c r="AS141" s="135"/>
      <c r="AT141" s="135"/>
      <c r="AU141" s="135"/>
      <c r="AV141" s="137"/>
      <c r="AW141" s="137"/>
      <c r="AX141" s="132">
        <v>603806</v>
      </c>
      <c r="AY141" s="132">
        <v>634600.10600000003</v>
      </c>
      <c r="AZ141" s="137"/>
      <c r="BA141" s="137"/>
      <c r="BB141" s="135"/>
      <c r="BC141" s="135"/>
      <c r="BD141" s="137"/>
      <c r="BE141" s="137"/>
      <c r="BF141" s="135"/>
      <c r="BG141" s="135"/>
      <c r="BH141" s="135"/>
      <c r="BI141" s="135"/>
      <c r="BJ141" s="135"/>
      <c r="BK141" s="135"/>
      <c r="BL141" s="135"/>
      <c r="BM141" s="135"/>
      <c r="BN141" s="135"/>
      <c r="BO141" s="135"/>
      <c r="BP141" s="135"/>
      <c r="BQ141" s="330"/>
      <c r="BR141" s="135"/>
      <c r="BS141" s="135"/>
      <c r="BT141" s="135"/>
      <c r="BU141" s="135"/>
      <c r="BV141" s="135"/>
      <c r="BW141" s="135"/>
      <c r="BX141" s="135"/>
      <c r="BY141" s="135"/>
      <c r="BZ141" s="132"/>
      <c r="CA141" s="132"/>
      <c r="CB141" s="132"/>
      <c r="CC141" s="132"/>
      <c r="CD141" s="132"/>
      <c r="CE141" s="132"/>
      <c r="CF141" s="137"/>
      <c r="CG141" s="137"/>
      <c r="CH141" s="330"/>
      <c r="CI141" s="135"/>
      <c r="CJ141" s="135"/>
      <c r="CK141" s="135"/>
      <c r="CL141" s="135"/>
      <c r="CM141" s="135"/>
      <c r="CN141" s="135"/>
      <c r="CO141" s="330"/>
      <c r="CP141" s="135"/>
      <c r="CQ141" s="135"/>
      <c r="CR141" s="135"/>
      <c r="CS141" s="135"/>
      <c r="CT141" s="135"/>
      <c r="CU141" s="135"/>
      <c r="CV141" s="135"/>
      <c r="CW141" s="135"/>
      <c r="CX141" s="135"/>
      <c r="CY141" s="135"/>
      <c r="CZ141" s="135"/>
      <c r="DA141" s="135"/>
      <c r="DB141" s="137"/>
      <c r="DC141" s="137"/>
      <c r="DD141" s="137"/>
      <c r="DE141" s="135"/>
      <c r="DF141" s="135"/>
      <c r="DG141" s="135"/>
      <c r="DH141" s="135"/>
      <c r="DI141" s="135"/>
      <c r="DJ141" s="135"/>
      <c r="DK141" s="135"/>
      <c r="DL141" s="135"/>
      <c r="DM141" s="135"/>
      <c r="DN141" s="135"/>
      <c r="DO141" s="135"/>
      <c r="DP141" s="135"/>
      <c r="DQ141" s="135"/>
      <c r="DR141" s="135"/>
      <c r="DS141" s="135">
        <v>550000</v>
      </c>
      <c r="DT141" s="135">
        <v>578050</v>
      </c>
      <c r="DU141" s="135"/>
      <c r="DV141" s="135"/>
      <c r="DW141" s="135"/>
      <c r="DX141" s="135"/>
      <c r="DY141" s="135"/>
      <c r="DZ141" s="135"/>
      <c r="EA141" s="135"/>
      <c r="EB141" s="135"/>
      <c r="EC141" s="135"/>
      <c r="ED141" s="135"/>
      <c r="EE141" s="135"/>
      <c r="EF141" s="135"/>
      <c r="EG141" s="135"/>
      <c r="EH141" s="135"/>
      <c r="EI141" s="135"/>
      <c r="EJ141" s="135"/>
      <c r="EK141" s="135"/>
      <c r="EL141" s="135"/>
      <c r="EM141" s="135"/>
      <c r="EN141" s="135"/>
      <c r="EO141" s="135"/>
      <c r="EP141" s="135"/>
      <c r="EQ141" s="135"/>
      <c r="ER141" s="135"/>
      <c r="ES141" s="135"/>
      <c r="ET141" s="135"/>
      <c r="EU141" s="135"/>
      <c r="EV141" s="135"/>
      <c r="EW141" s="135"/>
      <c r="EX141" s="135"/>
      <c r="EY141" s="135"/>
      <c r="EZ141" s="135"/>
      <c r="FA141" s="135"/>
      <c r="FB141" s="135"/>
      <c r="FC141" s="135"/>
      <c r="FD141" s="135"/>
      <c r="FE141" s="135"/>
      <c r="FF141" s="135"/>
      <c r="FG141" s="135"/>
      <c r="FH141" s="135"/>
      <c r="FI141" s="135"/>
      <c r="FJ141" s="135"/>
      <c r="FK141" s="135"/>
      <c r="FL141" s="135"/>
      <c r="FM141" s="135"/>
      <c r="FN141" s="135"/>
      <c r="FO141" s="135"/>
      <c r="FP141" s="135"/>
      <c r="FQ141" s="135"/>
      <c r="FR141" s="135"/>
      <c r="FS141" s="135"/>
      <c r="FT141" s="135"/>
      <c r="FU141" s="135"/>
      <c r="FV141" s="135"/>
      <c r="FW141" s="135"/>
      <c r="FX141" s="135"/>
      <c r="FY141" s="135"/>
      <c r="FZ141" s="135"/>
      <c r="GA141" s="135"/>
      <c r="GB141" s="135"/>
      <c r="GC141" s="135"/>
      <c r="GD141" s="135"/>
      <c r="GE141" s="135"/>
      <c r="GF141" s="135"/>
      <c r="GG141" s="135"/>
      <c r="GH141" s="135"/>
      <c r="GI141" s="135"/>
      <c r="GJ141" s="135"/>
      <c r="GK141" s="135"/>
      <c r="GL141" s="132"/>
      <c r="GM141" s="132"/>
      <c r="GN141" s="132"/>
      <c r="GO141" s="132"/>
      <c r="GP141" s="132"/>
      <c r="GQ141" s="132"/>
      <c r="GR141" s="135"/>
      <c r="GS141" s="135"/>
      <c r="GT141" s="135"/>
      <c r="GU141" s="135"/>
      <c r="GV141" s="135"/>
      <c r="GW141" s="135"/>
      <c r="GX141" s="135"/>
      <c r="GY141" s="132"/>
      <c r="GZ141" s="132"/>
      <c r="HA141" s="132"/>
      <c r="HB141" s="135"/>
      <c r="HC141" s="135"/>
      <c r="HD141" s="135"/>
      <c r="HE141" s="135"/>
      <c r="HF141" s="135"/>
      <c r="HG141" s="135"/>
      <c r="HH141" s="135"/>
      <c r="HI141" s="132"/>
      <c r="HJ141" s="132"/>
      <c r="HK141" s="132"/>
      <c r="HL141" s="132"/>
      <c r="HM141" s="132"/>
      <c r="HN141" s="132"/>
      <c r="HO141" s="135"/>
      <c r="HP141" s="135"/>
      <c r="HQ141" s="135"/>
      <c r="HR141" s="135"/>
      <c r="HS141" s="135"/>
      <c r="HT141" s="135"/>
      <c r="HU141" s="135"/>
      <c r="HV141" s="135"/>
      <c r="HW141" s="135"/>
      <c r="HX141" s="135"/>
      <c r="HY141" s="135"/>
      <c r="HZ141" s="135"/>
      <c r="IA141" s="135"/>
      <c r="IB141" s="135"/>
      <c r="IC141" s="135"/>
      <c r="ID141" s="135"/>
      <c r="IE141" s="135"/>
      <c r="IF141" s="135"/>
      <c r="IG141" s="135"/>
      <c r="IH141" s="135"/>
      <c r="II141" s="135"/>
      <c r="IJ141" s="135"/>
      <c r="IK141" s="135"/>
      <c r="IL141" s="135"/>
      <c r="IM141" s="135"/>
      <c r="IN141" s="135"/>
      <c r="IO141" s="132"/>
      <c r="IP141" s="132"/>
      <c r="IQ141" s="132"/>
      <c r="IR141" s="332"/>
      <c r="IS141" s="132"/>
      <c r="IT141" s="332"/>
      <c r="IU141" s="332"/>
      <c r="IV141" s="332"/>
      <c r="IW141" s="332"/>
      <c r="IX141" s="332"/>
      <c r="IY141" s="332"/>
      <c r="IZ141" s="332"/>
      <c r="JA141" s="332"/>
      <c r="JB141" s="332"/>
      <c r="JC141" s="332"/>
      <c r="JD141" s="332"/>
      <c r="JE141" s="332"/>
      <c r="JF141" s="332"/>
      <c r="JG141" s="332"/>
      <c r="JH141" s="332"/>
      <c r="JI141" s="332"/>
      <c r="JJ141" s="332"/>
      <c r="JK141" s="332"/>
      <c r="JL141" s="332"/>
      <c r="JM141" s="332"/>
      <c r="JN141" s="332"/>
      <c r="JO141" s="332"/>
      <c r="JP141" s="332"/>
      <c r="JQ141" s="332"/>
      <c r="JR141" s="332"/>
      <c r="JS141" s="332"/>
      <c r="JT141" s="332"/>
      <c r="JU141" s="332"/>
      <c r="JV141" s="332"/>
      <c r="JW141" s="332"/>
      <c r="JX141" s="332"/>
      <c r="JY141" s="332"/>
      <c r="JZ141" s="332"/>
      <c r="KA141" s="332"/>
      <c r="KB141" s="332"/>
      <c r="KC141" s="332"/>
      <c r="KD141" s="332"/>
      <c r="KE141" s="332"/>
      <c r="KF141" s="332"/>
      <c r="KG141" s="332"/>
      <c r="KH141" s="332"/>
      <c r="KI141" s="332"/>
      <c r="KJ141" s="332"/>
      <c r="KK141" s="332"/>
      <c r="KL141" s="332"/>
      <c r="KM141" s="332"/>
      <c r="KN141" s="332"/>
      <c r="KO141" s="332"/>
      <c r="KP141" s="332"/>
      <c r="KQ141" s="332"/>
      <c r="KR141" s="332"/>
      <c r="KS141" s="332"/>
      <c r="KT141" s="332"/>
      <c r="KU141" s="332"/>
      <c r="KV141" s="332"/>
      <c r="KW141" s="332"/>
      <c r="KX141" s="332"/>
      <c r="KY141" s="332"/>
      <c r="KZ141" s="332"/>
      <c r="LA141" s="332"/>
      <c r="LB141" s="332"/>
      <c r="LC141" s="332"/>
      <c r="LD141" s="332"/>
      <c r="LE141" s="332"/>
      <c r="LF141" s="332"/>
      <c r="LG141" s="332"/>
      <c r="LH141" s="332"/>
      <c r="LI141" s="332"/>
      <c r="LJ141" s="332"/>
      <c r="LK141" s="332"/>
      <c r="LL141" s="332"/>
      <c r="LM141" s="332"/>
      <c r="LN141" s="332"/>
      <c r="LO141" s="332"/>
      <c r="LP141" s="332"/>
      <c r="LQ141" s="332"/>
      <c r="LR141" s="332"/>
      <c r="LS141" s="132">
        <f t="shared" si="51"/>
        <v>606325.05300000007</v>
      </c>
      <c r="LT141" s="132">
        <f t="shared" si="52"/>
        <v>606325.05300000007</v>
      </c>
      <c r="LU141" s="137">
        <f t="shared" si="53"/>
        <v>39986.963429418087</v>
      </c>
      <c r="LV141" s="136">
        <f t="shared" si="48"/>
        <v>6.5949713328797718E-2</v>
      </c>
      <c r="LW141" s="137">
        <f t="shared" si="49"/>
        <v>509517.64705882355</v>
      </c>
      <c r="LX141" s="137">
        <f t="shared" si="50"/>
        <v>96808.352941176476</v>
      </c>
      <c r="LY141" s="377">
        <f t="shared" si="47"/>
        <v>606326</v>
      </c>
      <c r="LZ141" s="333" t="s">
        <v>642</v>
      </c>
    </row>
    <row r="142" spans="1:338" s="5" customFormat="1" ht="298.5" customHeight="1" x14ac:dyDescent="0.3">
      <c r="A142" s="131">
        <f t="shared" si="54"/>
        <v>139</v>
      </c>
      <c r="B142" s="236" t="s">
        <v>493</v>
      </c>
      <c r="C142" s="325" t="s">
        <v>494</v>
      </c>
      <c r="D142" s="336" t="s">
        <v>129</v>
      </c>
      <c r="E142" s="336">
        <v>1</v>
      </c>
      <c r="F142" s="132"/>
      <c r="G142" s="132"/>
      <c r="H142" s="132"/>
      <c r="I142" s="132"/>
      <c r="J142" s="132"/>
      <c r="K142" s="132"/>
      <c r="L142" s="132"/>
      <c r="M142" s="132"/>
      <c r="N142" s="132"/>
      <c r="O142" s="132"/>
      <c r="P142" s="132"/>
      <c r="Q142" s="132"/>
      <c r="R142" s="132"/>
      <c r="S142" s="132"/>
      <c r="T142" s="132"/>
      <c r="U142" s="132"/>
      <c r="V142" s="132"/>
      <c r="W142" s="132"/>
      <c r="X142" s="132"/>
      <c r="Y142" s="132"/>
      <c r="Z142" s="132"/>
      <c r="AA142" s="132"/>
      <c r="AB142" s="132"/>
      <c r="AC142" s="132"/>
      <c r="AD142" s="132"/>
      <c r="AE142" s="132"/>
      <c r="AF142" s="133"/>
      <c r="AG142" s="132"/>
      <c r="AH142" s="132"/>
      <c r="AI142" s="132"/>
      <c r="AJ142" s="132"/>
      <c r="AK142" s="134"/>
      <c r="AL142" s="134"/>
      <c r="AM142" s="135"/>
      <c r="AN142" s="137"/>
      <c r="AO142" s="135"/>
      <c r="AP142" s="135"/>
      <c r="AQ142" s="135"/>
      <c r="AR142" s="135"/>
      <c r="AS142" s="135"/>
      <c r="AT142" s="345">
        <v>833000</v>
      </c>
      <c r="AU142" s="346">
        <v>721675.5</v>
      </c>
      <c r="AV142" s="137"/>
      <c r="AW142" s="137"/>
      <c r="AX142" s="132"/>
      <c r="AY142" s="132"/>
      <c r="AZ142" s="137"/>
      <c r="BA142" s="137"/>
      <c r="BB142" s="135"/>
      <c r="BC142" s="135"/>
      <c r="BD142" s="137"/>
      <c r="BE142" s="137"/>
      <c r="BF142" s="135"/>
      <c r="BG142" s="135"/>
      <c r="BH142" s="135"/>
      <c r="BI142" s="135"/>
      <c r="BJ142" s="135"/>
      <c r="BK142" s="135"/>
      <c r="BL142" s="135"/>
      <c r="BM142" s="135"/>
      <c r="BN142" s="135"/>
      <c r="BO142" s="135"/>
      <c r="BP142" s="135"/>
      <c r="BQ142" s="330"/>
      <c r="BR142" s="135"/>
      <c r="BS142" s="135"/>
      <c r="BT142" s="135"/>
      <c r="BU142" s="135"/>
      <c r="BV142" s="135"/>
      <c r="BW142" s="135"/>
      <c r="BX142" s="135"/>
      <c r="BY142" s="135"/>
      <c r="BZ142" s="132"/>
      <c r="CA142" s="132"/>
      <c r="CB142" s="132"/>
      <c r="CC142" s="132"/>
      <c r="CD142" s="132"/>
      <c r="CE142" s="132"/>
      <c r="CF142" s="137"/>
      <c r="CG142" s="137"/>
      <c r="CH142" s="330"/>
      <c r="CI142" s="135"/>
      <c r="CJ142" s="135"/>
      <c r="CK142" s="135"/>
      <c r="CL142" s="135"/>
      <c r="CM142" s="135"/>
      <c r="CN142" s="135"/>
      <c r="CO142" s="330"/>
      <c r="CP142" s="135"/>
      <c r="CQ142" s="135"/>
      <c r="CR142" s="135"/>
      <c r="CS142" s="135"/>
      <c r="CT142" s="135"/>
      <c r="CU142" s="135"/>
      <c r="CV142" s="135"/>
      <c r="CW142" s="135"/>
      <c r="CX142" s="135"/>
      <c r="CY142" s="135"/>
      <c r="CZ142" s="135"/>
      <c r="DA142" s="135"/>
      <c r="DB142" s="137"/>
      <c r="DC142" s="137"/>
      <c r="DD142" s="137"/>
      <c r="DE142" s="135"/>
      <c r="DF142" s="135"/>
      <c r="DG142" s="135"/>
      <c r="DH142" s="135"/>
      <c r="DI142" s="135"/>
      <c r="DJ142" s="135"/>
      <c r="DK142" s="135"/>
      <c r="DL142" s="135"/>
      <c r="DM142" s="135"/>
      <c r="DN142" s="135"/>
      <c r="DO142" s="135"/>
      <c r="DP142" s="135"/>
      <c r="DQ142" s="135"/>
      <c r="DR142" s="135"/>
      <c r="DS142" s="135"/>
      <c r="DT142" s="135"/>
      <c r="DU142" s="135"/>
      <c r="DV142" s="135"/>
      <c r="DW142" s="135"/>
      <c r="DX142" s="135"/>
      <c r="DY142" s="135"/>
      <c r="DZ142" s="135"/>
      <c r="EA142" s="135"/>
      <c r="EB142" s="135"/>
      <c r="EC142" s="135"/>
      <c r="ED142" s="135"/>
      <c r="EE142" s="135"/>
      <c r="EF142" s="135"/>
      <c r="EG142" s="135"/>
      <c r="EH142" s="135"/>
      <c r="EI142" s="135"/>
      <c r="EJ142" s="135"/>
      <c r="EK142" s="135"/>
      <c r="EL142" s="135"/>
      <c r="EM142" s="135"/>
      <c r="EN142" s="135"/>
      <c r="EO142" s="135"/>
      <c r="EP142" s="135"/>
      <c r="EQ142" s="135"/>
      <c r="ER142" s="135"/>
      <c r="ES142" s="135"/>
      <c r="ET142" s="135"/>
      <c r="EU142" s="135"/>
      <c r="EV142" s="135"/>
      <c r="EW142" s="135"/>
      <c r="EX142" s="135"/>
      <c r="EY142" s="135"/>
      <c r="EZ142" s="135"/>
      <c r="FA142" s="135"/>
      <c r="FB142" s="135"/>
      <c r="FC142" s="135"/>
      <c r="FD142" s="135"/>
      <c r="FE142" s="135"/>
      <c r="FF142" s="135"/>
      <c r="FG142" s="135"/>
      <c r="FH142" s="135"/>
      <c r="FI142" s="135"/>
      <c r="FJ142" s="135"/>
      <c r="FK142" s="135"/>
      <c r="FL142" s="135"/>
      <c r="FM142" s="135"/>
      <c r="FN142" s="135"/>
      <c r="FO142" s="135"/>
      <c r="FP142" s="135"/>
      <c r="FQ142" s="135"/>
      <c r="FR142" s="135"/>
      <c r="FS142" s="135"/>
      <c r="FT142" s="135"/>
      <c r="FU142" s="135"/>
      <c r="FV142" s="135"/>
      <c r="FW142" s="135"/>
      <c r="FX142" s="135"/>
      <c r="FY142" s="135"/>
      <c r="FZ142" s="135"/>
      <c r="GA142" s="135"/>
      <c r="GB142" s="135"/>
      <c r="GC142" s="135"/>
      <c r="GD142" s="135"/>
      <c r="GE142" s="135"/>
      <c r="GF142" s="135"/>
      <c r="GG142" s="135"/>
      <c r="GH142" s="135"/>
      <c r="GI142" s="135"/>
      <c r="GJ142" s="135"/>
      <c r="GK142" s="135"/>
      <c r="GL142" s="132"/>
      <c r="GM142" s="132"/>
      <c r="GN142" s="132"/>
      <c r="GO142" s="132"/>
      <c r="GP142" s="132"/>
      <c r="GQ142" s="132"/>
      <c r="GR142" s="135"/>
      <c r="GS142" s="135"/>
      <c r="GT142" s="135"/>
      <c r="GU142" s="135"/>
      <c r="GV142" s="135"/>
      <c r="GW142" s="135"/>
      <c r="GX142" s="135"/>
      <c r="GY142" s="132"/>
      <c r="GZ142" s="132"/>
      <c r="HA142" s="132"/>
      <c r="HB142" s="135"/>
      <c r="HC142" s="135"/>
      <c r="HD142" s="135"/>
      <c r="HE142" s="135"/>
      <c r="HF142" s="135"/>
      <c r="HG142" s="135"/>
      <c r="HH142" s="135"/>
      <c r="HI142" s="132"/>
      <c r="HJ142" s="132"/>
      <c r="HK142" s="132"/>
      <c r="HL142" s="132"/>
      <c r="HM142" s="132"/>
      <c r="HN142" s="132"/>
      <c r="HO142" s="135"/>
      <c r="HP142" s="135"/>
      <c r="HQ142" s="135"/>
      <c r="HR142" s="135"/>
      <c r="HS142" s="135"/>
      <c r="HT142" s="135"/>
      <c r="HU142" s="135"/>
      <c r="HV142" s="135"/>
      <c r="HW142" s="135"/>
      <c r="HX142" s="135"/>
      <c r="HY142" s="135"/>
      <c r="HZ142" s="135"/>
      <c r="IA142" s="135"/>
      <c r="IB142" s="135"/>
      <c r="IC142" s="135"/>
      <c r="ID142" s="135"/>
      <c r="IE142" s="135"/>
      <c r="IF142" s="135"/>
      <c r="IG142" s="135"/>
      <c r="IH142" s="135"/>
      <c r="II142" s="135"/>
      <c r="IJ142" s="135"/>
      <c r="IK142" s="135"/>
      <c r="IL142" s="135"/>
      <c r="IM142" s="135"/>
      <c r="IN142" s="135"/>
      <c r="IO142" s="132"/>
      <c r="IP142" s="132"/>
      <c r="IQ142" s="132"/>
      <c r="IR142" s="332"/>
      <c r="IS142" s="132"/>
      <c r="IT142" s="332"/>
      <c r="IU142" s="332"/>
      <c r="IV142" s="332"/>
      <c r="IW142" s="332"/>
      <c r="IX142" s="332"/>
      <c r="IY142" s="332"/>
      <c r="IZ142" s="332"/>
      <c r="JA142" s="332"/>
      <c r="JB142" s="332"/>
      <c r="JC142" s="332"/>
      <c r="JD142" s="332"/>
      <c r="JE142" s="332"/>
      <c r="JF142" s="332"/>
      <c r="JG142" s="332"/>
      <c r="JH142" s="332"/>
      <c r="JI142" s="332"/>
      <c r="JJ142" s="332"/>
      <c r="JK142" s="332"/>
      <c r="JL142" s="332"/>
      <c r="JM142" s="332"/>
      <c r="JN142" s="332"/>
      <c r="JO142" s="332"/>
      <c r="JP142" s="332"/>
      <c r="JQ142" s="332"/>
      <c r="JR142" s="332"/>
      <c r="JS142" s="332"/>
      <c r="JT142" s="332"/>
      <c r="JU142" s="332"/>
      <c r="JV142" s="332"/>
      <c r="JW142" s="332"/>
      <c r="JX142" s="332"/>
      <c r="JY142" s="332"/>
      <c r="JZ142" s="332"/>
      <c r="KA142" s="332"/>
      <c r="KB142" s="332"/>
      <c r="KC142" s="332"/>
      <c r="KD142" s="332"/>
      <c r="KE142" s="332"/>
      <c r="KF142" s="332"/>
      <c r="KG142" s="332"/>
      <c r="KH142" s="332"/>
      <c r="KI142" s="332"/>
      <c r="KJ142" s="332"/>
      <c r="KK142" s="332"/>
      <c r="KL142" s="332"/>
      <c r="KM142" s="332"/>
      <c r="KN142" s="332"/>
      <c r="KO142" s="332"/>
      <c r="KP142" s="332"/>
      <c r="KQ142" s="332"/>
      <c r="KR142" s="332"/>
      <c r="KS142" s="332"/>
      <c r="KT142" s="332"/>
      <c r="KU142" s="332"/>
      <c r="KV142" s="332"/>
      <c r="KW142" s="332"/>
      <c r="KX142" s="332"/>
      <c r="KY142" s="332"/>
      <c r="KZ142" s="332"/>
      <c r="LA142" s="332"/>
      <c r="LB142" s="332"/>
      <c r="LC142" s="332"/>
      <c r="LD142" s="332"/>
      <c r="LE142" s="332"/>
      <c r="LF142" s="332"/>
      <c r="LG142" s="332"/>
      <c r="LH142" s="332"/>
      <c r="LI142" s="332"/>
      <c r="LJ142" s="332"/>
      <c r="LK142" s="332"/>
      <c r="LL142" s="332"/>
      <c r="LM142" s="332"/>
      <c r="LN142" s="332"/>
      <c r="LO142" s="332"/>
      <c r="LP142" s="332"/>
      <c r="LQ142" s="332"/>
      <c r="LR142" s="332"/>
      <c r="LS142" s="132">
        <f t="shared" si="51"/>
        <v>777337.75</v>
      </c>
      <c r="LT142" s="132">
        <f t="shared" si="52"/>
        <v>777337.75</v>
      </c>
      <c r="LU142" s="137">
        <f t="shared" si="53"/>
        <v>78718.308862201811</v>
      </c>
      <c r="LV142" s="136">
        <f t="shared" si="48"/>
        <v>0.10126654579968851</v>
      </c>
      <c r="LW142" s="137">
        <f t="shared" si="49"/>
        <v>653225.21008403366</v>
      </c>
      <c r="LX142" s="137">
        <f t="shared" si="50"/>
        <v>124112.78991596639</v>
      </c>
      <c r="LY142" s="377">
        <f t="shared" si="47"/>
        <v>777338</v>
      </c>
      <c r="LZ142" s="138" t="s">
        <v>118</v>
      </c>
    </row>
    <row r="143" spans="1:338" s="5" customFormat="1" ht="91.5" customHeight="1" x14ac:dyDescent="0.3">
      <c r="A143" s="131">
        <f t="shared" si="54"/>
        <v>140</v>
      </c>
      <c r="B143" s="236" t="s">
        <v>495</v>
      </c>
      <c r="C143" s="325" t="s">
        <v>496</v>
      </c>
      <c r="D143" s="336" t="s">
        <v>129</v>
      </c>
      <c r="E143" s="336">
        <v>1</v>
      </c>
      <c r="F143" s="132"/>
      <c r="G143" s="132"/>
      <c r="H143" s="132"/>
      <c r="I143" s="132"/>
      <c r="J143" s="132"/>
      <c r="K143" s="132"/>
      <c r="L143" s="132"/>
      <c r="M143" s="132"/>
      <c r="N143" s="132"/>
      <c r="O143" s="132"/>
      <c r="P143" s="132"/>
      <c r="Q143" s="132"/>
      <c r="R143" s="132"/>
      <c r="S143" s="132"/>
      <c r="T143" s="132"/>
      <c r="U143" s="132"/>
      <c r="V143" s="132"/>
      <c r="W143" s="132"/>
      <c r="X143" s="132"/>
      <c r="Y143" s="132"/>
      <c r="Z143" s="132"/>
      <c r="AA143" s="132"/>
      <c r="AB143" s="132"/>
      <c r="AC143" s="132"/>
      <c r="AD143" s="132"/>
      <c r="AE143" s="132"/>
      <c r="AF143" s="133"/>
      <c r="AG143" s="132"/>
      <c r="AH143" s="132"/>
      <c r="AI143" s="132"/>
      <c r="AJ143" s="132"/>
      <c r="AK143" s="134"/>
      <c r="AL143" s="134"/>
      <c r="AM143" s="135"/>
      <c r="AN143" s="137"/>
      <c r="AO143" s="135"/>
      <c r="AP143" s="135"/>
      <c r="AQ143" s="135"/>
      <c r="AR143" s="135"/>
      <c r="AS143" s="135"/>
      <c r="AT143" s="135">
        <v>785935.5</v>
      </c>
      <c r="AU143" s="346">
        <v>779450</v>
      </c>
      <c r="AV143" s="137"/>
      <c r="AW143" s="137"/>
      <c r="AX143" s="132"/>
      <c r="AY143" s="132"/>
      <c r="AZ143" s="137"/>
      <c r="BA143" s="137"/>
      <c r="BB143" s="135"/>
      <c r="BC143" s="135"/>
      <c r="BD143" s="137"/>
      <c r="BE143" s="137"/>
      <c r="BF143" s="135"/>
      <c r="BG143" s="135"/>
      <c r="BH143" s="135"/>
      <c r="BI143" s="135"/>
      <c r="BJ143" s="135"/>
      <c r="BK143" s="135"/>
      <c r="BL143" s="135"/>
      <c r="BM143" s="135"/>
      <c r="BN143" s="135"/>
      <c r="BO143" s="135"/>
      <c r="BP143" s="135"/>
      <c r="BQ143" s="330"/>
      <c r="BR143" s="135"/>
      <c r="BS143" s="135"/>
      <c r="BT143" s="135"/>
      <c r="BU143" s="135"/>
      <c r="BV143" s="135"/>
      <c r="BW143" s="135"/>
      <c r="BX143" s="135"/>
      <c r="BY143" s="135"/>
      <c r="BZ143" s="132"/>
      <c r="CA143" s="132"/>
      <c r="CB143" s="132"/>
      <c r="CC143" s="132"/>
      <c r="CD143" s="132"/>
      <c r="CE143" s="132"/>
      <c r="CF143" s="137"/>
      <c r="CG143" s="137"/>
      <c r="CH143" s="330"/>
      <c r="CI143" s="135"/>
      <c r="CJ143" s="135"/>
      <c r="CK143" s="135"/>
      <c r="CL143" s="135"/>
      <c r="CM143" s="135"/>
      <c r="CN143" s="135"/>
      <c r="CO143" s="330"/>
      <c r="CP143" s="135"/>
      <c r="CQ143" s="135"/>
      <c r="CR143" s="135"/>
      <c r="CS143" s="135"/>
      <c r="CT143" s="135"/>
      <c r="CU143" s="135"/>
      <c r="CV143" s="135"/>
      <c r="CW143" s="135"/>
      <c r="CX143" s="135"/>
      <c r="CY143" s="135"/>
      <c r="CZ143" s="135"/>
      <c r="DA143" s="135"/>
      <c r="DB143" s="137"/>
      <c r="DC143" s="137"/>
      <c r="DD143" s="137"/>
      <c r="DE143" s="135"/>
      <c r="DF143" s="135"/>
      <c r="DG143" s="135"/>
      <c r="DH143" s="135"/>
      <c r="DI143" s="135"/>
      <c r="DJ143" s="135"/>
      <c r="DK143" s="135"/>
      <c r="DL143" s="135"/>
      <c r="DM143" s="135"/>
      <c r="DN143" s="135"/>
      <c r="DO143" s="135"/>
      <c r="DP143" s="135"/>
      <c r="DQ143" s="135"/>
      <c r="DR143" s="135"/>
      <c r="DS143" s="135"/>
      <c r="DT143" s="135"/>
      <c r="DU143" s="135"/>
      <c r="DV143" s="135"/>
      <c r="DW143" s="135"/>
      <c r="DX143" s="135"/>
      <c r="DY143" s="135"/>
      <c r="DZ143" s="135"/>
      <c r="EA143" s="135"/>
      <c r="EB143" s="135"/>
      <c r="EC143" s="135"/>
      <c r="ED143" s="135"/>
      <c r="EE143" s="135"/>
      <c r="EF143" s="135"/>
      <c r="EG143" s="135"/>
      <c r="EH143" s="135"/>
      <c r="EI143" s="135"/>
      <c r="EJ143" s="135"/>
      <c r="EK143" s="135"/>
      <c r="EL143" s="135"/>
      <c r="EM143" s="135"/>
      <c r="EN143" s="135"/>
      <c r="EO143" s="135"/>
      <c r="EP143" s="135"/>
      <c r="EQ143" s="135"/>
      <c r="ER143" s="135"/>
      <c r="ES143" s="135"/>
      <c r="ET143" s="135"/>
      <c r="EU143" s="135"/>
      <c r="EV143" s="135"/>
      <c r="EW143" s="135"/>
      <c r="EX143" s="135"/>
      <c r="EY143" s="135"/>
      <c r="EZ143" s="135"/>
      <c r="FA143" s="135"/>
      <c r="FB143" s="135"/>
      <c r="FC143" s="135"/>
      <c r="FD143" s="135"/>
      <c r="FE143" s="135"/>
      <c r="FF143" s="135"/>
      <c r="FG143" s="135"/>
      <c r="FH143" s="135"/>
      <c r="FI143" s="135"/>
      <c r="FJ143" s="135"/>
      <c r="FK143" s="135"/>
      <c r="FL143" s="135"/>
      <c r="FM143" s="135"/>
      <c r="FN143" s="135"/>
      <c r="FO143" s="135"/>
      <c r="FP143" s="135"/>
      <c r="FQ143" s="135"/>
      <c r="FR143" s="135"/>
      <c r="FS143" s="135"/>
      <c r="FT143" s="135"/>
      <c r="FU143" s="135"/>
      <c r="FV143" s="135"/>
      <c r="FW143" s="135"/>
      <c r="FX143" s="135"/>
      <c r="FY143" s="135"/>
      <c r="FZ143" s="135"/>
      <c r="GA143" s="135"/>
      <c r="GB143" s="135"/>
      <c r="GC143" s="135"/>
      <c r="GD143" s="135"/>
      <c r="GE143" s="135"/>
      <c r="GF143" s="135"/>
      <c r="GG143" s="135"/>
      <c r="GH143" s="135"/>
      <c r="GI143" s="135"/>
      <c r="GJ143" s="135"/>
      <c r="GK143" s="135"/>
      <c r="GL143" s="132"/>
      <c r="GM143" s="132"/>
      <c r="GN143" s="132"/>
      <c r="GO143" s="132"/>
      <c r="GP143" s="132"/>
      <c r="GQ143" s="132"/>
      <c r="GR143" s="135"/>
      <c r="GS143" s="135"/>
      <c r="GT143" s="135"/>
      <c r="GU143" s="135"/>
      <c r="GV143" s="135"/>
      <c r="GW143" s="135"/>
      <c r="GX143" s="135"/>
      <c r="GY143" s="132"/>
      <c r="GZ143" s="132"/>
      <c r="HA143" s="132"/>
      <c r="HB143" s="135"/>
      <c r="HC143" s="135"/>
      <c r="HD143" s="135"/>
      <c r="HE143" s="135"/>
      <c r="HF143" s="135"/>
      <c r="HG143" s="135"/>
      <c r="HH143" s="135"/>
      <c r="HI143" s="132"/>
      <c r="HJ143" s="132"/>
      <c r="HK143" s="132"/>
      <c r="HL143" s="132"/>
      <c r="HM143" s="132"/>
      <c r="HN143" s="132"/>
      <c r="HO143" s="135"/>
      <c r="HP143" s="135"/>
      <c r="HQ143" s="135"/>
      <c r="HR143" s="135"/>
      <c r="HS143" s="135"/>
      <c r="HT143" s="135"/>
      <c r="HU143" s="135"/>
      <c r="HV143" s="135"/>
      <c r="HW143" s="135"/>
      <c r="HX143" s="135"/>
      <c r="HY143" s="135"/>
      <c r="HZ143" s="135"/>
      <c r="IA143" s="135"/>
      <c r="IB143" s="135"/>
      <c r="IC143" s="135"/>
      <c r="ID143" s="135"/>
      <c r="IE143" s="135"/>
      <c r="IF143" s="135"/>
      <c r="IG143" s="135"/>
      <c r="IH143" s="135"/>
      <c r="II143" s="135"/>
      <c r="IJ143" s="135"/>
      <c r="IK143" s="135"/>
      <c r="IL143" s="135"/>
      <c r="IM143" s="135"/>
      <c r="IN143" s="135"/>
      <c r="IO143" s="132"/>
      <c r="IP143" s="132"/>
      <c r="IQ143" s="132"/>
      <c r="IR143" s="332"/>
      <c r="IS143" s="132"/>
      <c r="IT143" s="332"/>
      <c r="IU143" s="332"/>
      <c r="IV143" s="332"/>
      <c r="IW143" s="332"/>
      <c r="IX143" s="332"/>
      <c r="IY143" s="332"/>
      <c r="IZ143" s="332"/>
      <c r="JA143" s="332"/>
      <c r="JB143" s="332"/>
      <c r="JC143" s="332"/>
      <c r="JD143" s="332"/>
      <c r="JE143" s="332"/>
      <c r="JF143" s="332"/>
      <c r="JG143" s="332"/>
      <c r="JH143" s="332"/>
      <c r="JI143" s="332"/>
      <c r="JJ143" s="332"/>
      <c r="JK143" s="332"/>
      <c r="JL143" s="332"/>
      <c r="JM143" s="332"/>
      <c r="JN143" s="332"/>
      <c r="JO143" s="332"/>
      <c r="JP143" s="332"/>
      <c r="JQ143" s="332"/>
      <c r="JR143" s="332"/>
      <c r="JS143" s="332"/>
      <c r="JT143" s="332"/>
      <c r="JU143" s="332"/>
      <c r="JV143" s="332"/>
      <c r="JW143" s="332"/>
      <c r="JX143" s="332"/>
      <c r="JY143" s="332"/>
      <c r="JZ143" s="332"/>
      <c r="KA143" s="332"/>
      <c r="KB143" s="332"/>
      <c r="KC143" s="332"/>
      <c r="KD143" s="332"/>
      <c r="KE143" s="332"/>
      <c r="KF143" s="332"/>
      <c r="KG143" s="332"/>
      <c r="KH143" s="332"/>
      <c r="KI143" s="332"/>
      <c r="KJ143" s="332"/>
      <c r="KK143" s="332"/>
      <c r="KL143" s="332"/>
      <c r="KM143" s="332"/>
      <c r="KN143" s="332"/>
      <c r="KO143" s="332"/>
      <c r="KP143" s="332"/>
      <c r="KQ143" s="332"/>
      <c r="KR143" s="332"/>
      <c r="KS143" s="332"/>
      <c r="KT143" s="332"/>
      <c r="KU143" s="332"/>
      <c r="KV143" s="332"/>
      <c r="KW143" s="332"/>
      <c r="KX143" s="332"/>
      <c r="KY143" s="332"/>
      <c r="KZ143" s="332"/>
      <c r="LA143" s="332"/>
      <c r="LB143" s="332"/>
      <c r="LC143" s="332"/>
      <c r="LD143" s="332"/>
      <c r="LE143" s="332"/>
      <c r="LF143" s="332"/>
      <c r="LG143" s="332"/>
      <c r="LH143" s="332"/>
      <c r="LI143" s="332"/>
      <c r="LJ143" s="332"/>
      <c r="LK143" s="332"/>
      <c r="LL143" s="332"/>
      <c r="LM143" s="332"/>
      <c r="LN143" s="332"/>
      <c r="LO143" s="332"/>
      <c r="LP143" s="332"/>
      <c r="LQ143" s="332"/>
      <c r="LR143" s="332"/>
      <c r="LS143" s="132">
        <f t="shared" si="51"/>
        <v>782692.75</v>
      </c>
      <c r="LT143" s="132">
        <f t="shared" si="52"/>
        <v>782692.75</v>
      </c>
      <c r="LU143" s="137">
        <f t="shared" si="53"/>
        <v>4585.9410293853543</v>
      </c>
      <c r="LV143" s="136">
        <f t="shared" si="48"/>
        <v>5.8591842448845405E-3</v>
      </c>
      <c r="LW143" s="137">
        <f t="shared" si="49"/>
        <v>657725.21008403366</v>
      </c>
      <c r="LX143" s="137">
        <f t="shared" si="50"/>
        <v>124967.78991596639</v>
      </c>
      <c r="LY143" s="377">
        <f t="shared" si="47"/>
        <v>782693</v>
      </c>
      <c r="LZ143" s="138" t="s">
        <v>118</v>
      </c>
    </row>
    <row r="144" spans="1:338" s="5" customFormat="1" ht="91.5" customHeight="1" x14ac:dyDescent="0.3">
      <c r="A144" s="131">
        <f t="shared" si="54"/>
        <v>141</v>
      </c>
      <c r="B144" s="131" t="s">
        <v>497</v>
      </c>
      <c r="C144" s="325" t="s">
        <v>498</v>
      </c>
      <c r="D144" s="141" t="s">
        <v>8</v>
      </c>
      <c r="E144" s="142">
        <v>1</v>
      </c>
      <c r="F144" s="132"/>
      <c r="G144" s="132"/>
      <c r="H144" s="132"/>
      <c r="I144" s="132"/>
      <c r="J144" s="132"/>
      <c r="K144" s="132"/>
      <c r="L144" s="132"/>
      <c r="M144" s="132"/>
      <c r="N144" s="132"/>
      <c r="O144" s="132"/>
      <c r="P144" s="132"/>
      <c r="Q144" s="132"/>
      <c r="R144" s="132"/>
      <c r="S144" s="132"/>
      <c r="T144" s="132"/>
      <c r="U144" s="132"/>
      <c r="V144" s="132"/>
      <c r="W144" s="132"/>
      <c r="X144" s="132"/>
      <c r="Y144" s="132"/>
      <c r="Z144" s="132"/>
      <c r="AA144" s="132"/>
      <c r="AB144" s="132"/>
      <c r="AC144" s="132"/>
      <c r="AD144" s="132"/>
      <c r="AE144" s="132"/>
      <c r="AF144" s="133"/>
      <c r="AG144" s="132"/>
      <c r="AH144" s="132"/>
      <c r="AI144" s="132"/>
      <c r="AJ144" s="132"/>
      <c r="AK144" s="134"/>
      <c r="AL144" s="134"/>
      <c r="AM144" s="135"/>
      <c r="AN144" s="137"/>
      <c r="AO144" s="135"/>
      <c r="AP144" s="135"/>
      <c r="AQ144" s="135"/>
      <c r="AR144" s="135"/>
      <c r="AS144" s="135">
        <v>260000</v>
      </c>
      <c r="AT144" s="135">
        <v>256000</v>
      </c>
      <c r="AU144" s="135">
        <v>250000</v>
      </c>
      <c r="AV144" s="137"/>
      <c r="AW144" s="137"/>
      <c r="AX144" s="132"/>
      <c r="AY144" s="132"/>
      <c r="AZ144" s="137"/>
      <c r="BA144" s="137"/>
      <c r="BB144" s="135"/>
      <c r="BC144" s="135"/>
      <c r="BD144" s="137"/>
      <c r="BE144" s="137"/>
      <c r="BF144" s="135"/>
      <c r="BG144" s="135"/>
      <c r="BH144" s="135"/>
      <c r="BI144" s="135"/>
      <c r="BJ144" s="135"/>
      <c r="BK144" s="135"/>
      <c r="BL144" s="135"/>
      <c r="BM144" s="135"/>
      <c r="BN144" s="135"/>
      <c r="BO144" s="135"/>
      <c r="BP144" s="135"/>
      <c r="BQ144" s="330"/>
      <c r="BR144" s="135"/>
      <c r="BS144" s="135"/>
      <c r="BT144" s="135"/>
      <c r="BU144" s="135"/>
      <c r="BV144" s="135"/>
      <c r="BW144" s="135"/>
      <c r="BX144" s="135"/>
      <c r="BY144" s="135"/>
      <c r="BZ144" s="132"/>
      <c r="CA144" s="132"/>
      <c r="CB144" s="132"/>
      <c r="CC144" s="132"/>
      <c r="CD144" s="132"/>
      <c r="CE144" s="132"/>
      <c r="CF144" s="137"/>
      <c r="CG144" s="137"/>
      <c r="CH144" s="330"/>
      <c r="CI144" s="135"/>
      <c r="CJ144" s="135"/>
      <c r="CK144" s="135"/>
      <c r="CL144" s="135"/>
      <c r="CM144" s="135"/>
      <c r="CN144" s="135"/>
      <c r="CO144" s="330"/>
      <c r="CP144" s="135"/>
      <c r="CQ144" s="135"/>
      <c r="CR144" s="135"/>
      <c r="CS144" s="135"/>
      <c r="CT144" s="135"/>
      <c r="CU144" s="135"/>
      <c r="CV144" s="135"/>
      <c r="CW144" s="135"/>
      <c r="CX144" s="135"/>
      <c r="CY144" s="135"/>
      <c r="CZ144" s="135"/>
      <c r="DA144" s="135"/>
      <c r="DB144" s="137"/>
      <c r="DC144" s="137"/>
      <c r="DD144" s="137"/>
      <c r="DE144" s="135"/>
      <c r="DF144" s="135"/>
      <c r="DG144" s="135"/>
      <c r="DH144" s="135"/>
      <c r="DI144" s="135"/>
      <c r="DJ144" s="135"/>
      <c r="DK144" s="135"/>
      <c r="DL144" s="135"/>
      <c r="DM144" s="135"/>
      <c r="DN144" s="135"/>
      <c r="DO144" s="135"/>
      <c r="DP144" s="135"/>
      <c r="DQ144" s="135"/>
      <c r="DR144" s="135"/>
      <c r="DS144" s="135"/>
      <c r="DT144" s="135"/>
      <c r="DU144" s="135"/>
      <c r="DV144" s="135"/>
      <c r="DW144" s="135"/>
      <c r="DX144" s="135"/>
      <c r="DY144" s="135"/>
      <c r="DZ144" s="135"/>
      <c r="EA144" s="135"/>
      <c r="EB144" s="135"/>
      <c r="EC144" s="135"/>
      <c r="ED144" s="135"/>
      <c r="EE144" s="135"/>
      <c r="EF144" s="135"/>
      <c r="EG144" s="135"/>
      <c r="EH144" s="135"/>
      <c r="EI144" s="135"/>
      <c r="EJ144" s="135"/>
      <c r="EK144" s="135"/>
      <c r="EL144" s="135"/>
      <c r="EM144" s="135"/>
      <c r="EN144" s="135"/>
      <c r="EO144" s="135"/>
      <c r="EP144" s="135"/>
      <c r="EQ144" s="135"/>
      <c r="ER144" s="135"/>
      <c r="ES144" s="135"/>
      <c r="ET144" s="135"/>
      <c r="EU144" s="135"/>
      <c r="EV144" s="135"/>
      <c r="EW144" s="135"/>
      <c r="EX144" s="135"/>
      <c r="EY144" s="135"/>
      <c r="EZ144" s="135"/>
      <c r="FA144" s="135"/>
      <c r="FB144" s="135"/>
      <c r="FC144" s="135"/>
      <c r="FD144" s="135"/>
      <c r="FE144" s="135"/>
      <c r="FF144" s="135"/>
      <c r="FG144" s="135"/>
      <c r="FH144" s="135"/>
      <c r="FI144" s="135"/>
      <c r="FJ144" s="135"/>
      <c r="FK144" s="135"/>
      <c r="FL144" s="135"/>
      <c r="FM144" s="135"/>
      <c r="FN144" s="135"/>
      <c r="FO144" s="135"/>
      <c r="FP144" s="135"/>
      <c r="FQ144" s="135"/>
      <c r="FR144" s="135"/>
      <c r="FS144" s="135"/>
      <c r="FT144" s="135"/>
      <c r="FU144" s="135"/>
      <c r="FV144" s="135"/>
      <c r="FW144" s="135"/>
      <c r="FX144" s="135"/>
      <c r="FY144" s="135"/>
      <c r="FZ144" s="135"/>
      <c r="GA144" s="135"/>
      <c r="GB144" s="135"/>
      <c r="GC144" s="135"/>
      <c r="GD144" s="135"/>
      <c r="GE144" s="135"/>
      <c r="GF144" s="135"/>
      <c r="GG144" s="135"/>
      <c r="GH144" s="135"/>
      <c r="GI144" s="135"/>
      <c r="GJ144" s="135"/>
      <c r="GK144" s="135"/>
      <c r="GL144" s="132"/>
      <c r="GM144" s="132"/>
      <c r="GN144" s="132"/>
      <c r="GO144" s="132"/>
      <c r="GP144" s="132"/>
      <c r="GQ144" s="132"/>
      <c r="GR144" s="135"/>
      <c r="GS144" s="135"/>
      <c r="GT144" s="135"/>
      <c r="GU144" s="135"/>
      <c r="GV144" s="135"/>
      <c r="GW144" s="135"/>
      <c r="GX144" s="135"/>
      <c r="GY144" s="132"/>
      <c r="GZ144" s="132"/>
      <c r="HA144" s="132"/>
      <c r="HB144" s="135"/>
      <c r="HC144" s="135"/>
      <c r="HD144" s="135"/>
      <c r="HE144" s="135"/>
      <c r="HF144" s="135"/>
      <c r="HG144" s="135"/>
      <c r="HH144" s="135"/>
      <c r="HI144" s="132"/>
      <c r="HJ144" s="132"/>
      <c r="HK144" s="132"/>
      <c r="HL144" s="132"/>
      <c r="HM144" s="132"/>
      <c r="HN144" s="132"/>
      <c r="HO144" s="135"/>
      <c r="HP144" s="135"/>
      <c r="HQ144" s="135"/>
      <c r="HR144" s="135"/>
      <c r="HS144" s="135"/>
      <c r="HT144" s="135"/>
      <c r="HU144" s="135"/>
      <c r="HV144" s="135"/>
      <c r="HW144" s="135"/>
      <c r="HX144" s="135"/>
      <c r="HY144" s="135"/>
      <c r="HZ144" s="135"/>
      <c r="IA144" s="135"/>
      <c r="IB144" s="135"/>
      <c r="IC144" s="135"/>
      <c r="ID144" s="135"/>
      <c r="IE144" s="135"/>
      <c r="IF144" s="135"/>
      <c r="IG144" s="135"/>
      <c r="IH144" s="135"/>
      <c r="II144" s="135"/>
      <c r="IJ144" s="135"/>
      <c r="IK144" s="135"/>
      <c r="IL144" s="135"/>
      <c r="IM144" s="135"/>
      <c r="IN144" s="135"/>
      <c r="IO144" s="132"/>
      <c r="IP144" s="132"/>
      <c r="IQ144" s="132"/>
      <c r="IR144" s="332"/>
      <c r="IS144" s="132"/>
      <c r="IT144" s="332"/>
      <c r="IU144" s="332"/>
      <c r="IV144" s="332"/>
      <c r="IW144" s="332"/>
      <c r="IX144" s="332"/>
      <c r="IY144" s="332"/>
      <c r="IZ144" s="332"/>
      <c r="JA144" s="332"/>
      <c r="JB144" s="332"/>
      <c r="JC144" s="332"/>
      <c r="JD144" s="332"/>
      <c r="JE144" s="332"/>
      <c r="JF144" s="332"/>
      <c r="JG144" s="332"/>
      <c r="JH144" s="332"/>
      <c r="JI144" s="332"/>
      <c r="JJ144" s="332"/>
      <c r="JK144" s="332"/>
      <c r="JL144" s="332"/>
      <c r="JM144" s="332"/>
      <c r="JN144" s="332"/>
      <c r="JO144" s="332"/>
      <c r="JP144" s="332"/>
      <c r="JQ144" s="332"/>
      <c r="JR144" s="332"/>
      <c r="JS144" s="332"/>
      <c r="JT144" s="332"/>
      <c r="JU144" s="332"/>
      <c r="JV144" s="332"/>
      <c r="JW144" s="332"/>
      <c r="JX144" s="332"/>
      <c r="JY144" s="332"/>
      <c r="JZ144" s="332"/>
      <c r="KA144" s="332"/>
      <c r="KB144" s="332"/>
      <c r="KC144" s="332"/>
      <c r="KD144" s="332"/>
      <c r="KE144" s="332"/>
      <c r="KF144" s="332"/>
      <c r="KG144" s="332"/>
      <c r="KH144" s="332"/>
      <c r="KI144" s="332"/>
      <c r="KJ144" s="332"/>
      <c r="KK144" s="332"/>
      <c r="KL144" s="332"/>
      <c r="KM144" s="332"/>
      <c r="KN144" s="332"/>
      <c r="KO144" s="332"/>
      <c r="KP144" s="332"/>
      <c r="KQ144" s="332"/>
      <c r="KR144" s="332"/>
      <c r="KS144" s="332"/>
      <c r="KT144" s="332"/>
      <c r="KU144" s="332"/>
      <c r="KV144" s="332"/>
      <c r="KW144" s="332"/>
      <c r="KX144" s="332"/>
      <c r="KY144" s="332"/>
      <c r="KZ144" s="332"/>
      <c r="LA144" s="332"/>
      <c r="LB144" s="332"/>
      <c r="LC144" s="332"/>
      <c r="LD144" s="332"/>
      <c r="LE144" s="332"/>
      <c r="LF144" s="332"/>
      <c r="LG144" s="332"/>
      <c r="LH144" s="332"/>
      <c r="LI144" s="332"/>
      <c r="LJ144" s="332"/>
      <c r="LK144" s="332"/>
      <c r="LL144" s="332"/>
      <c r="LM144" s="332"/>
      <c r="LN144" s="332"/>
      <c r="LO144" s="332"/>
      <c r="LP144" s="332"/>
      <c r="LQ144" s="332"/>
      <c r="LR144" s="332"/>
      <c r="LS144" s="132">
        <f t="shared" si="51"/>
        <v>256000</v>
      </c>
      <c r="LT144" s="132">
        <f t="shared" si="52"/>
        <v>255333.33333333334</v>
      </c>
      <c r="LU144" s="137">
        <f t="shared" si="53"/>
        <v>5033.2229568471666</v>
      </c>
      <c r="LV144" s="136">
        <f t="shared" si="48"/>
        <v>1.9712361449793079E-2</v>
      </c>
      <c r="LW144" s="137">
        <f t="shared" si="49"/>
        <v>214566.38655462186</v>
      </c>
      <c r="LX144" s="137">
        <f t="shared" si="50"/>
        <v>40767.613445378156</v>
      </c>
      <c r="LY144" s="377">
        <f t="shared" si="47"/>
        <v>255334</v>
      </c>
      <c r="LZ144" s="138" t="s">
        <v>125</v>
      </c>
    </row>
    <row r="145" spans="1:338" s="5" customFormat="1" ht="268.5" customHeight="1" x14ac:dyDescent="0.3">
      <c r="A145" s="131">
        <f t="shared" si="54"/>
        <v>142</v>
      </c>
      <c r="B145" s="236" t="s">
        <v>499</v>
      </c>
      <c r="C145" s="325" t="s">
        <v>500</v>
      </c>
      <c r="D145" s="336" t="s">
        <v>129</v>
      </c>
      <c r="E145" s="336">
        <v>1</v>
      </c>
      <c r="F145" s="132"/>
      <c r="G145" s="132"/>
      <c r="H145" s="132"/>
      <c r="I145" s="132"/>
      <c r="J145" s="132"/>
      <c r="K145" s="132"/>
      <c r="L145" s="132"/>
      <c r="M145" s="132"/>
      <c r="N145" s="132"/>
      <c r="O145" s="132"/>
      <c r="P145" s="132"/>
      <c r="Q145" s="132"/>
      <c r="R145" s="132"/>
      <c r="S145" s="132"/>
      <c r="T145" s="132"/>
      <c r="U145" s="132"/>
      <c r="V145" s="132"/>
      <c r="W145" s="132"/>
      <c r="X145" s="132"/>
      <c r="Y145" s="132"/>
      <c r="Z145" s="132"/>
      <c r="AA145" s="132"/>
      <c r="AB145" s="132"/>
      <c r="AC145" s="132"/>
      <c r="AD145" s="132"/>
      <c r="AE145" s="132"/>
      <c r="AF145" s="133"/>
      <c r="AG145" s="132"/>
      <c r="AH145" s="132"/>
      <c r="AI145" s="132"/>
      <c r="AJ145" s="132"/>
      <c r="AK145" s="134"/>
      <c r="AL145" s="134"/>
      <c r="AM145" s="135"/>
      <c r="AN145" s="137"/>
      <c r="AO145" s="135"/>
      <c r="AP145" s="135"/>
      <c r="AQ145" s="135"/>
      <c r="AR145" s="135"/>
      <c r="AS145" s="135"/>
      <c r="AT145" s="135">
        <v>1161202</v>
      </c>
      <c r="AU145" s="135">
        <v>1190000</v>
      </c>
      <c r="AV145" s="137"/>
      <c r="AW145" s="137"/>
      <c r="AX145" s="132"/>
      <c r="AY145" s="132"/>
      <c r="AZ145" s="137"/>
      <c r="BA145" s="137"/>
      <c r="BB145" s="135"/>
      <c r="BC145" s="135"/>
      <c r="BD145" s="137"/>
      <c r="BE145" s="137"/>
      <c r="BF145" s="135"/>
      <c r="BG145" s="135"/>
      <c r="BH145" s="135"/>
      <c r="BI145" s="135"/>
      <c r="BJ145" s="135"/>
      <c r="BK145" s="135"/>
      <c r="BL145" s="135"/>
      <c r="BM145" s="135"/>
      <c r="BN145" s="135"/>
      <c r="BO145" s="135"/>
      <c r="BP145" s="135"/>
      <c r="BQ145" s="330"/>
      <c r="BR145" s="135"/>
      <c r="BS145" s="135"/>
      <c r="BT145" s="135"/>
      <c r="BU145" s="135"/>
      <c r="BV145" s="135"/>
      <c r="BW145" s="135"/>
      <c r="BX145" s="135"/>
      <c r="BY145" s="135"/>
      <c r="BZ145" s="132"/>
      <c r="CA145" s="132"/>
      <c r="CB145" s="132"/>
      <c r="CC145" s="132"/>
      <c r="CD145" s="132"/>
      <c r="CE145" s="132"/>
      <c r="CF145" s="137"/>
      <c r="CG145" s="137"/>
      <c r="CH145" s="330"/>
      <c r="CI145" s="135"/>
      <c r="CJ145" s="135"/>
      <c r="CK145" s="135"/>
      <c r="CL145" s="135"/>
      <c r="CM145" s="135"/>
      <c r="CN145" s="135"/>
      <c r="CO145" s="330"/>
      <c r="CP145" s="135"/>
      <c r="CQ145" s="135"/>
      <c r="CR145" s="135"/>
      <c r="CS145" s="135"/>
      <c r="CT145" s="135"/>
      <c r="CU145" s="135"/>
      <c r="CV145" s="135"/>
      <c r="CW145" s="135"/>
      <c r="CX145" s="135"/>
      <c r="CY145" s="135"/>
      <c r="CZ145" s="135"/>
      <c r="DA145" s="135"/>
      <c r="DB145" s="137"/>
      <c r="DC145" s="137"/>
      <c r="DD145" s="137"/>
      <c r="DE145" s="135"/>
      <c r="DF145" s="135"/>
      <c r="DG145" s="135"/>
      <c r="DH145" s="135"/>
      <c r="DI145" s="135"/>
      <c r="DJ145" s="135"/>
      <c r="DK145" s="135"/>
      <c r="DL145" s="135"/>
      <c r="DM145" s="135"/>
      <c r="DN145" s="135"/>
      <c r="DO145" s="135"/>
      <c r="DP145" s="135"/>
      <c r="DQ145" s="135"/>
      <c r="DR145" s="135"/>
      <c r="DS145" s="135"/>
      <c r="DT145" s="135"/>
      <c r="DU145" s="135"/>
      <c r="DV145" s="135"/>
      <c r="DW145" s="135"/>
      <c r="DX145" s="135"/>
      <c r="DY145" s="135"/>
      <c r="DZ145" s="135"/>
      <c r="EA145" s="135"/>
      <c r="EB145" s="135"/>
      <c r="EC145" s="135"/>
      <c r="ED145" s="135"/>
      <c r="EE145" s="135"/>
      <c r="EF145" s="135"/>
      <c r="EG145" s="135"/>
      <c r="EH145" s="135"/>
      <c r="EI145" s="135"/>
      <c r="EJ145" s="135"/>
      <c r="EK145" s="135"/>
      <c r="EL145" s="135"/>
      <c r="EM145" s="135"/>
      <c r="EN145" s="135"/>
      <c r="EO145" s="135"/>
      <c r="EP145" s="135"/>
      <c r="EQ145" s="135"/>
      <c r="ER145" s="135"/>
      <c r="ES145" s="135"/>
      <c r="ET145" s="135"/>
      <c r="EU145" s="135"/>
      <c r="EV145" s="135"/>
      <c r="EW145" s="135"/>
      <c r="EX145" s="135"/>
      <c r="EY145" s="135"/>
      <c r="EZ145" s="135"/>
      <c r="FA145" s="135"/>
      <c r="FB145" s="135"/>
      <c r="FC145" s="135"/>
      <c r="FD145" s="135"/>
      <c r="FE145" s="135"/>
      <c r="FF145" s="135"/>
      <c r="FG145" s="135"/>
      <c r="FH145" s="135"/>
      <c r="FI145" s="135"/>
      <c r="FJ145" s="135"/>
      <c r="FK145" s="135"/>
      <c r="FL145" s="135"/>
      <c r="FM145" s="135"/>
      <c r="FN145" s="135"/>
      <c r="FO145" s="135"/>
      <c r="FP145" s="135"/>
      <c r="FQ145" s="135"/>
      <c r="FR145" s="135"/>
      <c r="FS145" s="135"/>
      <c r="FT145" s="135"/>
      <c r="FU145" s="135"/>
      <c r="FV145" s="135"/>
      <c r="FW145" s="135"/>
      <c r="FX145" s="135"/>
      <c r="FY145" s="135"/>
      <c r="FZ145" s="135"/>
      <c r="GA145" s="135"/>
      <c r="GB145" s="135"/>
      <c r="GC145" s="135"/>
      <c r="GD145" s="135"/>
      <c r="GE145" s="135"/>
      <c r="GF145" s="135"/>
      <c r="GG145" s="135"/>
      <c r="GH145" s="135"/>
      <c r="GI145" s="135"/>
      <c r="GJ145" s="135"/>
      <c r="GK145" s="135"/>
      <c r="GL145" s="132"/>
      <c r="GM145" s="132"/>
      <c r="GN145" s="132"/>
      <c r="GO145" s="132"/>
      <c r="GP145" s="132"/>
      <c r="GQ145" s="132"/>
      <c r="GR145" s="135"/>
      <c r="GS145" s="135"/>
      <c r="GT145" s="135"/>
      <c r="GU145" s="135"/>
      <c r="GV145" s="135"/>
      <c r="GW145" s="135"/>
      <c r="GX145" s="135"/>
      <c r="GY145" s="132"/>
      <c r="GZ145" s="132"/>
      <c r="HA145" s="132"/>
      <c r="HB145" s="135"/>
      <c r="HC145" s="135"/>
      <c r="HD145" s="135"/>
      <c r="HE145" s="135"/>
      <c r="HF145" s="135"/>
      <c r="HG145" s="135"/>
      <c r="HH145" s="135"/>
      <c r="HI145" s="132"/>
      <c r="HJ145" s="132"/>
      <c r="HK145" s="132"/>
      <c r="HL145" s="132"/>
      <c r="HM145" s="132"/>
      <c r="HN145" s="132"/>
      <c r="HO145" s="135"/>
      <c r="HP145" s="135"/>
      <c r="HQ145" s="135"/>
      <c r="HR145" s="135"/>
      <c r="HS145" s="135"/>
      <c r="HT145" s="135"/>
      <c r="HU145" s="135"/>
      <c r="HV145" s="135"/>
      <c r="HW145" s="135"/>
      <c r="HX145" s="135"/>
      <c r="HY145" s="135"/>
      <c r="HZ145" s="135"/>
      <c r="IA145" s="135"/>
      <c r="IB145" s="135"/>
      <c r="IC145" s="135"/>
      <c r="ID145" s="135"/>
      <c r="IE145" s="135"/>
      <c r="IF145" s="135"/>
      <c r="IG145" s="135"/>
      <c r="IH145" s="135"/>
      <c r="II145" s="135"/>
      <c r="IJ145" s="135"/>
      <c r="IK145" s="135"/>
      <c r="IL145" s="135"/>
      <c r="IM145" s="135"/>
      <c r="IN145" s="135"/>
      <c r="IO145" s="132"/>
      <c r="IP145" s="132"/>
      <c r="IQ145" s="132"/>
      <c r="IR145" s="332"/>
      <c r="IS145" s="132"/>
      <c r="IT145" s="332"/>
      <c r="IU145" s="332"/>
      <c r="IV145" s="332"/>
      <c r="IW145" s="332"/>
      <c r="IX145" s="332"/>
      <c r="IY145" s="332"/>
      <c r="IZ145" s="332"/>
      <c r="JA145" s="332"/>
      <c r="JB145" s="332"/>
      <c r="JC145" s="332"/>
      <c r="JD145" s="332"/>
      <c r="JE145" s="332"/>
      <c r="JF145" s="332"/>
      <c r="JG145" s="332"/>
      <c r="JH145" s="332"/>
      <c r="JI145" s="332"/>
      <c r="JJ145" s="332"/>
      <c r="JK145" s="332"/>
      <c r="JL145" s="332"/>
      <c r="JM145" s="332"/>
      <c r="JN145" s="332"/>
      <c r="JO145" s="332"/>
      <c r="JP145" s="332"/>
      <c r="JQ145" s="332"/>
      <c r="JR145" s="332"/>
      <c r="JS145" s="332"/>
      <c r="JT145" s="332"/>
      <c r="JU145" s="332"/>
      <c r="JV145" s="332"/>
      <c r="JW145" s="332"/>
      <c r="JX145" s="332"/>
      <c r="JY145" s="332"/>
      <c r="JZ145" s="332"/>
      <c r="KA145" s="332"/>
      <c r="KB145" s="332"/>
      <c r="KC145" s="332"/>
      <c r="KD145" s="332"/>
      <c r="KE145" s="332"/>
      <c r="KF145" s="332"/>
      <c r="KG145" s="332"/>
      <c r="KH145" s="332"/>
      <c r="KI145" s="332"/>
      <c r="KJ145" s="332"/>
      <c r="KK145" s="332"/>
      <c r="KL145" s="332"/>
      <c r="KM145" s="332"/>
      <c r="KN145" s="332"/>
      <c r="KO145" s="332"/>
      <c r="KP145" s="332"/>
      <c r="KQ145" s="332"/>
      <c r="KR145" s="332"/>
      <c r="KS145" s="332"/>
      <c r="KT145" s="332"/>
      <c r="KU145" s="332"/>
      <c r="KV145" s="332"/>
      <c r="KW145" s="332"/>
      <c r="KX145" s="332"/>
      <c r="KY145" s="332"/>
      <c r="KZ145" s="332"/>
      <c r="LA145" s="332"/>
      <c r="LB145" s="332"/>
      <c r="LC145" s="332"/>
      <c r="LD145" s="332"/>
      <c r="LE145" s="332"/>
      <c r="LF145" s="332"/>
      <c r="LG145" s="332"/>
      <c r="LH145" s="332"/>
      <c r="LI145" s="332"/>
      <c r="LJ145" s="332"/>
      <c r="LK145" s="332"/>
      <c r="LL145" s="332"/>
      <c r="LM145" s="332"/>
      <c r="LN145" s="332"/>
      <c r="LO145" s="332"/>
      <c r="LP145" s="332"/>
      <c r="LQ145" s="332"/>
      <c r="LR145" s="332"/>
      <c r="LS145" s="132">
        <f t="shared" si="51"/>
        <v>1175601</v>
      </c>
      <c r="LT145" s="132">
        <f t="shared" si="52"/>
        <v>1175601</v>
      </c>
      <c r="LU145" s="137">
        <f t="shared" si="53"/>
        <v>20363.261084610196</v>
      </c>
      <c r="LV145" s="136">
        <f t="shared" si="48"/>
        <v>1.7321575164201287E-2</v>
      </c>
      <c r="LW145" s="137">
        <f t="shared" si="49"/>
        <v>987900</v>
      </c>
      <c r="LX145" s="137">
        <f t="shared" si="50"/>
        <v>187701</v>
      </c>
      <c r="LY145" s="377">
        <f t="shared" si="47"/>
        <v>1175601</v>
      </c>
      <c r="LZ145" s="138" t="s">
        <v>125</v>
      </c>
    </row>
    <row r="146" spans="1:338" s="5" customFormat="1" ht="238.05" customHeight="1" x14ac:dyDescent="0.3">
      <c r="A146" s="131">
        <f t="shared" si="54"/>
        <v>143</v>
      </c>
      <c r="B146" s="236" t="s">
        <v>501</v>
      </c>
      <c r="C146" s="325" t="s">
        <v>502</v>
      </c>
      <c r="D146" s="336" t="s">
        <v>129</v>
      </c>
      <c r="E146" s="336">
        <v>1</v>
      </c>
      <c r="F146" s="132"/>
      <c r="G146" s="132"/>
      <c r="H146" s="132"/>
      <c r="I146" s="132"/>
      <c r="J146" s="132"/>
      <c r="K146" s="132"/>
      <c r="L146" s="132"/>
      <c r="M146" s="132"/>
      <c r="N146" s="132"/>
      <c r="O146" s="132"/>
      <c r="P146" s="132"/>
      <c r="Q146" s="132"/>
      <c r="R146" s="132"/>
      <c r="S146" s="132"/>
      <c r="T146" s="132"/>
      <c r="U146" s="132"/>
      <c r="V146" s="132"/>
      <c r="W146" s="132"/>
      <c r="X146" s="132"/>
      <c r="Y146" s="132"/>
      <c r="Z146" s="132"/>
      <c r="AA146" s="132"/>
      <c r="AB146" s="132"/>
      <c r="AC146" s="132"/>
      <c r="AD146" s="132"/>
      <c r="AE146" s="132"/>
      <c r="AF146" s="133"/>
      <c r="AG146" s="132"/>
      <c r="AH146" s="132"/>
      <c r="AI146" s="132"/>
      <c r="AJ146" s="132"/>
      <c r="AK146" s="134"/>
      <c r="AL146" s="134"/>
      <c r="AM146" s="135"/>
      <c r="AN146" s="137"/>
      <c r="AO146" s="135"/>
      <c r="AP146" s="135"/>
      <c r="AQ146" s="135"/>
      <c r="AR146" s="135"/>
      <c r="AS146" s="135"/>
      <c r="AT146" s="135">
        <v>5239570</v>
      </c>
      <c r="AU146" s="135">
        <v>5831000</v>
      </c>
      <c r="AV146" s="137"/>
      <c r="AW146" s="137"/>
      <c r="AX146" s="132"/>
      <c r="AY146" s="132"/>
      <c r="AZ146" s="137"/>
      <c r="BA146" s="137"/>
      <c r="BB146" s="135"/>
      <c r="BC146" s="135"/>
      <c r="BD146" s="137"/>
      <c r="BE146" s="137"/>
      <c r="BF146" s="135"/>
      <c r="BG146" s="135"/>
      <c r="BH146" s="135"/>
      <c r="BI146" s="135"/>
      <c r="BJ146" s="135"/>
      <c r="BK146" s="135"/>
      <c r="BL146" s="135"/>
      <c r="BM146" s="135"/>
      <c r="BN146" s="135"/>
      <c r="BO146" s="135"/>
      <c r="BP146" s="135"/>
      <c r="BQ146" s="330"/>
      <c r="BR146" s="135"/>
      <c r="BS146" s="135"/>
      <c r="BT146" s="135"/>
      <c r="BU146" s="135"/>
      <c r="BV146" s="135"/>
      <c r="BW146" s="135"/>
      <c r="BX146" s="135"/>
      <c r="BY146" s="135"/>
      <c r="BZ146" s="132"/>
      <c r="CA146" s="132"/>
      <c r="CB146" s="132"/>
      <c r="CC146" s="132"/>
      <c r="CD146" s="132"/>
      <c r="CE146" s="132"/>
      <c r="CF146" s="137"/>
      <c r="CG146" s="137"/>
      <c r="CH146" s="330"/>
      <c r="CI146" s="135"/>
      <c r="CJ146" s="135"/>
      <c r="CK146" s="135"/>
      <c r="CL146" s="135"/>
      <c r="CM146" s="135"/>
      <c r="CN146" s="135"/>
      <c r="CO146" s="330"/>
      <c r="CP146" s="135"/>
      <c r="CQ146" s="135"/>
      <c r="CR146" s="135"/>
      <c r="CS146" s="135"/>
      <c r="CT146" s="135"/>
      <c r="CU146" s="135"/>
      <c r="CV146" s="135"/>
      <c r="CW146" s="135"/>
      <c r="CX146" s="135"/>
      <c r="CY146" s="135"/>
      <c r="CZ146" s="135"/>
      <c r="DA146" s="135"/>
      <c r="DB146" s="137"/>
      <c r="DC146" s="137"/>
      <c r="DD146" s="137"/>
      <c r="DE146" s="135"/>
      <c r="DF146" s="135"/>
      <c r="DG146" s="135"/>
      <c r="DH146" s="135"/>
      <c r="DI146" s="135"/>
      <c r="DJ146" s="135"/>
      <c r="DK146" s="135"/>
      <c r="DL146" s="135"/>
      <c r="DM146" s="135"/>
      <c r="DN146" s="135"/>
      <c r="DO146" s="135"/>
      <c r="DP146" s="135"/>
      <c r="DQ146" s="135"/>
      <c r="DR146" s="135"/>
      <c r="DS146" s="135"/>
      <c r="DT146" s="135"/>
      <c r="DU146" s="135"/>
      <c r="DV146" s="135"/>
      <c r="DW146" s="135"/>
      <c r="DX146" s="135"/>
      <c r="DY146" s="135"/>
      <c r="DZ146" s="135"/>
      <c r="EA146" s="135"/>
      <c r="EB146" s="135"/>
      <c r="EC146" s="135"/>
      <c r="ED146" s="135"/>
      <c r="EE146" s="135"/>
      <c r="EF146" s="135"/>
      <c r="EG146" s="135"/>
      <c r="EH146" s="135"/>
      <c r="EI146" s="135"/>
      <c r="EJ146" s="135"/>
      <c r="EK146" s="135"/>
      <c r="EL146" s="135"/>
      <c r="EM146" s="135"/>
      <c r="EN146" s="135"/>
      <c r="EO146" s="135"/>
      <c r="EP146" s="135"/>
      <c r="EQ146" s="135"/>
      <c r="ER146" s="135"/>
      <c r="ES146" s="135"/>
      <c r="ET146" s="135"/>
      <c r="EU146" s="135"/>
      <c r="EV146" s="135"/>
      <c r="EW146" s="135"/>
      <c r="EX146" s="135"/>
      <c r="EY146" s="135"/>
      <c r="EZ146" s="135"/>
      <c r="FA146" s="135"/>
      <c r="FB146" s="135"/>
      <c r="FC146" s="135"/>
      <c r="FD146" s="135"/>
      <c r="FE146" s="135"/>
      <c r="FF146" s="135"/>
      <c r="FG146" s="135"/>
      <c r="FH146" s="135"/>
      <c r="FI146" s="135"/>
      <c r="FJ146" s="135"/>
      <c r="FK146" s="135"/>
      <c r="FL146" s="135"/>
      <c r="FM146" s="135"/>
      <c r="FN146" s="135"/>
      <c r="FO146" s="135"/>
      <c r="FP146" s="135"/>
      <c r="FQ146" s="135"/>
      <c r="FR146" s="135"/>
      <c r="FS146" s="135"/>
      <c r="FT146" s="135"/>
      <c r="FU146" s="135"/>
      <c r="FV146" s="135"/>
      <c r="FW146" s="135"/>
      <c r="FX146" s="135"/>
      <c r="FY146" s="135"/>
      <c r="FZ146" s="135"/>
      <c r="GA146" s="135"/>
      <c r="GB146" s="135"/>
      <c r="GC146" s="135"/>
      <c r="GD146" s="135"/>
      <c r="GE146" s="135"/>
      <c r="GF146" s="135"/>
      <c r="GG146" s="135"/>
      <c r="GH146" s="135"/>
      <c r="GI146" s="135"/>
      <c r="GJ146" s="135"/>
      <c r="GK146" s="135"/>
      <c r="GL146" s="132"/>
      <c r="GM146" s="132"/>
      <c r="GN146" s="132"/>
      <c r="GO146" s="132"/>
      <c r="GP146" s="132"/>
      <c r="GQ146" s="132"/>
      <c r="GR146" s="135"/>
      <c r="GS146" s="135"/>
      <c r="GT146" s="135"/>
      <c r="GU146" s="135"/>
      <c r="GV146" s="135"/>
      <c r="GW146" s="135"/>
      <c r="GX146" s="135"/>
      <c r="GY146" s="132"/>
      <c r="GZ146" s="132"/>
      <c r="HA146" s="132"/>
      <c r="HB146" s="135"/>
      <c r="HC146" s="135"/>
      <c r="HD146" s="135"/>
      <c r="HE146" s="135"/>
      <c r="HF146" s="135"/>
      <c r="HG146" s="135"/>
      <c r="HH146" s="135"/>
      <c r="HI146" s="132"/>
      <c r="HJ146" s="132"/>
      <c r="HK146" s="132"/>
      <c r="HL146" s="132"/>
      <c r="HM146" s="132"/>
      <c r="HN146" s="132"/>
      <c r="HO146" s="135"/>
      <c r="HP146" s="135"/>
      <c r="HQ146" s="135"/>
      <c r="HR146" s="135"/>
      <c r="HS146" s="135"/>
      <c r="HT146" s="135"/>
      <c r="HU146" s="135"/>
      <c r="HV146" s="135"/>
      <c r="HW146" s="135"/>
      <c r="HX146" s="135"/>
      <c r="HY146" s="135"/>
      <c r="HZ146" s="135"/>
      <c r="IA146" s="135"/>
      <c r="IB146" s="135"/>
      <c r="IC146" s="135"/>
      <c r="ID146" s="135"/>
      <c r="IE146" s="135"/>
      <c r="IF146" s="135"/>
      <c r="IG146" s="135"/>
      <c r="IH146" s="135"/>
      <c r="II146" s="135"/>
      <c r="IJ146" s="135"/>
      <c r="IK146" s="135"/>
      <c r="IL146" s="135"/>
      <c r="IM146" s="135"/>
      <c r="IN146" s="135"/>
      <c r="IO146" s="132"/>
      <c r="IP146" s="132"/>
      <c r="IQ146" s="132"/>
      <c r="IR146" s="332"/>
      <c r="IS146" s="132"/>
      <c r="IT146" s="332"/>
      <c r="IU146" s="332"/>
      <c r="IV146" s="332"/>
      <c r="IW146" s="332"/>
      <c r="IX146" s="332"/>
      <c r="IY146" s="332"/>
      <c r="IZ146" s="332"/>
      <c r="JA146" s="332"/>
      <c r="JB146" s="332"/>
      <c r="JC146" s="332"/>
      <c r="JD146" s="332"/>
      <c r="JE146" s="332"/>
      <c r="JF146" s="332"/>
      <c r="JG146" s="332"/>
      <c r="JH146" s="332"/>
      <c r="JI146" s="332"/>
      <c r="JJ146" s="332"/>
      <c r="JK146" s="332"/>
      <c r="JL146" s="332"/>
      <c r="JM146" s="332"/>
      <c r="JN146" s="332"/>
      <c r="JO146" s="332"/>
      <c r="JP146" s="332"/>
      <c r="JQ146" s="332"/>
      <c r="JR146" s="332"/>
      <c r="JS146" s="332"/>
      <c r="JT146" s="332"/>
      <c r="JU146" s="332"/>
      <c r="JV146" s="332"/>
      <c r="JW146" s="332"/>
      <c r="JX146" s="332"/>
      <c r="JY146" s="332"/>
      <c r="JZ146" s="332"/>
      <c r="KA146" s="332"/>
      <c r="KB146" s="332"/>
      <c r="KC146" s="332"/>
      <c r="KD146" s="332"/>
      <c r="KE146" s="332"/>
      <c r="KF146" s="332"/>
      <c r="KG146" s="332"/>
      <c r="KH146" s="332"/>
      <c r="KI146" s="332"/>
      <c r="KJ146" s="332"/>
      <c r="KK146" s="332"/>
      <c r="KL146" s="332"/>
      <c r="KM146" s="332"/>
      <c r="KN146" s="332"/>
      <c r="KO146" s="332"/>
      <c r="KP146" s="332"/>
      <c r="KQ146" s="332"/>
      <c r="KR146" s="332"/>
      <c r="KS146" s="332"/>
      <c r="KT146" s="332"/>
      <c r="KU146" s="332"/>
      <c r="KV146" s="332"/>
      <c r="KW146" s="332"/>
      <c r="KX146" s="332"/>
      <c r="KY146" s="332"/>
      <c r="KZ146" s="332"/>
      <c r="LA146" s="332"/>
      <c r="LB146" s="332"/>
      <c r="LC146" s="332"/>
      <c r="LD146" s="332"/>
      <c r="LE146" s="332"/>
      <c r="LF146" s="332"/>
      <c r="LG146" s="332"/>
      <c r="LH146" s="332"/>
      <c r="LI146" s="332"/>
      <c r="LJ146" s="332"/>
      <c r="LK146" s="332"/>
      <c r="LL146" s="332"/>
      <c r="LM146" s="332"/>
      <c r="LN146" s="332"/>
      <c r="LO146" s="332"/>
      <c r="LP146" s="332"/>
      <c r="LQ146" s="332"/>
      <c r="LR146" s="332"/>
      <c r="LS146" s="132">
        <f t="shared" si="51"/>
        <v>5535285</v>
      </c>
      <c r="LT146" s="132">
        <f t="shared" si="52"/>
        <v>5535285</v>
      </c>
      <c r="LU146" s="137">
        <f t="shared" si="53"/>
        <v>418204.16359715979</v>
      </c>
      <c r="LV146" s="136">
        <f t="shared" si="48"/>
        <v>7.5552417553415907E-2</v>
      </c>
      <c r="LW146" s="137">
        <f t="shared" si="49"/>
        <v>4651500</v>
      </c>
      <c r="LX146" s="137">
        <f t="shared" si="50"/>
        <v>883785</v>
      </c>
      <c r="LY146" s="377">
        <f t="shared" si="47"/>
        <v>5535285</v>
      </c>
      <c r="LZ146" s="138" t="s">
        <v>125</v>
      </c>
    </row>
    <row r="147" spans="1:338" s="5" customFormat="1" ht="127.95" customHeight="1" x14ac:dyDescent="0.3">
      <c r="A147" s="131">
        <f t="shared" si="54"/>
        <v>144</v>
      </c>
      <c r="B147" s="131" t="s">
        <v>503</v>
      </c>
      <c r="C147" s="325" t="s">
        <v>504</v>
      </c>
      <c r="D147" s="141" t="s">
        <v>111</v>
      </c>
      <c r="E147" s="324">
        <v>1</v>
      </c>
      <c r="F147" s="132"/>
      <c r="G147" s="132"/>
      <c r="H147" s="132"/>
      <c r="I147" s="132"/>
      <c r="J147" s="132"/>
      <c r="K147" s="132"/>
      <c r="L147" s="132"/>
      <c r="M147" s="132"/>
      <c r="N147" s="132"/>
      <c r="O147" s="132"/>
      <c r="P147" s="132"/>
      <c r="Q147" s="132"/>
      <c r="R147" s="132"/>
      <c r="S147" s="132"/>
      <c r="T147" s="132"/>
      <c r="U147" s="132"/>
      <c r="V147" s="132"/>
      <c r="W147" s="132"/>
      <c r="X147" s="132"/>
      <c r="Y147" s="132"/>
      <c r="Z147" s="132"/>
      <c r="AA147" s="132"/>
      <c r="AB147" s="132"/>
      <c r="AC147" s="132"/>
      <c r="AD147" s="132"/>
      <c r="AE147" s="132"/>
      <c r="AF147" s="133"/>
      <c r="AG147" s="132"/>
      <c r="AH147" s="132"/>
      <c r="AI147" s="132"/>
      <c r="AJ147" s="132"/>
      <c r="AK147" s="134"/>
      <c r="AL147" s="134"/>
      <c r="AM147" s="135"/>
      <c r="AN147" s="137"/>
      <c r="AO147" s="135"/>
      <c r="AP147" s="135"/>
      <c r="AQ147" s="135"/>
      <c r="AR147" s="135"/>
      <c r="AS147" s="135">
        <v>81000</v>
      </c>
      <c r="AT147" s="135">
        <v>69500</v>
      </c>
      <c r="AU147" s="135">
        <v>75000</v>
      </c>
      <c r="AV147" s="137"/>
      <c r="AW147" s="137"/>
      <c r="AX147" s="132"/>
      <c r="AY147" s="132"/>
      <c r="AZ147" s="137"/>
      <c r="BA147" s="137"/>
      <c r="BB147" s="135"/>
      <c r="BC147" s="135"/>
      <c r="BD147" s="137"/>
      <c r="BE147" s="137"/>
      <c r="BF147" s="135"/>
      <c r="BG147" s="135"/>
      <c r="BH147" s="135"/>
      <c r="BI147" s="135"/>
      <c r="BJ147" s="135"/>
      <c r="BK147" s="135"/>
      <c r="BL147" s="135"/>
      <c r="BM147" s="135"/>
      <c r="BN147" s="135"/>
      <c r="BO147" s="135"/>
      <c r="BP147" s="135"/>
      <c r="BQ147" s="330"/>
      <c r="BR147" s="135"/>
      <c r="BS147" s="135"/>
      <c r="BT147" s="135"/>
      <c r="BU147" s="135"/>
      <c r="BV147" s="135"/>
      <c r="BW147" s="135"/>
      <c r="BX147" s="135"/>
      <c r="BY147" s="135"/>
      <c r="BZ147" s="132"/>
      <c r="CA147" s="132"/>
      <c r="CB147" s="132"/>
      <c r="CC147" s="132"/>
      <c r="CD147" s="132"/>
      <c r="CE147" s="132"/>
      <c r="CF147" s="137"/>
      <c r="CG147" s="137"/>
      <c r="CH147" s="330"/>
      <c r="CI147" s="135"/>
      <c r="CJ147" s="135"/>
      <c r="CK147" s="135"/>
      <c r="CL147" s="135"/>
      <c r="CM147" s="135"/>
      <c r="CN147" s="135"/>
      <c r="CO147" s="330"/>
      <c r="CP147" s="135"/>
      <c r="CQ147" s="135"/>
      <c r="CR147" s="135"/>
      <c r="CS147" s="135"/>
      <c r="CT147" s="135"/>
      <c r="CU147" s="135"/>
      <c r="CV147" s="135"/>
      <c r="CW147" s="135"/>
      <c r="CX147" s="135"/>
      <c r="CY147" s="135"/>
      <c r="CZ147" s="135"/>
      <c r="DA147" s="135"/>
      <c r="DB147" s="137"/>
      <c r="DC147" s="137"/>
      <c r="DD147" s="137"/>
      <c r="DE147" s="135"/>
      <c r="DF147" s="135"/>
      <c r="DG147" s="135"/>
      <c r="DH147" s="135"/>
      <c r="DI147" s="135"/>
      <c r="DJ147" s="135"/>
      <c r="DK147" s="135"/>
      <c r="DL147" s="135"/>
      <c r="DM147" s="135"/>
      <c r="DN147" s="135"/>
      <c r="DO147" s="135"/>
      <c r="DP147" s="135"/>
      <c r="DQ147" s="135"/>
      <c r="DR147" s="135"/>
      <c r="DS147" s="135"/>
      <c r="DT147" s="135"/>
      <c r="DU147" s="135"/>
      <c r="DV147" s="135"/>
      <c r="DW147" s="135"/>
      <c r="DX147" s="135"/>
      <c r="DY147" s="135"/>
      <c r="DZ147" s="135"/>
      <c r="EA147" s="135"/>
      <c r="EB147" s="135"/>
      <c r="EC147" s="135"/>
      <c r="ED147" s="135"/>
      <c r="EE147" s="135"/>
      <c r="EF147" s="135"/>
      <c r="EG147" s="135"/>
      <c r="EH147" s="135"/>
      <c r="EI147" s="135"/>
      <c r="EJ147" s="135"/>
      <c r="EK147" s="135"/>
      <c r="EL147" s="135"/>
      <c r="EM147" s="135"/>
      <c r="EN147" s="135"/>
      <c r="EO147" s="135"/>
      <c r="EP147" s="135"/>
      <c r="EQ147" s="135"/>
      <c r="ER147" s="135"/>
      <c r="ES147" s="135"/>
      <c r="ET147" s="135"/>
      <c r="EU147" s="135"/>
      <c r="EV147" s="135"/>
      <c r="EW147" s="135"/>
      <c r="EX147" s="135"/>
      <c r="EY147" s="135"/>
      <c r="EZ147" s="135"/>
      <c r="FA147" s="135"/>
      <c r="FB147" s="135"/>
      <c r="FC147" s="135"/>
      <c r="FD147" s="135"/>
      <c r="FE147" s="135"/>
      <c r="FF147" s="135"/>
      <c r="FG147" s="135"/>
      <c r="FH147" s="135"/>
      <c r="FI147" s="135"/>
      <c r="FJ147" s="135"/>
      <c r="FK147" s="135"/>
      <c r="FL147" s="135"/>
      <c r="FM147" s="135"/>
      <c r="FN147" s="135"/>
      <c r="FO147" s="135"/>
      <c r="FP147" s="135"/>
      <c r="FQ147" s="135"/>
      <c r="FR147" s="135"/>
      <c r="FS147" s="135"/>
      <c r="FT147" s="135"/>
      <c r="FU147" s="135"/>
      <c r="FV147" s="135"/>
      <c r="FW147" s="135"/>
      <c r="FX147" s="135"/>
      <c r="FY147" s="135"/>
      <c r="FZ147" s="135"/>
      <c r="GA147" s="135"/>
      <c r="GB147" s="135"/>
      <c r="GC147" s="135"/>
      <c r="GD147" s="135"/>
      <c r="GE147" s="135"/>
      <c r="GF147" s="135"/>
      <c r="GG147" s="135"/>
      <c r="GH147" s="135"/>
      <c r="GI147" s="135"/>
      <c r="GJ147" s="135"/>
      <c r="GK147" s="135"/>
      <c r="GL147" s="132"/>
      <c r="GM147" s="132"/>
      <c r="GN147" s="132"/>
      <c r="GO147" s="132"/>
      <c r="GP147" s="132"/>
      <c r="GQ147" s="132"/>
      <c r="GR147" s="135"/>
      <c r="GS147" s="135"/>
      <c r="GT147" s="135"/>
      <c r="GU147" s="135"/>
      <c r="GV147" s="135"/>
      <c r="GW147" s="135"/>
      <c r="GX147" s="135"/>
      <c r="GY147" s="132"/>
      <c r="GZ147" s="132"/>
      <c r="HA147" s="132"/>
      <c r="HB147" s="135"/>
      <c r="HC147" s="135"/>
      <c r="HD147" s="135"/>
      <c r="HE147" s="135"/>
      <c r="HF147" s="135"/>
      <c r="HG147" s="135"/>
      <c r="HH147" s="135"/>
      <c r="HI147" s="132"/>
      <c r="HJ147" s="132"/>
      <c r="HK147" s="132"/>
      <c r="HL147" s="132"/>
      <c r="HM147" s="132"/>
      <c r="HN147" s="132"/>
      <c r="HO147" s="135"/>
      <c r="HP147" s="135"/>
      <c r="HQ147" s="135"/>
      <c r="HR147" s="135"/>
      <c r="HS147" s="135"/>
      <c r="HT147" s="135"/>
      <c r="HU147" s="135"/>
      <c r="HV147" s="135"/>
      <c r="HW147" s="135"/>
      <c r="HX147" s="135"/>
      <c r="HY147" s="135"/>
      <c r="HZ147" s="135"/>
      <c r="IA147" s="135"/>
      <c r="IB147" s="135"/>
      <c r="IC147" s="135"/>
      <c r="ID147" s="135"/>
      <c r="IE147" s="135"/>
      <c r="IF147" s="135"/>
      <c r="IG147" s="135"/>
      <c r="IH147" s="135"/>
      <c r="II147" s="135"/>
      <c r="IJ147" s="135"/>
      <c r="IK147" s="135"/>
      <c r="IL147" s="135"/>
      <c r="IM147" s="135"/>
      <c r="IN147" s="135"/>
      <c r="IO147" s="132"/>
      <c r="IP147" s="132"/>
      <c r="IQ147" s="132"/>
      <c r="IR147" s="332"/>
      <c r="IS147" s="132"/>
      <c r="IT147" s="332"/>
      <c r="IU147" s="332"/>
      <c r="IV147" s="332"/>
      <c r="IW147" s="332"/>
      <c r="IX147" s="332"/>
      <c r="IY147" s="332"/>
      <c r="IZ147" s="332"/>
      <c r="JA147" s="332"/>
      <c r="JB147" s="332"/>
      <c r="JC147" s="332"/>
      <c r="JD147" s="332"/>
      <c r="JE147" s="332"/>
      <c r="JF147" s="332"/>
      <c r="JG147" s="332"/>
      <c r="JH147" s="332"/>
      <c r="JI147" s="332"/>
      <c r="JJ147" s="332"/>
      <c r="JK147" s="332"/>
      <c r="JL147" s="332"/>
      <c r="JM147" s="332"/>
      <c r="JN147" s="332"/>
      <c r="JO147" s="332"/>
      <c r="JP147" s="332"/>
      <c r="JQ147" s="332"/>
      <c r="JR147" s="332"/>
      <c r="JS147" s="332"/>
      <c r="JT147" s="332"/>
      <c r="JU147" s="332"/>
      <c r="JV147" s="332"/>
      <c r="JW147" s="332"/>
      <c r="JX147" s="332"/>
      <c r="JY147" s="332"/>
      <c r="JZ147" s="332"/>
      <c r="KA147" s="332"/>
      <c r="KB147" s="332"/>
      <c r="KC147" s="332"/>
      <c r="KD147" s="332"/>
      <c r="KE147" s="332"/>
      <c r="KF147" s="332"/>
      <c r="KG147" s="332"/>
      <c r="KH147" s="332"/>
      <c r="KI147" s="332"/>
      <c r="KJ147" s="332"/>
      <c r="KK147" s="332"/>
      <c r="KL147" s="332"/>
      <c r="KM147" s="332"/>
      <c r="KN147" s="332"/>
      <c r="KO147" s="332"/>
      <c r="KP147" s="332"/>
      <c r="KQ147" s="332"/>
      <c r="KR147" s="332"/>
      <c r="KS147" s="332"/>
      <c r="KT147" s="332"/>
      <c r="KU147" s="332"/>
      <c r="KV147" s="332"/>
      <c r="KW147" s="332"/>
      <c r="KX147" s="332"/>
      <c r="KY147" s="332"/>
      <c r="KZ147" s="332"/>
      <c r="LA147" s="332"/>
      <c r="LB147" s="332"/>
      <c r="LC147" s="332"/>
      <c r="LD147" s="332"/>
      <c r="LE147" s="332"/>
      <c r="LF147" s="332"/>
      <c r="LG147" s="332"/>
      <c r="LH147" s="332"/>
      <c r="LI147" s="332"/>
      <c r="LJ147" s="332"/>
      <c r="LK147" s="332"/>
      <c r="LL147" s="332"/>
      <c r="LM147" s="332"/>
      <c r="LN147" s="332"/>
      <c r="LO147" s="332"/>
      <c r="LP147" s="332"/>
      <c r="LQ147" s="332"/>
      <c r="LR147" s="332"/>
      <c r="LS147" s="132">
        <f t="shared" si="51"/>
        <v>75000</v>
      </c>
      <c r="LT147" s="132">
        <f t="shared" si="52"/>
        <v>75166.666666666672</v>
      </c>
      <c r="LU147" s="137">
        <f t="shared" si="53"/>
        <v>5751.8113089124663</v>
      </c>
      <c r="LV147" s="136">
        <f t="shared" si="48"/>
        <v>7.652077129373569E-2</v>
      </c>
      <c r="LW147" s="137">
        <f t="shared" si="49"/>
        <v>63165.546218487398</v>
      </c>
      <c r="LX147" s="137">
        <f t="shared" si="50"/>
        <v>12001.453781512606</v>
      </c>
      <c r="LY147" s="377">
        <f t="shared" si="47"/>
        <v>75167</v>
      </c>
      <c r="LZ147" s="138" t="s">
        <v>118</v>
      </c>
    </row>
    <row r="148" spans="1:338" s="5" customFormat="1" ht="346.05" customHeight="1" x14ac:dyDescent="0.3">
      <c r="A148" s="131">
        <f t="shared" si="54"/>
        <v>145</v>
      </c>
      <c r="B148" s="236" t="s">
        <v>505</v>
      </c>
      <c r="C148" s="325" t="s">
        <v>506</v>
      </c>
      <c r="D148" s="336" t="s">
        <v>507</v>
      </c>
      <c r="E148" s="336">
        <v>1</v>
      </c>
      <c r="F148" s="132"/>
      <c r="G148" s="132"/>
      <c r="H148" s="132"/>
      <c r="I148" s="132"/>
      <c r="J148" s="132"/>
      <c r="K148" s="132"/>
      <c r="L148" s="132"/>
      <c r="M148" s="132"/>
      <c r="N148" s="132"/>
      <c r="O148" s="132"/>
      <c r="P148" s="132"/>
      <c r="Q148" s="132"/>
      <c r="R148" s="132"/>
      <c r="S148" s="132"/>
      <c r="T148" s="132"/>
      <c r="U148" s="132"/>
      <c r="V148" s="132"/>
      <c r="W148" s="132"/>
      <c r="X148" s="132"/>
      <c r="Y148" s="132"/>
      <c r="Z148" s="132"/>
      <c r="AA148" s="132"/>
      <c r="AB148" s="132"/>
      <c r="AC148" s="132"/>
      <c r="AD148" s="132"/>
      <c r="AE148" s="132"/>
      <c r="AF148" s="133"/>
      <c r="AG148" s="132"/>
      <c r="AH148" s="132"/>
      <c r="AI148" s="132"/>
      <c r="AJ148" s="132"/>
      <c r="AK148" s="134"/>
      <c r="AL148" s="134"/>
      <c r="AM148" s="135"/>
      <c r="AN148" s="137"/>
      <c r="AO148" s="135"/>
      <c r="AP148" s="135"/>
      <c r="AQ148" s="135"/>
      <c r="AR148" s="135"/>
      <c r="AS148" s="135"/>
      <c r="AT148" s="135"/>
      <c r="AU148" s="135"/>
      <c r="AV148" s="137"/>
      <c r="AW148" s="137"/>
      <c r="AX148" s="132"/>
      <c r="AY148" s="132"/>
      <c r="AZ148" s="137"/>
      <c r="BA148" s="137"/>
      <c r="BB148" s="135"/>
      <c r="BC148" s="135"/>
      <c r="BD148" s="137"/>
      <c r="BE148" s="137"/>
      <c r="BF148" s="135"/>
      <c r="BG148" s="135"/>
      <c r="BH148" s="135"/>
      <c r="BI148" s="135"/>
      <c r="BJ148" s="135"/>
      <c r="BK148" s="135"/>
      <c r="BL148" s="135"/>
      <c r="BM148" s="135"/>
      <c r="BN148" s="135"/>
      <c r="BO148" s="135"/>
      <c r="BP148" s="135"/>
      <c r="BQ148" s="330"/>
      <c r="BR148" s="135"/>
      <c r="BS148" s="135"/>
      <c r="BT148" s="135"/>
      <c r="BU148" s="135"/>
      <c r="BV148" s="135"/>
      <c r="BW148" s="135"/>
      <c r="BX148" s="135"/>
      <c r="BY148" s="135"/>
      <c r="BZ148" s="132"/>
      <c r="CA148" s="132"/>
      <c r="CB148" s="132"/>
      <c r="CC148" s="132"/>
      <c r="CD148" s="132"/>
      <c r="CE148" s="132"/>
      <c r="CF148" s="137"/>
      <c r="CG148" s="137"/>
      <c r="CH148" s="330"/>
      <c r="CI148" s="135"/>
      <c r="CJ148" s="135"/>
      <c r="CK148" s="135"/>
      <c r="CL148" s="135"/>
      <c r="CM148" s="135"/>
      <c r="CN148" s="135"/>
      <c r="CO148" s="330"/>
      <c r="CP148" s="135"/>
      <c r="CQ148" s="135"/>
      <c r="CR148" s="135"/>
      <c r="CS148" s="135"/>
      <c r="CT148" s="135"/>
      <c r="CU148" s="135"/>
      <c r="CV148" s="135"/>
      <c r="CW148" s="135"/>
      <c r="CX148" s="135"/>
      <c r="CY148" s="135"/>
      <c r="CZ148" s="135"/>
      <c r="DA148" s="135"/>
      <c r="DB148" s="137"/>
      <c r="DC148" s="137"/>
      <c r="DD148" s="137"/>
      <c r="DE148" s="135"/>
      <c r="DF148" s="135"/>
      <c r="DG148" s="135"/>
      <c r="DH148" s="135"/>
      <c r="DI148" s="135"/>
      <c r="DJ148" s="135"/>
      <c r="DK148" s="135"/>
      <c r="DL148" s="135"/>
      <c r="DM148" s="135"/>
      <c r="DN148" s="135"/>
      <c r="DO148" s="135"/>
      <c r="DP148" s="135"/>
      <c r="DQ148" s="135"/>
      <c r="DR148" s="135"/>
      <c r="DS148" s="135"/>
      <c r="DT148" s="135"/>
      <c r="DU148" s="135"/>
      <c r="DV148" s="135"/>
      <c r="DW148" s="135">
        <f>3996900/1.19</f>
        <v>3358739.4957983196</v>
      </c>
      <c r="DX148" s="135">
        <f>DW148*19%</f>
        <v>638160.50420168077</v>
      </c>
      <c r="DY148" s="135">
        <f>DW148*1.36</f>
        <v>4567885.7142857146</v>
      </c>
      <c r="DZ148" s="135">
        <f>4100000/1.19</f>
        <v>3445378.1512605045</v>
      </c>
      <c r="EA148" s="135">
        <f>DZ148*19%</f>
        <v>654621.84873949585</v>
      </c>
      <c r="EB148" s="135">
        <f>DZ148*1.36</f>
        <v>4685714.2857142864</v>
      </c>
      <c r="EC148" s="135">
        <f>3890000/1.19</f>
        <v>3268907.5630252101</v>
      </c>
      <c r="ED148" s="135">
        <f>EC148*19%</f>
        <v>621092.43697478995</v>
      </c>
      <c r="EE148" s="135">
        <f>EC148*1.36</f>
        <v>4445714.2857142864</v>
      </c>
      <c r="EF148" s="135"/>
      <c r="EG148" s="135"/>
      <c r="EH148" s="135"/>
      <c r="EI148" s="135"/>
      <c r="EJ148" s="135"/>
      <c r="EK148" s="135"/>
      <c r="EL148" s="135"/>
      <c r="EM148" s="135"/>
      <c r="EN148" s="135"/>
      <c r="EO148" s="135"/>
      <c r="EP148" s="135"/>
      <c r="EQ148" s="135"/>
      <c r="ER148" s="135"/>
      <c r="ES148" s="135"/>
      <c r="ET148" s="135"/>
      <c r="EU148" s="135"/>
      <c r="EV148" s="135"/>
      <c r="EW148" s="135"/>
      <c r="EX148" s="135"/>
      <c r="EY148" s="135"/>
      <c r="EZ148" s="135"/>
      <c r="FA148" s="135"/>
      <c r="FB148" s="135"/>
      <c r="FC148" s="135"/>
      <c r="FD148" s="135"/>
      <c r="FE148" s="135"/>
      <c r="FF148" s="135"/>
      <c r="FG148" s="135"/>
      <c r="FH148" s="135"/>
      <c r="FI148" s="135"/>
      <c r="FJ148" s="135"/>
      <c r="FK148" s="135"/>
      <c r="FL148" s="135"/>
      <c r="FM148" s="135"/>
      <c r="FN148" s="135"/>
      <c r="FO148" s="135"/>
      <c r="FP148" s="135"/>
      <c r="FQ148" s="135"/>
      <c r="FR148" s="135"/>
      <c r="FS148" s="135"/>
      <c r="FT148" s="135"/>
      <c r="FU148" s="135"/>
      <c r="FV148" s="135"/>
      <c r="FW148" s="135"/>
      <c r="FX148" s="135"/>
      <c r="FY148" s="135"/>
      <c r="FZ148" s="135"/>
      <c r="GA148" s="135"/>
      <c r="GB148" s="135"/>
      <c r="GC148" s="135"/>
      <c r="GD148" s="135"/>
      <c r="GE148" s="135"/>
      <c r="GF148" s="135"/>
      <c r="GG148" s="135"/>
      <c r="GH148" s="135"/>
      <c r="GI148" s="135"/>
      <c r="GJ148" s="135"/>
      <c r="GK148" s="135"/>
      <c r="GL148" s="132"/>
      <c r="GM148" s="132"/>
      <c r="GN148" s="132"/>
      <c r="GO148" s="132"/>
      <c r="GP148" s="132"/>
      <c r="GQ148" s="132"/>
      <c r="GR148" s="135"/>
      <c r="GS148" s="135"/>
      <c r="GT148" s="135"/>
      <c r="GU148" s="135"/>
      <c r="GV148" s="135"/>
      <c r="GW148" s="135"/>
      <c r="GX148" s="135"/>
      <c r="GY148" s="132"/>
      <c r="GZ148" s="132"/>
      <c r="HA148" s="132"/>
      <c r="HB148" s="135"/>
      <c r="HC148" s="135"/>
      <c r="HD148" s="135"/>
      <c r="HE148" s="135"/>
      <c r="HF148" s="135"/>
      <c r="HG148" s="135"/>
      <c r="HH148" s="135"/>
      <c r="HI148" s="132"/>
      <c r="HJ148" s="132"/>
      <c r="HK148" s="132"/>
      <c r="HL148" s="132"/>
      <c r="HM148" s="132"/>
      <c r="HN148" s="132"/>
      <c r="HO148" s="135"/>
      <c r="HP148" s="135"/>
      <c r="HQ148" s="135"/>
      <c r="HR148" s="135"/>
      <c r="HS148" s="135"/>
      <c r="HT148" s="135"/>
      <c r="HU148" s="135"/>
      <c r="HV148" s="135"/>
      <c r="HW148" s="135"/>
      <c r="HX148" s="135"/>
      <c r="HY148" s="135"/>
      <c r="HZ148" s="135"/>
      <c r="IA148" s="135"/>
      <c r="IB148" s="135"/>
      <c r="IC148" s="135"/>
      <c r="ID148" s="135"/>
      <c r="IE148" s="135"/>
      <c r="IF148" s="135"/>
      <c r="IG148" s="135"/>
      <c r="IH148" s="135"/>
      <c r="II148" s="135"/>
      <c r="IJ148" s="135"/>
      <c r="IK148" s="135"/>
      <c r="IL148" s="135"/>
      <c r="IM148" s="135"/>
      <c r="IN148" s="135"/>
      <c r="IO148" s="132"/>
      <c r="IP148" s="132"/>
      <c r="IQ148" s="132"/>
      <c r="IR148" s="332"/>
      <c r="IS148" s="132"/>
      <c r="IT148" s="332"/>
      <c r="IU148" s="332"/>
      <c r="IV148" s="332"/>
      <c r="IW148" s="332"/>
      <c r="IX148" s="332"/>
      <c r="IY148" s="332"/>
      <c r="IZ148" s="332"/>
      <c r="JA148" s="332"/>
      <c r="JB148" s="332"/>
      <c r="JC148" s="332"/>
      <c r="JD148" s="332"/>
      <c r="JE148" s="332"/>
      <c r="JF148" s="332"/>
      <c r="JG148" s="332"/>
      <c r="JH148" s="332"/>
      <c r="JI148" s="332"/>
      <c r="JJ148" s="332"/>
      <c r="JK148" s="332"/>
      <c r="JL148" s="332"/>
      <c r="JM148" s="332"/>
      <c r="JN148" s="332"/>
      <c r="JO148" s="332"/>
      <c r="JP148" s="332"/>
      <c r="JQ148" s="332"/>
      <c r="JR148" s="332"/>
      <c r="JS148" s="332"/>
      <c r="JT148" s="332"/>
      <c r="JU148" s="332"/>
      <c r="JV148" s="332"/>
      <c r="JW148" s="332"/>
      <c r="JX148" s="332"/>
      <c r="JY148" s="332"/>
      <c r="JZ148" s="332"/>
      <c r="KA148" s="332"/>
      <c r="KB148" s="332"/>
      <c r="KC148" s="332"/>
      <c r="KD148" s="332"/>
      <c r="KE148" s="332"/>
      <c r="KF148" s="332"/>
      <c r="KG148" s="332"/>
      <c r="KH148" s="332"/>
      <c r="KI148" s="332"/>
      <c r="KJ148" s="332"/>
      <c r="KK148" s="332"/>
      <c r="KL148" s="332"/>
      <c r="KM148" s="332"/>
      <c r="KN148" s="332"/>
      <c r="KO148" s="332"/>
      <c r="KP148" s="332"/>
      <c r="KQ148" s="332"/>
      <c r="KR148" s="332"/>
      <c r="KS148" s="332"/>
      <c r="KT148" s="332"/>
      <c r="KU148" s="332"/>
      <c r="KV148" s="332"/>
      <c r="KW148" s="332"/>
      <c r="KX148" s="332"/>
      <c r="KY148" s="332"/>
      <c r="KZ148" s="332"/>
      <c r="LA148" s="332"/>
      <c r="LB148" s="332"/>
      <c r="LC148" s="332"/>
      <c r="LD148" s="332"/>
      <c r="LE148" s="332"/>
      <c r="LF148" s="332"/>
      <c r="LG148" s="332"/>
      <c r="LH148" s="332"/>
      <c r="LI148" s="332"/>
      <c r="LJ148" s="332"/>
      <c r="LK148" s="332"/>
      <c r="LL148" s="332"/>
      <c r="LM148" s="332"/>
      <c r="LN148" s="332"/>
      <c r="LO148" s="332"/>
      <c r="LP148" s="332"/>
      <c r="LQ148" s="332"/>
      <c r="LR148" s="332"/>
      <c r="LS148" s="132">
        <f t="shared" si="51"/>
        <v>4567885.7142857146</v>
      </c>
      <c r="LT148" s="132">
        <f t="shared" si="52"/>
        <v>4566438.0952380961</v>
      </c>
      <c r="LU148" s="137">
        <f t="shared" si="53"/>
        <v>120006.54857415186</v>
      </c>
      <c r="LV148" s="136">
        <f t="shared" si="48"/>
        <v>2.6280121633378822E-2</v>
      </c>
      <c r="LW148" s="137">
        <f t="shared" si="49"/>
        <v>3837343.6974789919</v>
      </c>
      <c r="LX148" s="137">
        <f t="shared" si="50"/>
        <v>729095.30252100853</v>
      </c>
      <c r="LY148" s="377">
        <f t="shared" si="47"/>
        <v>4566439</v>
      </c>
      <c r="LZ148" s="138" t="s">
        <v>118</v>
      </c>
    </row>
    <row r="149" spans="1:338" s="5" customFormat="1" ht="131.55000000000001" customHeight="1" x14ac:dyDescent="0.3">
      <c r="A149" s="131">
        <f t="shared" si="54"/>
        <v>146</v>
      </c>
      <c r="B149" s="342" t="s">
        <v>508</v>
      </c>
      <c r="C149" s="140" t="s">
        <v>509</v>
      </c>
      <c r="D149" s="141" t="s">
        <v>111</v>
      </c>
      <c r="E149" s="142">
        <v>1</v>
      </c>
      <c r="F149" s="132"/>
      <c r="G149" s="132"/>
      <c r="H149" s="132"/>
      <c r="I149" s="132"/>
      <c r="J149" s="132"/>
      <c r="K149" s="132"/>
      <c r="L149" s="132"/>
      <c r="M149" s="132"/>
      <c r="N149" s="132"/>
      <c r="O149" s="132"/>
      <c r="P149" s="132"/>
      <c r="Q149" s="132"/>
      <c r="R149" s="132"/>
      <c r="S149" s="132"/>
      <c r="T149" s="132"/>
      <c r="U149" s="132"/>
      <c r="V149" s="132"/>
      <c r="W149" s="132"/>
      <c r="X149" s="132"/>
      <c r="Y149" s="132"/>
      <c r="Z149" s="132"/>
      <c r="AA149" s="132"/>
      <c r="AB149" s="132"/>
      <c r="AC149" s="132"/>
      <c r="AD149" s="132"/>
      <c r="AE149" s="132"/>
      <c r="AF149" s="133"/>
      <c r="AG149" s="132"/>
      <c r="AH149" s="132"/>
      <c r="AI149" s="132"/>
      <c r="AJ149" s="132"/>
      <c r="AK149" s="134"/>
      <c r="AL149" s="134"/>
      <c r="AM149" s="135"/>
      <c r="AN149" s="137"/>
      <c r="AO149" s="135"/>
      <c r="AP149" s="135"/>
      <c r="AQ149" s="135"/>
      <c r="AR149" s="135"/>
      <c r="AS149" s="135">
        <v>192000</v>
      </c>
      <c r="AT149" s="135">
        <v>190500</v>
      </c>
      <c r="AU149" s="135">
        <v>180000</v>
      </c>
      <c r="AV149" s="137"/>
      <c r="AW149" s="137"/>
      <c r="AX149" s="132"/>
      <c r="AY149" s="132"/>
      <c r="AZ149" s="137"/>
      <c r="BA149" s="137"/>
      <c r="BB149" s="135"/>
      <c r="BC149" s="135"/>
      <c r="BD149" s="137"/>
      <c r="BE149" s="137"/>
      <c r="BF149" s="135"/>
      <c r="BG149" s="135"/>
      <c r="BH149" s="135"/>
      <c r="BI149" s="135"/>
      <c r="BJ149" s="135"/>
      <c r="BK149" s="135"/>
      <c r="BL149" s="135"/>
      <c r="BM149" s="135"/>
      <c r="BN149" s="135"/>
      <c r="BO149" s="135"/>
      <c r="BP149" s="135"/>
      <c r="BQ149" s="330"/>
      <c r="BR149" s="135"/>
      <c r="BS149" s="135"/>
      <c r="BT149" s="135"/>
      <c r="BU149" s="135"/>
      <c r="BV149" s="135"/>
      <c r="BW149" s="135"/>
      <c r="BX149" s="135"/>
      <c r="BY149" s="135"/>
      <c r="BZ149" s="132"/>
      <c r="CA149" s="132"/>
      <c r="CB149" s="132"/>
      <c r="CC149" s="132"/>
      <c r="CD149" s="132"/>
      <c r="CE149" s="132"/>
      <c r="CF149" s="137"/>
      <c r="CG149" s="137"/>
      <c r="CH149" s="330"/>
      <c r="CI149" s="135"/>
      <c r="CJ149" s="135"/>
      <c r="CK149" s="135"/>
      <c r="CL149" s="135"/>
      <c r="CM149" s="135"/>
      <c r="CN149" s="135"/>
      <c r="CO149" s="330"/>
      <c r="CP149" s="135"/>
      <c r="CQ149" s="135"/>
      <c r="CR149" s="135"/>
      <c r="CS149" s="135"/>
      <c r="CT149" s="135"/>
      <c r="CU149" s="135"/>
      <c r="CV149" s="135"/>
      <c r="CW149" s="135"/>
      <c r="CX149" s="135"/>
      <c r="CY149" s="135"/>
      <c r="CZ149" s="135"/>
      <c r="DA149" s="135"/>
      <c r="DB149" s="137"/>
      <c r="DC149" s="137"/>
      <c r="DD149" s="137"/>
      <c r="DE149" s="135"/>
      <c r="DF149" s="135"/>
      <c r="DG149" s="135"/>
      <c r="DH149" s="135"/>
      <c r="DI149" s="135"/>
      <c r="DJ149" s="135"/>
      <c r="DK149" s="135"/>
      <c r="DL149" s="135"/>
      <c r="DM149" s="135"/>
      <c r="DN149" s="135"/>
      <c r="DO149" s="135"/>
      <c r="DP149" s="135"/>
      <c r="DQ149" s="135"/>
      <c r="DR149" s="135"/>
      <c r="DS149" s="135"/>
      <c r="DT149" s="135"/>
      <c r="DU149" s="135"/>
      <c r="DV149" s="135"/>
      <c r="GL149" s="19"/>
      <c r="GM149" s="19"/>
      <c r="GN149" s="19"/>
      <c r="GO149" s="19"/>
      <c r="GP149" s="19"/>
      <c r="GQ149" s="19"/>
      <c r="GY149" s="19"/>
      <c r="GZ149" s="19"/>
      <c r="HA149" s="19"/>
      <c r="HI149" s="19"/>
      <c r="HJ149" s="19"/>
      <c r="HK149" s="19"/>
      <c r="HL149" s="19"/>
      <c r="HM149" s="19"/>
      <c r="HN149" s="19"/>
      <c r="IO149" s="19"/>
      <c r="IP149" s="19"/>
      <c r="IQ149" s="19"/>
      <c r="IR149" s="348"/>
      <c r="IS149" s="19"/>
      <c r="IT149" s="348"/>
      <c r="IU149" s="348"/>
      <c r="IV149" s="348"/>
      <c r="IW149" s="348"/>
      <c r="IX149" s="348"/>
      <c r="IY149" s="348"/>
      <c r="IZ149" s="348"/>
      <c r="JA149" s="348"/>
      <c r="JB149" s="348"/>
      <c r="JC149" s="348"/>
      <c r="JD149" s="348"/>
      <c r="JE149" s="348"/>
      <c r="JF149" s="348"/>
      <c r="JG149" s="348"/>
      <c r="JH149" s="348"/>
      <c r="JI149" s="348"/>
      <c r="JJ149" s="348"/>
      <c r="JK149" s="348"/>
      <c r="JL149" s="348"/>
      <c r="JM149" s="348"/>
      <c r="JN149" s="348"/>
      <c r="JO149" s="348"/>
      <c r="JP149" s="348"/>
      <c r="JQ149" s="348"/>
      <c r="JR149" s="348"/>
      <c r="JS149" s="348"/>
      <c r="JT149" s="348"/>
      <c r="JU149" s="348"/>
      <c r="JV149" s="348"/>
      <c r="JW149" s="348"/>
      <c r="JX149" s="348"/>
      <c r="JY149" s="348"/>
      <c r="JZ149" s="348"/>
      <c r="KA149" s="348"/>
      <c r="KB149" s="348"/>
      <c r="KC149" s="348"/>
      <c r="KD149" s="348"/>
      <c r="KE149" s="348"/>
      <c r="KF149" s="348"/>
      <c r="KG149" s="348"/>
      <c r="KH149" s="348"/>
      <c r="KI149" s="348"/>
      <c r="KJ149" s="348"/>
      <c r="KK149" s="348"/>
      <c r="KL149" s="348"/>
      <c r="KM149" s="348"/>
      <c r="KN149" s="348"/>
      <c r="KO149" s="348"/>
      <c r="KP149" s="348"/>
      <c r="KQ149" s="348"/>
      <c r="KR149" s="348"/>
      <c r="KS149" s="348"/>
      <c r="KT149" s="348"/>
      <c r="KU149" s="348"/>
      <c r="KV149" s="348"/>
      <c r="KW149" s="348"/>
      <c r="KX149" s="348"/>
      <c r="KY149" s="348"/>
      <c r="KZ149" s="348"/>
      <c r="LA149" s="348"/>
      <c r="LB149" s="348"/>
      <c r="LC149" s="348"/>
      <c r="LD149" s="348"/>
      <c r="LE149" s="348"/>
      <c r="LF149" s="348"/>
      <c r="LG149" s="348"/>
      <c r="LH149" s="348"/>
      <c r="LI149" s="348"/>
      <c r="LJ149" s="348"/>
      <c r="LK149" s="348"/>
      <c r="LL149" s="348"/>
      <c r="LM149" s="348"/>
      <c r="LN149" s="348"/>
      <c r="LO149" s="348"/>
      <c r="LP149" s="348"/>
      <c r="LQ149" s="348"/>
      <c r="LR149" s="348"/>
      <c r="LS149" s="132">
        <f t="shared" si="51"/>
        <v>190500</v>
      </c>
      <c r="LT149" s="132">
        <f t="shared" si="52"/>
        <v>187500</v>
      </c>
      <c r="LU149" s="137">
        <f t="shared" si="53"/>
        <v>6538.3484153110103</v>
      </c>
      <c r="LV149" s="136">
        <f t="shared" si="48"/>
        <v>3.4871191548325388E-2</v>
      </c>
      <c r="LW149" s="137">
        <f t="shared" si="49"/>
        <v>157563.02521008404</v>
      </c>
      <c r="LX149" s="137">
        <f t="shared" si="50"/>
        <v>29936.97478991597</v>
      </c>
      <c r="LY149" s="377">
        <f t="shared" si="47"/>
        <v>187500</v>
      </c>
      <c r="LZ149" s="138" t="s">
        <v>118</v>
      </c>
    </row>
    <row r="150" spans="1:338" s="5" customFormat="1" ht="91.5" customHeight="1" x14ac:dyDescent="0.3">
      <c r="A150" s="131">
        <f t="shared" si="54"/>
        <v>147</v>
      </c>
      <c r="B150" s="131" t="s">
        <v>510</v>
      </c>
      <c r="C150" s="325" t="s">
        <v>511</v>
      </c>
      <c r="D150" s="141" t="s">
        <v>8</v>
      </c>
      <c r="E150" s="142">
        <v>1</v>
      </c>
      <c r="F150" s="132"/>
      <c r="G150" s="132"/>
      <c r="H150" s="132"/>
      <c r="I150" s="132"/>
      <c r="J150" s="132"/>
      <c r="K150" s="132"/>
      <c r="L150" s="132"/>
      <c r="M150" s="132"/>
      <c r="N150" s="132"/>
      <c r="O150" s="132"/>
      <c r="P150" s="132"/>
      <c r="Q150" s="132"/>
      <c r="R150" s="132"/>
      <c r="S150" s="132"/>
      <c r="T150" s="132"/>
      <c r="U150" s="132"/>
      <c r="V150" s="132"/>
      <c r="W150" s="132"/>
      <c r="X150" s="132"/>
      <c r="Y150" s="132"/>
      <c r="Z150" s="132"/>
      <c r="AA150" s="132"/>
      <c r="AB150" s="132"/>
      <c r="AC150" s="132"/>
      <c r="AD150" s="132"/>
      <c r="AE150" s="132"/>
      <c r="AF150" s="133"/>
      <c r="AG150" s="132"/>
      <c r="AH150" s="132"/>
      <c r="AI150" s="132"/>
      <c r="AJ150" s="132"/>
      <c r="AK150" s="134"/>
      <c r="AL150" s="134"/>
      <c r="AM150" s="135"/>
      <c r="AN150" s="137"/>
      <c r="AO150" s="135"/>
      <c r="AP150" s="135"/>
      <c r="AQ150" s="135"/>
      <c r="AR150" s="135"/>
      <c r="AS150" s="135">
        <v>1250000</v>
      </c>
      <c r="AT150" s="135">
        <v>1235000</v>
      </c>
      <c r="AU150" s="135">
        <v>1200000</v>
      </c>
      <c r="AV150" s="137"/>
      <c r="AW150" s="137"/>
      <c r="AX150" s="132"/>
      <c r="AY150" s="132"/>
      <c r="AZ150" s="137"/>
      <c r="BA150" s="137"/>
      <c r="BB150" s="135"/>
      <c r="BC150" s="135"/>
      <c r="BD150" s="137"/>
      <c r="BE150" s="137"/>
      <c r="BF150" s="135"/>
      <c r="BG150" s="135"/>
      <c r="BH150" s="135"/>
      <c r="BI150" s="135"/>
      <c r="BJ150" s="135"/>
      <c r="BK150" s="135"/>
      <c r="BL150" s="135"/>
      <c r="BM150" s="135"/>
      <c r="BN150" s="135"/>
      <c r="BO150" s="135"/>
      <c r="BP150" s="135"/>
      <c r="BQ150" s="330"/>
      <c r="BR150" s="135"/>
      <c r="BS150" s="135"/>
      <c r="BT150" s="135"/>
      <c r="BU150" s="135"/>
      <c r="BV150" s="135"/>
      <c r="BW150" s="135"/>
      <c r="BX150" s="135"/>
      <c r="BY150" s="135"/>
      <c r="BZ150" s="132"/>
      <c r="CA150" s="132"/>
      <c r="CB150" s="132"/>
      <c r="CC150" s="132"/>
      <c r="CD150" s="132"/>
      <c r="CE150" s="132"/>
      <c r="CF150" s="137"/>
      <c r="CG150" s="137"/>
      <c r="CH150" s="330"/>
      <c r="CI150" s="135"/>
      <c r="CJ150" s="135"/>
      <c r="CK150" s="135"/>
      <c r="CL150" s="135"/>
      <c r="CM150" s="135"/>
      <c r="CN150" s="135"/>
      <c r="CO150" s="330"/>
      <c r="CP150" s="135"/>
      <c r="CQ150" s="135"/>
      <c r="CR150" s="135"/>
      <c r="CS150" s="135"/>
      <c r="CT150" s="135"/>
      <c r="CU150" s="135"/>
      <c r="CV150" s="135"/>
      <c r="CW150" s="135"/>
      <c r="CX150" s="135"/>
      <c r="CY150" s="135"/>
      <c r="CZ150" s="135"/>
      <c r="DA150" s="135"/>
      <c r="DB150" s="137"/>
      <c r="DC150" s="137"/>
      <c r="DD150" s="137"/>
      <c r="DE150" s="135"/>
      <c r="DF150" s="135"/>
      <c r="DG150" s="135"/>
      <c r="DH150" s="135"/>
      <c r="DI150" s="135"/>
      <c r="DJ150" s="135"/>
      <c r="DK150" s="135"/>
      <c r="DL150" s="135"/>
      <c r="DM150" s="135"/>
      <c r="DN150" s="135"/>
      <c r="DO150" s="135"/>
      <c r="DP150" s="135"/>
      <c r="DQ150" s="135"/>
      <c r="DR150" s="135"/>
      <c r="DS150" s="135"/>
      <c r="DT150" s="135"/>
      <c r="DU150" s="135"/>
      <c r="DV150" s="135"/>
      <c r="DW150" s="135"/>
      <c r="DX150" s="135"/>
      <c r="DY150" s="135"/>
      <c r="DZ150" s="135"/>
      <c r="EA150" s="135"/>
      <c r="EB150" s="135"/>
      <c r="EC150" s="135"/>
      <c r="ED150" s="135"/>
      <c r="EE150" s="135"/>
      <c r="EF150" s="135"/>
      <c r="EG150" s="135"/>
      <c r="EH150" s="135"/>
      <c r="EI150" s="135"/>
      <c r="EJ150" s="135"/>
      <c r="EK150" s="135"/>
      <c r="EL150" s="135"/>
      <c r="EM150" s="135"/>
      <c r="EN150" s="135"/>
      <c r="EO150" s="135"/>
      <c r="EP150" s="135"/>
      <c r="EQ150" s="135"/>
      <c r="ER150" s="135"/>
      <c r="ES150" s="135"/>
      <c r="ET150" s="135"/>
      <c r="EU150" s="135"/>
      <c r="EV150" s="135"/>
      <c r="EW150" s="135"/>
      <c r="EX150" s="135"/>
      <c r="EY150" s="135"/>
      <c r="EZ150" s="135"/>
      <c r="FA150" s="135"/>
      <c r="FB150" s="135"/>
      <c r="FC150" s="135"/>
      <c r="FD150" s="135"/>
      <c r="FE150" s="135"/>
      <c r="FF150" s="135"/>
      <c r="FG150" s="135"/>
      <c r="FH150" s="135"/>
      <c r="FI150" s="135"/>
      <c r="FJ150" s="135"/>
      <c r="FK150" s="135"/>
      <c r="FL150" s="135"/>
      <c r="FM150" s="135"/>
      <c r="FN150" s="135"/>
      <c r="FO150" s="135"/>
      <c r="FP150" s="135"/>
      <c r="FQ150" s="135"/>
      <c r="FR150" s="135"/>
      <c r="FS150" s="135"/>
      <c r="FT150" s="135"/>
      <c r="FU150" s="135"/>
      <c r="FV150" s="135"/>
      <c r="FW150" s="135"/>
      <c r="FX150" s="135"/>
      <c r="FY150" s="135"/>
      <c r="FZ150" s="135"/>
      <c r="GA150" s="135"/>
      <c r="GB150" s="135"/>
      <c r="GC150" s="135"/>
      <c r="GD150" s="135"/>
      <c r="GE150" s="135"/>
      <c r="GF150" s="135"/>
      <c r="GG150" s="135"/>
      <c r="GH150" s="135"/>
      <c r="GI150" s="135"/>
      <c r="GJ150" s="135"/>
      <c r="GK150" s="135"/>
      <c r="GL150" s="132"/>
      <c r="GM150" s="132"/>
      <c r="GN150" s="132"/>
      <c r="GO150" s="132"/>
      <c r="GP150" s="132"/>
      <c r="GQ150" s="132"/>
      <c r="GR150" s="135"/>
      <c r="GS150" s="135"/>
      <c r="GT150" s="135"/>
      <c r="GU150" s="135"/>
      <c r="GV150" s="135"/>
      <c r="GW150" s="135"/>
      <c r="GX150" s="135"/>
      <c r="GY150" s="132"/>
      <c r="GZ150" s="132"/>
      <c r="HA150" s="132"/>
      <c r="HB150" s="135"/>
      <c r="HC150" s="135"/>
      <c r="HD150" s="135"/>
      <c r="HE150" s="135"/>
      <c r="HF150" s="135"/>
      <c r="HG150" s="135"/>
      <c r="HH150" s="135"/>
      <c r="HI150" s="132"/>
      <c r="HJ150" s="132"/>
      <c r="HK150" s="132"/>
      <c r="HL150" s="132"/>
      <c r="HM150" s="132"/>
      <c r="HN150" s="132"/>
      <c r="HO150" s="135"/>
      <c r="HP150" s="135"/>
      <c r="HQ150" s="135"/>
      <c r="HR150" s="135"/>
      <c r="HS150" s="135"/>
      <c r="HT150" s="135"/>
      <c r="HU150" s="135"/>
      <c r="HV150" s="135"/>
      <c r="HW150" s="135"/>
      <c r="HX150" s="135"/>
      <c r="HY150" s="135"/>
      <c r="HZ150" s="135"/>
      <c r="IA150" s="135"/>
      <c r="IB150" s="135"/>
      <c r="IC150" s="135"/>
      <c r="ID150" s="135"/>
      <c r="IE150" s="135"/>
      <c r="IF150" s="135"/>
      <c r="IG150" s="135"/>
      <c r="IH150" s="135"/>
      <c r="II150" s="135"/>
      <c r="IJ150" s="135"/>
      <c r="IK150" s="135"/>
      <c r="IL150" s="135"/>
      <c r="IM150" s="135"/>
      <c r="IN150" s="135"/>
      <c r="IO150" s="132"/>
      <c r="IP150" s="132"/>
      <c r="IQ150" s="132"/>
      <c r="IR150" s="332"/>
      <c r="IS150" s="132"/>
      <c r="IT150" s="332"/>
      <c r="IU150" s="332"/>
      <c r="IV150" s="332"/>
      <c r="IW150" s="332"/>
      <c r="IX150" s="332"/>
      <c r="IY150" s="332"/>
      <c r="IZ150" s="332"/>
      <c r="JA150" s="332"/>
      <c r="JB150" s="332"/>
      <c r="JC150" s="332"/>
      <c r="JD150" s="332"/>
      <c r="JE150" s="332"/>
      <c r="JF150" s="332"/>
      <c r="JG150" s="332"/>
      <c r="JH150" s="332"/>
      <c r="JI150" s="332"/>
      <c r="JJ150" s="332"/>
      <c r="JK150" s="332"/>
      <c r="JL150" s="332"/>
      <c r="JM150" s="332"/>
      <c r="JN150" s="332"/>
      <c r="JO150" s="332"/>
      <c r="JP150" s="332"/>
      <c r="JQ150" s="332"/>
      <c r="JR150" s="332"/>
      <c r="JS150" s="332"/>
      <c r="JT150" s="332"/>
      <c r="JU150" s="332"/>
      <c r="JV150" s="332"/>
      <c r="JW150" s="332"/>
      <c r="JX150" s="332"/>
      <c r="JY150" s="332"/>
      <c r="JZ150" s="332"/>
      <c r="KA150" s="332"/>
      <c r="KB150" s="332"/>
      <c r="KC150" s="332"/>
      <c r="KD150" s="332"/>
      <c r="KE150" s="332"/>
      <c r="KF150" s="332"/>
      <c r="KG150" s="332"/>
      <c r="KH150" s="332"/>
      <c r="KI150" s="332"/>
      <c r="KJ150" s="332"/>
      <c r="KK150" s="332"/>
      <c r="KL150" s="332"/>
      <c r="KM150" s="332"/>
      <c r="KN150" s="332"/>
      <c r="KO150" s="332"/>
      <c r="KP150" s="332"/>
      <c r="KQ150" s="332"/>
      <c r="KR150" s="332"/>
      <c r="KS150" s="332"/>
      <c r="KT150" s="332"/>
      <c r="KU150" s="332"/>
      <c r="KV150" s="332"/>
      <c r="KW150" s="332"/>
      <c r="KX150" s="332"/>
      <c r="KY150" s="332"/>
      <c r="KZ150" s="332"/>
      <c r="LA150" s="332"/>
      <c r="LB150" s="332"/>
      <c r="LC150" s="332"/>
      <c r="LD150" s="332"/>
      <c r="LE150" s="332"/>
      <c r="LF150" s="332"/>
      <c r="LG150" s="332"/>
      <c r="LH150" s="332"/>
      <c r="LI150" s="332"/>
      <c r="LJ150" s="332"/>
      <c r="LK150" s="332"/>
      <c r="LL150" s="332"/>
      <c r="LM150" s="332"/>
      <c r="LN150" s="332"/>
      <c r="LO150" s="332"/>
      <c r="LP150" s="332"/>
      <c r="LQ150" s="332"/>
      <c r="LR150" s="332"/>
      <c r="LS150" s="132">
        <f t="shared" si="51"/>
        <v>1235000</v>
      </c>
      <c r="LT150" s="132">
        <f t="shared" si="52"/>
        <v>1228333.3333333333</v>
      </c>
      <c r="LU150" s="137">
        <f t="shared" si="53"/>
        <v>25658.007197234423</v>
      </c>
      <c r="LV150" s="136">
        <f t="shared" si="48"/>
        <v>2.0888472616473072E-2</v>
      </c>
      <c r="LW150" s="137">
        <f t="shared" si="49"/>
        <v>1032213.4453781513</v>
      </c>
      <c r="LX150" s="137">
        <f t="shared" si="50"/>
        <v>196120.55462184874</v>
      </c>
      <c r="LY150" s="377">
        <f t="shared" si="47"/>
        <v>1228334</v>
      </c>
      <c r="LZ150" s="138" t="s">
        <v>118</v>
      </c>
    </row>
    <row r="151" spans="1:338" s="5" customFormat="1" ht="91.5" customHeight="1" x14ac:dyDescent="0.3">
      <c r="A151" s="131">
        <f t="shared" si="54"/>
        <v>148</v>
      </c>
      <c r="B151" s="131" t="s">
        <v>512</v>
      </c>
      <c r="C151" s="8" t="s">
        <v>513</v>
      </c>
      <c r="D151" s="141" t="s">
        <v>8</v>
      </c>
      <c r="E151" s="142">
        <v>1</v>
      </c>
      <c r="F151" s="132"/>
      <c r="G151" s="132"/>
      <c r="H151" s="132"/>
      <c r="I151" s="132"/>
      <c r="J151" s="132"/>
      <c r="K151" s="132"/>
      <c r="L151" s="132"/>
      <c r="M151" s="132"/>
      <c r="N151" s="132"/>
      <c r="O151" s="132"/>
      <c r="P151" s="132"/>
      <c r="Q151" s="132"/>
      <c r="R151" s="132"/>
      <c r="S151" s="132"/>
      <c r="T151" s="132"/>
      <c r="U151" s="132"/>
      <c r="V151" s="132"/>
      <c r="W151" s="132"/>
      <c r="X151" s="132"/>
      <c r="Y151" s="132"/>
      <c r="Z151" s="132"/>
      <c r="AA151" s="132"/>
      <c r="AB151" s="132"/>
      <c r="AC151" s="132"/>
      <c r="AD151" s="132"/>
      <c r="AE151" s="132"/>
      <c r="AF151" s="133"/>
      <c r="AG151" s="132"/>
      <c r="AH151" s="132"/>
      <c r="AI151" s="132"/>
      <c r="AJ151" s="132"/>
      <c r="AK151" s="134"/>
      <c r="AL151" s="134"/>
      <c r="AM151" s="135"/>
      <c r="AN151" s="137"/>
      <c r="AO151" s="135"/>
      <c r="AP151" s="135"/>
      <c r="AQ151" s="135"/>
      <c r="AR151" s="135"/>
      <c r="AS151" s="135">
        <v>2250000</v>
      </c>
      <c r="AT151" s="135">
        <v>2100000</v>
      </c>
      <c r="AU151" s="135">
        <v>2200000</v>
      </c>
      <c r="AV151" s="137"/>
      <c r="AW151" s="137"/>
      <c r="AX151" s="132"/>
      <c r="AY151" s="132"/>
      <c r="AZ151" s="137"/>
      <c r="BA151" s="137"/>
      <c r="BB151" s="135"/>
      <c r="BC151" s="135"/>
      <c r="BD151" s="137"/>
      <c r="BE151" s="137"/>
      <c r="BF151" s="135"/>
      <c r="BG151" s="135"/>
      <c r="BH151" s="135"/>
      <c r="BI151" s="135"/>
      <c r="BJ151" s="135"/>
      <c r="BK151" s="135"/>
      <c r="BL151" s="135"/>
      <c r="BM151" s="135"/>
      <c r="BN151" s="135"/>
      <c r="BO151" s="135"/>
      <c r="BP151" s="135"/>
      <c r="BQ151" s="330"/>
      <c r="BR151" s="135"/>
      <c r="BS151" s="135"/>
      <c r="BT151" s="135"/>
      <c r="BU151" s="135"/>
      <c r="BV151" s="135"/>
      <c r="BW151" s="135"/>
      <c r="BX151" s="135"/>
      <c r="BY151" s="135"/>
      <c r="BZ151" s="132"/>
      <c r="CA151" s="132"/>
      <c r="CB151" s="132"/>
      <c r="CC151" s="132"/>
      <c r="CD151" s="132"/>
      <c r="CE151" s="132"/>
      <c r="CF151" s="137"/>
      <c r="CG151" s="137"/>
      <c r="CH151" s="330"/>
      <c r="CI151" s="135"/>
      <c r="CJ151" s="135"/>
      <c r="CK151" s="135"/>
      <c r="CL151" s="135"/>
      <c r="CM151" s="135"/>
      <c r="CN151" s="135"/>
      <c r="CO151" s="330"/>
      <c r="CP151" s="135"/>
      <c r="CQ151" s="135"/>
      <c r="CR151" s="135"/>
      <c r="CS151" s="135"/>
      <c r="CT151" s="135"/>
      <c r="CU151" s="135"/>
      <c r="CV151" s="135"/>
      <c r="CW151" s="135"/>
      <c r="CX151" s="135"/>
      <c r="CY151" s="135"/>
      <c r="CZ151" s="135"/>
      <c r="DA151" s="135"/>
      <c r="DB151" s="137"/>
      <c r="DC151" s="137"/>
      <c r="DD151" s="137"/>
      <c r="DE151" s="135"/>
      <c r="DF151" s="135"/>
      <c r="DG151" s="135"/>
      <c r="DH151" s="135"/>
      <c r="DI151" s="135"/>
      <c r="DJ151" s="135"/>
      <c r="DK151" s="135"/>
      <c r="DL151" s="135"/>
      <c r="DM151" s="135"/>
      <c r="DN151" s="135"/>
      <c r="DO151" s="135"/>
      <c r="DP151" s="135"/>
      <c r="DQ151" s="135"/>
      <c r="DR151" s="135"/>
      <c r="DS151" s="135"/>
      <c r="DT151" s="135"/>
      <c r="DU151" s="135"/>
      <c r="DV151" s="135"/>
      <c r="DW151" s="135"/>
      <c r="DX151" s="135"/>
      <c r="DY151" s="135"/>
      <c r="DZ151" s="135"/>
      <c r="EA151" s="135"/>
      <c r="EB151" s="135"/>
      <c r="EC151" s="135"/>
      <c r="ED151" s="135"/>
      <c r="EE151" s="135"/>
      <c r="EF151" s="135"/>
      <c r="EG151" s="135"/>
      <c r="EH151" s="135"/>
      <c r="EI151" s="135"/>
      <c r="EJ151" s="135"/>
      <c r="EK151" s="135"/>
      <c r="EL151" s="135"/>
      <c r="EM151" s="135"/>
      <c r="EN151" s="135"/>
      <c r="EO151" s="135"/>
      <c r="EP151" s="135"/>
      <c r="EQ151" s="135"/>
      <c r="ER151" s="135"/>
      <c r="ES151" s="135"/>
      <c r="ET151" s="135"/>
      <c r="EU151" s="135"/>
      <c r="EV151" s="135"/>
      <c r="EW151" s="135"/>
      <c r="EX151" s="135"/>
      <c r="EY151" s="135"/>
      <c r="EZ151" s="135"/>
      <c r="FA151" s="135"/>
      <c r="FB151" s="135"/>
      <c r="FC151" s="135"/>
      <c r="FD151" s="135"/>
      <c r="FE151" s="135"/>
      <c r="FF151" s="135"/>
      <c r="FG151" s="135"/>
      <c r="FH151" s="135"/>
      <c r="FI151" s="135"/>
      <c r="FJ151" s="135"/>
      <c r="FK151" s="135"/>
      <c r="FL151" s="135"/>
      <c r="FM151" s="135"/>
      <c r="FN151" s="135"/>
      <c r="FO151" s="135"/>
      <c r="FP151" s="135"/>
      <c r="FQ151" s="135"/>
      <c r="FR151" s="135"/>
      <c r="FS151" s="135"/>
      <c r="FT151" s="135"/>
      <c r="FU151" s="135"/>
      <c r="FV151" s="135"/>
      <c r="FW151" s="135"/>
      <c r="FX151" s="135"/>
      <c r="FY151" s="135"/>
      <c r="FZ151" s="135"/>
      <c r="GA151" s="135"/>
      <c r="GB151" s="135"/>
      <c r="GC151" s="135"/>
      <c r="GD151" s="135"/>
      <c r="GE151" s="135"/>
      <c r="GF151" s="135"/>
      <c r="GG151" s="135"/>
      <c r="GH151" s="135"/>
      <c r="GI151" s="135"/>
      <c r="GJ151" s="135"/>
      <c r="GK151" s="135"/>
      <c r="GL151" s="132"/>
      <c r="GM151" s="132"/>
      <c r="GN151" s="132"/>
      <c r="GO151" s="132"/>
      <c r="GP151" s="132"/>
      <c r="GQ151" s="132"/>
      <c r="GR151" s="135"/>
      <c r="GS151" s="135"/>
      <c r="GT151" s="135"/>
      <c r="GU151" s="135"/>
      <c r="GV151" s="135"/>
      <c r="GW151" s="135"/>
      <c r="GX151" s="135"/>
      <c r="GY151" s="132"/>
      <c r="GZ151" s="132"/>
      <c r="HA151" s="132"/>
      <c r="HB151" s="135"/>
      <c r="HC151" s="135"/>
      <c r="HD151" s="135"/>
      <c r="HE151" s="135"/>
      <c r="HF151" s="135"/>
      <c r="HG151" s="135"/>
      <c r="HH151" s="135"/>
      <c r="HI151" s="132"/>
      <c r="HJ151" s="132"/>
      <c r="HK151" s="132"/>
      <c r="HL151" s="132"/>
      <c r="HM151" s="132"/>
      <c r="HN151" s="132"/>
      <c r="HO151" s="135"/>
      <c r="HP151" s="135"/>
      <c r="HQ151" s="135"/>
      <c r="HR151" s="135"/>
      <c r="HS151" s="135"/>
      <c r="HT151" s="135"/>
      <c r="HU151" s="135"/>
      <c r="HV151" s="135"/>
      <c r="HW151" s="135"/>
      <c r="HX151" s="135"/>
      <c r="HY151" s="135"/>
      <c r="HZ151" s="135"/>
      <c r="IA151" s="135"/>
      <c r="IB151" s="135"/>
      <c r="IC151" s="135"/>
      <c r="ID151" s="135"/>
      <c r="IE151" s="135"/>
      <c r="IF151" s="135"/>
      <c r="IG151" s="135"/>
      <c r="IH151" s="135"/>
      <c r="II151" s="135"/>
      <c r="IJ151" s="135"/>
      <c r="IK151" s="135"/>
      <c r="IL151" s="135"/>
      <c r="IM151" s="135"/>
      <c r="IN151" s="135"/>
      <c r="IO151" s="132"/>
      <c r="IP151" s="132"/>
      <c r="IQ151" s="132"/>
      <c r="IR151" s="332"/>
      <c r="IS151" s="132"/>
      <c r="IT151" s="332"/>
      <c r="IU151" s="332"/>
      <c r="IV151" s="332"/>
      <c r="IW151" s="332"/>
      <c r="IX151" s="332"/>
      <c r="IY151" s="332"/>
      <c r="IZ151" s="332"/>
      <c r="JA151" s="332"/>
      <c r="JB151" s="332"/>
      <c r="JC151" s="332"/>
      <c r="JD151" s="332"/>
      <c r="JE151" s="332"/>
      <c r="JF151" s="332"/>
      <c r="JG151" s="332"/>
      <c r="JH151" s="332"/>
      <c r="JI151" s="332"/>
      <c r="JJ151" s="332"/>
      <c r="JK151" s="332"/>
      <c r="JL151" s="332"/>
      <c r="JM151" s="332"/>
      <c r="JN151" s="332"/>
      <c r="JO151" s="332"/>
      <c r="JP151" s="332"/>
      <c r="JQ151" s="332"/>
      <c r="JR151" s="332"/>
      <c r="JS151" s="332"/>
      <c r="JT151" s="332"/>
      <c r="JU151" s="332"/>
      <c r="JV151" s="332"/>
      <c r="JW151" s="332"/>
      <c r="JX151" s="332"/>
      <c r="JY151" s="332"/>
      <c r="JZ151" s="332"/>
      <c r="KA151" s="332"/>
      <c r="KB151" s="332"/>
      <c r="KC151" s="332"/>
      <c r="KD151" s="332"/>
      <c r="KE151" s="332"/>
      <c r="KF151" s="332"/>
      <c r="KG151" s="332"/>
      <c r="KH151" s="332"/>
      <c r="KI151" s="332"/>
      <c r="KJ151" s="332"/>
      <c r="KK151" s="332"/>
      <c r="KL151" s="332"/>
      <c r="KM151" s="332"/>
      <c r="KN151" s="332"/>
      <c r="KO151" s="332"/>
      <c r="KP151" s="332"/>
      <c r="KQ151" s="332"/>
      <c r="KR151" s="332"/>
      <c r="KS151" s="332"/>
      <c r="KT151" s="332"/>
      <c r="KU151" s="332"/>
      <c r="KV151" s="332"/>
      <c r="KW151" s="332"/>
      <c r="KX151" s="332"/>
      <c r="KY151" s="332"/>
      <c r="KZ151" s="332"/>
      <c r="LA151" s="332"/>
      <c r="LB151" s="332"/>
      <c r="LC151" s="332"/>
      <c r="LD151" s="332"/>
      <c r="LE151" s="332"/>
      <c r="LF151" s="332"/>
      <c r="LG151" s="332"/>
      <c r="LH151" s="332"/>
      <c r="LI151" s="332"/>
      <c r="LJ151" s="332"/>
      <c r="LK151" s="332"/>
      <c r="LL151" s="332"/>
      <c r="LM151" s="332"/>
      <c r="LN151" s="332"/>
      <c r="LO151" s="332"/>
      <c r="LP151" s="332"/>
      <c r="LQ151" s="332"/>
      <c r="LR151" s="332"/>
      <c r="LS151" s="132">
        <f t="shared" si="51"/>
        <v>2200000</v>
      </c>
      <c r="LT151" s="132">
        <f t="shared" si="52"/>
        <v>2183333.3333333335</v>
      </c>
      <c r="LU151" s="137">
        <f t="shared" si="53"/>
        <v>76376.261582597333</v>
      </c>
      <c r="LV151" s="136">
        <f t="shared" si="48"/>
        <v>3.4981493854624728E-2</v>
      </c>
      <c r="LW151" s="137">
        <f t="shared" si="49"/>
        <v>1834734.4537815128</v>
      </c>
      <c r="LX151" s="137">
        <f t="shared" si="50"/>
        <v>348599.54621848743</v>
      </c>
      <c r="LY151" s="377">
        <f t="shared" si="47"/>
        <v>2183334</v>
      </c>
      <c r="LZ151" s="138" t="s">
        <v>118</v>
      </c>
    </row>
    <row r="152" spans="1:338" s="5" customFormat="1" ht="91.5" customHeight="1" x14ac:dyDescent="0.3">
      <c r="A152" s="131">
        <f t="shared" si="54"/>
        <v>149</v>
      </c>
      <c r="B152" s="131" t="s">
        <v>514</v>
      </c>
      <c r="C152" s="8" t="s">
        <v>515</v>
      </c>
      <c r="D152" s="141" t="s">
        <v>8</v>
      </c>
      <c r="E152" s="142">
        <v>1</v>
      </c>
      <c r="F152" s="132"/>
      <c r="G152" s="132"/>
      <c r="H152" s="132"/>
      <c r="I152" s="132"/>
      <c r="J152" s="132"/>
      <c r="K152" s="132"/>
      <c r="L152" s="132"/>
      <c r="M152" s="132"/>
      <c r="N152" s="132"/>
      <c r="O152" s="132"/>
      <c r="P152" s="132"/>
      <c r="Q152" s="132"/>
      <c r="R152" s="132"/>
      <c r="S152" s="132"/>
      <c r="T152" s="132"/>
      <c r="U152" s="132"/>
      <c r="V152" s="132"/>
      <c r="W152" s="132"/>
      <c r="X152" s="132"/>
      <c r="Y152" s="132"/>
      <c r="Z152" s="132"/>
      <c r="AA152" s="132"/>
      <c r="AB152" s="132"/>
      <c r="AC152" s="132"/>
      <c r="AD152" s="132"/>
      <c r="AE152" s="132"/>
      <c r="AF152" s="133"/>
      <c r="AG152" s="132"/>
      <c r="AH152" s="132"/>
      <c r="AI152" s="132"/>
      <c r="AJ152" s="132"/>
      <c r="AK152" s="134"/>
      <c r="AL152" s="134"/>
      <c r="AM152" s="135"/>
      <c r="AN152" s="137"/>
      <c r="AO152" s="135"/>
      <c r="AP152" s="135"/>
      <c r="AQ152" s="135"/>
      <c r="AR152" s="135"/>
      <c r="AS152" s="135">
        <v>3400000</v>
      </c>
      <c r="AT152" s="135">
        <v>3400000</v>
      </c>
      <c r="AU152" s="135">
        <v>3350000</v>
      </c>
      <c r="AV152" s="137"/>
      <c r="AW152" s="137"/>
      <c r="AX152" s="132"/>
      <c r="AY152" s="132"/>
      <c r="AZ152" s="137"/>
      <c r="BA152" s="137"/>
      <c r="BB152" s="135"/>
      <c r="BC152" s="135"/>
      <c r="BD152" s="137"/>
      <c r="BE152" s="137"/>
      <c r="BF152" s="135"/>
      <c r="BG152" s="135"/>
      <c r="BH152" s="135"/>
      <c r="BI152" s="135"/>
      <c r="BJ152" s="135"/>
      <c r="BK152" s="135"/>
      <c r="BL152" s="135"/>
      <c r="BM152" s="135"/>
      <c r="BN152" s="135"/>
      <c r="BO152" s="135"/>
      <c r="BP152" s="135"/>
      <c r="BQ152" s="330"/>
      <c r="BR152" s="135"/>
      <c r="BS152" s="135"/>
      <c r="BT152" s="135"/>
      <c r="BU152" s="135"/>
      <c r="BV152" s="135"/>
      <c r="BW152" s="135"/>
      <c r="BX152" s="135"/>
      <c r="BY152" s="135"/>
      <c r="BZ152" s="132"/>
      <c r="CA152" s="132"/>
      <c r="CB152" s="132"/>
      <c r="CC152" s="132"/>
      <c r="CD152" s="132"/>
      <c r="CE152" s="132"/>
      <c r="CF152" s="137"/>
      <c r="CG152" s="137"/>
      <c r="CH152" s="330"/>
      <c r="CI152" s="135"/>
      <c r="CJ152" s="135"/>
      <c r="CK152" s="135"/>
      <c r="CL152" s="135"/>
      <c r="CM152" s="135"/>
      <c r="CN152" s="135"/>
      <c r="CO152" s="330"/>
      <c r="CP152" s="135"/>
      <c r="CQ152" s="135"/>
      <c r="CR152" s="135"/>
      <c r="CS152" s="135"/>
      <c r="CT152" s="135"/>
      <c r="CU152" s="135"/>
      <c r="CV152" s="135"/>
      <c r="CW152" s="135"/>
      <c r="CX152" s="135"/>
      <c r="CY152" s="135"/>
      <c r="CZ152" s="135"/>
      <c r="DA152" s="135"/>
      <c r="DB152" s="137"/>
      <c r="DC152" s="137"/>
      <c r="DD152" s="137"/>
      <c r="DE152" s="135"/>
      <c r="DF152" s="135"/>
      <c r="DG152" s="135"/>
      <c r="DH152" s="135"/>
      <c r="DI152" s="135"/>
      <c r="DJ152" s="135"/>
      <c r="DK152" s="135"/>
      <c r="DL152" s="135"/>
      <c r="DM152" s="135"/>
      <c r="DN152" s="135"/>
      <c r="DO152" s="135"/>
      <c r="DP152" s="135"/>
      <c r="DQ152" s="135"/>
      <c r="DR152" s="135"/>
      <c r="DS152" s="135"/>
      <c r="DT152" s="135"/>
      <c r="DU152" s="135"/>
      <c r="DV152" s="135"/>
      <c r="DW152" s="135"/>
      <c r="DX152" s="135"/>
      <c r="DY152" s="135"/>
      <c r="DZ152" s="135"/>
      <c r="EA152" s="135"/>
      <c r="EB152" s="135"/>
      <c r="EC152" s="135"/>
      <c r="ED152" s="135"/>
      <c r="EE152" s="135"/>
      <c r="EF152" s="135"/>
      <c r="EG152" s="135"/>
      <c r="EH152" s="135"/>
      <c r="EI152" s="135"/>
      <c r="EJ152" s="135"/>
      <c r="EK152" s="135"/>
      <c r="EL152" s="135"/>
      <c r="EM152" s="135"/>
      <c r="EN152" s="135"/>
      <c r="EO152" s="135"/>
      <c r="EP152" s="135"/>
      <c r="EQ152" s="135"/>
      <c r="ER152" s="135"/>
      <c r="ES152" s="135"/>
      <c r="ET152" s="135"/>
      <c r="EU152" s="135"/>
      <c r="EV152" s="135"/>
      <c r="EW152" s="135"/>
      <c r="EX152" s="135"/>
      <c r="EY152" s="135"/>
      <c r="EZ152" s="135"/>
      <c r="FA152" s="135"/>
      <c r="FB152" s="135"/>
      <c r="FC152" s="135"/>
      <c r="FD152" s="135"/>
      <c r="FE152" s="135"/>
      <c r="FF152" s="135"/>
      <c r="FG152" s="135"/>
      <c r="FH152" s="135"/>
      <c r="FI152" s="135"/>
      <c r="FJ152" s="135"/>
      <c r="FK152" s="135"/>
      <c r="FL152" s="135"/>
      <c r="FM152" s="135"/>
      <c r="FN152" s="135"/>
      <c r="FO152" s="135"/>
      <c r="FP152" s="135"/>
      <c r="FQ152" s="135"/>
      <c r="FR152" s="135"/>
      <c r="FS152" s="135"/>
      <c r="FT152" s="135"/>
      <c r="FU152" s="135"/>
      <c r="FV152" s="135"/>
      <c r="FW152" s="135"/>
      <c r="FX152" s="135"/>
      <c r="FY152" s="135"/>
      <c r="FZ152" s="135"/>
      <c r="GA152" s="135"/>
      <c r="GB152" s="135"/>
      <c r="GC152" s="135"/>
      <c r="GD152" s="135"/>
      <c r="GE152" s="135"/>
      <c r="GF152" s="135"/>
      <c r="GG152" s="135"/>
      <c r="GH152" s="135"/>
      <c r="GI152" s="135"/>
      <c r="GJ152" s="135"/>
      <c r="GK152" s="135"/>
      <c r="GL152" s="132"/>
      <c r="GM152" s="132"/>
      <c r="GN152" s="132"/>
      <c r="GO152" s="132"/>
      <c r="GP152" s="132"/>
      <c r="GQ152" s="132"/>
      <c r="GR152" s="135"/>
      <c r="GS152" s="135"/>
      <c r="GT152" s="135"/>
      <c r="GU152" s="135"/>
      <c r="GV152" s="135"/>
      <c r="GW152" s="135"/>
      <c r="GX152" s="135"/>
      <c r="GY152" s="132"/>
      <c r="GZ152" s="132"/>
      <c r="HA152" s="132"/>
      <c r="HB152" s="135"/>
      <c r="HC152" s="135"/>
      <c r="HD152" s="135"/>
      <c r="HE152" s="135"/>
      <c r="HF152" s="135"/>
      <c r="HG152" s="135"/>
      <c r="HH152" s="135"/>
      <c r="HI152" s="132"/>
      <c r="HJ152" s="132"/>
      <c r="HK152" s="132"/>
      <c r="HL152" s="132"/>
      <c r="HM152" s="132"/>
      <c r="HN152" s="132"/>
      <c r="HO152" s="135"/>
      <c r="HP152" s="135"/>
      <c r="HQ152" s="135"/>
      <c r="HR152" s="135"/>
      <c r="HS152" s="135"/>
      <c r="HT152" s="135"/>
      <c r="HU152" s="135"/>
      <c r="HV152" s="135"/>
      <c r="HW152" s="135"/>
      <c r="HX152" s="135"/>
      <c r="HY152" s="135"/>
      <c r="HZ152" s="135"/>
      <c r="IA152" s="135"/>
      <c r="IB152" s="135"/>
      <c r="IC152" s="135"/>
      <c r="ID152" s="135"/>
      <c r="IE152" s="135"/>
      <c r="IF152" s="135"/>
      <c r="IG152" s="135"/>
      <c r="IH152" s="135"/>
      <c r="II152" s="135"/>
      <c r="IJ152" s="135"/>
      <c r="IK152" s="135"/>
      <c r="IL152" s="135"/>
      <c r="IM152" s="135"/>
      <c r="IN152" s="135"/>
      <c r="IO152" s="132"/>
      <c r="IP152" s="132"/>
      <c r="IQ152" s="132"/>
      <c r="IR152" s="332"/>
      <c r="IS152" s="132"/>
      <c r="IT152" s="332"/>
      <c r="IU152" s="332"/>
      <c r="IV152" s="332"/>
      <c r="IW152" s="332"/>
      <c r="IX152" s="332"/>
      <c r="IY152" s="332"/>
      <c r="IZ152" s="332"/>
      <c r="JA152" s="332"/>
      <c r="JB152" s="332"/>
      <c r="JC152" s="332"/>
      <c r="JD152" s="332"/>
      <c r="JE152" s="332"/>
      <c r="JF152" s="332"/>
      <c r="JG152" s="332"/>
      <c r="JH152" s="332"/>
      <c r="JI152" s="332"/>
      <c r="JJ152" s="332"/>
      <c r="JK152" s="332"/>
      <c r="JL152" s="332"/>
      <c r="JM152" s="332"/>
      <c r="JN152" s="332"/>
      <c r="JO152" s="332"/>
      <c r="JP152" s="332"/>
      <c r="JQ152" s="332"/>
      <c r="JR152" s="332"/>
      <c r="JS152" s="332"/>
      <c r="JT152" s="332"/>
      <c r="JU152" s="332"/>
      <c r="JV152" s="332"/>
      <c r="JW152" s="332"/>
      <c r="JX152" s="332"/>
      <c r="JY152" s="332"/>
      <c r="JZ152" s="332"/>
      <c r="KA152" s="332"/>
      <c r="KB152" s="332"/>
      <c r="KC152" s="332"/>
      <c r="KD152" s="332"/>
      <c r="KE152" s="332"/>
      <c r="KF152" s="332"/>
      <c r="KG152" s="332"/>
      <c r="KH152" s="332"/>
      <c r="KI152" s="332"/>
      <c r="KJ152" s="332"/>
      <c r="KK152" s="332"/>
      <c r="KL152" s="332"/>
      <c r="KM152" s="332"/>
      <c r="KN152" s="332"/>
      <c r="KO152" s="332"/>
      <c r="KP152" s="332"/>
      <c r="KQ152" s="332"/>
      <c r="KR152" s="332"/>
      <c r="KS152" s="332"/>
      <c r="KT152" s="332"/>
      <c r="KU152" s="332"/>
      <c r="KV152" s="332"/>
      <c r="KW152" s="332"/>
      <c r="KX152" s="332"/>
      <c r="KY152" s="332"/>
      <c r="KZ152" s="332"/>
      <c r="LA152" s="332"/>
      <c r="LB152" s="332"/>
      <c r="LC152" s="332"/>
      <c r="LD152" s="332"/>
      <c r="LE152" s="332"/>
      <c r="LF152" s="332"/>
      <c r="LG152" s="332"/>
      <c r="LH152" s="332"/>
      <c r="LI152" s="332"/>
      <c r="LJ152" s="332"/>
      <c r="LK152" s="332"/>
      <c r="LL152" s="332"/>
      <c r="LM152" s="332"/>
      <c r="LN152" s="332"/>
      <c r="LO152" s="332"/>
      <c r="LP152" s="332"/>
      <c r="LQ152" s="332"/>
      <c r="LR152" s="332"/>
      <c r="LS152" s="132">
        <f t="shared" si="51"/>
        <v>3400000</v>
      </c>
      <c r="LT152" s="132">
        <f t="shared" si="52"/>
        <v>3383333.3333333335</v>
      </c>
      <c r="LU152" s="137">
        <f t="shared" si="53"/>
        <v>28867.513459481288</v>
      </c>
      <c r="LV152" s="136">
        <f t="shared" si="48"/>
        <v>8.5322699880240258E-3</v>
      </c>
      <c r="LW152" s="137">
        <f t="shared" si="49"/>
        <v>2843137.8151260507</v>
      </c>
      <c r="LX152" s="137">
        <f t="shared" si="50"/>
        <v>540196.18487394962</v>
      </c>
      <c r="LY152" s="377">
        <f t="shared" si="47"/>
        <v>3383334</v>
      </c>
      <c r="LZ152" s="138" t="s">
        <v>118</v>
      </c>
    </row>
    <row r="153" spans="1:338" s="5" customFormat="1" ht="91.5" customHeight="1" x14ac:dyDescent="0.3">
      <c r="A153" s="131">
        <f t="shared" si="54"/>
        <v>150</v>
      </c>
      <c r="B153" s="131" t="s">
        <v>516</v>
      </c>
      <c r="C153" s="8" t="s">
        <v>517</v>
      </c>
      <c r="D153" s="141" t="s">
        <v>8</v>
      </c>
      <c r="E153" s="142">
        <v>1</v>
      </c>
      <c r="F153" s="132"/>
      <c r="G153" s="132"/>
      <c r="H153" s="132"/>
      <c r="I153" s="132"/>
      <c r="J153" s="132"/>
      <c r="K153" s="132"/>
      <c r="L153" s="132"/>
      <c r="M153" s="132"/>
      <c r="N153" s="132"/>
      <c r="O153" s="132"/>
      <c r="P153" s="132"/>
      <c r="Q153" s="132"/>
      <c r="R153" s="132"/>
      <c r="S153" s="132"/>
      <c r="T153" s="132"/>
      <c r="U153" s="132"/>
      <c r="V153" s="132"/>
      <c r="W153" s="132"/>
      <c r="X153" s="132"/>
      <c r="Y153" s="132"/>
      <c r="Z153" s="132"/>
      <c r="AA153" s="132"/>
      <c r="AB153" s="132"/>
      <c r="AC153" s="132"/>
      <c r="AD153" s="132"/>
      <c r="AE153" s="132"/>
      <c r="AF153" s="133"/>
      <c r="AG153" s="132"/>
      <c r="AH153" s="132"/>
      <c r="AI153" s="132"/>
      <c r="AJ153" s="132"/>
      <c r="AK153" s="134"/>
      <c r="AL153" s="134"/>
      <c r="AM153" s="135"/>
      <c r="AN153" s="137"/>
      <c r="AO153" s="135"/>
      <c r="AP153" s="135"/>
      <c r="AQ153" s="135"/>
      <c r="AR153" s="135"/>
      <c r="AS153" s="135">
        <v>4350000</v>
      </c>
      <c r="AT153" s="135">
        <v>4200000</v>
      </c>
      <c r="AU153" s="135">
        <v>4300000</v>
      </c>
      <c r="AV153" s="137"/>
      <c r="AW153" s="137"/>
      <c r="AX153" s="132"/>
      <c r="AY153" s="132"/>
      <c r="AZ153" s="137"/>
      <c r="BA153" s="137"/>
      <c r="BB153" s="135"/>
      <c r="BC153" s="135"/>
      <c r="BD153" s="137"/>
      <c r="BE153" s="137"/>
      <c r="BF153" s="135"/>
      <c r="BG153" s="135"/>
      <c r="BH153" s="135"/>
      <c r="BI153" s="135"/>
      <c r="BJ153" s="135"/>
      <c r="BK153" s="135"/>
      <c r="BL153" s="135"/>
      <c r="BM153" s="135"/>
      <c r="BN153" s="135"/>
      <c r="BO153" s="135"/>
      <c r="BP153" s="135"/>
      <c r="BQ153" s="330"/>
      <c r="BR153" s="135"/>
      <c r="BS153" s="135"/>
      <c r="BT153" s="135"/>
      <c r="BU153" s="135"/>
      <c r="BV153" s="135"/>
      <c r="BW153" s="135"/>
      <c r="BX153" s="135"/>
      <c r="BY153" s="135"/>
      <c r="BZ153" s="132"/>
      <c r="CA153" s="132"/>
      <c r="CB153" s="132"/>
      <c r="CC153" s="132"/>
      <c r="CD153" s="132"/>
      <c r="CE153" s="132"/>
      <c r="CF153" s="137"/>
      <c r="CG153" s="137"/>
      <c r="CH153" s="330"/>
      <c r="CI153" s="135"/>
      <c r="CJ153" s="135"/>
      <c r="CK153" s="135"/>
      <c r="CL153" s="135"/>
      <c r="CM153" s="135"/>
      <c r="CN153" s="135"/>
      <c r="CO153" s="330"/>
      <c r="CP153" s="135"/>
      <c r="CQ153" s="135"/>
      <c r="CR153" s="135"/>
      <c r="CS153" s="135"/>
      <c r="CT153" s="135"/>
      <c r="CU153" s="135"/>
      <c r="CV153" s="135"/>
      <c r="CW153" s="135"/>
      <c r="CX153" s="135"/>
      <c r="CY153" s="135"/>
      <c r="CZ153" s="135"/>
      <c r="DA153" s="135"/>
      <c r="DB153" s="137"/>
      <c r="DC153" s="137"/>
      <c r="DD153" s="137"/>
      <c r="DE153" s="135"/>
      <c r="DF153" s="135"/>
      <c r="DG153" s="135"/>
      <c r="DH153" s="135"/>
      <c r="DI153" s="135"/>
      <c r="DJ153" s="135"/>
      <c r="DK153" s="135"/>
      <c r="DL153" s="135"/>
      <c r="DM153" s="135"/>
      <c r="DN153" s="135"/>
      <c r="DO153" s="135"/>
      <c r="DP153" s="135"/>
      <c r="DQ153" s="135"/>
      <c r="DR153" s="135"/>
      <c r="DS153" s="135"/>
      <c r="DT153" s="135"/>
      <c r="DU153" s="135"/>
      <c r="DV153" s="135"/>
      <c r="DW153" s="135"/>
      <c r="DX153" s="135"/>
      <c r="DY153" s="135"/>
      <c r="DZ153" s="135"/>
      <c r="EA153" s="135"/>
      <c r="EB153" s="135"/>
      <c r="EC153" s="135"/>
      <c r="ED153" s="135"/>
      <c r="EE153" s="135"/>
      <c r="EF153" s="135"/>
      <c r="EG153" s="135"/>
      <c r="EH153" s="135"/>
      <c r="EI153" s="135"/>
      <c r="EJ153" s="135"/>
      <c r="EK153" s="135"/>
      <c r="EL153" s="135"/>
      <c r="EM153" s="135"/>
      <c r="EN153" s="135"/>
      <c r="EO153" s="135"/>
      <c r="EP153" s="135"/>
      <c r="EQ153" s="135"/>
      <c r="ER153" s="135"/>
      <c r="ES153" s="135"/>
      <c r="ET153" s="135"/>
      <c r="EU153" s="135"/>
      <c r="EV153" s="135"/>
      <c r="EW153" s="135"/>
      <c r="EX153" s="135"/>
      <c r="EY153" s="135"/>
      <c r="EZ153" s="135"/>
      <c r="FA153" s="135"/>
      <c r="FB153" s="135"/>
      <c r="FC153" s="135"/>
      <c r="FD153" s="135"/>
      <c r="FE153" s="135"/>
      <c r="FF153" s="135"/>
      <c r="FG153" s="135"/>
      <c r="FH153" s="135"/>
      <c r="FI153" s="135"/>
      <c r="FJ153" s="135"/>
      <c r="FK153" s="135"/>
      <c r="FL153" s="135"/>
      <c r="FM153" s="135"/>
      <c r="FN153" s="135"/>
      <c r="FO153" s="135"/>
      <c r="FP153" s="135"/>
      <c r="FQ153" s="135"/>
      <c r="FR153" s="135"/>
      <c r="FS153" s="135"/>
      <c r="FT153" s="135"/>
      <c r="FU153" s="135"/>
      <c r="FV153" s="135"/>
      <c r="FW153" s="135"/>
      <c r="FX153" s="135"/>
      <c r="FY153" s="135"/>
      <c r="FZ153" s="135"/>
      <c r="GA153" s="135"/>
      <c r="GB153" s="135"/>
      <c r="GC153" s="135"/>
      <c r="GD153" s="135"/>
      <c r="GE153" s="135"/>
      <c r="GF153" s="135"/>
      <c r="GG153" s="135"/>
      <c r="GH153" s="135"/>
      <c r="GI153" s="135"/>
      <c r="GJ153" s="135"/>
      <c r="GK153" s="135"/>
      <c r="GL153" s="132"/>
      <c r="GM153" s="132"/>
      <c r="GN153" s="132"/>
      <c r="GO153" s="132"/>
      <c r="GP153" s="132"/>
      <c r="GQ153" s="132"/>
      <c r="GR153" s="135"/>
      <c r="GS153" s="135"/>
      <c r="GT153" s="135"/>
      <c r="GU153" s="135"/>
      <c r="GV153" s="135"/>
      <c r="GW153" s="135"/>
      <c r="GX153" s="135"/>
      <c r="GY153" s="132"/>
      <c r="GZ153" s="132"/>
      <c r="HA153" s="132"/>
      <c r="HB153" s="135"/>
      <c r="HC153" s="135"/>
      <c r="HD153" s="135"/>
      <c r="HE153" s="135"/>
      <c r="HF153" s="135"/>
      <c r="HG153" s="135"/>
      <c r="HH153" s="135"/>
      <c r="HI153" s="132"/>
      <c r="HJ153" s="132"/>
      <c r="HK153" s="132"/>
      <c r="HL153" s="132"/>
      <c r="HM153" s="132"/>
      <c r="HN153" s="132"/>
      <c r="HO153" s="135"/>
      <c r="HP153" s="135"/>
      <c r="HQ153" s="135"/>
      <c r="HR153" s="135"/>
      <c r="HS153" s="135"/>
      <c r="HT153" s="135"/>
      <c r="HU153" s="135"/>
      <c r="HV153" s="135"/>
      <c r="HW153" s="135"/>
      <c r="HX153" s="135"/>
      <c r="HY153" s="135"/>
      <c r="HZ153" s="135"/>
      <c r="IA153" s="135"/>
      <c r="IB153" s="135"/>
      <c r="IC153" s="135"/>
      <c r="ID153" s="135"/>
      <c r="IE153" s="135"/>
      <c r="IF153" s="135"/>
      <c r="IG153" s="135"/>
      <c r="IH153" s="135"/>
      <c r="II153" s="135"/>
      <c r="IJ153" s="135"/>
      <c r="IK153" s="135"/>
      <c r="IL153" s="135"/>
      <c r="IM153" s="135"/>
      <c r="IN153" s="135"/>
      <c r="IO153" s="132"/>
      <c r="IP153" s="132"/>
      <c r="IQ153" s="132"/>
      <c r="IR153" s="332"/>
      <c r="IS153" s="132"/>
      <c r="IT153" s="332"/>
      <c r="IU153" s="332"/>
      <c r="IV153" s="332"/>
      <c r="IW153" s="332"/>
      <c r="IX153" s="332"/>
      <c r="IY153" s="332"/>
      <c r="IZ153" s="332"/>
      <c r="JA153" s="332"/>
      <c r="JB153" s="332"/>
      <c r="JC153" s="332"/>
      <c r="JD153" s="332"/>
      <c r="JE153" s="332"/>
      <c r="JF153" s="332"/>
      <c r="JG153" s="332"/>
      <c r="JH153" s="332"/>
      <c r="JI153" s="332"/>
      <c r="JJ153" s="332"/>
      <c r="JK153" s="332"/>
      <c r="JL153" s="332"/>
      <c r="JM153" s="332"/>
      <c r="JN153" s="332"/>
      <c r="JO153" s="332"/>
      <c r="JP153" s="332"/>
      <c r="JQ153" s="332"/>
      <c r="JR153" s="332"/>
      <c r="JS153" s="332"/>
      <c r="JT153" s="332"/>
      <c r="JU153" s="332"/>
      <c r="JV153" s="332"/>
      <c r="JW153" s="332"/>
      <c r="JX153" s="332"/>
      <c r="JY153" s="332"/>
      <c r="JZ153" s="332"/>
      <c r="KA153" s="332"/>
      <c r="KB153" s="332"/>
      <c r="KC153" s="332"/>
      <c r="KD153" s="332"/>
      <c r="KE153" s="332"/>
      <c r="KF153" s="332"/>
      <c r="KG153" s="332"/>
      <c r="KH153" s="332"/>
      <c r="KI153" s="332"/>
      <c r="KJ153" s="332"/>
      <c r="KK153" s="332"/>
      <c r="KL153" s="332"/>
      <c r="KM153" s="332"/>
      <c r="KN153" s="332"/>
      <c r="KO153" s="332"/>
      <c r="KP153" s="332"/>
      <c r="KQ153" s="332"/>
      <c r="KR153" s="332"/>
      <c r="KS153" s="332"/>
      <c r="KT153" s="332"/>
      <c r="KU153" s="332"/>
      <c r="KV153" s="332"/>
      <c r="KW153" s="332"/>
      <c r="KX153" s="332"/>
      <c r="KY153" s="332"/>
      <c r="KZ153" s="332"/>
      <c r="LA153" s="332"/>
      <c r="LB153" s="332"/>
      <c r="LC153" s="332"/>
      <c r="LD153" s="332"/>
      <c r="LE153" s="332"/>
      <c r="LF153" s="332"/>
      <c r="LG153" s="332"/>
      <c r="LH153" s="332"/>
      <c r="LI153" s="332"/>
      <c r="LJ153" s="332"/>
      <c r="LK153" s="332"/>
      <c r="LL153" s="332"/>
      <c r="LM153" s="332"/>
      <c r="LN153" s="332"/>
      <c r="LO153" s="332"/>
      <c r="LP153" s="332"/>
      <c r="LQ153" s="332"/>
      <c r="LR153" s="332"/>
      <c r="LS153" s="132">
        <f t="shared" si="51"/>
        <v>4300000</v>
      </c>
      <c r="LT153" s="132">
        <f t="shared" si="52"/>
        <v>4283333.333333333</v>
      </c>
      <c r="LU153" s="137">
        <f t="shared" si="53"/>
        <v>76376.261582597333</v>
      </c>
      <c r="LV153" s="136">
        <f t="shared" si="48"/>
        <v>1.7831033832512999E-2</v>
      </c>
      <c r="LW153" s="137">
        <f t="shared" si="49"/>
        <v>3599440.3361344538</v>
      </c>
      <c r="LX153" s="137">
        <f t="shared" si="50"/>
        <v>683893.66386554623</v>
      </c>
      <c r="LY153" s="377">
        <f t="shared" si="47"/>
        <v>4283334</v>
      </c>
      <c r="LZ153" s="138" t="s">
        <v>125</v>
      </c>
    </row>
    <row r="154" spans="1:338" s="5" customFormat="1" ht="91.5" customHeight="1" x14ac:dyDescent="0.3">
      <c r="A154" s="131">
        <f t="shared" si="54"/>
        <v>151</v>
      </c>
      <c r="B154" s="131" t="s">
        <v>518</v>
      </c>
      <c r="C154" s="8" t="s">
        <v>519</v>
      </c>
      <c r="D154" s="141" t="s">
        <v>8</v>
      </c>
      <c r="E154" s="142">
        <v>1</v>
      </c>
      <c r="F154" s="132"/>
      <c r="G154" s="132"/>
      <c r="H154" s="132"/>
      <c r="I154" s="132"/>
      <c r="J154" s="132"/>
      <c r="K154" s="132"/>
      <c r="L154" s="132"/>
      <c r="M154" s="132"/>
      <c r="N154" s="132"/>
      <c r="O154" s="132"/>
      <c r="P154" s="132"/>
      <c r="Q154" s="132"/>
      <c r="R154" s="132"/>
      <c r="S154" s="132"/>
      <c r="T154" s="132"/>
      <c r="U154" s="132"/>
      <c r="V154" s="132"/>
      <c r="W154" s="132"/>
      <c r="X154" s="132"/>
      <c r="Y154" s="132"/>
      <c r="Z154" s="132"/>
      <c r="AA154" s="132"/>
      <c r="AB154" s="132"/>
      <c r="AC154" s="132"/>
      <c r="AD154" s="132"/>
      <c r="AE154" s="132"/>
      <c r="AF154" s="133"/>
      <c r="AG154" s="132"/>
      <c r="AH154" s="132"/>
      <c r="AI154" s="132"/>
      <c r="AJ154" s="132"/>
      <c r="AK154" s="134"/>
      <c r="AL154" s="134"/>
      <c r="AM154" s="135"/>
      <c r="AN154" s="137"/>
      <c r="AO154" s="135"/>
      <c r="AP154" s="135"/>
      <c r="AQ154" s="135"/>
      <c r="AR154" s="135"/>
      <c r="AS154" s="135">
        <v>378000</v>
      </c>
      <c r="AT154" s="135">
        <v>375000</v>
      </c>
      <c r="AU154" s="135">
        <v>373000</v>
      </c>
      <c r="AV154" s="137"/>
      <c r="AW154" s="137"/>
      <c r="AX154" s="132"/>
      <c r="AY154" s="132"/>
      <c r="AZ154" s="137"/>
      <c r="BA154" s="137"/>
      <c r="BB154" s="135"/>
      <c r="BC154" s="135"/>
      <c r="BD154" s="137"/>
      <c r="BE154" s="137"/>
      <c r="BF154" s="135"/>
      <c r="BG154" s="135"/>
      <c r="BH154" s="135"/>
      <c r="BI154" s="135"/>
      <c r="BJ154" s="135"/>
      <c r="BK154" s="135"/>
      <c r="BL154" s="135"/>
      <c r="BM154" s="135"/>
      <c r="BN154" s="135"/>
      <c r="BO154" s="135"/>
      <c r="BP154" s="135"/>
      <c r="BQ154" s="330"/>
      <c r="BR154" s="135"/>
      <c r="BS154" s="135"/>
      <c r="BT154" s="135"/>
      <c r="BU154" s="135"/>
      <c r="BV154" s="135"/>
      <c r="BW154" s="135"/>
      <c r="BX154" s="135"/>
      <c r="BY154" s="135"/>
      <c r="BZ154" s="132"/>
      <c r="CA154" s="132"/>
      <c r="CB154" s="132"/>
      <c r="CC154" s="132"/>
      <c r="CD154" s="132"/>
      <c r="CE154" s="132"/>
      <c r="CF154" s="137"/>
      <c r="CG154" s="137"/>
      <c r="CH154" s="330"/>
      <c r="CI154" s="135"/>
      <c r="CJ154" s="135"/>
      <c r="CK154" s="135"/>
      <c r="CL154" s="135"/>
      <c r="CM154" s="135"/>
      <c r="CN154" s="135"/>
      <c r="CO154" s="330"/>
      <c r="CP154" s="135"/>
      <c r="CQ154" s="135"/>
      <c r="CR154" s="135"/>
      <c r="CS154" s="135"/>
      <c r="CT154" s="135"/>
      <c r="CU154" s="135"/>
      <c r="CV154" s="135"/>
      <c r="CW154" s="135"/>
      <c r="CX154" s="135"/>
      <c r="CY154" s="135"/>
      <c r="CZ154" s="135"/>
      <c r="DA154" s="135"/>
      <c r="DB154" s="137"/>
      <c r="DC154" s="137"/>
      <c r="DD154" s="137"/>
      <c r="DE154" s="135"/>
      <c r="DF154" s="135"/>
      <c r="DG154" s="135"/>
      <c r="DH154" s="135"/>
      <c r="DI154" s="135"/>
      <c r="DJ154" s="135"/>
      <c r="DK154" s="135"/>
      <c r="DL154" s="135"/>
      <c r="DM154" s="135"/>
      <c r="DN154" s="135"/>
      <c r="DO154" s="135"/>
      <c r="DP154" s="135"/>
      <c r="DQ154" s="135"/>
      <c r="DR154" s="135"/>
      <c r="DS154" s="135"/>
      <c r="DT154" s="135"/>
      <c r="DU154" s="135"/>
      <c r="DV154" s="135"/>
      <c r="DW154" s="135"/>
      <c r="DX154" s="135"/>
      <c r="DY154" s="135"/>
      <c r="DZ154" s="135"/>
      <c r="EA154" s="135"/>
      <c r="EB154" s="135"/>
      <c r="EC154" s="135"/>
      <c r="ED154" s="135"/>
      <c r="EE154" s="135"/>
      <c r="EF154" s="135"/>
      <c r="EG154" s="135"/>
      <c r="EH154" s="135"/>
      <c r="EI154" s="135"/>
      <c r="EJ154" s="135"/>
      <c r="EK154" s="135"/>
      <c r="EL154" s="135"/>
      <c r="EM154" s="135"/>
      <c r="EN154" s="135"/>
      <c r="EO154" s="135"/>
      <c r="EP154" s="135"/>
      <c r="EQ154" s="135"/>
      <c r="ER154" s="135"/>
      <c r="ES154" s="135"/>
      <c r="ET154" s="135"/>
      <c r="EU154" s="135"/>
      <c r="EV154" s="135"/>
      <c r="EW154" s="135"/>
      <c r="EX154" s="135"/>
      <c r="EY154" s="135"/>
      <c r="EZ154" s="135"/>
      <c r="FA154" s="135"/>
      <c r="FB154" s="135"/>
      <c r="FC154" s="135"/>
      <c r="FD154" s="135"/>
      <c r="FE154" s="135"/>
      <c r="FF154" s="135"/>
      <c r="FG154" s="135"/>
      <c r="FH154" s="135"/>
      <c r="FI154" s="135"/>
      <c r="FJ154" s="135"/>
      <c r="FK154" s="135"/>
      <c r="FL154" s="135"/>
      <c r="FM154" s="135"/>
      <c r="FN154" s="135"/>
      <c r="FO154" s="135"/>
      <c r="FP154" s="135"/>
      <c r="FQ154" s="135"/>
      <c r="FR154" s="135"/>
      <c r="FS154" s="135"/>
      <c r="FT154" s="135"/>
      <c r="FU154" s="135"/>
      <c r="FV154" s="135"/>
      <c r="FW154" s="135"/>
      <c r="FX154" s="135"/>
      <c r="FY154" s="135"/>
      <c r="FZ154" s="135"/>
      <c r="GA154" s="135"/>
      <c r="GB154" s="135"/>
      <c r="GC154" s="135"/>
      <c r="GD154" s="135"/>
      <c r="GE154" s="135"/>
      <c r="GF154" s="135"/>
      <c r="GG154" s="135"/>
      <c r="GH154" s="135"/>
      <c r="GI154" s="135"/>
      <c r="GJ154" s="135"/>
      <c r="GK154" s="135"/>
      <c r="GL154" s="132"/>
      <c r="GM154" s="132"/>
      <c r="GN154" s="132"/>
      <c r="GO154" s="132"/>
      <c r="GP154" s="132"/>
      <c r="GQ154" s="132"/>
      <c r="GR154" s="135"/>
      <c r="GS154" s="135"/>
      <c r="GT154" s="135"/>
      <c r="GU154" s="135"/>
      <c r="GV154" s="135"/>
      <c r="GW154" s="135"/>
      <c r="GX154" s="135"/>
      <c r="GY154" s="132"/>
      <c r="GZ154" s="132"/>
      <c r="HA154" s="132"/>
      <c r="HB154" s="135"/>
      <c r="HC154" s="135"/>
      <c r="HD154" s="135"/>
      <c r="HE154" s="135"/>
      <c r="HF154" s="135"/>
      <c r="HG154" s="135"/>
      <c r="HH154" s="135"/>
      <c r="HI154" s="132"/>
      <c r="HJ154" s="132"/>
      <c r="HK154" s="132"/>
      <c r="HL154" s="132"/>
      <c r="HM154" s="132"/>
      <c r="HN154" s="132"/>
      <c r="HO154" s="135"/>
      <c r="HP154" s="135"/>
      <c r="HQ154" s="135"/>
      <c r="HR154" s="135"/>
      <c r="HS154" s="135"/>
      <c r="HT154" s="135"/>
      <c r="HU154" s="135"/>
      <c r="HV154" s="135"/>
      <c r="HW154" s="135"/>
      <c r="HX154" s="135"/>
      <c r="HY154" s="135"/>
      <c r="HZ154" s="135"/>
      <c r="IA154" s="135"/>
      <c r="IB154" s="135"/>
      <c r="IC154" s="135"/>
      <c r="ID154" s="135"/>
      <c r="IE154" s="135"/>
      <c r="IF154" s="135"/>
      <c r="IG154" s="135"/>
      <c r="IH154" s="135"/>
      <c r="II154" s="135"/>
      <c r="IJ154" s="135"/>
      <c r="IK154" s="135"/>
      <c r="IL154" s="135"/>
      <c r="IM154" s="135"/>
      <c r="IN154" s="135"/>
      <c r="IO154" s="132"/>
      <c r="IP154" s="132"/>
      <c r="IQ154" s="132"/>
      <c r="IR154" s="332"/>
      <c r="IS154" s="132"/>
      <c r="IT154" s="332"/>
      <c r="IU154" s="332"/>
      <c r="IV154" s="332"/>
      <c r="IW154" s="332"/>
      <c r="IX154" s="332"/>
      <c r="IY154" s="332"/>
      <c r="IZ154" s="332"/>
      <c r="JA154" s="332"/>
      <c r="JB154" s="332"/>
      <c r="JC154" s="332"/>
      <c r="JD154" s="332"/>
      <c r="JE154" s="332"/>
      <c r="JF154" s="332"/>
      <c r="JG154" s="332"/>
      <c r="JH154" s="332"/>
      <c r="JI154" s="332"/>
      <c r="JJ154" s="332"/>
      <c r="JK154" s="332"/>
      <c r="JL154" s="332"/>
      <c r="JM154" s="332"/>
      <c r="JN154" s="332"/>
      <c r="JO154" s="332"/>
      <c r="JP154" s="332"/>
      <c r="JQ154" s="332"/>
      <c r="JR154" s="332"/>
      <c r="JS154" s="332"/>
      <c r="JT154" s="332"/>
      <c r="JU154" s="332"/>
      <c r="JV154" s="332"/>
      <c r="JW154" s="332"/>
      <c r="JX154" s="332"/>
      <c r="JY154" s="332"/>
      <c r="JZ154" s="332"/>
      <c r="KA154" s="332"/>
      <c r="KB154" s="332"/>
      <c r="KC154" s="332"/>
      <c r="KD154" s="332"/>
      <c r="KE154" s="332"/>
      <c r="KF154" s="332"/>
      <c r="KG154" s="332"/>
      <c r="KH154" s="332"/>
      <c r="KI154" s="332"/>
      <c r="KJ154" s="332"/>
      <c r="KK154" s="332"/>
      <c r="KL154" s="332"/>
      <c r="KM154" s="332"/>
      <c r="KN154" s="332"/>
      <c r="KO154" s="332"/>
      <c r="KP154" s="332"/>
      <c r="KQ154" s="332"/>
      <c r="KR154" s="332"/>
      <c r="KS154" s="332"/>
      <c r="KT154" s="332"/>
      <c r="KU154" s="332"/>
      <c r="KV154" s="332"/>
      <c r="KW154" s="332"/>
      <c r="KX154" s="332"/>
      <c r="KY154" s="332"/>
      <c r="KZ154" s="332"/>
      <c r="LA154" s="332"/>
      <c r="LB154" s="332"/>
      <c r="LC154" s="332"/>
      <c r="LD154" s="332"/>
      <c r="LE154" s="332"/>
      <c r="LF154" s="332"/>
      <c r="LG154" s="332"/>
      <c r="LH154" s="332"/>
      <c r="LI154" s="332"/>
      <c r="LJ154" s="332"/>
      <c r="LK154" s="332"/>
      <c r="LL154" s="332"/>
      <c r="LM154" s="332"/>
      <c r="LN154" s="332"/>
      <c r="LO154" s="332"/>
      <c r="LP154" s="332"/>
      <c r="LQ154" s="332"/>
      <c r="LR154" s="332"/>
      <c r="LS154" s="132">
        <f t="shared" si="51"/>
        <v>375000</v>
      </c>
      <c r="LT154" s="132">
        <f t="shared" si="52"/>
        <v>375333.33333333331</v>
      </c>
      <c r="LU154" s="137">
        <f t="shared" si="53"/>
        <v>2516.6114784235833</v>
      </c>
      <c r="LV154" s="136">
        <f t="shared" si="48"/>
        <v>6.7050039389615901E-3</v>
      </c>
      <c r="LW154" s="137">
        <f t="shared" si="49"/>
        <v>315406.72268907563</v>
      </c>
      <c r="LX154" s="137">
        <f t="shared" si="50"/>
        <v>59927.277310924372</v>
      </c>
      <c r="LY154" s="377">
        <f t="shared" si="47"/>
        <v>375334</v>
      </c>
      <c r="LZ154" s="138" t="s">
        <v>118</v>
      </c>
    </row>
    <row r="155" spans="1:338" s="5" customFormat="1" ht="91.5" customHeight="1" x14ac:dyDescent="0.3">
      <c r="A155" s="131">
        <f t="shared" si="54"/>
        <v>152</v>
      </c>
      <c r="B155" s="131" t="s">
        <v>520</v>
      </c>
      <c r="C155" s="8" t="s">
        <v>521</v>
      </c>
      <c r="D155" s="141" t="s">
        <v>8</v>
      </c>
      <c r="E155" s="142">
        <v>1</v>
      </c>
      <c r="F155" s="132"/>
      <c r="G155" s="132"/>
      <c r="H155" s="132"/>
      <c r="I155" s="132"/>
      <c r="J155" s="132"/>
      <c r="K155" s="132"/>
      <c r="L155" s="132"/>
      <c r="M155" s="132"/>
      <c r="N155" s="132"/>
      <c r="O155" s="132"/>
      <c r="P155" s="132"/>
      <c r="Q155" s="132"/>
      <c r="R155" s="132"/>
      <c r="S155" s="132"/>
      <c r="T155" s="132"/>
      <c r="U155" s="132"/>
      <c r="V155" s="132"/>
      <c r="W155" s="132"/>
      <c r="X155" s="132"/>
      <c r="Y155" s="132"/>
      <c r="Z155" s="132"/>
      <c r="AA155" s="132"/>
      <c r="AB155" s="132"/>
      <c r="AC155" s="132"/>
      <c r="AD155" s="132"/>
      <c r="AE155" s="132"/>
      <c r="AF155" s="133"/>
      <c r="AG155" s="132"/>
      <c r="AH155" s="132"/>
      <c r="AI155" s="132"/>
      <c r="AJ155" s="132"/>
      <c r="AK155" s="134"/>
      <c r="AL155" s="134"/>
      <c r="AM155" s="135"/>
      <c r="AN155" s="137"/>
      <c r="AO155" s="135"/>
      <c r="AP155" s="135"/>
      <c r="AQ155" s="135"/>
      <c r="AR155" s="135"/>
      <c r="AS155" s="135">
        <v>60000</v>
      </c>
      <c r="AT155" s="135">
        <v>60000</v>
      </c>
      <c r="AU155" s="135">
        <v>62000</v>
      </c>
      <c r="AV155" s="137"/>
      <c r="AW155" s="137"/>
      <c r="AX155" s="132"/>
      <c r="AY155" s="132"/>
      <c r="AZ155" s="137"/>
      <c r="BA155" s="137"/>
      <c r="BB155" s="135"/>
      <c r="BC155" s="135"/>
      <c r="BD155" s="137"/>
      <c r="BE155" s="137"/>
      <c r="BF155" s="135"/>
      <c r="BG155" s="135"/>
      <c r="BH155" s="135"/>
      <c r="BI155" s="135"/>
      <c r="BJ155" s="135"/>
      <c r="BK155" s="135"/>
      <c r="BL155" s="135"/>
      <c r="BM155" s="135"/>
      <c r="BN155" s="135"/>
      <c r="BO155" s="135"/>
      <c r="BP155" s="135"/>
      <c r="BQ155" s="330"/>
      <c r="BR155" s="135"/>
      <c r="BS155" s="135"/>
      <c r="BT155" s="135"/>
      <c r="BU155" s="135"/>
      <c r="BV155" s="135"/>
      <c r="BW155" s="135"/>
      <c r="BX155" s="135"/>
      <c r="BY155" s="135"/>
      <c r="BZ155" s="132"/>
      <c r="CA155" s="132"/>
      <c r="CB155" s="132"/>
      <c r="CC155" s="132"/>
      <c r="CD155" s="132"/>
      <c r="CE155" s="132"/>
      <c r="CF155" s="137"/>
      <c r="CG155" s="137"/>
      <c r="CH155" s="330"/>
      <c r="CI155" s="135"/>
      <c r="CJ155" s="135"/>
      <c r="CK155" s="135"/>
      <c r="CL155" s="135"/>
      <c r="CM155" s="135"/>
      <c r="CN155" s="135"/>
      <c r="CO155" s="330"/>
      <c r="CP155" s="135"/>
      <c r="CQ155" s="135"/>
      <c r="CR155" s="135"/>
      <c r="CS155" s="135"/>
      <c r="CT155" s="135"/>
      <c r="CU155" s="135"/>
      <c r="CV155" s="135"/>
      <c r="CW155" s="135"/>
      <c r="CX155" s="135"/>
      <c r="CY155" s="135"/>
      <c r="CZ155" s="135"/>
      <c r="DA155" s="135"/>
      <c r="DB155" s="137"/>
      <c r="DC155" s="137"/>
      <c r="DD155" s="137"/>
      <c r="DE155" s="135"/>
      <c r="DF155" s="135"/>
      <c r="DG155" s="135"/>
      <c r="DH155" s="135"/>
      <c r="DI155" s="135"/>
      <c r="DJ155" s="135"/>
      <c r="DK155" s="135"/>
      <c r="DL155" s="135"/>
      <c r="DM155" s="135"/>
      <c r="DN155" s="135"/>
      <c r="DO155" s="135"/>
      <c r="DP155" s="135"/>
      <c r="DQ155" s="135"/>
      <c r="DR155" s="135"/>
      <c r="DS155" s="135"/>
      <c r="DT155" s="135"/>
      <c r="DU155" s="135"/>
      <c r="DV155" s="135"/>
      <c r="DW155" s="135"/>
      <c r="DX155" s="135"/>
      <c r="DY155" s="135"/>
      <c r="DZ155" s="135"/>
      <c r="EA155" s="135"/>
      <c r="EB155" s="135"/>
      <c r="EC155" s="135"/>
      <c r="ED155" s="135"/>
      <c r="EE155" s="135"/>
      <c r="EF155" s="135"/>
      <c r="EG155" s="135"/>
      <c r="EH155" s="135"/>
      <c r="EI155" s="135"/>
      <c r="EJ155" s="135"/>
      <c r="EK155" s="135"/>
      <c r="EL155" s="135"/>
      <c r="EM155" s="135"/>
      <c r="EN155" s="135"/>
      <c r="EO155" s="135"/>
      <c r="EP155" s="135"/>
      <c r="EQ155" s="135"/>
      <c r="ER155" s="135"/>
      <c r="ES155" s="135"/>
      <c r="ET155" s="135"/>
      <c r="EU155" s="135"/>
      <c r="EV155" s="135"/>
      <c r="EW155" s="135"/>
      <c r="EX155" s="135"/>
      <c r="EY155" s="135"/>
      <c r="EZ155" s="135"/>
      <c r="FA155" s="135"/>
      <c r="FB155" s="135"/>
      <c r="FC155" s="135"/>
      <c r="FD155" s="135"/>
      <c r="FE155" s="135"/>
      <c r="FF155" s="135"/>
      <c r="FG155" s="135"/>
      <c r="FH155" s="135"/>
      <c r="FI155" s="135"/>
      <c r="FJ155" s="135"/>
      <c r="FK155" s="135"/>
      <c r="FL155" s="135"/>
      <c r="FM155" s="135"/>
      <c r="FN155" s="135"/>
      <c r="FO155" s="135"/>
      <c r="FP155" s="135"/>
      <c r="FQ155" s="135"/>
      <c r="FR155" s="135"/>
      <c r="FS155" s="135"/>
      <c r="FT155" s="135"/>
      <c r="FU155" s="135"/>
      <c r="FV155" s="135"/>
      <c r="FW155" s="135"/>
      <c r="FX155" s="135"/>
      <c r="FY155" s="135"/>
      <c r="FZ155" s="135"/>
      <c r="GA155" s="135"/>
      <c r="GB155" s="135"/>
      <c r="GC155" s="135"/>
      <c r="GD155" s="135"/>
      <c r="GE155" s="135"/>
      <c r="GF155" s="135"/>
      <c r="GG155" s="135"/>
      <c r="GH155" s="135"/>
      <c r="GI155" s="135"/>
      <c r="GJ155" s="135"/>
      <c r="GK155" s="135"/>
      <c r="GL155" s="132"/>
      <c r="GM155" s="132"/>
      <c r="GN155" s="132"/>
      <c r="GO155" s="132"/>
      <c r="GP155" s="132"/>
      <c r="GQ155" s="132"/>
      <c r="GR155" s="135"/>
      <c r="GS155" s="135"/>
      <c r="GT155" s="135"/>
      <c r="GU155" s="135"/>
      <c r="GV155" s="135"/>
      <c r="GW155" s="135"/>
      <c r="GX155" s="135"/>
      <c r="GY155" s="132"/>
      <c r="GZ155" s="132"/>
      <c r="HA155" s="132"/>
      <c r="HB155" s="135"/>
      <c r="HC155" s="135"/>
      <c r="HD155" s="135"/>
      <c r="HE155" s="135"/>
      <c r="HF155" s="135"/>
      <c r="HG155" s="135"/>
      <c r="HH155" s="135"/>
      <c r="HI155" s="132"/>
      <c r="HJ155" s="132"/>
      <c r="HK155" s="132"/>
      <c r="HL155" s="132"/>
      <c r="HM155" s="132"/>
      <c r="HN155" s="132"/>
      <c r="HO155" s="135"/>
      <c r="HP155" s="135"/>
      <c r="HQ155" s="135"/>
      <c r="HR155" s="135"/>
      <c r="HS155" s="135"/>
      <c r="HT155" s="135"/>
      <c r="HU155" s="135"/>
      <c r="HV155" s="135"/>
      <c r="HW155" s="135"/>
      <c r="HX155" s="135"/>
      <c r="HY155" s="135"/>
      <c r="HZ155" s="135"/>
      <c r="IA155" s="135"/>
      <c r="IB155" s="135"/>
      <c r="IC155" s="135"/>
      <c r="ID155" s="135"/>
      <c r="IE155" s="135"/>
      <c r="IF155" s="135"/>
      <c r="IG155" s="135"/>
      <c r="IH155" s="135"/>
      <c r="II155" s="135"/>
      <c r="IJ155" s="135"/>
      <c r="IK155" s="135"/>
      <c r="IL155" s="135"/>
      <c r="IM155" s="135"/>
      <c r="IN155" s="135"/>
      <c r="IO155" s="132"/>
      <c r="IP155" s="132"/>
      <c r="IQ155" s="132"/>
      <c r="IR155" s="332"/>
      <c r="IS155" s="132"/>
      <c r="IT155" s="332"/>
      <c r="IU155" s="332"/>
      <c r="IV155" s="332"/>
      <c r="IW155" s="332"/>
      <c r="IX155" s="332"/>
      <c r="IY155" s="332"/>
      <c r="IZ155" s="332"/>
      <c r="JA155" s="332"/>
      <c r="JB155" s="332"/>
      <c r="JC155" s="332"/>
      <c r="JD155" s="332"/>
      <c r="JE155" s="332"/>
      <c r="JF155" s="332"/>
      <c r="JG155" s="332"/>
      <c r="JH155" s="332"/>
      <c r="JI155" s="332"/>
      <c r="JJ155" s="332"/>
      <c r="JK155" s="332"/>
      <c r="JL155" s="332"/>
      <c r="JM155" s="332"/>
      <c r="JN155" s="332"/>
      <c r="JO155" s="332"/>
      <c r="JP155" s="332"/>
      <c r="JQ155" s="332"/>
      <c r="JR155" s="332"/>
      <c r="JS155" s="332"/>
      <c r="JT155" s="332"/>
      <c r="JU155" s="332"/>
      <c r="JV155" s="332"/>
      <c r="JW155" s="332"/>
      <c r="JX155" s="332"/>
      <c r="JY155" s="332"/>
      <c r="JZ155" s="332"/>
      <c r="KA155" s="332"/>
      <c r="KB155" s="332"/>
      <c r="KC155" s="332"/>
      <c r="KD155" s="332"/>
      <c r="KE155" s="332"/>
      <c r="KF155" s="332"/>
      <c r="KG155" s="332"/>
      <c r="KH155" s="332"/>
      <c r="KI155" s="332"/>
      <c r="KJ155" s="332"/>
      <c r="KK155" s="332"/>
      <c r="KL155" s="332"/>
      <c r="KM155" s="332"/>
      <c r="KN155" s="332"/>
      <c r="KO155" s="332"/>
      <c r="KP155" s="332"/>
      <c r="KQ155" s="332"/>
      <c r="KR155" s="332"/>
      <c r="KS155" s="332"/>
      <c r="KT155" s="332"/>
      <c r="KU155" s="332"/>
      <c r="KV155" s="332"/>
      <c r="KW155" s="332"/>
      <c r="KX155" s="332"/>
      <c r="KY155" s="332"/>
      <c r="KZ155" s="332"/>
      <c r="LA155" s="332"/>
      <c r="LB155" s="332"/>
      <c r="LC155" s="332"/>
      <c r="LD155" s="332"/>
      <c r="LE155" s="332"/>
      <c r="LF155" s="332"/>
      <c r="LG155" s="332"/>
      <c r="LH155" s="332"/>
      <c r="LI155" s="332"/>
      <c r="LJ155" s="332"/>
      <c r="LK155" s="332"/>
      <c r="LL155" s="332"/>
      <c r="LM155" s="332"/>
      <c r="LN155" s="332"/>
      <c r="LO155" s="332"/>
      <c r="LP155" s="332"/>
      <c r="LQ155" s="332"/>
      <c r="LR155" s="332"/>
      <c r="LS155" s="132">
        <f t="shared" si="51"/>
        <v>60000</v>
      </c>
      <c r="LT155" s="132">
        <f t="shared" si="52"/>
        <v>60666.666666666664</v>
      </c>
      <c r="LU155" s="137">
        <f t="shared" si="53"/>
        <v>1154.7005383792516</v>
      </c>
      <c r="LV155" s="136">
        <f t="shared" si="48"/>
        <v>1.9033525357899754E-2</v>
      </c>
      <c r="LW155" s="137">
        <f t="shared" si="49"/>
        <v>50980.672268907569</v>
      </c>
      <c r="LX155" s="137">
        <f t="shared" si="50"/>
        <v>9686.3277310924386</v>
      </c>
      <c r="LY155" s="377">
        <f t="shared" si="47"/>
        <v>60667</v>
      </c>
      <c r="LZ155" s="138" t="s">
        <v>118</v>
      </c>
    </row>
    <row r="156" spans="1:338" s="5" customFormat="1" ht="91.5" customHeight="1" x14ac:dyDescent="0.3">
      <c r="A156" s="131">
        <f t="shared" si="54"/>
        <v>153</v>
      </c>
      <c r="B156" s="131" t="s">
        <v>522</v>
      </c>
      <c r="C156" s="8" t="s">
        <v>523</v>
      </c>
      <c r="D156" s="141" t="s">
        <v>8</v>
      </c>
      <c r="E156" s="142">
        <v>1</v>
      </c>
      <c r="F156" s="132"/>
      <c r="G156" s="132"/>
      <c r="H156" s="132"/>
      <c r="I156" s="132"/>
      <c r="J156" s="132"/>
      <c r="K156" s="132"/>
      <c r="L156" s="132"/>
      <c r="M156" s="132"/>
      <c r="N156" s="132"/>
      <c r="O156" s="132"/>
      <c r="P156" s="132"/>
      <c r="Q156" s="132"/>
      <c r="R156" s="132"/>
      <c r="S156" s="132"/>
      <c r="T156" s="132"/>
      <c r="U156" s="132"/>
      <c r="V156" s="132"/>
      <c r="W156" s="132"/>
      <c r="X156" s="132"/>
      <c r="Y156" s="132"/>
      <c r="Z156" s="132"/>
      <c r="AA156" s="132"/>
      <c r="AB156" s="132"/>
      <c r="AC156" s="132"/>
      <c r="AD156" s="132"/>
      <c r="AE156" s="132"/>
      <c r="AF156" s="133"/>
      <c r="AG156" s="132"/>
      <c r="AH156" s="132"/>
      <c r="AI156" s="132"/>
      <c r="AJ156" s="132"/>
      <c r="AK156" s="134"/>
      <c r="AL156" s="134"/>
      <c r="AM156" s="135"/>
      <c r="AN156" s="137"/>
      <c r="AO156" s="135"/>
      <c r="AP156" s="135"/>
      <c r="AQ156" s="135"/>
      <c r="AR156" s="135"/>
      <c r="AS156" s="135">
        <v>1300000</v>
      </c>
      <c r="AT156" s="135">
        <v>1040000</v>
      </c>
      <c r="AU156" s="135">
        <v>1200000</v>
      </c>
      <c r="AV156" s="137"/>
      <c r="AW156" s="137"/>
      <c r="AX156" s="132"/>
      <c r="AY156" s="132"/>
      <c r="AZ156" s="137"/>
      <c r="BA156" s="137"/>
      <c r="BB156" s="135"/>
      <c r="BC156" s="135"/>
      <c r="BD156" s="137"/>
      <c r="BE156" s="137"/>
      <c r="BF156" s="135"/>
      <c r="BG156" s="135"/>
      <c r="BH156" s="135"/>
      <c r="BI156" s="135"/>
      <c r="BJ156" s="135"/>
      <c r="BK156" s="135"/>
      <c r="BL156" s="135"/>
      <c r="BM156" s="135"/>
      <c r="BN156" s="135"/>
      <c r="BO156" s="135"/>
      <c r="BP156" s="135"/>
      <c r="BQ156" s="330"/>
      <c r="BR156" s="135"/>
      <c r="BS156" s="135"/>
      <c r="BT156" s="135"/>
      <c r="BU156" s="135"/>
      <c r="BV156" s="135"/>
      <c r="BW156" s="135"/>
      <c r="BX156" s="135"/>
      <c r="BY156" s="135"/>
      <c r="BZ156" s="132"/>
      <c r="CA156" s="132"/>
      <c r="CB156" s="132"/>
      <c r="CC156" s="132"/>
      <c r="CD156" s="132"/>
      <c r="CE156" s="132"/>
      <c r="CF156" s="137"/>
      <c r="CG156" s="137"/>
      <c r="CH156" s="330"/>
      <c r="CI156" s="135"/>
      <c r="CJ156" s="135"/>
      <c r="CK156" s="135"/>
      <c r="CL156" s="135"/>
      <c r="CM156" s="135"/>
      <c r="CN156" s="135"/>
      <c r="CO156" s="330"/>
      <c r="CP156" s="135"/>
      <c r="CQ156" s="135"/>
      <c r="CR156" s="135"/>
      <c r="CS156" s="135"/>
      <c r="CT156" s="135"/>
      <c r="CU156" s="135"/>
      <c r="CV156" s="135"/>
      <c r="CW156" s="135"/>
      <c r="CX156" s="135"/>
      <c r="CY156" s="135"/>
      <c r="CZ156" s="135"/>
      <c r="DA156" s="135"/>
      <c r="DB156" s="137"/>
      <c r="DC156" s="137"/>
      <c r="DD156" s="137"/>
      <c r="DE156" s="135"/>
      <c r="DF156" s="135"/>
      <c r="DG156" s="135"/>
      <c r="DH156" s="135"/>
      <c r="DI156" s="135"/>
      <c r="DJ156" s="135"/>
      <c r="DK156" s="135"/>
      <c r="DL156" s="135"/>
      <c r="DM156" s="135"/>
      <c r="DN156" s="135"/>
      <c r="DO156" s="135"/>
      <c r="DP156" s="135"/>
      <c r="DQ156" s="135"/>
      <c r="DR156" s="135"/>
      <c r="DS156" s="135"/>
      <c r="DT156" s="135"/>
      <c r="DU156" s="135"/>
      <c r="DV156" s="135"/>
      <c r="DW156" s="135"/>
      <c r="DX156" s="135"/>
      <c r="DY156" s="135"/>
      <c r="DZ156" s="135"/>
      <c r="EA156" s="135"/>
      <c r="EB156" s="135"/>
      <c r="EC156" s="135"/>
      <c r="ED156" s="135"/>
      <c r="EE156" s="135"/>
      <c r="EF156" s="135"/>
      <c r="EG156" s="135"/>
      <c r="EH156" s="135"/>
      <c r="EI156" s="135"/>
      <c r="EJ156" s="135"/>
      <c r="EK156" s="135"/>
      <c r="EL156" s="135"/>
      <c r="EM156" s="135"/>
      <c r="EN156" s="135"/>
      <c r="EO156" s="135"/>
      <c r="EP156" s="135"/>
      <c r="EQ156" s="135"/>
      <c r="ER156" s="135"/>
      <c r="ES156" s="135"/>
      <c r="ET156" s="135"/>
      <c r="EU156" s="135"/>
      <c r="EV156" s="135"/>
      <c r="EW156" s="135"/>
      <c r="EX156" s="135"/>
      <c r="EY156" s="135"/>
      <c r="EZ156" s="135"/>
      <c r="FA156" s="135"/>
      <c r="FB156" s="135"/>
      <c r="FC156" s="135"/>
      <c r="FD156" s="135"/>
      <c r="FE156" s="135"/>
      <c r="FF156" s="135"/>
      <c r="FG156" s="135"/>
      <c r="FH156" s="135"/>
      <c r="FI156" s="135"/>
      <c r="FJ156" s="135"/>
      <c r="FK156" s="135"/>
      <c r="FL156" s="135"/>
      <c r="FM156" s="135"/>
      <c r="FN156" s="135"/>
      <c r="FO156" s="135"/>
      <c r="FP156" s="135"/>
      <c r="FQ156" s="135"/>
      <c r="FR156" s="135"/>
      <c r="FS156" s="135"/>
      <c r="FT156" s="135"/>
      <c r="FU156" s="135"/>
      <c r="FV156" s="135"/>
      <c r="FW156" s="135"/>
      <c r="FX156" s="135"/>
      <c r="FY156" s="135"/>
      <c r="FZ156" s="135"/>
      <c r="GA156" s="135"/>
      <c r="GB156" s="135"/>
      <c r="GC156" s="135"/>
      <c r="GD156" s="135"/>
      <c r="GE156" s="135"/>
      <c r="GF156" s="135"/>
      <c r="GG156" s="135"/>
      <c r="GH156" s="135"/>
      <c r="GI156" s="135"/>
      <c r="GJ156" s="135"/>
      <c r="GK156" s="135"/>
      <c r="GL156" s="132"/>
      <c r="GM156" s="132"/>
      <c r="GN156" s="132"/>
      <c r="GO156" s="132"/>
      <c r="GP156" s="132"/>
      <c r="GQ156" s="132"/>
      <c r="GR156" s="135"/>
      <c r="GS156" s="135"/>
      <c r="GT156" s="135"/>
      <c r="GU156" s="135"/>
      <c r="GV156" s="135"/>
      <c r="GW156" s="135"/>
      <c r="GX156" s="135"/>
      <c r="GY156" s="132"/>
      <c r="GZ156" s="132"/>
      <c r="HA156" s="132"/>
      <c r="HB156" s="135"/>
      <c r="HC156" s="135"/>
      <c r="HD156" s="135"/>
      <c r="HE156" s="135"/>
      <c r="HF156" s="135"/>
      <c r="HG156" s="135"/>
      <c r="HH156" s="135"/>
      <c r="HI156" s="132"/>
      <c r="HJ156" s="132"/>
      <c r="HK156" s="132"/>
      <c r="HL156" s="132"/>
      <c r="HM156" s="132"/>
      <c r="HN156" s="132"/>
      <c r="HO156" s="135"/>
      <c r="HP156" s="135"/>
      <c r="HQ156" s="135"/>
      <c r="HR156" s="135"/>
      <c r="HS156" s="135"/>
      <c r="HT156" s="135"/>
      <c r="HU156" s="135"/>
      <c r="HV156" s="135"/>
      <c r="HW156" s="135"/>
      <c r="HX156" s="135"/>
      <c r="HY156" s="135"/>
      <c r="HZ156" s="135"/>
      <c r="IA156" s="135"/>
      <c r="IB156" s="135"/>
      <c r="IC156" s="135"/>
      <c r="ID156" s="135"/>
      <c r="IE156" s="135"/>
      <c r="IF156" s="135"/>
      <c r="IG156" s="135"/>
      <c r="IH156" s="135"/>
      <c r="II156" s="135"/>
      <c r="IJ156" s="135"/>
      <c r="IK156" s="135"/>
      <c r="IL156" s="135"/>
      <c r="IM156" s="135"/>
      <c r="IN156" s="135"/>
      <c r="IO156" s="132"/>
      <c r="IP156" s="132"/>
      <c r="IQ156" s="132"/>
      <c r="IR156" s="332"/>
      <c r="IS156" s="132"/>
      <c r="IT156" s="332"/>
      <c r="IU156" s="332"/>
      <c r="IV156" s="332"/>
      <c r="IW156" s="332"/>
      <c r="IX156" s="332"/>
      <c r="IY156" s="332"/>
      <c r="IZ156" s="332"/>
      <c r="JA156" s="332"/>
      <c r="JB156" s="332"/>
      <c r="JC156" s="332"/>
      <c r="JD156" s="332"/>
      <c r="JE156" s="332"/>
      <c r="JF156" s="332"/>
      <c r="JG156" s="332"/>
      <c r="JH156" s="332"/>
      <c r="JI156" s="332"/>
      <c r="JJ156" s="332"/>
      <c r="JK156" s="332"/>
      <c r="JL156" s="332"/>
      <c r="JM156" s="332"/>
      <c r="JN156" s="332"/>
      <c r="JO156" s="332"/>
      <c r="JP156" s="332"/>
      <c r="JQ156" s="332"/>
      <c r="JR156" s="332"/>
      <c r="JS156" s="332"/>
      <c r="JT156" s="332"/>
      <c r="JU156" s="332"/>
      <c r="JV156" s="332"/>
      <c r="JW156" s="332"/>
      <c r="JX156" s="332"/>
      <c r="JY156" s="332"/>
      <c r="JZ156" s="332"/>
      <c r="KA156" s="332"/>
      <c r="KB156" s="332"/>
      <c r="KC156" s="332"/>
      <c r="KD156" s="332"/>
      <c r="KE156" s="332"/>
      <c r="KF156" s="332"/>
      <c r="KG156" s="332"/>
      <c r="KH156" s="332"/>
      <c r="KI156" s="332"/>
      <c r="KJ156" s="332"/>
      <c r="KK156" s="332"/>
      <c r="KL156" s="332"/>
      <c r="KM156" s="332"/>
      <c r="KN156" s="332"/>
      <c r="KO156" s="332"/>
      <c r="KP156" s="332"/>
      <c r="KQ156" s="332"/>
      <c r="KR156" s="332"/>
      <c r="KS156" s="332"/>
      <c r="KT156" s="332"/>
      <c r="KU156" s="332"/>
      <c r="KV156" s="332"/>
      <c r="KW156" s="332"/>
      <c r="KX156" s="332"/>
      <c r="KY156" s="332"/>
      <c r="KZ156" s="332"/>
      <c r="LA156" s="332"/>
      <c r="LB156" s="332"/>
      <c r="LC156" s="332"/>
      <c r="LD156" s="332"/>
      <c r="LE156" s="332"/>
      <c r="LF156" s="332"/>
      <c r="LG156" s="332"/>
      <c r="LH156" s="332"/>
      <c r="LI156" s="332"/>
      <c r="LJ156" s="332"/>
      <c r="LK156" s="332"/>
      <c r="LL156" s="332"/>
      <c r="LM156" s="332"/>
      <c r="LN156" s="332"/>
      <c r="LO156" s="332"/>
      <c r="LP156" s="332"/>
      <c r="LQ156" s="332"/>
      <c r="LR156" s="332"/>
      <c r="LS156" s="132">
        <f t="shared" si="51"/>
        <v>1200000</v>
      </c>
      <c r="LT156" s="132">
        <f t="shared" si="52"/>
        <v>1180000</v>
      </c>
      <c r="LU156" s="137">
        <f t="shared" si="53"/>
        <v>131148.77048604001</v>
      </c>
      <c r="LV156" s="136">
        <f t="shared" si="48"/>
        <v>0.11114302583562713</v>
      </c>
      <c r="LW156" s="137">
        <f t="shared" si="49"/>
        <v>991596.63865546219</v>
      </c>
      <c r="LX156" s="137">
        <f t="shared" si="50"/>
        <v>188403.36134453781</v>
      </c>
      <c r="LY156" s="377">
        <f t="shared" si="47"/>
        <v>1180000</v>
      </c>
      <c r="LZ156" s="138" t="s">
        <v>118</v>
      </c>
    </row>
    <row r="157" spans="1:338" s="5" customFormat="1" ht="91.5" customHeight="1" x14ac:dyDescent="0.3">
      <c r="A157" s="131">
        <f t="shared" si="54"/>
        <v>154</v>
      </c>
      <c r="B157" s="131" t="s">
        <v>524</v>
      </c>
      <c r="C157" s="8" t="s">
        <v>525</v>
      </c>
      <c r="D157" s="141" t="s">
        <v>8</v>
      </c>
      <c r="E157" s="142">
        <v>1</v>
      </c>
      <c r="F157" s="132"/>
      <c r="G157" s="132"/>
      <c r="H157" s="132"/>
      <c r="I157" s="132"/>
      <c r="J157" s="132"/>
      <c r="K157" s="132"/>
      <c r="L157" s="132"/>
      <c r="M157" s="132"/>
      <c r="N157" s="132"/>
      <c r="O157" s="132"/>
      <c r="P157" s="132"/>
      <c r="Q157" s="132"/>
      <c r="R157" s="132"/>
      <c r="S157" s="132"/>
      <c r="T157" s="132"/>
      <c r="U157" s="132"/>
      <c r="V157" s="132"/>
      <c r="W157" s="132"/>
      <c r="X157" s="132"/>
      <c r="Y157" s="132"/>
      <c r="Z157" s="132"/>
      <c r="AA157" s="132"/>
      <c r="AB157" s="132"/>
      <c r="AC157" s="132"/>
      <c r="AD157" s="132"/>
      <c r="AE157" s="132"/>
      <c r="AF157" s="133"/>
      <c r="AG157" s="132"/>
      <c r="AH157" s="132"/>
      <c r="AI157" s="132"/>
      <c r="AJ157" s="132"/>
      <c r="AK157" s="134"/>
      <c r="AL157" s="134"/>
      <c r="AM157" s="135"/>
      <c r="AN157" s="137"/>
      <c r="AO157" s="135"/>
      <c r="AP157" s="135"/>
      <c r="AQ157" s="135"/>
      <c r="AR157" s="135"/>
      <c r="AS157" s="135">
        <v>850000</v>
      </c>
      <c r="AT157" s="135">
        <v>720000</v>
      </c>
      <c r="AU157" s="135">
        <v>800000</v>
      </c>
      <c r="AV157" s="137"/>
      <c r="AW157" s="137"/>
      <c r="AX157" s="132"/>
      <c r="AY157" s="132"/>
      <c r="AZ157" s="137"/>
      <c r="BA157" s="137"/>
      <c r="BB157" s="135"/>
      <c r="BC157" s="135"/>
      <c r="BD157" s="137"/>
      <c r="BE157" s="137"/>
      <c r="BF157" s="135"/>
      <c r="BG157" s="135"/>
      <c r="BH157" s="135"/>
      <c r="BI157" s="135"/>
      <c r="BJ157" s="135"/>
      <c r="BK157" s="135"/>
      <c r="BL157" s="135"/>
      <c r="BM157" s="135"/>
      <c r="BN157" s="135"/>
      <c r="BO157" s="135"/>
      <c r="BP157" s="135"/>
      <c r="BQ157" s="330"/>
      <c r="BR157" s="135"/>
      <c r="BS157" s="135"/>
      <c r="BT157" s="135"/>
      <c r="BU157" s="135"/>
      <c r="BV157" s="135"/>
      <c r="BW157" s="135"/>
      <c r="BX157" s="135"/>
      <c r="BY157" s="135"/>
      <c r="BZ157" s="132"/>
      <c r="CA157" s="132"/>
      <c r="CB157" s="132"/>
      <c r="CC157" s="132"/>
      <c r="CD157" s="132"/>
      <c r="CE157" s="132"/>
      <c r="CF157" s="137"/>
      <c r="CG157" s="137"/>
      <c r="CH157" s="330"/>
      <c r="CI157" s="135"/>
      <c r="CJ157" s="135"/>
      <c r="CK157" s="135"/>
      <c r="CL157" s="135"/>
      <c r="CM157" s="135"/>
      <c r="CN157" s="135"/>
      <c r="CO157" s="330"/>
      <c r="CP157" s="135"/>
      <c r="CQ157" s="135"/>
      <c r="CR157" s="135"/>
      <c r="CS157" s="135"/>
      <c r="CT157" s="135"/>
      <c r="CU157" s="135"/>
      <c r="CV157" s="135"/>
      <c r="CW157" s="135"/>
      <c r="CX157" s="135"/>
      <c r="CY157" s="135"/>
      <c r="CZ157" s="135"/>
      <c r="DA157" s="135"/>
      <c r="DB157" s="137"/>
      <c r="DC157" s="137"/>
      <c r="DD157" s="137"/>
      <c r="DE157" s="135"/>
      <c r="DF157" s="135"/>
      <c r="DG157" s="135"/>
      <c r="DH157" s="135"/>
      <c r="DI157" s="135"/>
      <c r="DJ157" s="135"/>
      <c r="DK157" s="135"/>
      <c r="DL157" s="135"/>
      <c r="DM157" s="135"/>
      <c r="DN157" s="135"/>
      <c r="DO157" s="135"/>
      <c r="DP157" s="135"/>
      <c r="DQ157" s="135"/>
      <c r="DR157" s="135"/>
      <c r="DS157" s="135"/>
      <c r="DT157" s="135"/>
      <c r="DU157" s="135"/>
      <c r="DV157" s="135"/>
      <c r="DW157" s="135"/>
      <c r="DX157" s="135"/>
      <c r="DY157" s="135"/>
      <c r="DZ157" s="135"/>
      <c r="EA157" s="135"/>
      <c r="EB157" s="135"/>
      <c r="EC157" s="135"/>
      <c r="ED157" s="135"/>
      <c r="EE157" s="135"/>
      <c r="EF157" s="135"/>
      <c r="EG157" s="135"/>
      <c r="EH157" s="135"/>
      <c r="EI157" s="135"/>
      <c r="EJ157" s="135"/>
      <c r="EK157" s="135"/>
      <c r="EL157" s="135"/>
      <c r="EM157" s="135"/>
      <c r="EN157" s="135"/>
      <c r="EO157" s="135"/>
      <c r="EP157" s="135"/>
      <c r="EQ157" s="135"/>
      <c r="ER157" s="135"/>
      <c r="ES157" s="135"/>
      <c r="ET157" s="135"/>
      <c r="EU157" s="135"/>
      <c r="EV157" s="135"/>
      <c r="EW157" s="135"/>
      <c r="EX157" s="135"/>
      <c r="EY157" s="135"/>
      <c r="EZ157" s="135"/>
      <c r="FA157" s="135"/>
      <c r="FB157" s="135"/>
      <c r="FC157" s="135"/>
      <c r="FD157" s="135"/>
      <c r="FE157" s="135"/>
      <c r="FF157" s="135"/>
      <c r="FG157" s="135"/>
      <c r="FH157" s="135"/>
      <c r="FI157" s="135"/>
      <c r="FJ157" s="135"/>
      <c r="FK157" s="135"/>
      <c r="FL157" s="135"/>
      <c r="FM157" s="135"/>
      <c r="FN157" s="135"/>
      <c r="FO157" s="135"/>
      <c r="FP157" s="135"/>
      <c r="FQ157" s="135"/>
      <c r="FR157" s="135"/>
      <c r="FS157" s="135"/>
      <c r="FT157" s="135"/>
      <c r="FU157" s="135"/>
      <c r="FV157" s="135"/>
      <c r="FW157" s="135"/>
      <c r="FX157" s="135"/>
      <c r="FY157" s="135"/>
      <c r="FZ157" s="135"/>
      <c r="GA157" s="135"/>
      <c r="GB157" s="135"/>
      <c r="GC157" s="135"/>
      <c r="GD157" s="135"/>
      <c r="GE157" s="135"/>
      <c r="GF157" s="135"/>
      <c r="GG157" s="135"/>
      <c r="GH157" s="135"/>
      <c r="GI157" s="135"/>
      <c r="GJ157" s="135"/>
      <c r="GK157" s="135"/>
      <c r="GL157" s="132"/>
      <c r="GM157" s="132"/>
      <c r="GN157" s="132"/>
      <c r="GO157" s="132"/>
      <c r="GP157" s="132"/>
      <c r="GQ157" s="132"/>
      <c r="GR157" s="135"/>
      <c r="GS157" s="135"/>
      <c r="GT157" s="135"/>
      <c r="GU157" s="135"/>
      <c r="GV157" s="135"/>
      <c r="GW157" s="135"/>
      <c r="GX157" s="135"/>
      <c r="GY157" s="132"/>
      <c r="GZ157" s="132"/>
      <c r="HA157" s="132"/>
      <c r="HB157" s="135"/>
      <c r="HC157" s="135"/>
      <c r="HD157" s="135"/>
      <c r="HE157" s="135"/>
      <c r="HF157" s="135"/>
      <c r="HG157" s="135"/>
      <c r="HH157" s="135"/>
      <c r="HI157" s="132"/>
      <c r="HJ157" s="132"/>
      <c r="HK157" s="132"/>
      <c r="HL157" s="132"/>
      <c r="HM157" s="132"/>
      <c r="HN157" s="132"/>
      <c r="HO157" s="135"/>
      <c r="HP157" s="135"/>
      <c r="HQ157" s="135"/>
      <c r="HR157" s="135"/>
      <c r="HS157" s="135"/>
      <c r="HT157" s="135"/>
      <c r="HU157" s="135"/>
      <c r="HV157" s="135"/>
      <c r="HW157" s="135"/>
      <c r="HX157" s="135"/>
      <c r="HY157" s="135"/>
      <c r="HZ157" s="135"/>
      <c r="IA157" s="135"/>
      <c r="IB157" s="135"/>
      <c r="IC157" s="135"/>
      <c r="ID157" s="135"/>
      <c r="IE157" s="135"/>
      <c r="IF157" s="135"/>
      <c r="IG157" s="135"/>
      <c r="IH157" s="135"/>
      <c r="II157" s="135"/>
      <c r="IJ157" s="135"/>
      <c r="IK157" s="135"/>
      <c r="IL157" s="135"/>
      <c r="IM157" s="135"/>
      <c r="IN157" s="135"/>
      <c r="IO157" s="132"/>
      <c r="IP157" s="132"/>
      <c r="IQ157" s="132"/>
      <c r="IR157" s="332"/>
      <c r="IS157" s="132"/>
      <c r="IT157" s="332"/>
      <c r="IU157" s="332"/>
      <c r="IV157" s="332"/>
      <c r="IW157" s="332"/>
      <c r="IX157" s="332"/>
      <c r="IY157" s="332"/>
      <c r="IZ157" s="332"/>
      <c r="JA157" s="332"/>
      <c r="JB157" s="332"/>
      <c r="JC157" s="332"/>
      <c r="JD157" s="332"/>
      <c r="JE157" s="332"/>
      <c r="JF157" s="332"/>
      <c r="JG157" s="332"/>
      <c r="JH157" s="332"/>
      <c r="JI157" s="332"/>
      <c r="JJ157" s="332"/>
      <c r="JK157" s="332"/>
      <c r="JL157" s="332"/>
      <c r="JM157" s="332"/>
      <c r="JN157" s="332"/>
      <c r="JO157" s="332"/>
      <c r="JP157" s="332"/>
      <c r="JQ157" s="332"/>
      <c r="JR157" s="332"/>
      <c r="JS157" s="332"/>
      <c r="JT157" s="332"/>
      <c r="JU157" s="332"/>
      <c r="JV157" s="332"/>
      <c r="JW157" s="332"/>
      <c r="JX157" s="332"/>
      <c r="JY157" s="332"/>
      <c r="JZ157" s="332"/>
      <c r="KA157" s="332"/>
      <c r="KB157" s="332"/>
      <c r="KC157" s="332"/>
      <c r="KD157" s="332"/>
      <c r="KE157" s="332"/>
      <c r="KF157" s="332"/>
      <c r="KG157" s="332"/>
      <c r="KH157" s="332"/>
      <c r="KI157" s="332"/>
      <c r="KJ157" s="332"/>
      <c r="KK157" s="332"/>
      <c r="KL157" s="332"/>
      <c r="KM157" s="332"/>
      <c r="KN157" s="332"/>
      <c r="KO157" s="332"/>
      <c r="KP157" s="332"/>
      <c r="KQ157" s="332"/>
      <c r="KR157" s="332"/>
      <c r="KS157" s="332"/>
      <c r="KT157" s="332"/>
      <c r="KU157" s="332"/>
      <c r="KV157" s="332"/>
      <c r="KW157" s="332"/>
      <c r="KX157" s="332"/>
      <c r="KY157" s="332"/>
      <c r="KZ157" s="332"/>
      <c r="LA157" s="332"/>
      <c r="LB157" s="332"/>
      <c r="LC157" s="332"/>
      <c r="LD157" s="332"/>
      <c r="LE157" s="332"/>
      <c r="LF157" s="332"/>
      <c r="LG157" s="332"/>
      <c r="LH157" s="332"/>
      <c r="LI157" s="332"/>
      <c r="LJ157" s="332"/>
      <c r="LK157" s="332"/>
      <c r="LL157" s="332"/>
      <c r="LM157" s="332"/>
      <c r="LN157" s="332"/>
      <c r="LO157" s="332"/>
      <c r="LP157" s="332"/>
      <c r="LQ157" s="332"/>
      <c r="LR157" s="332"/>
      <c r="LS157" s="132">
        <f t="shared" si="51"/>
        <v>800000</v>
      </c>
      <c r="LT157" s="132">
        <f t="shared" si="52"/>
        <v>790000</v>
      </c>
      <c r="LU157" s="137">
        <f t="shared" si="53"/>
        <v>65574.385243020006</v>
      </c>
      <c r="LV157" s="136">
        <f t="shared" si="48"/>
        <v>8.300555094053165E-2</v>
      </c>
      <c r="LW157" s="137">
        <f t="shared" si="49"/>
        <v>663865.54621848743</v>
      </c>
      <c r="LX157" s="137">
        <f t="shared" si="50"/>
        <v>126134.45378151261</v>
      </c>
      <c r="LY157" s="377">
        <f t="shared" si="47"/>
        <v>790000</v>
      </c>
      <c r="LZ157" s="138" t="s">
        <v>118</v>
      </c>
    </row>
    <row r="158" spans="1:338" s="5" customFormat="1" ht="91.5" customHeight="1" x14ac:dyDescent="0.3">
      <c r="A158" s="131">
        <f t="shared" si="54"/>
        <v>155</v>
      </c>
      <c r="B158" s="342" t="s">
        <v>526</v>
      </c>
      <c r="C158" s="140" t="s">
        <v>527</v>
      </c>
      <c r="D158" s="141" t="s">
        <v>8</v>
      </c>
      <c r="E158" s="142">
        <v>1</v>
      </c>
      <c r="F158" s="132"/>
      <c r="G158" s="132"/>
      <c r="H158" s="132"/>
      <c r="I158" s="132"/>
      <c r="J158" s="132"/>
      <c r="K158" s="132"/>
      <c r="L158" s="132"/>
      <c r="M158" s="132"/>
      <c r="N158" s="132"/>
      <c r="O158" s="132"/>
      <c r="P158" s="132"/>
      <c r="Q158" s="132"/>
      <c r="R158" s="132"/>
      <c r="S158" s="132"/>
      <c r="T158" s="132"/>
      <c r="U158" s="132"/>
      <c r="V158" s="132"/>
      <c r="W158" s="132"/>
      <c r="X158" s="132"/>
      <c r="Y158" s="132"/>
      <c r="Z158" s="132"/>
      <c r="AA158" s="132"/>
      <c r="AB158" s="132"/>
      <c r="AC158" s="132"/>
      <c r="AD158" s="132"/>
      <c r="AE158" s="132"/>
      <c r="AF158" s="133"/>
      <c r="AG158" s="132"/>
      <c r="AH158" s="132"/>
      <c r="AI158" s="132"/>
      <c r="AJ158" s="132"/>
      <c r="AK158" s="134"/>
      <c r="AL158" s="134"/>
      <c r="AM158" s="135"/>
      <c r="AN158" s="137"/>
      <c r="AO158" s="135"/>
      <c r="AP158" s="135"/>
      <c r="AQ158" s="135"/>
      <c r="AR158" s="135"/>
      <c r="AS158" s="135">
        <v>520000</v>
      </c>
      <c r="AT158" s="135">
        <v>475300</v>
      </c>
      <c r="AU158" s="135">
        <v>500000</v>
      </c>
      <c r="AV158" s="137"/>
      <c r="AW158" s="137"/>
      <c r="AX158" s="132"/>
      <c r="AY158" s="132"/>
      <c r="AZ158" s="137"/>
      <c r="BA158" s="137"/>
      <c r="BB158" s="135"/>
      <c r="BC158" s="135"/>
      <c r="BD158" s="137"/>
      <c r="BE158" s="137"/>
      <c r="BF158" s="135"/>
      <c r="BG158" s="135"/>
      <c r="BH158" s="135"/>
      <c r="BI158" s="135"/>
      <c r="BJ158" s="135"/>
      <c r="BK158" s="135"/>
      <c r="BL158" s="135"/>
      <c r="BM158" s="135"/>
      <c r="BN158" s="135"/>
      <c r="BO158" s="135"/>
      <c r="BP158" s="135"/>
      <c r="BQ158" s="330"/>
      <c r="BR158" s="135"/>
      <c r="BS158" s="135"/>
      <c r="BT158" s="135"/>
      <c r="BU158" s="135"/>
      <c r="BV158" s="135"/>
      <c r="BW158" s="135"/>
      <c r="BX158" s="135"/>
      <c r="BY158" s="135"/>
      <c r="BZ158" s="132"/>
      <c r="CA158" s="132"/>
      <c r="CB158" s="132"/>
      <c r="CC158" s="132"/>
      <c r="CD158" s="132"/>
      <c r="CE158" s="132"/>
      <c r="CF158" s="137"/>
      <c r="CG158" s="137"/>
      <c r="CH158" s="330"/>
      <c r="CI158" s="135"/>
      <c r="CJ158" s="135"/>
      <c r="CK158" s="135"/>
      <c r="CL158" s="135"/>
      <c r="CM158" s="135"/>
      <c r="CN158" s="135"/>
      <c r="CO158" s="330"/>
      <c r="CP158" s="135"/>
      <c r="CQ158" s="135"/>
      <c r="CR158" s="135"/>
      <c r="CS158" s="135"/>
      <c r="CT158" s="135"/>
      <c r="CU158" s="135"/>
      <c r="CV158" s="135"/>
      <c r="CW158" s="135"/>
      <c r="CX158" s="135"/>
      <c r="CY158" s="135"/>
      <c r="CZ158" s="135"/>
      <c r="DA158" s="135"/>
      <c r="DB158" s="137"/>
      <c r="DC158" s="137"/>
      <c r="DD158" s="137"/>
      <c r="DE158" s="135"/>
      <c r="DF158" s="135"/>
      <c r="DG158" s="135"/>
      <c r="DH158" s="135"/>
      <c r="DI158" s="135"/>
      <c r="DJ158" s="135"/>
      <c r="DK158" s="135"/>
      <c r="DL158" s="135"/>
      <c r="DM158" s="135"/>
      <c r="DN158" s="135"/>
      <c r="DO158" s="135"/>
      <c r="DP158" s="135"/>
      <c r="DQ158" s="135"/>
      <c r="DR158" s="135"/>
      <c r="DS158" s="135"/>
      <c r="DT158" s="135"/>
      <c r="DU158" s="135"/>
      <c r="DV158" s="135"/>
      <c r="DW158" s="135"/>
      <c r="DX158" s="135"/>
      <c r="DY158" s="135"/>
      <c r="DZ158" s="135"/>
      <c r="EA158" s="135"/>
      <c r="EB158" s="135"/>
      <c r="EC158" s="135"/>
      <c r="ED158" s="135"/>
      <c r="EE158" s="135"/>
      <c r="EF158" s="135"/>
      <c r="EG158" s="135"/>
      <c r="EH158" s="135"/>
      <c r="EI158" s="135"/>
      <c r="EJ158" s="135"/>
      <c r="EK158" s="135"/>
      <c r="EL158" s="135"/>
      <c r="EM158" s="135"/>
      <c r="EN158" s="135"/>
      <c r="EO158" s="135"/>
      <c r="EP158" s="135"/>
      <c r="EQ158" s="135"/>
      <c r="ER158" s="135"/>
      <c r="ES158" s="135"/>
      <c r="ET158" s="135"/>
      <c r="EU158" s="135"/>
      <c r="EV158" s="135"/>
      <c r="EW158" s="135"/>
      <c r="EX158" s="135"/>
      <c r="EY158" s="135"/>
      <c r="EZ158" s="135"/>
      <c r="FA158" s="135"/>
      <c r="FB158" s="135"/>
      <c r="FC158" s="135"/>
      <c r="FD158" s="135"/>
      <c r="FE158" s="135"/>
      <c r="FF158" s="135"/>
      <c r="FG158" s="135"/>
      <c r="FH158" s="135"/>
      <c r="FI158" s="135"/>
      <c r="FJ158" s="135"/>
      <c r="FK158" s="135"/>
      <c r="FL158" s="135"/>
      <c r="FM158" s="135"/>
      <c r="FN158" s="135"/>
      <c r="FO158" s="135"/>
      <c r="FP158" s="135"/>
      <c r="FQ158" s="135"/>
      <c r="FR158" s="135"/>
      <c r="FS158" s="135"/>
      <c r="FT158" s="135"/>
      <c r="FU158" s="135"/>
      <c r="FV158" s="135"/>
      <c r="FW158" s="135"/>
      <c r="FX158" s="135"/>
      <c r="FY158" s="135"/>
      <c r="FZ158" s="135"/>
      <c r="GA158" s="135"/>
      <c r="GB158" s="135"/>
      <c r="GC158" s="135"/>
      <c r="GD158" s="135"/>
      <c r="GE158" s="135"/>
      <c r="GF158" s="135"/>
      <c r="GG158" s="135"/>
      <c r="GH158" s="135"/>
      <c r="GI158" s="135"/>
      <c r="GJ158" s="135"/>
      <c r="GK158" s="135"/>
      <c r="GL158" s="132"/>
      <c r="GM158" s="132"/>
      <c r="GN158" s="132"/>
      <c r="GO158" s="132"/>
      <c r="GP158" s="132"/>
      <c r="GQ158" s="132"/>
      <c r="GR158" s="135"/>
      <c r="GS158" s="135"/>
      <c r="GT158" s="135"/>
      <c r="GU158" s="135"/>
      <c r="GV158" s="135"/>
      <c r="GW158" s="135"/>
      <c r="GX158" s="135"/>
      <c r="GY158" s="132"/>
      <c r="GZ158" s="132"/>
      <c r="HA158" s="132"/>
      <c r="HB158" s="135"/>
      <c r="HC158" s="135"/>
      <c r="HD158" s="135"/>
      <c r="HE158" s="135"/>
      <c r="HF158" s="135"/>
      <c r="HG158" s="135"/>
      <c r="HH158" s="135"/>
      <c r="HI158" s="132"/>
      <c r="HJ158" s="132"/>
      <c r="HK158" s="132"/>
      <c r="HL158" s="132"/>
      <c r="HM158" s="132"/>
      <c r="HN158" s="132"/>
      <c r="HO158" s="135"/>
      <c r="HP158" s="135"/>
      <c r="HQ158" s="135"/>
      <c r="HR158" s="135"/>
      <c r="HS158" s="135"/>
      <c r="HT158" s="135"/>
      <c r="HU158" s="135"/>
      <c r="HV158" s="135"/>
      <c r="HW158" s="135"/>
      <c r="HX158" s="135"/>
      <c r="HY158" s="135"/>
      <c r="HZ158" s="135"/>
      <c r="IA158" s="135"/>
      <c r="IB158" s="135"/>
      <c r="IC158" s="135"/>
      <c r="ID158" s="135"/>
      <c r="IE158" s="135"/>
      <c r="IF158" s="135"/>
      <c r="IG158" s="135"/>
      <c r="IH158" s="135"/>
      <c r="II158" s="135"/>
      <c r="IJ158" s="135"/>
      <c r="IK158" s="135"/>
      <c r="IL158" s="135"/>
      <c r="IM158" s="135"/>
      <c r="IN158" s="135"/>
      <c r="IO158" s="132"/>
      <c r="IP158" s="132"/>
      <c r="IQ158" s="132"/>
      <c r="IR158" s="332"/>
      <c r="IS158" s="132"/>
      <c r="IT158" s="332"/>
      <c r="IU158" s="332"/>
      <c r="IV158" s="332"/>
      <c r="IW158" s="332"/>
      <c r="IX158" s="332"/>
      <c r="IY158" s="332"/>
      <c r="IZ158" s="332"/>
      <c r="JA158" s="332"/>
      <c r="JB158" s="332"/>
      <c r="JC158" s="332"/>
      <c r="JD158" s="332"/>
      <c r="JE158" s="332"/>
      <c r="JF158" s="332"/>
      <c r="JG158" s="332"/>
      <c r="JH158" s="332"/>
      <c r="JI158" s="332"/>
      <c r="JJ158" s="332"/>
      <c r="JK158" s="332"/>
      <c r="JL158" s="332"/>
      <c r="JM158" s="332"/>
      <c r="JN158" s="332"/>
      <c r="JO158" s="332"/>
      <c r="JP158" s="332"/>
      <c r="JQ158" s="332"/>
      <c r="JR158" s="332"/>
      <c r="JS158" s="332"/>
      <c r="JT158" s="332"/>
      <c r="JU158" s="332"/>
      <c r="JV158" s="332"/>
      <c r="JW158" s="332"/>
      <c r="JX158" s="332"/>
      <c r="JY158" s="332"/>
      <c r="JZ158" s="332"/>
      <c r="KA158" s="332"/>
      <c r="KB158" s="332"/>
      <c r="KC158" s="332"/>
      <c r="KD158" s="332"/>
      <c r="KE158" s="332"/>
      <c r="KF158" s="332"/>
      <c r="KG158" s="332"/>
      <c r="KH158" s="332"/>
      <c r="KI158" s="332"/>
      <c r="KJ158" s="332"/>
      <c r="KK158" s="332"/>
      <c r="KL158" s="332"/>
      <c r="KM158" s="332"/>
      <c r="KN158" s="332"/>
      <c r="KO158" s="332"/>
      <c r="KP158" s="332"/>
      <c r="KQ158" s="332"/>
      <c r="KR158" s="332"/>
      <c r="KS158" s="332"/>
      <c r="KT158" s="332"/>
      <c r="KU158" s="332"/>
      <c r="KV158" s="332"/>
      <c r="KW158" s="332"/>
      <c r="KX158" s="332"/>
      <c r="KY158" s="332"/>
      <c r="KZ158" s="332"/>
      <c r="LA158" s="332"/>
      <c r="LB158" s="332"/>
      <c r="LC158" s="332"/>
      <c r="LD158" s="332"/>
      <c r="LE158" s="332"/>
      <c r="LF158" s="332"/>
      <c r="LG158" s="332"/>
      <c r="LH158" s="332"/>
      <c r="LI158" s="332"/>
      <c r="LJ158" s="332"/>
      <c r="LK158" s="332"/>
      <c r="LL158" s="332"/>
      <c r="LM158" s="332"/>
      <c r="LN158" s="332"/>
      <c r="LO158" s="332"/>
      <c r="LP158" s="332"/>
      <c r="LQ158" s="332"/>
      <c r="LR158" s="332"/>
      <c r="LS158" s="132">
        <f t="shared" si="51"/>
        <v>500000</v>
      </c>
      <c r="LT158" s="132">
        <f t="shared" si="52"/>
        <v>498433.33333333331</v>
      </c>
      <c r="LU158" s="137">
        <f t="shared" si="53"/>
        <v>22391.144082724612</v>
      </c>
      <c r="LV158" s="136">
        <f t="shared" si="48"/>
        <v>4.4923047046193966E-2</v>
      </c>
      <c r="LW158" s="137">
        <f t="shared" si="49"/>
        <v>418852.10084033618</v>
      </c>
      <c r="LX158" s="137">
        <f t="shared" si="50"/>
        <v>79581.899159663881</v>
      </c>
      <c r="LY158" s="377">
        <f t="shared" si="47"/>
        <v>498434</v>
      </c>
      <c r="LZ158" s="138" t="s">
        <v>125</v>
      </c>
    </row>
    <row r="159" spans="1:338" s="5" customFormat="1" ht="91.5" customHeight="1" x14ac:dyDescent="0.3">
      <c r="A159" s="131">
        <f t="shared" si="54"/>
        <v>156</v>
      </c>
      <c r="B159" s="342" t="s">
        <v>528</v>
      </c>
      <c r="C159" s="325" t="s">
        <v>529</v>
      </c>
      <c r="D159" s="141" t="s">
        <v>8</v>
      </c>
      <c r="E159" s="142">
        <v>1</v>
      </c>
      <c r="F159" s="132"/>
      <c r="G159" s="132"/>
      <c r="H159" s="132"/>
      <c r="I159" s="132"/>
      <c r="J159" s="132"/>
      <c r="K159" s="132"/>
      <c r="L159" s="132"/>
      <c r="M159" s="132"/>
      <c r="N159" s="132"/>
      <c r="O159" s="132"/>
      <c r="P159" s="132"/>
      <c r="Q159" s="132"/>
      <c r="R159" s="132"/>
      <c r="S159" s="132"/>
      <c r="T159" s="132"/>
      <c r="U159" s="132"/>
      <c r="V159" s="132"/>
      <c r="W159" s="132"/>
      <c r="X159" s="132"/>
      <c r="Y159" s="132"/>
      <c r="Z159" s="132"/>
      <c r="AA159" s="132"/>
      <c r="AB159" s="132"/>
      <c r="AC159" s="132"/>
      <c r="AD159" s="132"/>
      <c r="AE159" s="132"/>
      <c r="AF159" s="133"/>
      <c r="AG159" s="132"/>
      <c r="AH159" s="132"/>
      <c r="AI159" s="132"/>
      <c r="AJ159" s="132"/>
      <c r="AK159" s="134"/>
      <c r="AL159" s="134"/>
      <c r="AM159" s="135"/>
      <c r="AN159" s="137"/>
      <c r="AO159" s="135"/>
      <c r="AP159" s="135"/>
      <c r="AQ159" s="135"/>
      <c r="AR159" s="135"/>
      <c r="AS159" s="135">
        <v>300000</v>
      </c>
      <c r="AT159" s="135">
        <v>287300</v>
      </c>
      <c r="AU159" s="135">
        <v>290000</v>
      </c>
      <c r="AV159" s="137"/>
      <c r="AW159" s="137"/>
      <c r="AX159" s="132"/>
      <c r="AY159" s="132"/>
      <c r="AZ159" s="137"/>
      <c r="BA159" s="137"/>
      <c r="BB159" s="135"/>
      <c r="BC159" s="135"/>
      <c r="BD159" s="137"/>
      <c r="BE159" s="137"/>
      <c r="BF159" s="135"/>
      <c r="BG159" s="135"/>
      <c r="BH159" s="135"/>
      <c r="BI159" s="135"/>
      <c r="BJ159" s="135"/>
      <c r="BK159" s="135"/>
      <c r="BL159" s="135"/>
      <c r="BM159" s="135"/>
      <c r="BN159" s="135"/>
      <c r="BO159" s="135"/>
      <c r="BP159" s="135"/>
      <c r="BQ159" s="330"/>
      <c r="BR159" s="135"/>
      <c r="BS159" s="135"/>
      <c r="BT159" s="135"/>
      <c r="BU159" s="135"/>
      <c r="BV159" s="135"/>
      <c r="BW159" s="135"/>
      <c r="BX159" s="135"/>
      <c r="BY159" s="135"/>
      <c r="BZ159" s="132"/>
      <c r="CA159" s="132"/>
      <c r="CB159" s="132"/>
      <c r="CC159" s="132"/>
      <c r="CD159" s="132"/>
      <c r="CE159" s="132"/>
      <c r="CF159" s="137"/>
      <c r="CG159" s="137"/>
      <c r="CH159" s="330"/>
      <c r="CI159" s="135"/>
      <c r="CJ159" s="135"/>
      <c r="CK159" s="135"/>
      <c r="CL159" s="135"/>
      <c r="CM159" s="135"/>
      <c r="CN159" s="135"/>
      <c r="CO159" s="330"/>
      <c r="CP159" s="135"/>
      <c r="CQ159" s="135"/>
      <c r="CR159" s="135"/>
      <c r="CS159" s="135"/>
      <c r="CT159" s="135"/>
      <c r="CU159" s="135"/>
      <c r="CV159" s="135"/>
      <c r="CW159" s="135"/>
      <c r="CX159" s="135"/>
      <c r="CY159" s="135"/>
      <c r="CZ159" s="135"/>
      <c r="DA159" s="135"/>
      <c r="DB159" s="137"/>
      <c r="DC159" s="137"/>
      <c r="DD159" s="137"/>
      <c r="DE159" s="135"/>
      <c r="DF159" s="135"/>
      <c r="DG159" s="135"/>
      <c r="DH159" s="135"/>
      <c r="DI159" s="135"/>
      <c r="DJ159" s="135"/>
      <c r="DK159" s="135"/>
      <c r="DL159" s="135"/>
      <c r="DM159" s="135"/>
      <c r="DN159" s="135"/>
      <c r="DO159" s="135"/>
      <c r="DP159" s="135"/>
      <c r="DQ159" s="135"/>
      <c r="DR159" s="135"/>
      <c r="DS159" s="135"/>
      <c r="DT159" s="135"/>
      <c r="DU159" s="135"/>
      <c r="DV159" s="135"/>
      <c r="DW159" s="135"/>
      <c r="DX159" s="135"/>
      <c r="DY159" s="135"/>
      <c r="DZ159" s="135"/>
      <c r="EA159" s="135"/>
      <c r="EB159" s="135"/>
      <c r="EC159" s="135"/>
      <c r="ED159" s="135"/>
      <c r="EE159" s="135"/>
      <c r="EF159" s="135"/>
      <c r="EG159" s="135"/>
      <c r="EH159" s="135"/>
      <c r="EI159" s="135"/>
      <c r="EJ159" s="135"/>
      <c r="EK159" s="135"/>
      <c r="EL159" s="135"/>
      <c r="EM159" s="135"/>
      <c r="EN159" s="135"/>
      <c r="EO159" s="135"/>
      <c r="EP159" s="135"/>
      <c r="EQ159" s="135"/>
      <c r="ER159" s="135"/>
      <c r="ES159" s="135"/>
      <c r="ET159" s="135"/>
      <c r="EU159" s="135"/>
      <c r="EV159" s="135"/>
      <c r="EW159" s="135"/>
      <c r="EX159" s="135"/>
      <c r="EY159" s="135"/>
      <c r="EZ159" s="135"/>
      <c r="FA159" s="135"/>
      <c r="FB159" s="135"/>
      <c r="FC159" s="135"/>
      <c r="FD159" s="135"/>
      <c r="FE159" s="135"/>
      <c r="FF159" s="135"/>
      <c r="FG159" s="135"/>
      <c r="FH159" s="135"/>
      <c r="FI159" s="135"/>
      <c r="FJ159" s="135"/>
      <c r="FK159" s="135"/>
      <c r="FL159" s="135"/>
      <c r="FM159" s="135"/>
      <c r="FN159" s="135"/>
      <c r="FO159" s="135"/>
      <c r="FP159" s="135"/>
      <c r="FQ159" s="135"/>
      <c r="FR159" s="135"/>
      <c r="FS159" s="135"/>
      <c r="FT159" s="135"/>
      <c r="FU159" s="135"/>
      <c r="FV159" s="135"/>
      <c r="FW159" s="135"/>
      <c r="FX159" s="135"/>
      <c r="FY159" s="135"/>
      <c r="FZ159" s="135"/>
      <c r="GA159" s="135"/>
      <c r="GB159" s="135"/>
      <c r="GC159" s="135"/>
      <c r="GD159" s="135"/>
      <c r="GE159" s="135"/>
      <c r="GF159" s="135"/>
      <c r="GG159" s="135"/>
      <c r="GH159" s="135"/>
      <c r="GI159" s="135"/>
      <c r="GJ159" s="135"/>
      <c r="GK159" s="135"/>
      <c r="GL159" s="132"/>
      <c r="GM159" s="132"/>
      <c r="GN159" s="132"/>
      <c r="GO159" s="132"/>
      <c r="GP159" s="132"/>
      <c r="GQ159" s="132"/>
      <c r="GR159" s="135"/>
      <c r="GS159" s="135"/>
      <c r="GT159" s="135"/>
      <c r="GU159" s="135"/>
      <c r="GV159" s="135"/>
      <c r="GW159" s="135"/>
      <c r="GX159" s="135"/>
      <c r="GY159" s="132"/>
      <c r="GZ159" s="132"/>
      <c r="HA159" s="132"/>
      <c r="HB159" s="135"/>
      <c r="HC159" s="135"/>
      <c r="HD159" s="135"/>
      <c r="HE159" s="135"/>
      <c r="HF159" s="135"/>
      <c r="HG159" s="135"/>
      <c r="HH159" s="135"/>
      <c r="HI159" s="132"/>
      <c r="HJ159" s="132"/>
      <c r="HK159" s="132"/>
      <c r="HL159" s="132"/>
      <c r="HM159" s="132"/>
      <c r="HN159" s="132"/>
      <c r="HO159" s="135"/>
      <c r="HP159" s="135"/>
      <c r="HQ159" s="135"/>
      <c r="HR159" s="135"/>
      <c r="HS159" s="135"/>
      <c r="HT159" s="135"/>
      <c r="HU159" s="135"/>
      <c r="HV159" s="135"/>
      <c r="HW159" s="135"/>
      <c r="HX159" s="135"/>
      <c r="HY159" s="135"/>
      <c r="HZ159" s="135"/>
      <c r="IA159" s="135"/>
      <c r="IB159" s="135"/>
      <c r="IC159" s="135"/>
      <c r="ID159" s="135"/>
      <c r="IE159" s="135"/>
      <c r="IF159" s="135"/>
      <c r="IG159" s="135"/>
      <c r="IH159" s="135"/>
      <c r="II159" s="135"/>
      <c r="IJ159" s="135"/>
      <c r="IK159" s="135"/>
      <c r="IL159" s="135"/>
      <c r="IM159" s="135"/>
      <c r="IN159" s="135"/>
      <c r="IO159" s="132"/>
      <c r="IP159" s="132"/>
      <c r="IQ159" s="132"/>
      <c r="IR159" s="332"/>
      <c r="IS159" s="132"/>
      <c r="IT159" s="332"/>
      <c r="IU159" s="332"/>
      <c r="IV159" s="332"/>
      <c r="IW159" s="332"/>
      <c r="IX159" s="332"/>
      <c r="IY159" s="332"/>
      <c r="IZ159" s="332"/>
      <c r="JA159" s="332"/>
      <c r="JB159" s="332"/>
      <c r="JC159" s="332"/>
      <c r="JD159" s="332"/>
      <c r="JE159" s="332"/>
      <c r="JF159" s="332"/>
      <c r="JG159" s="332"/>
      <c r="JH159" s="332"/>
      <c r="JI159" s="332"/>
      <c r="JJ159" s="332"/>
      <c r="JK159" s="332"/>
      <c r="JL159" s="332"/>
      <c r="JM159" s="332"/>
      <c r="JN159" s="332"/>
      <c r="JO159" s="332"/>
      <c r="JP159" s="332"/>
      <c r="JQ159" s="332"/>
      <c r="JR159" s="332"/>
      <c r="JS159" s="332"/>
      <c r="JT159" s="332"/>
      <c r="JU159" s="332"/>
      <c r="JV159" s="332"/>
      <c r="JW159" s="332"/>
      <c r="JX159" s="332"/>
      <c r="JY159" s="332"/>
      <c r="JZ159" s="332"/>
      <c r="KA159" s="332"/>
      <c r="KB159" s="332"/>
      <c r="KC159" s="332"/>
      <c r="KD159" s="332"/>
      <c r="KE159" s="332"/>
      <c r="KF159" s="332"/>
      <c r="KG159" s="332"/>
      <c r="KH159" s="332"/>
      <c r="KI159" s="332"/>
      <c r="KJ159" s="332"/>
      <c r="KK159" s="332"/>
      <c r="KL159" s="332"/>
      <c r="KM159" s="332"/>
      <c r="KN159" s="332"/>
      <c r="KO159" s="332"/>
      <c r="KP159" s="332"/>
      <c r="KQ159" s="332"/>
      <c r="KR159" s="332"/>
      <c r="KS159" s="332"/>
      <c r="KT159" s="332"/>
      <c r="KU159" s="332"/>
      <c r="KV159" s="332"/>
      <c r="KW159" s="332"/>
      <c r="KX159" s="332"/>
      <c r="KY159" s="332"/>
      <c r="KZ159" s="332"/>
      <c r="LA159" s="332"/>
      <c r="LB159" s="332"/>
      <c r="LC159" s="332"/>
      <c r="LD159" s="332"/>
      <c r="LE159" s="332"/>
      <c r="LF159" s="332"/>
      <c r="LG159" s="332"/>
      <c r="LH159" s="332"/>
      <c r="LI159" s="332"/>
      <c r="LJ159" s="332"/>
      <c r="LK159" s="332"/>
      <c r="LL159" s="332"/>
      <c r="LM159" s="332"/>
      <c r="LN159" s="332"/>
      <c r="LO159" s="332"/>
      <c r="LP159" s="332"/>
      <c r="LQ159" s="332"/>
      <c r="LR159" s="332"/>
      <c r="LS159" s="132">
        <f t="shared" si="51"/>
        <v>290000</v>
      </c>
      <c r="LT159" s="132">
        <f t="shared" si="52"/>
        <v>292433.33333333331</v>
      </c>
      <c r="LU159" s="137">
        <f t="shared" si="53"/>
        <v>6690.5405860313958</v>
      </c>
      <c r="LV159" s="136">
        <f t="shared" si="48"/>
        <v>2.2878857583602176E-2</v>
      </c>
      <c r="LW159" s="137">
        <f t="shared" si="49"/>
        <v>245742.85714285716</v>
      </c>
      <c r="LX159" s="137">
        <f t="shared" si="50"/>
        <v>46691.142857142862</v>
      </c>
      <c r="LY159" s="377">
        <f t="shared" si="47"/>
        <v>292434</v>
      </c>
      <c r="LZ159" s="138" t="s">
        <v>118</v>
      </c>
    </row>
    <row r="160" spans="1:338" s="5" customFormat="1" ht="91.5" customHeight="1" x14ac:dyDescent="0.3">
      <c r="A160" s="131">
        <f t="shared" si="54"/>
        <v>157</v>
      </c>
      <c r="B160" s="236" t="s">
        <v>530</v>
      </c>
      <c r="C160" s="8" t="s">
        <v>531</v>
      </c>
      <c r="D160" s="343" t="s">
        <v>8</v>
      </c>
      <c r="E160" s="344">
        <v>1</v>
      </c>
      <c r="F160" s="132"/>
      <c r="G160" s="132"/>
      <c r="H160" s="132"/>
      <c r="I160" s="132"/>
      <c r="J160" s="132"/>
      <c r="K160" s="132"/>
      <c r="L160" s="132"/>
      <c r="M160" s="132"/>
      <c r="N160" s="132"/>
      <c r="O160" s="132"/>
      <c r="P160" s="132"/>
      <c r="Q160" s="132"/>
      <c r="R160" s="132"/>
      <c r="S160" s="132"/>
      <c r="T160" s="132"/>
      <c r="U160" s="132"/>
      <c r="V160" s="132"/>
      <c r="W160" s="132"/>
      <c r="X160" s="132"/>
      <c r="Y160" s="132"/>
      <c r="Z160" s="132"/>
      <c r="AA160" s="132"/>
      <c r="AB160" s="132"/>
      <c r="AC160" s="132"/>
      <c r="AD160" s="132"/>
      <c r="AE160" s="132"/>
      <c r="AF160" s="133"/>
      <c r="AG160" s="132"/>
      <c r="AH160" s="132"/>
      <c r="AI160" s="132"/>
      <c r="AJ160" s="132"/>
      <c r="AK160" s="134"/>
      <c r="AL160" s="134"/>
      <c r="AM160" s="135"/>
      <c r="AN160" s="137"/>
      <c r="AO160" s="135"/>
      <c r="AP160" s="135"/>
      <c r="AQ160" s="135"/>
      <c r="AR160" s="135"/>
      <c r="AS160" s="135"/>
      <c r="AT160" s="135"/>
      <c r="AU160" s="135"/>
      <c r="AV160" s="137"/>
      <c r="AW160" s="137"/>
      <c r="AX160" s="132"/>
      <c r="AY160" s="132"/>
      <c r="AZ160" s="137"/>
      <c r="BA160" s="137"/>
      <c r="BB160" s="135"/>
      <c r="BC160" s="135"/>
      <c r="BD160" s="137"/>
      <c r="BE160" s="137"/>
      <c r="BF160" s="135"/>
      <c r="BG160" s="135"/>
      <c r="BH160" s="135"/>
      <c r="BI160" s="135"/>
      <c r="BJ160" s="135"/>
      <c r="BK160" s="135"/>
      <c r="BL160" s="135"/>
      <c r="BM160" s="135"/>
      <c r="BN160" s="135"/>
      <c r="BO160" s="135"/>
      <c r="BP160" s="135"/>
      <c r="BQ160" s="330"/>
      <c r="BR160" s="135"/>
      <c r="BS160" s="135"/>
      <c r="BT160" s="135"/>
      <c r="BU160" s="135"/>
      <c r="BV160" s="135"/>
      <c r="BW160" s="135"/>
      <c r="BX160" s="135"/>
      <c r="BY160" s="135"/>
      <c r="BZ160" s="132"/>
      <c r="CA160" s="132"/>
      <c r="CB160" s="132"/>
      <c r="CC160" s="132"/>
      <c r="CD160" s="132"/>
      <c r="CE160" s="132"/>
      <c r="CF160" s="137"/>
      <c r="CG160" s="137"/>
      <c r="CH160" s="330"/>
      <c r="CI160" s="135"/>
      <c r="CJ160" s="135"/>
      <c r="CK160" s="135"/>
      <c r="CL160" s="135"/>
      <c r="CM160" s="135"/>
      <c r="CN160" s="135"/>
      <c r="CO160" s="330"/>
      <c r="CP160" s="135"/>
      <c r="CQ160" s="135"/>
      <c r="CR160" s="135"/>
      <c r="CS160" s="135"/>
      <c r="CT160" s="135"/>
      <c r="CU160" s="135"/>
      <c r="CV160" s="135"/>
      <c r="CW160" s="135"/>
      <c r="CX160" s="135"/>
      <c r="CY160" s="135"/>
      <c r="CZ160" s="135"/>
      <c r="DA160" s="135"/>
      <c r="DB160" s="137"/>
      <c r="DC160" s="137"/>
      <c r="DD160" s="137"/>
      <c r="DE160" s="135"/>
      <c r="DF160" s="135"/>
      <c r="DG160" s="135"/>
      <c r="DH160" s="135"/>
      <c r="DI160" s="135"/>
      <c r="DJ160" s="135"/>
      <c r="DK160" s="135"/>
      <c r="DL160" s="135"/>
      <c r="DM160" s="135"/>
      <c r="DN160" s="135"/>
      <c r="DO160" s="135"/>
      <c r="DP160" s="135"/>
      <c r="DQ160" s="135"/>
      <c r="DR160" s="135"/>
      <c r="DS160" s="135"/>
      <c r="DT160" s="135"/>
      <c r="DU160" s="135"/>
      <c r="DV160" s="135"/>
      <c r="DW160" s="135"/>
      <c r="DX160" s="135"/>
      <c r="DY160" s="135"/>
      <c r="DZ160" s="135"/>
      <c r="EA160" s="135"/>
      <c r="EB160" s="135"/>
      <c r="EC160" s="135"/>
      <c r="ED160" s="135"/>
      <c r="EE160" s="135"/>
      <c r="EF160" s="135">
        <v>585000</v>
      </c>
      <c r="EG160" s="135">
        <v>614835</v>
      </c>
      <c r="EH160" s="135">
        <v>552000</v>
      </c>
      <c r="EI160" s="135">
        <v>580152</v>
      </c>
      <c r="EJ160" s="135"/>
      <c r="EK160" s="135"/>
      <c r="EL160" s="135"/>
      <c r="EM160" s="135"/>
      <c r="EN160" s="135"/>
      <c r="EO160" s="135"/>
      <c r="EP160" s="135"/>
      <c r="EQ160" s="135"/>
      <c r="ER160" s="135"/>
      <c r="ES160" s="135"/>
      <c r="ET160" s="135"/>
      <c r="EU160" s="135"/>
      <c r="EV160" s="135"/>
      <c r="EW160" s="135"/>
      <c r="EX160" s="135"/>
      <c r="EY160" s="135"/>
      <c r="EZ160" s="135"/>
      <c r="FA160" s="135"/>
      <c r="FB160" s="135"/>
      <c r="FC160" s="135"/>
      <c r="FD160" s="135"/>
      <c r="FE160" s="135"/>
      <c r="FF160" s="135"/>
      <c r="FG160" s="135"/>
      <c r="FH160" s="135"/>
      <c r="FI160" s="135"/>
      <c r="FJ160" s="135"/>
      <c r="FK160" s="135"/>
      <c r="FL160" s="135"/>
      <c r="FM160" s="135"/>
      <c r="FN160" s="135"/>
      <c r="FO160" s="135"/>
      <c r="FP160" s="135"/>
      <c r="FQ160" s="135"/>
      <c r="FR160" s="135"/>
      <c r="FS160" s="135"/>
      <c r="FT160" s="135"/>
      <c r="FU160" s="135"/>
      <c r="FV160" s="135"/>
      <c r="FW160" s="135"/>
      <c r="FX160" s="135"/>
      <c r="FY160" s="135"/>
      <c r="FZ160" s="135"/>
      <c r="GA160" s="135"/>
      <c r="GB160" s="135"/>
      <c r="GC160" s="135"/>
      <c r="GD160" s="135"/>
      <c r="GE160" s="135"/>
      <c r="GF160" s="135"/>
      <c r="GG160" s="135"/>
      <c r="GH160" s="135"/>
      <c r="GI160" s="135"/>
      <c r="GJ160" s="135"/>
      <c r="GK160" s="135"/>
      <c r="GL160" s="132"/>
      <c r="GM160" s="132"/>
      <c r="GN160" s="132"/>
      <c r="GO160" s="132"/>
      <c r="GP160" s="132"/>
      <c r="GQ160" s="132"/>
      <c r="GR160" s="135"/>
      <c r="GS160" s="135"/>
      <c r="GT160" s="135"/>
      <c r="GU160" s="135"/>
      <c r="GV160" s="135"/>
      <c r="GW160" s="135"/>
      <c r="GX160" s="135"/>
      <c r="GY160" s="132"/>
      <c r="GZ160" s="132"/>
      <c r="HA160" s="132"/>
      <c r="HB160" s="135"/>
      <c r="HC160" s="135"/>
      <c r="HD160" s="135"/>
      <c r="HE160" s="135"/>
      <c r="HF160" s="135"/>
      <c r="HG160" s="135"/>
      <c r="HH160" s="135"/>
      <c r="HI160" s="132"/>
      <c r="HJ160" s="132"/>
      <c r="HK160" s="132"/>
      <c r="HL160" s="132"/>
      <c r="HM160" s="132"/>
      <c r="HN160" s="132"/>
      <c r="HO160" s="135"/>
      <c r="HP160" s="135"/>
      <c r="HQ160" s="135"/>
      <c r="HR160" s="135"/>
      <c r="HS160" s="135"/>
      <c r="HT160" s="135"/>
      <c r="HU160" s="135"/>
      <c r="HV160" s="135"/>
      <c r="HW160" s="135"/>
      <c r="HX160" s="135"/>
      <c r="HY160" s="135"/>
      <c r="HZ160" s="135"/>
      <c r="IA160" s="135"/>
      <c r="IB160" s="135"/>
      <c r="IC160" s="135"/>
      <c r="ID160" s="135"/>
      <c r="IE160" s="135"/>
      <c r="IF160" s="135"/>
      <c r="IG160" s="135"/>
      <c r="IH160" s="135"/>
      <c r="II160" s="135"/>
      <c r="IJ160" s="135"/>
      <c r="IK160" s="135"/>
      <c r="IL160" s="135"/>
      <c r="IM160" s="135"/>
      <c r="IN160" s="135"/>
      <c r="IO160" s="132"/>
      <c r="IP160" s="132"/>
      <c r="IQ160" s="132"/>
      <c r="IR160" s="332"/>
      <c r="IS160" s="132"/>
      <c r="IT160" s="332"/>
      <c r="IU160" s="332"/>
      <c r="IV160" s="332"/>
      <c r="IW160" s="332"/>
      <c r="IX160" s="332"/>
      <c r="IY160" s="332"/>
      <c r="IZ160" s="332"/>
      <c r="JA160" s="332"/>
      <c r="JB160" s="332"/>
      <c r="JC160" s="332"/>
      <c r="JD160" s="332"/>
      <c r="JE160" s="332"/>
      <c r="JF160" s="332"/>
      <c r="JG160" s="332"/>
      <c r="JH160" s="332"/>
      <c r="JI160" s="332"/>
      <c r="JJ160" s="332"/>
      <c r="JK160" s="332"/>
      <c r="JL160" s="332"/>
      <c r="JM160" s="332"/>
      <c r="JN160" s="332"/>
      <c r="JO160" s="332"/>
      <c r="JP160" s="332"/>
      <c r="JQ160" s="332"/>
      <c r="JR160" s="332"/>
      <c r="JS160" s="332"/>
      <c r="JT160" s="332"/>
      <c r="JU160" s="332"/>
      <c r="JV160" s="332"/>
      <c r="JW160" s="332"/>
      <c r="JX160" s="332"/>
      <c r="JY160" s="332"/>
      <c r="JZ160" s="332"/>
      <c r="KA160" s="332"/>
      <c r="KB160" s="332"/>
      <c r="KC160" s="332"/>
      <c r="KD160" s="332"/>
      <c r="KE160" s="332"/>
      <c r="KF160" s="332"/>
      <c r="KG160" s="332"/>
      <c r="KH160" s="332"/>
      <c r="KI160" s="332"/>
      <c r="KJ160" s="332"/>
      <c r="KK160" s="332"/>
      <c r="KL160" s="332"/>
      <c r="KM160" s="332"/>
      <c r="KN160" s="332"/>
      <c r="KO160" s="332"/>
      <c r="KP160" s="332"/>
      <c r="KQ160" s="332"/>
      <c r="KR160" s="332"/>
      <c r="KS160" s="332"/>
      <c r="KT160" s="332"/>
      <c r="KU160" s="332"/>
      <c r="KV160" s="332"/>
      <c r="KW160" s="332"/>
      <c r="KX160" s="332"/>
      <c r="KY160" s="332"/>
      <c r="KZ160" s="332"/>
      <c r="LA160" s="332"/>
      <c r="LB160" s="332"/>
      <c r="LC160" s="332"/>
      <c r="LD160" s="332"/>
      <c r="LE160" s="332"/>
      <c r="LF160" s="332"/>
      <c r="LG160" s="332"/>
      <c r="LH160" s="332"/>
      <c r="LI160" s="332"/>
      <c r="LJ160" s="332"/>
      <c r="LK160" s="332"/>
      <c r="LL160" s="332"/>
      <c r="LM160" s="332"/>
      <c r="LN160" s="332"/>
      <c r="LO160" s="332"/>
      <c r="LP160" s="332"/>
      <c r="LQ160" s="332"/>
      <c r="LR160" s="332"/>
      <c r="LS160" s="132">
        <f t="shared" si="51"/>
        <v>597493.5</v>
      </c>
      <c r="LT160" s="132">
        <f t="shared" si="52"/>
        <v>597493.5</v>
      </c>
      <c r="LU160" s="137">
        <f t="shared" si="53"/>
        <v>24524.584491893027</v>
      </c>
      <c r="LV160" s="136">
        <f t="shared" si="48"/>
        <v>4.1045776216633363E-2</v>
      </c>
      <c r="LW160" s="137">
        <f t="shared" si="49"/>
        <v>502095.79831932776</v>
      </c>
      <c r="LX160" s="137">
        <f t="shared" si="50"/>
        <v>95398.201680672282</v>
      </c>
      <c r="LY160" s="377">
        <f t="shared" si="47"/>
        <v>597494</v>
      </c>
      <c r="LZ160" s="138" t="s">
        <v>118</v>
      </c>
    </row>
    <row r="161" spans="1:338" s="5" customFormat="1" ht="91.5" customHeight="1" x14ac:dyDescent="0.3">
      <c r="A161" s="131">
        <f t="shared" si="54"/>
        <v>158</v>
      </c>
      <c r="B161" s="139" t="s">
        <v>532</v>
      </c>
      <c r="C161" s="325" t="s">
        <v>533</v>
      </c>
      <c r="D161" s="141" t="s">
        <v>8</v>
      </c>
      <c r="E161" s="142">
        <v>1</v>
      </c>
      <c r="F161" s="132"/>
      <c r="G161" s="132"/>
      <c r="H161" s="132"/>
      <c r="I161" s="132"/>
      <c r="J161" s="132"/>
      <c r="K161" s="132"/>
      <c r="L161" s="132"/>
      <c r="M161" s="132">
        <v>11500</v>
      </c>
      <c r="N161" s="132">
        <v>12086.5</v>
      </c>
      <c r="O161" s="132"/>
      <c r="P161" s="132"/>
      <c r="Q161" s="132"/>
      <c r="R161" s="132"/>
      <c r="S161" s="132"/>
      <c r="T161" s="132"/>
      <c r="U161" s="132"/>
      <c r="V161" s="132"/>
      <c r="W161" s="132"/>
      <c r="X161" s="132"/>
      <c r="Y161" s="132"/>
      <c r="Z161" s="132"/>
      <c r="AA161" s="132"/>
      <c r="AB161" s="132"/>
      <c r="AC161" s="132"/>
      <c r="AD161" s="132"/>
      <c r="AE161" s="132"/>
      <c r="AF161" s="133"/>
      <c r="AG161" s="132"/>
      <c r="AH161" s="132"/>
      <c r="AI161" s="132"/>
      <c r="AJ161" s="132"/>
      <c r="AK161" s="134"/>
      <c r="AL161" s="134"/>
      <c r="AM161" s="135"/>
      <c r="AN161" s="137"/>
      <c r="AO161" s="135"/>
      <c r="AP161" s="135"/>
      <c r="AQ161" s="135"/>
      <c r="AR161" s="135"/>
      <c r="AS161" s="135"/>
      <c r="AT161" s="135"/>
      <c r="AU161" s="135"/>
      <c r="AV161" s="137"/>
      <c r="AW161" s="137"/>
      <c r="AX161" s="132"/>
      <c r="AY161" s="132"/>
      <c r="AZ161" s="137"/>
      <c r="BA161" s="137"/>
      <c r="BB161" s="135"/>
      <c r="BC161" s="135"/>
      <c r="BD161" s="137"/>
      <c r="BE161" s="137"/>
      <c r="BF161" s="135"/>
      <c r="BG161" s="135"/>
      <c r="BH161" s="135"/>
      <c r="BI161" s="135"/>
      <c r="BJ161" s="135"/>
      <c r="BK161" s="135"/>
      <c r="BL161" s="135"/>
      <c r="BM161" s="135"/>
      <c r="BN161" s="135"/>
      <c r="BO161" s="135"/>
      <c r="BP161" s="135"/>
      <c r="BQ161" s="330"/>
      <c r="BR161" s="135"/>
      <c r="BS161" s="135"/>
      <c r="BT161" s="135"/>
      <c r="BU161" s="135"/>
      <c r="BV161" s="135"/>
      <c r="BW161" s="135"/>
      <c r="BX161" s="135"/>
      <c r="BY161" s="135"/>
      <c r="BZ161" s="132"/>
      <c r="CA161" s="132"/>
      <c r="CB161" s="132"/>
      <c r="CC161" s="132"/>
      <c r="CD161" s="132"/>
      <c r="CE161" s="132"/>
      <c r="CF161" s="137"/>
      <c r="CG161" s="137"/>
      <c r="CH161" s="330"/>
      <c r="CI161" s="135"/>
      <c r="CJ161" s="135"/>
      <c r="CK161" s="135"/>
      <c r="CL161" s="135"/>
      <c r="CM161" s="135"/>
      <c r="CN161" s="135"/>
      <c r="CO161" s="330"/>
      <c r="CP161" s="135"/>
      <c r="CQ161" s="135"/>
      <c r="CR161" s="135"/>
      <c r="CS161" s="135"/>
      <c r="CT161" s="135"/>
      <c r="CU161" s="135"/>
      <c r="CV161" s="135"/>
      <c r="CW161" s="135"/>
      <c r="CX161" s="135"/>
      <c r="CY161" s="135"/>
      <c r="CZ161" s="135"/>
      <c r="DA161" s="135"/>
      <c r="DB161" s="137"/>
      <c r="DC161" s="137"/>
      <c r="DD161" s="137"/>
      <c r="DE161" s="135"/>
      <c r="DF161" s="135"/>
      <c r="DG161" s="135"/>
      <c r="DH161" s="135"/>
      <c r="DI161" s="135"/>
      <c r="DJ161" s="135"/>
      <c r="DK161" s="135"/>
      <c r="DL161" s="135"/>
      <c r="DM161" s="135"/>
      <c r="DN161" s="135"/>
      <c r="DO161" s="135"/>
      <c r="DP161" s="135"/>
      <c r="DQ161" s="135"/>
      <c r="DR161" s="135"/>
      <c r="DS161" s="135"/>
      <c r="DT161" s="135"/>
      <c r="DU161" s="135"/>
      <c r="DV161" s="135"/>
      <c r="DW161" s="135"/>
      <c r="DX161" s="135"/>
      <c r="DY161" s="135"/>
      <c r="DZ161" s="135"/>
      <c r="EA161" s="135"/>
      <c r="EB161" s="135"/>
      <c r="EC161" s="135"/>
      <c r="ED161" s="135"/>
      <c r="EE161" s="135"/>
      <c r="EF161" s="135"/>
      <c r="EG161" s="135"/>
      <c r="EH161" s="135"/>
      <c r="EI161" s="135"/>
      <c r="EJ161" s="135">
        <v>14000</v>
      </c>
      <c r="EK161" s="135">
        <v>14714</v>
      </c>
      <c r="EL161" s="135">
        <v>10000</v>
      </c>
      <c r="EM161" s="135">
        <v>10510</v>
      </c>
      <c r="EN161" s="135"/>
      <c r="EO161" s="135"/>
      <c r="EP161" s="135"/>
      <c r="EQ161" s="135"/>
      <c r="ER161" s="135"/>
      <c r="ES161" s="135"/>
      <c r="ET161" s="135"/>
      <c r="EU161" s="135"/>
      <c r="EV161" s="135"/>
      <c r="EW161" s="135"/>
      <c r="EX161" s="135"/>
      <c r="EY161" s="135"/>
      <c r="EZ161" s="135"/>
      <c r="FA161" s="135"/>
      <c r="FB161" s="135"/>
      <c r="FC161" s="135"/>
      <c r="FD161" s="135"/>
      <c r="FE161" s="135"/>
      <c r="FF161" s="135"/>
      <c r="FG161" s="135"/>
      <c r="FH161" s="135"/>
      <c r="FI161" s="135"/>
      <c r="FJ161" s="135"/>
      <c r="FK161" s="135"/>
      <c r="FL161" s="135"/>
      <c r="FM161" s="135"/>
      <c r="FN161" s="135"/>
      <c r="FO161" s="135"/>
      <c r="FP161" s="135"/>
      <c r="FQ161" s="135"/>
      <c r="FR161" s="135"/>
      <c r="FS161" s="135"/>
      <c r="FT161" s="135"/>
      <c r="FU161" s="135"/>
      <c r="FV161" s="135"/>
      <c r="FW161" s="135"/>
      <c r="FX161" s="135"/>
      <c r="FY161" s="135"/>
      <c r="FZ161" s="135"/>
      <c r="GA161" s="135"/>
      <c r="GB161" s="135"/>
      <c r="GC161" s="135"/>
      <c r="GD161" s="135"/>
      <c r="GE161" s="135"/>
      <c r="GF161" s="135"/>
      <c r="GG161" s="135"/>
      <c r="GH161" s="135"/>
      <c r="GI161" s="135"/>
      <c r="GJ161" s="135"/>
      <c r="GK161" s="135"/>
      <c r="GL161" s="132"/>
      <c r="GM161" s="132"/>
      <c r="GN161" s="132"/>
      <c r="GO161" s="132"/>
      <c r="GP161" s="132"/>
      <c r="GQ161" s="132"/>
      <c r="GR161" s="135"/>
      <c r="GS161" s="135"/>
      <c r="GT161" s="135"/>
      <c r="GU161" s="135"/>
      <c r="GV161" s="135"/>
      <c r="GW161" s="135"/>
      <c r="GX161" s="135"/>
      <c r="GY161" s="132"/>
      <c r="GZ161" s="132"/>
      <c r="HA161" s="132"/>
      <c r="HB161" s="135"/>
      <c r="HC161" s="135"/>
      <c r="HD161" s="135"/>
      <c r="HE161" s="135"/>
      <c r="HF161" s="135"/>
      <c r="HG161" s="135"/>
      <c r="HH161" s="135"/>
      <c r="HI161" s="132"/>
      <c r="HJ161" s="132"/>
      <c r="HK161" s="132"/>
      <c r="HL161" s="132"/>
      <c r="HM161" s="132"/>
      <c r="HN161" s="132"/>
      <c r="HO161" s="135"/>
      <c r="HP161" s="135"/>
      <c r="HQ161" s="135"/>
      <c r="HR161" s="135"/>
      <c r="HS161" s="135"/>
      <c r="HT161" s="135"/>
      <c r="HU161" s="135"/>
      <c r="HV161" s="135"/>
      <c r="HW161" s="135"/>
      <c r="HX161" s="135"/>
      <c r="HY161" s="135"/>
      <c r="HZ161" s="135"/>
      <c r="IA161" s="135"/>
      <c r="IB161" s="135"/>
      <c r="IC161" s="135"/>
      <c r="ID161" s="135"/>
      <c r="IE161" s="135"/>
      <c r="IF161" s="135"/>
      <c r="IG161" s="135"/>
      <c r="IH161" s="135"/>
      <c r="II161" s="135"/>
      <c r="IJ161" s="135"/>
      <c r="IK161" s="135"/>
      <c r="IL161" s="135"/>
      <c r="IM161" s="135"/>
      <c r="IN161" s="135"/>
      <c r="IO161" s="132"/>
      <c r="IP161" s="132"/>
      <c r="IQ161" s="132"/>
      <c r="IR161" s="332"/>
      <c r="IS161" s="132"/>
      <c r="IT161" s="332"/>
      <c r="IU161" s="332"/>
      <c r="IV161" s="332"/>
      <c r="IW161" s="332"/>
      <c r="IX161" s="332"/>
      <c r="IY161" s="332"/>
      <c r="IZ161" s="332"/>
      <c r="JA161" s="332"/>
      <c r="JB161" s="332"/>
      <c r="JC161" s="332"/>
      <c r="JD161" s="332"/>
      <c r="JE161" s="332"/>
      <c r="JF161" s="332"/>
      <c r="JG161" s="332"/>
      <c r="JH161" s="332"/>
      <c r="JI161" s="332"/>
      <c r="JJ161" s="332"/>
      <c r="JK161" s="332"/>
      <c r="JL161" s="332"/>
      <c r="JM161" s="332"/>
      <c r="JN161" s="332"/>
      <c r="JO161" s="332"/>
      <c r="JP161" s="332"/>
      <c r="JQ161" s="332"/>
      <c r="JR161" s="332"/>
      <c r="JS161" s="332"/>
      <c r="JT161" s="332"/>
      <c r="JU161" s="332"/>
      <c r="JV161" s="332"/>
      <c r="JW161" s="332"/>
      <c r="JX161" s="332"/>
      <c r="JY161" s="332"/>
      <c r="JZ161" s="332"/>
      <c r="KA161" s="332"/>
      <c r="KB161" s="332"/>
      <c r="KC161" s="332"/>
      <c r="KD161" s="332"/>
      <c r="KE161" s="332"/>
      <c r="KF161" s="332"/>
      <c r="KG161" s="332"/>
      <c r="KH161" s="332"/>
      <c r="KI161" s="332"/>
      <c r="KJ161" s="332"/>
      <c r="KK161" s="332"/>
      <c r="KL161" s="332"/>
      <c r="KM161" s="332"/>
      <c r="KN161" s="332"/>
      <c r="KO161" s="332"/>
      <c r="KP161" s="332"/>
      <c r="KQ161" s="332"/>
      <c r="KR161" s="332"/>
      <c r="KS161" s="332"/>
      <c r="KT161" s="332"/>
      <c r="KU161" s="332"/>
      <c r="KV161" s="332"/>
      <c r="KW161" s="332"/>
      <c r="KX161" s="332"/>
      <c r="KY161" s="332"/>
      <c r="KZ161" s="332"/>
      <c r="LA161" s="332"/>
      <c r="LB161" s="332"/>
      <c r="LC161" s="332"/>
      <c r="LD161" s="332"/>
      <c r="LE161" s="332"/>
      <c r="LF161" s="332"/>
      <c r="LG161" s="332"/>
      <c r="LH161" s="332"/>
      <c r="LI161" s="332"/>
      <c r="LJ161" s="332"/>
      <c r="LK161" s="332"/>
      <c r="LL161" s="332"/>
      <c r="LM161" s="332"/>
      <c r="LN161" s="332"/>
      <c r="LO161" s="332"/>
      <c r="LP161" s="332"/>
      <c r="LQ161" s="332"/>
      <c r="LR161" s="332"/>
      <c r="LS161" s="132">
        <f t="shared" si="51"/>
        <v>12086.5</v>
      </c>
      <c r="LT161" s="132">
        <f t="shared" si="52"/>
        <v>12436.833333333334</v>
      </c>
      <c r="LU161" s="137">
        <f t="shared" si="53"/>
        <v>2123.7829652140408</v>
      </c>
      <c r="LV161" s="136">
        <f t="shared" si="48"/>
        <v>0.17076557257721345</v>
      </c>
      <c r="LW161" s="137">
        <f t="shared" si="49"/>
        <v>10157.142857142857</v>
      </c>
      <c r="LX161" s="137">
        <f t="shared" si="50"/>
        <v>1929.8571428571429</v>
      </c>
      <c r="LY161" s="377">
        <f t="shared" ref="LY161:LY191" si="56">+ROUNDUP(IF(LV161&lt;15%,LT161,LS161),0)</f>
        <v>12087</v>
      </c>
      <c r="LZ161" s="138" t="s">
        <v>283</v>
      </c>
    </row>
    <row r="162" spans="1:338" s="5" customFormat="1" ht="91.5" customHeight="1" x14ac:dyDescent="0.3">
      <c r="A162" s="131">
        <f t="shared" si="54"/>
        <v>159</v>
      </c>
      <c r="B162" s="236" t="s">
        <v>534</v>
      </c>
      <c r="C162" s="325" t="s">
        <v>535</v>
      </c>
      <c r="D162" s="343" t="s">
        <v>8</v>
      </c>
      <c r="E162" s="344">
        <v>1</v>
      </c>
      <c r="F162" s="132"/>
      <c r="G162" s="132"/>
      <c r="H162" s="132"/>
      <c r="I162" s="132"/>
      <c r="J162" s="132"/>
      <c r="K162" s="132"/>
      <c r="L162" s="132"/>
      <c r="M162" s="132"/>
      <c r="N162" s="132"/>
      <c r="O162" s="132"/>
      <c r="P162" s="132"/>
      <c r="Q162" s="132"/>
      <c r="R162" s="132"/>
      <c r="S162" s="132"/>
      <c r="T162" s="132"/>
      <c r="U162" s="132"/>
      <c r="V162" s="132"/>
      <c r="W162" s="132"/>
      <c r="X162" s="132"/>
      <c r="Y162" s="132"/>
      <c r="Z162" s="132"/>
      <c r="AA162" s="132"/>
      <c r="AB162" s="132"/>
      <c r="AC162" s="132"/>
      <c r="AD162" s="132"/>
      <c r="AE162" s="132"/>
      <c r="AF162" s="133"/>
      <c r="AG162" s="132"/>
      <c r="AH162" s="132"/>
      <c r="AI162" s="132"/>
      <c r="AJ162" s="132"/>
      <c r="AK162" s="134"/>
      <c r="AL162" s="134"/>
      <c r="AM162" s="135"/>
      <c r="AN162" s="137"/>
      <c r="AO162" s="135"/>
      <c r="AP162" s="135"/>
      <c r="AQ162" s="135"/>
      <c r="AR162" s="135"/>
      <c r="AS162" s="135"/>
      <c r="AT162" s="135"/>
      <c r="AU162" s="135"/>
      <c r="AV162" s="137"/>
      <c r="AW162" s="137"/>
      <c r="AX162" s="132"/>
      <c r="AY162" s="132"/>
      <c r="AZ162" s="137"/>
      <c r="BA162" s="137"/>
      <c r="BB162" s="135"/>
      <c r="BC162" s="135"/>
      <c r="BD162" s="137"/>
      <c r="BE162" s="137"/>
      <c r="BF162" s="135"/>
      <c r="BG162" s="135"/>
      <c r="BH162" s="135"/>
      <c r="BI162" s="135"/>
      <c r="BJ162" s="135"/>
      <c r="BK162" s="135"/>
      <c r="BL162" s="135"/>
      <c r="BM162" s="135"/>
      <c r="BN162" s="135"/>
      <c r="BO162" s="135"/>
      <c r="BP162" s="135"/>
      <c r="BQ162" s="330"/>
      <c r="BR162" s="135"/>
      <c r="BS162" s="135"/>
      <c r="BT162" s="135"/>
      <c r="BU162" s="135"/>
      <c r="BV162" s="135"/>
      <c r="BW162" s="135"/>
      <c r="BX162" s="135"/>
      <c r="BY162" s="135"/>
      <c r="BZ162" s="132"/>
      <c r="CA162" s="132"/>
      <c r="CB162" s="132"/>
      <c r="CC162" s="132"/>
      <c r="CD162" s="132"/>
      <c r="CE162" s="132"/>
      <c r="CF162" s="137"/>
      <c r="CG162" s="137"/>
      <c r="CH162" s="330"/>
      <c r="CI162" s="135"/>
      <c r="CJ162" s="135"/>
      <c r="CK162" s="135"/>
      <c r="CL162" s="135"/>
      <c r="CM162" s="135"/>
      <c r="CN162" s="135"/>
      <c r="CO162" s="330"/>
      <c r="CP162" s="135"/>
      <c r="CQ162" s="135"/>
      <c r="CR162" s="135"/>
      <c r="CS162" s="135"/>
      <c r="CT162" s="135"/>
      <c r="CU162" s="135"/>
      <c r="CV162" s="135"/>
      <c r="CW162" s="135"/>
      <c r="CX162" s="135"/>
      <c r="CY162" s="135"/>
      <c r="CZ162" s="135"/>
      <c r="DA162" s="135"/>
      <c r="DB162" s="137"/>
      <c r="DC162" s="137"/>
      <c r="DD162" s="137"/>
      <c r="DE162" s="135"/>
      <c r="DF162" s="135"/>
      <c r="DG162" s="135"/>
      <c r="DH162" s="135"/>
      <c r="DI162" s="135"/>
      <c r="DJ162" s="135"/>
      <c r="DK162" s="135"/>
      <c r="DL162" s="135"/>
      <c r="DM162" s="135"/>
      <c r="DN162" s="135"/>
      <c r="DO162" s="135"/>
      <c r="DP162" s="135"/>
      <c r="DQ162" s="135"/>
      <c r="DR162" s="135"/>
      <c r="DS162" s="135"/>
      <c r="DT162" s="135"/>
      <c r="DU162" s="135"/>
      <c r="DV162" s="135"/>
      <c r="DW162" s="135"/>
      <c r="DX162" s="135"/>
      <c r="DY162" s="135"/>
      <c r="DZ162" s="135"/>
      <c r="EA162" s="135"/>
      <c r="EB162" s="135"/>
      <c r="EC162" s="135"/>
      <c r="ED162" s="135"/>
      <c r="EE162" s="135"/>
      <c r="EF162" s="135"/>
      <c r="EG162" s="135"/>
      <c r="EH162" s="135"/>
      <c r="EI162" s="135"/>
      <c r="EJ162" s="135"/>
      <c r="EK162" s="135"/>
      <c r="EL162" s="135"/>
      <c r="EM162" s="135"/>
      <c r="EN162" s="135">
        <v>104860</v>
      </c>
      <c r="EO162" s="135">
        <v>110207.86</v>
      </c>
      <c r="EP162" s="135">
        <v>104860</v>
      </c>
      <c r="EQ162" s="135">
        <v>110207.86</v>
      </c>
      <c r="ER162" s="135"/>
      <c r="ES162" s="135"/>
      <c r="ET162" s="135"/>
      <c r="EU162" s="135"/>
      <c r="EV162" s="135"/>
      <c r="EW162" s="135"/>
      <c r="EX162" s="135"/>
      <c r="EY162" s="135"/>
      <c r="EZ162" s="135"/>
      <c r="FA162" s="135"/>
      <c r="FB162" s="135"/>
      <c r="FC162" s="135"/>
      <c r="FD162" s="135"/>
      <c r="FE162" s="135"/>
      <c r="FF162" s="135"/>
      <c r="FG162" s="135"/>
      <c r="FH162" s="135"/>
      <c r="FI162" s="135"/>
      <c r="FJ162" s="135"/>
      <c r="FK162" s="135"/>
      <c r="FL162" s="135"/>
      <c r="FM162" s="135"/>
      <c r="FN162" s="135"/>
      <c r="FO162" s="135"/>
      <c r="FP162" s="135"/>
      <c r="FQ162" s="135"/>
      <c r="FR162" s="135"/>
      <c r="FS162" s="135"/>
      <c r="FT162" s="135"/>
      <c r="FU162" s="135"/>
      <c r="FV162" s="135"/>
      <c r="FW162" s="135"/>
      <c r="FX162" s="135"/>
      <c r="FY162" s="135"/>
      <c r="FZ162" s="135"/>
      <c r="GA162" s="135"/>
      <c r="GB162" s="135"/>
      <c r="GC162" s="135"/>
      <c r="GD162" s="135"/>
      <c r="GE162" s="135"/>
      <c r="GF162" s="135"/>
      <c r="GG162" s="135"/>
      <c r="GH162" s="135"/>
      <c r="GI162" s="135"/>
      <c r="GJ162" s="135"/>
      <c r="GK162" s="135"/>
      <c r="GL162" s="132"/>
      <c r="GM162" s="132"/>
      <c r="GN162" s="132"/>
      <c r="GO162" s="132"/>
      <c r="GP162" s="132"/>
      <c r="GQ162" s="132"/>
      <c r="GR162" s="135"/>
      <c r="GS162" s="135"/>
      <c r="GT162" s="135"/>
      <c r="GU162" s="135"/>
      <c r="GV162" s="135"/>
      <c r="GW162" s="135"/>
      <c r="GX162" s="135"/>
      <c r="GY162" s="132"/>
      <c r="GZ162" s="132"/>
      <c r="HA162" s="132"/>
      <c r="HB162" s="135"/>
      <c r="HC162" s="135"/>
      <c r="HD162" s="135"/>
      <c r="HE162" s="135"/>
      <c r="HF162" s="135"/>
      <c r="HG162" s="135"/>
      <c r="HH162" s="135"/>
      <c r="HI162" s="132"/>
      <c r="HJ162" s="132"/>
      <c r="HK162" s="132"/>
      <c r="HL162" s="132"/>
      <c r="HM162" s="132"/>
      <c r="HN162" s="132"/>
      <c r="HO162" s="135"/>
      <c r="HP162" s="135"/>
      <c r="HQ162" s="135"/>
      <c r="HR162" s="135"/>
      <c r="HS162" s="135"/>
      <c r="HT162" s="135"/>
      <c r="HU162" s="135"/>
      <c r="HV162" s="135"/>
      <c r="HW162" s="135"/>
      <c r="HX162" s="135"/>
      <c r="HY162" s="135"/>
      <c r="HZ162" s="135"/>
      <c r="IA162" s="135"/>
      <c r="IB162" s="135"/>
      <c r="IC162" s="135"/>
      <c r="ID162" s="135"/>
      <c r="IE162" s="135"/>
      <c r="IF162" s="135"/>
      <c r="IG162" s="135"/>
      <c r="IH162" s="135"/>
      <c r="II162" s="135"/>
      <c r="IJ162" s="135"/>
      <c r="IK162" s="135"/>
      <c r="IL162" s="135"/>
      <c r="IM162" s="135"/>
      <c r="IN162" s="135"/>
      <c r="IO162" s="132"/>
      <c r="IP162" s="132"/>
      <c r="IQ162" s="132"/>
      <c r="IR162" s="332"/>
      <c r="IS162" s="132"/>
      <c r="IT162" s="332"/>
      <c r="IU162" s="332"/>
      <c r="IV162" s="332"/>
      <c r="IW162" s="332"/>
      <c r="IX162" s="332"/>
      <c r="IY162" s="332"/>
      <c r="IZ162" s="332"/>
      <c r="JA162" s="332"/>
      <c r="JB162" s="332"/>
      <c r="JC162" s="332"/>
      <c r="JD162" s="332"/>
      <c r="JE162" s="332"/>
      <c r="JF162" s="332"/>
      <c r="JG162" s="332"/>
      <c r="JH162" s="332"/>
      <c r="JI162" s="332"/>
      <c r="JJ162" s="332"/>
      <c r="JK162" s="332"/>
      <c r="JL162" s="332"/>
      <c r="JM162" s="332"/>
      <c r="JN162" s="332"/>
      <c r="JO162" s="332"/>
      <c r="JP162" s="332"/>
      <c r="JQ162" s="332"/>
      <c r="JR162" s="332"/>
      <c r="JS162" s="332"/>
      <c r="JT162" s="332"/>
      <c r="JU162" s="332"/>
      <c r="JV162" s="332"/>
      <c r="JW162" s="332"/>
      <c r="JX162" s="332"/>
      <c r="JY162" s="332"/>
      <c r="JZ162" s="332"/>
      <c r="KA162" s="332"/>
      <c r="KB162" s="332"/>
      <c r="KC162" s="332"/>
      <c r="KD162" s="332"/>
      <c r="KE162" s="332"/>
      <c r="KF162" s="332"/>
      <c r="KG162" s="332"/>
      <c r="KH162" s="332"/>
      <c r="KI162" s="332"/>
      <c r="KJ162" s="332"/>
      <c r="KK162" s="332"/>
      <c r="KL162" s="332"/>
      <c r="KM162" s="332"/>
      <c r="KN162" s="332"/>
      <c r="KO162" s="332"/>
      <c r="KP162" s="332"/>
      <c r="KQ162" s="332"/>
      <c r="KR162" s="332"/>
      <c r="KS162" s="332"/>
      <c r="KT162" s="332"/>
      <c r="KU162" s="332"/>
      <c r="KV162" s="332"/>
      <c r="KW162" s="332"/>
      <c r="KX162" s="332"/>
      <c r="KY162" s="332"/>
      <c r="KZ162" s="332"/>
      <c r="LA162" s="332"/>
      <c r="LB162" s="332"/>
      <c r="LC162" s="332"/>
      <c r="LD162" s="332"/>
      <c r="LE162" s="332"/>
      <c r="LF162" s="332"/>
      <c r="LG162" s="332"/>
      <c r="LH162" s="332"/>
      <c r="LI162" s="332"/>
      <c r="LJ162" s="332"/>
      <c r="LK162" s="332"/>
      <c r="LL162" s="332"/>
      <c r="LM162" s="332"/>
      <c r="LN162" s="332"/>
      <c r="LO162" s="332"/>
      <c r="LP162" s="332"/>
      <c r="LQ162" s="332"/>
      <c r="LR162" s="332"/>
      <c r="LS162" s="132">
        <f t="shared" si="51"/>
        <v>110207.86</v>
      </c>
      <c r="LT162" s="132">
        <f t="shared" si="52"/>
        <v>110207.86</v>
      </c>
      <c r="LU162" s="137">
        <f t="shared" si="53"/>
        <v>0</v>
      </c>
      <c r="LV162" s="136">
        <f t="shared" si="48"/>
        <v>0</v>
      </c>
      <c r="LW162" s="137">
        <f t="shared" si="49"/>
        <v>92611.764705882364</v>
      </c>
      <c r="LX162" s="137">
        <f t="shared" si="50"/>
        <v>17596.23529411765</v>
      </c>
      <c r="LY162" s="377">
        <f t="shared" si="56"/>
        <v>110208</v>
      </c>
      <c r="LZ162" s="138" t="s">
        <v>118</v>
      </c>
    </row>
    <row r="163" spans="1:338" s="5" customFormat="1" ht="91.5" customHeight="1" x14ac:dyDescent="0.3">
      <c r="A163" s="131">
        <f t="shared" si="54"/>
        <v>160</v>
      </c>
      <c r="B163" s="236" t="s">
        <v>536</v>
      </c>
      <c r="C163" s="325" t="s">
        <v>537</v>
      </c>
      <c r="D163" s="343" t="s">
        <v>8</v>
      </c>
      <c r="E163" s="344">
        <v>1</v>
      </c>
      <c r="F163" s="132"/>
      <c r="G163" s="132"/>
      <c r="H163" s="132"/>
      <c r="I163" s="132"/>
      <c r="J163" s="132"/>
      <c r="K163" s="132"/>
      <c r="L163" s="132"/>
      <c r="M163" s="132"/>
      <c r="N163" s="132"/>
      <c r="O163" s="132"/>
      <c r="P163" s="132"/>
      <c r="Q163" s="132"/>
      <c r="R163" s="132"/>
      <c r="S163" s="132"/>
      <c r="T163" s="132"/>
      <c r="U163" s="132"/>
      <c r="V163" s="132"/>
      <c r="W163" s="132"/>
      <c r="X163" s="132"/>
      <c r="Y163" s="132"/>
      <c r="Z163" s="132"/>
      <c r="AA163" s="132"/>
      <c r="AB163" s="132"/>
      <c r="AC163" s="132"/>
      <c r="AD163" s="132"/>
      <c r="AE163" s="132"/>
      <c r="AF163" s="133"/>
      <c r="AG163" s="132"/>
      <c r="AH163" s="132"/>
      <c r="AI163" s="132"/>
      <c r="AJ163" s="132"/>
      <c r="AK163" s="134"/>
      <c r="AL163" s="134"/>
      <c r="AM163" s="135"/>
      <c r="AN163" s="137"/>
      <c r="AO163" s="135"/>
      <c r="AP163" s="135"/>
      <c r="AQ163" s="135"/>
      <c r="AR163" s="135"/>
      <c r="AS163" s="135"/>
      <c r="AT163" s="135"/>
      <c r="AU163" s="135"/>
      <c r="AV163" s="137"/>
      <c r="AW163" s="137"/>
      <c r="AX163" s="132"/>
      <c r="AY163" s="132"/>
      <c r="AZ163" s="137"/>
      <c r="BA163" s="137"/>
      <c r="BB163" s="135"/>
      <c r="BC163" s="135"/>
      <c r="BD163" s="137"/>
      <c r="BE163" s="137"/>
      <c r="BF163" s="135"/>
      <c r="BG163" s="135"/>
      <c r="BH163" s="135"/>
      <c r="BI163" s="135"/>
      <c r="BJ163" s="135"/>
      <c r="BK163" s="135"/>
      <c r="BL163" s="135"/>
      <c r="BM163" s="135"/>
      <c r="BN163" s="135"/>
      <c r="BO163" s="135"/>
      <c r="BP163" s="135"/>
      <c r="BQ163" s="330"/>
      <c r="BR163" s="135"/>
      <c r="BS163" s="135"/>
      <c r="BT163" s="135"/>
      <c r="BU163" s="135"/>
      <c r="BV163" s="135"/>
      <c r="BW163" s="135"/>
      <c r="BX163" s="135"/>
      <c r="BY163" s="135"/>
      <c r="BZ163" s="132"/>
      <c r="CA163" s="132"/>
      <c r="CB163" s="132"/>
      <c r="CC163" s="132"/>
      <c r="CD163" s="132"/>
      <c r="CE163" s="132"/>
      <c r="CF163" s="137"/>
      <c r="CG163" s="137"/>
      <c r="CH163" s="330"/>
      <c r="CI163" s="135"/>
      <c r="CJ163" s="135"/>
      <c r="CK163" s="135"/>
      <c r="CL163" s="135"/>
      <c r="CM163" s="135"/>
      <c r="CN163" s="135"/>
      <c r="CO163" s="330"/>
      <c r="CP163" s="135"/>
      <c r="CQ163" s="135"/>
      <c r="CR163" s="135"/>
      <c r="CS163" s="135"/>
      <c r="CT163" s="135"/>
      <c r="CU163" s="135"/>
      <c r="CV163" s="135"/>
      <c r="CW163" s="135"/>
      <c r="CX163" s="135"/>
      <c r="CY163" s="135"/>
      <c r="CZ163" s="135"/>
      <c r="DA163" s="135"/>
      <c r="DB163" s="137"/>
      <c r="DC163" s="137"/>
      <c r="DD163" s="137"/>
      <c r="DE163" s="135"/>
      <c r="DF163" s="135"/>
      <c r="DG163" s="135"/>
      <c r="DH163" s="135"/>
      <c r="DI163" s="135"/>
      <c r="DJ163" s="135"/>
      <c r="DK163" s="135"/>
      <c r="DL163" s="135"/>
      <c r="DM163" s="135"/>
      <c r="DN163" s="135"/>
      <c r="DO163" s="135"/>
      <c r="DP163" s="135"/>
      <c r="DQ163" s="135"/>
      <c r="DR163" s="135"/>
      <c r="DS163" s="135"/>
      <c r="DT163" s="135"/>
      <c r="DU163" s="135"/>
      <c r="DV163" s="135"/>
      <c r="DW163" s="135"/>
      <c r="DX163" s="135"/>
      <c r="DY163" s="135"/>
      <c r="DZ163" s="135"/>
      <c r="EA163" s="135"/>
      <c r="EB163" s="135"/>
      <c r="EC163" s="135"/>
      <c r="ED163" s="135"/>
      <c r="EE163" s="135"/>
      <c r="EF163" s="135"/>
      <c r="EG163" s="135"/>
      <c r="EH163" s="135"/>
      <c r="EI163" s="135"/>
      <c r="EJ163" s="135"/>
      <c r="EK163" s="135"/>
      <c r="EL163" s="135"/>
      <c r="EM163" s="135"/>
      <c r="EN163" s="135">
        <v>30495</v>
      </c>
      <c r="EO163" s="135">
        <v>32050.244999999999</v>
      </c>
      <c r="EP163" s="135">
        <v>30495</v>
      </c>
      <c r="EQ163" s="135">
        <v>32050.244999999999</v>
      </c>
      <c r="ER163" s="135"/>
      <c r="ES163" s="135"/>
      <c r="ET163" s="135"/>
      <c r="EU163" s="135"/>
      <c r="EV163" s="135"/>
      <c r="EW163" s="135"/>
      <c r="EX163" s="135"/>
      <c r="EY163" s="135"/>
      <c r="EZ163" s="135"/>
      <c r="FA163" s="135"/>
      <c r="FB163" s="135"/>
      <c r="FC163" s="135"/>
      <c r="FD163" s="135"/>
      <c r="FE163" s="135"/>
      <c r="FF163" s="135"/>
      <c r="FG163" s="135"/>
      <c r="FH163" s="135"/>
      <c r="FI163" s="135"/>
      <c r="FJ163" s="135"/>
      <c r="FK163" s="135"/>
      <c r="FL163" s="135"/>
      <c r="FM163" s="135"/>
      <c r="FN163" s="135"/>
      <c r="FO163" s="135"/>
      <c r="FP163" s="135"/>
      <c r="FQ163" s="135"/>
      <c r="FR163" s="135"/>
      <c r="FS163" s="135"/>
      <c r="FT163" s="135"/>
      <c r="FU163" s="135"/>
      <c r="FV163" s="135"/>
      <c r="FW163" s="135"/>
      <c r="FX163" s="135"/>
      <c r="FY163" s="135"/>
      <c r="FZ163" s="135"/>
      <c r="GA163" s="135"/>
      <c r="GB163" s="135"/>
      <c r="GC163" s="135"/>
      <c r="GD163" s="135"/>
      <c r="GE163" s="135"/>
      <c r="GF163" s="135"/>
      <c r="GG163" s="135"/>
      <c r="GH163" s="135"/>
      <c r="GI163" s="135"/>
      <c r="GJ163" s="135"/>
      <c r="GK163" s="135"/>
      <c r="GL163" s="132"/>
      <c r="GM163" s="132"/>
      <c r="GN163" s="132"/>
      <c r="GO163" s="132"/>
      <c r="GP163" s="132"/>
      <c r="GQ163" s="132"/>
      <c r="GR163" s="135"/>
      <c r="GS163" s="135"/>
      <c r="GT163" s="135"/>
      <c r="GU163" s="135"/>
      <c r="GV163" s="135"/>
      <c r="GW163" s="135"/>
      <c r="GX163" s="135"/>
      <c r="GY163" s="132"/>
      <c r="GZ163" s="132"/>
      <c r="HA163" s="132"/>
      <c r="HB163" s="135"/>
      <c r="HC163" s="135"/>
      <c r="HD163" s="135"/>
      <c r="HE163" s="135"/>
      <c r="HF163" s="135"/>
      <c r="HG163" s="135"/>
      <c r="HH163" s="135"/>
      <c r="HI163" s="132"/>
      <c r="HJ163" s="132"/>
      <c r="HK163" s="132"/>
      <c r="HL163" s="132"/>
      <c r="HM163" s="132"/>
      <c r="HN163" s="132"/>
      <c r="HO163" s="135"/>
      <c r="HP163" s="135"/>
      <c r="HQ163" s="135"/>
      <c r="HR163" s="135"/>
      <c r="HS163" s="135"/>
      <c r="HT163" s="135"/>
      <c r="HU163" s="135"/>
      <c r="HV163" s="135"/>
      <c r="HW163" s="135"/>
      <c r="HX163" s="135"/>
      <c r="HY163" s="135"/>
      <c r="HZ163" s="135"/>
      <c r="IA163" s="135"/>
      <c r="IB163" s="135"/>
      <c r="IC163" s="135"/>
      <c r="ID163" s="135"/>
      <c r="IE163" s="135"/>
      <c r="IF163" s="135"/>
      <c r="IG163" s="135"/>
      <c r="IH163" s="135"/>
      <c r="II163" s="135"/>
      <c r="IJ163" s="135"/>
      <c r="IK163" s="135"/>
      <c r="IL163" s="135"/>
      <c r="IM163" s="135"/>
      <c r="IN163" s="135"/>
      <c r="IO163" s="132"/>
      <c r="IP163" s="132"/>
      <c r="IQ163" s="132"/>
      <c r="IR163" s="332"/>
      <c r="IS163" s="132"/>
      <c r="IT163" s="332"/>
      <c r="IU163" s="332"/>
      <c r="IV163" s="332"/>
      <c r="IW163" s="332"/>
      <c r="IX163" s="332"/>
      <c r="IY163" s="332"/>
      <c r="IZ163" s="332"/>
      <c r="JA163" s="332"/>
      <c r="JB163" s="332"/>
      <c r="JC163" s="332"/>
      <c r="JD163" s="332"/>
      <c r="JE163" s="332"/>
      <c r="JF163" s="332"/>
      <c r="JG163" s="332"/>
      <c r="JH163" s="332"/>
      <c r="JI163" s="332"/>
      <c r="JJ163" s="332"/>
      <c r="JK163" s="332"/>
      <c r="JL163" s="332"/>
      <c r="JM163" s="332"/>
      <c r="JN163" s="332"/>
      <c r="JO163" s="332"/>
      <c r="JP163" s="332"/>
      <c r="JQ163" s="332"/>
      <c r="JR163" s="332"/>
      <c r="JS163" s="332"/>
      <c r="JT163" s="332"/>
      <c r="JU163" s="332"/>
      <c r="JV163" s="332"/>
      <c r="JW163" s="332"/>
      <c r="JX163" s="332"/>
      <c r="JY163" s="332"/>
      <c r="JZ163" s="332"/>
      <c r="KA163" s="332"/>
      <c r="KB163" s="332"/>
      <c r="KC163" s="332"/>
      <c r="KD163" s="332"/>
      <c r="KE163" s="332"/>
      <c r="KF163" s="332"/>
      <c r="KG163" s="332"/>
      <c r="KH163" s="332"/>
      <c r="KI163" s="332"/>
      <c r="KJ163" s="332"/>
      <c r="KK163" s="332"/>
      <c r="KL163" s="332"/>
      <c r="KM163" s="332"/>
      <c r="KN163" s="332"/>
      <c r="KO163" s="332"/>
      <c r="KP163" s="332"/>
      <c r="KQ163" s="332"/>
      <c r="KR163" s="332"/>
      <c r="KS163" s="332"/>
      <c r="KT163" s="332"/>
      <c r="KU163" s="332"/>
      <c r="KV163" s="332"/>
      <c r="KW163" s="332"/>
      <c r="KX163" s="332"/>
      <c r="KY163" s="332"/>
      <c r="KZ163" s="332"/>
      <c r="LA163" s="332"/>
      <c r="LB163" s="332"/>
      <c r="LC163" s="332"/>
      <c r="LD163" s="332"/>
      <c r="LE163" s="332"/>
      <c r="LF163" s="332"/>
      <c r="LG163" s="332"/>
      <c r="LH163" s="332"/>
      <c r="LI163" s="332"/>
      <c r="LJ163" s="332"/>
      <c r="LK163" s="332"/>
      <c r="LL163" s="332"/>
      <c r="LM163" s="332"/>
      <c r="LN163" s="332"/>
      <c r="LO163" s="332"/>
      <c r="LP163" s="332"/>
      <c r="LQ163" s="332"/>
      <c r="LR163" s="332"/>
      <c r="LS163" s="132">
        <f t="shared" si="51"/>
        <v>32050.244999999999</v>
      </c>
      <c r="LT163" s="132">
        <f t="shared" si="52"/>
        <v>32050.244999999999</v>
      </c>
      <c r="LU163" s="137">
        <f t="shared" si="53"/>
        <v>0</v>
      </c>
      <c r="LV163" s="136">
        <f t="shared" si="48"/>
        <v>0</v>
      </c>
      <c r="LW163" s="137">
        <f t="shared" si="49"/>
        <v>26933.613445378152</v>
      </c>
      <c r="LX163" s="137">
        <f t="shared" si="50"/>
        <v>5117.3865546218494</v>
      </c>
      <c r="LY163" s="377">
        <f t="shared" si="56"/>
        <v>32051</v>
      </c>
      <c r="LZ163" s="333" t="s">
        <v>642</v>
      </c>
    </row>
    <row r="164" spans="1:338" s="5" customFormat="1" ht="91.5" customHeight="1" x14ac:dyDescent="0.3">
      <c r="A164" s="131">
        <f t="shared" si="54"/>
        <v>161</v>
      </c>
      <c r="B164" s="139" t="s">
        <v>538</v>
      </c>
      <c r="C164" s="325" t="s">
        <v>539</v>
      </c>
      <c r="D164" s="141" t="s">
        <v>8</v>
      </c>
      <c r="E164" s="142">
        <v>1</v>
      </c>
      <c r="F164" s="132"/>
      <c r="G164" s="132"/>
      <c r="H164" s="132"/>
      <c r="I164" s="132"/>
      <c r="J164" s="132"/>
      <c r="K164" s="132"/>
      <c r="L164" s="132"/>
      <c r="M164" s="132"/>
      <c r="N164" s="132"/>
      <c r="O164" s="132"/>
      <c r="P164" s="132"/>
      <c r="Q164" s="132"/>
      <c r="R164" s="132"/>
      <c r="S164" s="132"/>
      <c r="T164" s="132"/>
      <c r="U164" s="132"/>
      <c r="V164" s="132"/>
      <c r="W164" s="132"/>
      <c r="X164" s="132"/>
      <c r="Y164" s="132"/>
      <c r="Z164" s="132"/>
      <c r="AA164" s="132"/>
      <c r="AB164" s="132"/>
      <c r="AC164" s="132"/>
      <c r="AD164" s="132"/>
      <c r="AE164" s="132"/>
      <c r="AF164" s="133"/>
      <c r="AG164" s="132"/>
      <c r="AH164" s="132"/>
      <c r="AI164" s="132"/>
      <c r="AJ164" s="132"/>
      <c r="AK164" s="134"/>
      <c r="AL164" s="134"/>
      <c r="AM164" s="135"/>
      <c r="AN164" s="137"/>
      <c r="AO164" s="135"/>
      <c r="AP164" s="135"/>
      <c r="AQ164" s="135"/>
      <c r="AR164" s="135"/>
      <c r="AS164" s="135"/>
      <c r="AT164" s="135"/>
      <c r="AU164" s="135"/>
      <c r="AV164" s="137"/>
      <c r="AW164" s="137"/>
      <c r="AX164" s="132">
        <v>182546</v>
      </c>
      <c r="AY164" s="132">
        <v>191855.84599999999</v>
      </c>
      <c r="AZ164" s="137"/>
      <c r="BA164" s="137"/>
      <c r="BB164" s="135"/>
      <c r="BC164" s="135"/>
      <c r="BD164" s="137"/>
      <c r="BE164" s="137"/>
      <c r="BF164" s="135"/>
      <c r="BG164" s="135"/>
      <c r="BH164" s="135"/>
      <c r="BI164" s="135"/>
      <c r="BJ164" s="135"/>
      <c r="BK164" s="135"/>
      <c r="BL164" s="135"/>
      <c r="BM164" s="135"/>
      <c r="BN164" s="135"/>
      <c r="BO164" s="135"/>
      <c r="BP164" s="135"/>
      <c r="BQ164" s="330"/>
      <c r="BR164" s="135"/>
      <c r="BS164" s="135"/>
      <c r="BT164" s="135"/>
      <c r="BU164" s="135"/>
      <c r="BV164" s="135"/>
      <c r="BW164" s="135"/>
      <c r="BX164" s="135"/>
      <c r="BY164" s="135"/>
      <c r="BZ164" s="132"/>
      <c r="CA164" s="132"/>
      <c r="CB164" s="132"/>
      <c r="CC164" s="132"/>
      <c r="CD164" s="132"/>
      <c r="CE164" s="132"/>
      <c r="CF164" s="137"/>
      <c r="CG164" s="137"/>
      <c r="CH164" s="330"/>
      <c r="CI164" s="135"/>
      <c r="CJ164" s="135"/>
      <c r="CK164" s="135"/>
      <c r="CL164" s="135"/>
      <c r="CM164" s="135"/>
      <c r="CN164" s="135"/>
      <c r="CO164" s="330"/>
      <c r="CP164" s="135"/>
      <c r="CQ164" s="135"/>
      <c r="CR164" s="135"/>
      <c r="CS164" s="135"/>
      <c r="CT164" s="135"/>
      <c r="CU164" s="135"/>
      <c r="CV164" s="135"/>
      <c r="CW164" s="135"/>
      <c r="CX164" s="135"/>
      <c r="CY164" s="135"/>
      <c r="CZ164" s="135"/>
      <c r="DA164" s="135"/>
      <c r="DB164" s="137"/>
      <c r="DC164" s="137"/>
      <c r="DD164" s="137"/>
      <c r="DE164" s="135"/>
      <c r="DF164" s="135"/>
      <c r="DG164" s="135"/>
      <c r="DH164" s="135"/>
      <c r="DI164" s="135"/>
      <c r="DJ164" s="135"/>
      <c r="DK164" s="135"/>
      <c r="DL164" s="135"/>
      <c r="DM164" s="135"/>
      <c r="DN164" s="135"/>
      <c r="DO164" s="135"/>
      <c r="DP164" s="135"/>
      <c r="DQ164" s="135"/>
      <c r="DR164" s="135"/>
      <c r="DS164" s="135"/>
      <c r="DT164" s="135"/>
      <c r="DU164" s="135"/>
      <c r="DV164" s="135"/>
      <c r="DW164" s="135"/>
      <c r="DX164" s="135"/>
      <c r="DY164" s="135"/>
      <c r="DZ164" s="135"/>
      <c r="EA164" s="135"/>
      <c r="EB164" s="135"/>
      <c r="EC164" s="135"/>
      <c r="ED164" s="135"/>
      <c r="EE164" s="135"/>
      <c r="EF164" s="135"/>
      <c r="EG164" s="135"/>
      <c r="EH164" s="135"/>
      <c r="EI164" s="135"/>
      <c r="EJ164" s="135"/>
      <c r="EK164" s="135"/>
      <c r="EL164" s="135"/>
      <c r="EM164" s="135"/>
      <c r="EN164" s="135">
        <v>154700</v>
      </c>
      <c r="EO164" s="135">
        <v>162589.70000000001</v>
      </c>
      <c r="EP164" s="135"/>
      <c r="EQ164" s="135"/>
      <c r="ER164" s="135">
        <v>148000</v>
      </c>
      <c r="ES164" s="135">
        <v>155548</v>
      </c>
      <c r="ET164" s="135"/>
      <c r="EU164" s="135"/>
      <c r="EV164" s="135"/>
      <c r="EW164" s="135"/>
      <c r="EX164" s="135"/>
      <c r="EY164" s="135"/>
      <c r="EZ164" s="135"/>
      <c r="FA164" s="135"/>
      <c r="FB164" s="135"/>
      <c r="FC164" s="135"/>
      <c r="FD164" s="135"/>
      <c r="FE164" s="135"/>
      <c r="FF164" s="135"/>
      <c r="FG164" s="135"/>
      <c r="FH164" s="135"/>
      <c r="FI164" s="135"/>
      <c r="FJ164" s="135"/>
      <c r="FK164" s="135"/>
      <c r="FL164" s="135"/>
      <c r="FM164" s="135"/>
      <c r="FN164" s="135"/>
      <c r="FO164" s="135"/>
      <c r="FP164" s="135"/>
      <c r="FQ164" s="135"/>
      <c r="FR164" s="135"/>
      <c r="FS164" s="135"/>
      <c r="FT164" s="135"/>
      <c r="FU164" s="135"/>
      <c r="FV164" s="135"/>
      <c r="FW164" s="135"/>
      <c r="FX164" s="135"/>
      <c r="FY164" s="135"/>
      <c r="FZ164" s="135"/>
      <c r="GA164" s="135"/>
      <c r="GB164" s="135"/>
      <c r="GC164" s="135"/>
      <c r="GD164" s="135"/>
      <c r="GE164" s="135"/>
      <c r="GF164" s="135"/>
      <c r="GG164" s="135"/>
      <c r="GH164" s="135"/>
      <c r="GI164" s="135"/>
      <c r="GJ164" s="135"/>
      <c r="GK164" s="135"/>
      <c r="GL164" s="132"/>
      <c r="GM164" s="132"/>
      <c r="GN164" s="132"/>
      <c r="GO164" s="132"/>
      <c r="GP164" s="132"/>
      <c r="GQ164" s="132"/>
      <c r="GR164" s="135"/>
      <c r="GS164" s="135"/>
      <c r="GT164" s="135"/>
      <c r="GU164" s="135"/>
      <c r="GV164" s="135"/>
      <c r="GW164" s="135"/>
      <c r="GX164" s="135"/>
      <c r="GY164" s="132"/>
      <c r="GZ164" s="132"/>
      <c r="HA164" s="132"/>
      <c r="HB164" s="135"/>
      <c r="HC164" s="135"/>
      <c r="HD164" s="135"/>
      <c r="HE164" s="135"/>
      <c r="HF164" s="135"/>
      <c r="HG164" s="135"/>
      <c r="HH164" s="135"/>
      <c r="HI164" s="132"/>
      <c r="HJ164" s="132"/>
      <c r="HK164" s="132"/>
      <c r="HL164" s="132"/>
      <c r="HM164" s="132"/>
      <c r="HN164" s="132"/>
      <c r="HO164" s="135"/>
      <c r="HP164" s="135"/>
      <c r="HQ164" s="135"/>
      <c r="HR164" s="135"/>
      <c r="HS164" s="135"/>
      <c r="HT164" s="135"/>
      <c r="HU164" s="135"/>
      <c r="HV164" s="135"/>
      <c r="HW164" s="135"/>
      <c r="HX164" s="135"/>
      <c r="HY164" s="135"/>
      <c r="HZ164" s="135"/>
      <c r="IA164" s="135"/>
      <c r="IB164" s="135"/>
      <c r="IC164" s="135"/>
      <c r="ID164" s="135"/>
      <c r="IE164" s="135"/>
      <c r="IF164" s="135"/>
      <c r="IG164" s="135"/>
      <c r="IH164" s="135"/>
      <c r="II164" s="135"/>
      <c r="IJ164" s="135"/>
      <c r="IK164" s="135"/>
      <c r="IL164" s="135"/>
      <c r="IM164" s="135"/>
      <c r="IN164" s="135"/>
      <c r="IO164" s="132"/>
      <c r="IP164" s="132"/>
      <c r="IQ164" s="132"/>
      <c r="IR164" s="332"/>
      <c r="IS164" s="132"/>
      <c r="IT164" s="332"/>
      <c r="IU164" s="332"/>
      <c r="IV164" s="332"/>
      <c r="IW164" s="332"/>
      <c r="IX164" s="332"/>
      <c r="IY164" s="332"/>
      <c r="IZ164" s="332"/>
      <c r="JA164" s="332"/>
      <c r="JB164" s="332"/>
      <c r="JC164" s="332"/>
      <c r="JD164" s="332"/>
      <c r="JE164" s="332"/>
      <c r="JF164" s="332"/>
      <c r="JG164" s="332"/>
      <c r="JH164" s="332"/>
      <c r="JI164" s="332"/>
      <c r="JJ164" s="332"/>
      <c r="JK164" s="332"/>
      <c r="JL164" s="332"/>
      <c r="JM164" s="332"/>
      <c r="JN164" s="332"/>
      <c r="JO164" s="332"/>
      <c r="JP164" s="332"/>
      <c r="JQ164" s="332"/>
      <c r="JR164" s="332"/>
      <c r="JS164" s="332"/>
      <c r="JT164" s="332"/>
      <c r="JU164" s="332"/>
      <c r="JV164" s="332"/>
      <c r="JW164" s="332"/>
      <c r="JX164" s="332"/>
      <c r="JY164" s="332"/>
      <c r="JZ164" s="332"/>
      <c r="KA164" s="332"/>
      <c r="KB164" s="332"/>
      <c r="KC164" s="332"/>
      <c r="KD164" s="332"/>
      <c r="KE164" s="332"/>
      <c r="KF164" s="332"/>
      <c r="KG164" s="332"/>
      <c r="KH164" s="332"/>
      <c r="KI164" s="332"/>
      <c r="KJ164" s="332"/>
      <c r="KK164" s="332"/>
      <c r="KL164" s="332"/>
      <c r="KM164" s="332"/>
      <c r="KN164" s="332"/>
      <c r="KO164" s="332"/>
      <c r="KP164" s="332"/>
      <c r="KQ164" s="332"/>
      <c r="KR164" s="332"/>
      <c r="KS164" s="332"/>
      <c r="KT164" s="332"/>
      <c r="KU164" s="332"/>
      <c r="KV164" s="332"/>
      <c r="KW164" s="332"/>
      <c r="KX164" s="332"/>
      <c r="KY164" s="332"/>
      <c r="KZ164" s="332"/>
      <c r="LA164" s="332"/>
      <c r="LB164" s="332"/>
      <c r="LC164" s="332"/>
      <c r="LD164" s="332"/>
      <c r="LE164" s="332"/>
      <c r="LF164" s="332"/>
      <c r="LG164" s="332"/>
      <c r="LH164" s="332"/>
      <c r="LI164" s="332"/>
      <c r="LJ164" s="332"/>
      <c r="LK164" s="332"/>
      <c r="LL164" s="332"/>
      <c r="LM164" s="332"/>
      <c r="LN164" s="332"/>
      <c r="LO164" s="332"/>
      <c r="LP164" s="332"/>
      <c r="LQ164" s="332"/>
      <c r="LR164" s="332"/>
      <c r="LS164" s="132">
        <f t="shared" si="51"/>
        <v>162589.70000000001</v>
      </c>
      <c r="LT164" s="132">
        <f t="shared" si="52"/>
        <v>169997.84866666666</v>
      </c>
      <c r="LU164" s="137">
        <f t="shared" si="53"/>
        <v>19254.231230836122</v>
      </c>
      <c r="LV164" s="136">
        <f t="shared" si="48"/>
        <v>0.1132616170254601</v>
      </c>
      <c r="LW164" s="137">
        <f t="shared" si="49"/>
        <v>142855.46218487396</v>
      </c>
      <c r="LX164" s="137">
        <f t="shared" si="50"/>
        <v>27142.537815126052</v>
      </c>
      <c r="LY164" s="377">
        <f t="shared" si="56"/>
        <v>169998</v>
      </c>
      <c r="LZ164" s="138" t="s">
        <v>118</v>
      </c>
    </row>
    <row r="165" spans="1:338" s="5" customFormat="1" ht="91.5" customHeight="1" x14ac:dyDescent="0.3">
      <c r="A165" s="131">
        <f t="shared" si="54"/>
        <v>162</v>
      </c>
      <c r="B165" s="139" t="s">
        <v>540</v>
      </c>
      <c r="C165" s="325" t="s">
        <v>541</v>
      </c>
      <c r="D165" s="141" t="s">
        <v>8</v>
      </c>
      <c r="E165" s="142">
        <v>1</v>
      </c>
      <c r="F165" s="132"/>
      <c r="G165" s="132"/>
      <c r="H165" s="132"/>
      <c r="I165" s="132"/>
      <c r="J165" s="132"/>
      <c r="K165" s="132"/>
      <c r="L165" s="132"/>
      <c r="M165" s="132"/>
      <c r="N165" s="132"/>
      <c r="O165" s="132"/>
      <c r="P165" s="132"/>
      <c r="Q165" s="132"/>
      <c r="R165" s="132"/>
      <c r="S165" s="132"/>
      <c r="T165" s="132"/>
      <c r="U165" s="132"/>
      <c r="V165" s="132"/>
      <c r="W165" s="132"/>
      <c r="X165" s="132"/>
      <c r="Y165" s="132"/>
      <c r="Z165" s="132"/>
      <c r="AA165" s="132"/>
      <c r="AB165" s="132"/>
      <c r="AC165" s="132"/>
      <c r="AD165" s="132"/>
      <c r="AE165" s="132"/>
      <c r="AF165" s="133"/>
      <c r="AG165" s="132"/>
      <c r="AH165" s="132"/>
      <c r="AI165" s="132"/>
      <c r="AJ165" s="132"/>
      <c r="AK165" s="134"/>
      <c r="AL165" s="134"/>
      <c r="AM165" s="135"/>
      <c r="AN165" s="137"/>
      <c r="AO165" s="135"/>
      <c r="AP165" s="135"/>
      <c r="AQ165" s="135"/>
      <c r="AR165" s="135"/>
      <c r="AS165" s="135"/>
      <c r="AT165" s="135"/>
      <c r="AU165" s="135"/>
      <c r="AV165" s="137"/>
      <c r="AW165" s="137"/>
      <c r="AX165" s="132">
        <v>67401.599999999991</v>
      </c>
      <c r="AY165" s="132">
        <v>70839.08159999999</v>
      </c>
      <c r="AZ165" s="137"/>
      <c r="BA165" s="137"/>
      <c r="BB165" s="135"/>
      <c r="BC165" s="135"/>
      <c r="BD165" s="137"/>
      <c r="BE165" s="137"/>
      <c r="BF165" s="135"/>
      <c r="BG165" s="135"/>
      <c r="BH165" s="135"/>
      <c r="BI165" s="135"/>
      <c r="BJ165" s="135"/>
      <c r="BK165" s="135"/>
      <c r="BL165" s="135"/>
      <c r="BM165" s="135"/>
      <c r="BN165" s="135"/>
      <c r="BO165" s="135"/>
      <c r="BP165" s="135"/>
      <c r="BQ165" s="330"/>
      <c r="BR165" s="135"/>
      <c r="BS165" s="135"/>
      <c r="BT165" s="135"/>
      <c r="BU165" s="135"/>
      <c r="BV165" s="135"/>
      <c r="BW165" s="135"/>
      <c r="BX165" s="135"/>
      <c r="BY165" s="135"/>
      <c r="BZ165" s="132"/>
      <c r="CA165" s="132"/>
      <c r="CB165" s="132"/>
      <c r="CC165" s="132"/>
      <c r="CD165" s="132"/>
      <c r="CE165" s="132"/>
      <c r="CF165" s="137"/>
      <c r="CG165" s="137"/>
      <c r="CH165" s="330"/>
      <c r="CI165" s="135"/>
      <c r="CJ165" s="135"/>
      <c r="CK165" s="135"/>
      <c r="CL165" s="135"/>
      <c r="CM165" s="135"/>
      <c r="CN165" s="135"/>
      <c r="CO165" s="330"/>
      <c r="CP165" s="135"/>
      <c r="CQ165" s="135"/>
      <c r="CR165" s="135"/>
      <c r="CS165" s="135"/>
      <c r="CT165" s="135"/>
      <c r="CU165" s="135"/>
      <c r="CV165" s="135"/>
      <c r="CW165" s="135"/>
      <c r="CX165" s="135"/>
      <c r="CY165" s="135"/>
      <c r="CZ165" s="135"/>
      <c r="DA165" s="135"/>
      <c r="DB165" s="137"/>
      <c r="DC165" s="137"/>
      <c r="DD165" s="137"/>
      <c r="DE165" s="135"/>
      <c r="DF165" s="135"/>
      <c r="DG165" s="135"/>
      <c r="DH165" s="135"/>
      <c r="DI165" s="135"/>
      <c r="DJ165" s="135"/>
      <c r="DK165" s="135"/>
      <c r="DL165" s="135"/>
      <c r="DM165" s="135"/>
      <c r="DN165" s="135"/>
      <c r="DO165" s="135"/>
      <c r="DP165" s="135"/>
      <c r="DQ165" s="135"/>
      <c r="DR165" s="135"/>
      <c r="DS165" s="135"/>
      <c r="DT165" s="135"/>
      <c r="DU165" s="135"/>
      <c r="DV165" s="135"/>
      <c r="DW165" s="135"/>
      <c r="DX165" s="135"/>
      <c r="DY165" s="135"/>
      <c r="DZ165" s="135"/>
      <c r="EA165" s="135"/>
      <c r="EB165" s="135"/>
      <c r="EC165" s="135"/>
      <c r="ED165" s="135"/>
      <c r="EE165" s="135"/>
      <c r="EF165" s="135"/>
      <c r="EG165" s="135"/>
      <c r="EH165" s="135"/>
      <c r="EI165" s="135"/>
      <c r="EJ165" s="135"/>
      <c r="EK165" s="135"/>
      <c r="EL165" s="135"/>
      <c r="EM165" s="135"/>
      <c r="EN165" s="135">
        <v>51360</v>
      </c>
      <c r="EO165" s="135">
        <v>53979.360000000001</v>
      </c>
      <c r="EP165" s="135"/>
      <c r="EQ165" s="135"/>
      <c r="ER165" s="135">
        <v>72000</v>
      </c>
      <c r="ES165" s="135">
        <v>75672</v>
      </c>
      <c r="ET165" s="135"/>
      <c r="EU165" s="135"/>
      <c r="EV165" s="135"/>
      <c r="EW165" s="135"/>
      <c r="EX165" s="135"/>
      <c r="EY165" s="135"/>
      <c r="EZ165" s="135"/>
      <c r="FA165" s="135"/>
      <c r="FB165" s="135"/>
      <c r="FC165" s="135"/>
      <c r="FD165" s="135"/>
      <c r="FE165" s="135"/>
      <c r="FF165" s="135"/>
      <c r="FG165" s="135"/>
      <c r="FH165" s="135"/>
      <c r="FI165" s="135"/>
      <c r="FJ165" s="135"/>
      <c r="FK165" s="135"/>
      <c r="FL165" s="135"/>
      <c r="FM165" s="135"/>
      <c r="FN165" s="135"/>
      <c r="FO165" s="135"/>
      <c r="FP165" s="135"/>
      <c r="FQ165" s="135"/>
      <c r="FR165" s="135"/>
      <c r="FS165" s="135"/>
      <c r="FT165" s="135"/>
      <c r="FU165" s="135"/>
      <c r="FV165" s="135"/>
      <c r="FW165" s="135"/>
      <c r="FX165" s="135"/>
      <c r="FY165" s="135"/>
      <c r="FZ165" s="135"/>
      <c r="GA165" s="135"/>
      <c r="GB165" s="135"/>
      <c r="GC165" s="135"/>
      <c r="GD165" s="135"/>
      <c r="GE165" s="135"/>
      <c r="GF165" s="135"/>
      <c r="GG165" s="135"/>
      <c r="GH165" s="135"/>
      <c r="GI165" s="135"/>
      <c r="GJ165" s="135"/>
      <c r="GK165" s="135"/>
      <c r="GL165" s="132"/>
      <c r="GM165" s="132"/>
      <c r="GN165" s="132"/>
      <c r="GO165" s="132"/>
      <c r="GP165" s="132"/>
      <c r="GQ165" s="132"/>
      <c r="GR165" s="135"/>
      <c r="GS165" s="135"/>
      <c r="GT165" s="135"/>
      <c r="GU165" s="135"/>
      <c r="GV165" s="135"/>
      <c r="GW165" s="135"/>
      <c r="GX165" s="135"/>
      <c r="GY165" s="132"/>
      <c r="GZ165" s="132"/>
      <c r="HA165" s="132"/>
      <c r="HB165" s="135"/>
      <c r="HC165" s="135"/>
      <c r="HD165" s="135"/>
      <c r="HE165" s="135"/>
      <c r="HF165" s="135"/>
      <c r="HG165" s="135"/>
      <c r="HH165" s="135"/>
      <c r="HI165" s="132"/>
      <c r="HJ165" s="132"/>
      <c r="HK165" s="132"/>
      <c r="HL165" s="132"/>
      <c r="HM165" s="132"/>
      <c r="HN165" s="132"/>
      <c r="HO165" s="135"/>
      <c r="HP165" s="135"/>
      <c r="HQ165" s="135"/>
      <c r="HR165" s="135"/>
      <c r="HS165" s="135"/>
      <c r="HT165" s="135"/>
      <c r="HU165" s="135"/>
      <c r="HV165" s="135"/>
      <c r="HW165" s="135"/>
      <c r="HX165" s="135"/>
      <c r="HY165" s="135"/>
      <c r="HZ165" s="135"/>
      <c r="IA165" s="135"/>
      <c r="IB165" s="135"/>
      <c r="IC165" s="135"/>
      <c r="ID165" s="135"/>
      <c r="IE165" s="135"/>
      <c r="IF165" s="135"/>
      <c r="IG165" s="135"/>
      <c r="IH165" s="135"/>
      <c r="II165" s="135"/>
      <c r="IJ165" s="135"/>
      <c r="IK165" s="135"/>
      <c r="IL165" s="135"/>
      <c r="IM165" s="135"/>
      <c r="IN165" s="135"/>
      <c r="IO165" s="132"/>
      <c r="IP165" s="132"/>
      <c r="IQ165" s="132"/>
      <c r="IR165" s="332"/>
      <c r="IS165" s="132"/>
      <c r="IT165" s="332"/>
      <c r="IU165" s="332"/>
      <c r="IV165" s="332"/>
      <c r="IW165" s="332"/>
      <c r="IX165" s="332"/>
      <c r="IY165" s="332"/>
      <c r="IZ165" s="332"/>
      <c r="JA165" s="332"/>
      <c r="JB165" s="332"/>
      <c r="JC165" s="332"/>
      <c r="JD165" s="332"/>
      <c r="JE165" s="332"/>
      <c r="JF165" s="332"/>
      <c r="JG165" s="332"/>
      <c r="JH165" s="332"/>
      <c r="JI165" s="332"/>
      <c r="JJ165" s="332"/>
      <c r="JK165" s="332"/>
      <c r="JL165" s="332"/>
      <c r="JM165" s="332"/>
      <c r="JN165" s="332"/>
      <c r="JO165" s="332"/>
      <c r="JP165" s="332"/>
      <c r="JQ165" s="332"/>
      <c r="JR165" s="332"/>
      <c r="JS165" s="332"/>
      <c r="JT165" s="332"/>
      <c r="JU165" s="332"/>
      <c r="JV165" s="332"/>
      <c r="JW165" s="332"/>
      <c r="JX165" s="332"/>
      <c r="JY165" s="332"/>
      <c r="JZ165" s="332"/>
      <c r="KA165" s="332"/>
      <c r="KB165" s="332"/>
      <c r="KC165" s="332"/>
      <c r="KD165" s="332"/>
      <c r="KE165" s="332"/>
      <c r="KF165" s="332"/>
      <c r="KG165" s="332"/>
      <c r="KH165" s="332"/>
      <c r="KI165" s="332"/>
      <c r="KJ165" s="332"/>
      <c r="KK165" s="332"/>
      <c r="KL165" s="332"/>
      <c r="KM165" s="332"/>
      <c r="KN165" s="332"/>
      <c r="KO165" s="332"/>
      <c r="KP165" s="332"/>
      <c r="KQ165" s="332"/>
      <c r="KR165" s="332"/>
      <c r="KS165" s="332"/>
      <c r="KT165" s="332"/>
      <c r="KU165" s="332"/>
      <c r="KV165" s="332"/>
      <c r="KW165" s="332"/>
      <c r="KX165" s="332"/>
      <c r="KY165" s="332"/>
      <c r="KZ165" s="332"/>
      <c r="LA165" s="332"/>
      <c r="LB165" s="332"/>
      <c r="LC165" s="332"/>
      <c r="LD165" s="332"/>
      <c r="LE165" s="332"/>
      <c r="LF165" s="332"/>
      <c r="LG165" s="332"/>
      <c r="LH165" s="332"/>
      <c r="LI165" s="332"/>
      <c r="LJ165" s="332"/>
      <c r="LK165" s="332"/>
      <c r="LL165" s="332"/>
      <c r="LM165" s="332"/>
      <c r="LN165" s="332"/>
      <c r="LO165" s="332"/>
      <c r="LP165" s="332"/>
      <c r="LQ165" s="332"/>
      <c r="LR165" s="332"/>
      <c r="LS165" s="132">
        <f t="shared" si="51"/>
        <v>70839.08159999999</v>
      </c>
      <c r="LT165" s="132">
        <f t="shared" si="52"/>
        <v>66830.147199999992</v>
      </c>
      <c r="LU165" s="137">
        <f t="shared" si="53"/>
        <v>11388.429382931963</v>
      </c>
      <c r="LV165" s="136">
        <f t="shared" si="48"/>
        <v>0.17040856350129308</v>
      </c>
      <c r="LW165" s="137">
        <f t="shared" si="49"/>
        <v>59529.411764705888</v>
      </c>
      <c r="LX165" s="137">
        <f t="shared" si="50"/>
        <v>11310.588235294119</v>
      </c>
      <c r="LY165" s="377">
        <f t="shared" si="56"/>
        <v>70840</v>
      </c>
      <c r="LZ165" s="138" t="s">
        <v>283</v>
      </c>
    </row>
    <row r="166" spans="1:338" s="5" customFormat="1" ht="91.5" customHeight="1" x14ac:dyDescent="0.3">
      <c r="A166" s="131">
        <f t="shared" si="54"/>
        <v>163</v>
      </c>
      <c r="B166" s="139" t="s">
        <v>542</v>
      </c>
      <c r="C166" s="325" t="s">
        <v>543</v>
      </c>
      <c r="D166" s="141" t="s">
        <v>8</v>
      </c>
      <c r="E166" s="142">
        <v>1</v>
      </c>
      <c r="F166" s="132"/>
      <c r="G166" s="132"/>
      <c r="H166" s="132"/>
      <c r="I166" s="132"/>
      <c r="J166" s="132"/>
      <c r="K166" s="132"/>
      <c r="L166" s="132"/>
      <c r="M166" s="132"/>
      <c r="N166" s="132"/>
      <c r="O166" s="132"/>
      <c r="P166" s="132"/>
      <c r="Q166" s="132"/>
      <c r="R166" s="132"/>
      <c r="S166" s="132"/>
      <c r="T166" s="132"/>
      <c r="U166" s="132"/>
      <c r="V166" s="132"/>
      <c r="W166" s="132"/>
      <c r="X166" s="132"/>
      <c r="Y166" s="132"/>
      <c r="Z166" s="132"/>
      <c r="AA166" s="132"/>
      <c r="AB166" s="132"/>
      <c r="AC166" s="132"/>
      <c r="AD166" s="132"/>
      <c r="AE166" s="132"/>
      <c r="AF166" s="133"/>
      <c r="AG166" s="132"/>
      <c r="AH166" s="132"/>
      <c r="AI166" s="132"/>
      <c r="AJ166" s="132"/>
      <c r="AK166" s="134"/>
      <c r="AL166" s="134"/>
      <c r="AM166" s="135"/>
      <c r="AN166" s="137"/>
      <c r="AO166" s="135"/>
      <c r="AP166" s="135"/>
      <c r="AQ166" s="135"/>
      <c r="AR166" s="135"/>
      <c r="AS166" s="135"/>
      <c r="AT166" s="135"/>
      <c r="AU166" s="135"/>
      <c r="AV166" s="137"/>
      <c r="AW166" s="137"/>
      <c r="AX166" s="132"/>
      <c r="AY166" s="132"/>
      <c r="AZ166" s="137"/>
      <c r="BA166" s="137"/>
      <c r="BB166" s="135"/>
      <c r="BC166" s="135"/>
      <c r="BD166" s="137"/>
      <c r="BE166" s="137"/>
      <c r="BF166" s="135"/>
      <c r="BG166" s="135"/>
      <c r="BH166" s="135"/>
      <c r="BI166" s="135"/>
      <c r="BJ166" s="135"/>
      <c r="BK166" s="135"/>
      <c r="BL166" s="135"/>
      <c r="BM166" s="135"/>
      <c r="BN166" s="135"/>
      <c r="BO166" s="135"/>
      <c r="BP166" s="135"/>
      <c r="BQ166" s="330"/>
      <c r="BR166" s="135"/>
      <c r="BS166" s="135"/>
      <c r="BT166" s="135"/>
      <c r="BU166" s="135"/>
      <c r="BV166" s="135"/>
      <c r="BW166" s="135"/>
      <c r="BX166" s="135"/>
      <c r="BY166" s="135"/>
      <c r="BZ166" s="132"/>
      <c r="CA166" s="132"/>
      <c r="CB166" s="132"/>
      <c r="CC166" s="132"/>
      <c r="CD166" s="132"/>
      <c r="CE166" s="132"/>
      <c r="CF166" s="137"/>
      <c r="CG166" s="137"/>
      <c r="CH166" s="330"/>
      <c r="CI166" s="135"/>
      <c r="CJ166" s="135"/>
      <c r="CK166" s="135"/>
      <c r="CL166" s="135"/>
      <c r="CM166" s="135"/>
      <c r="CN166" s="135"/>
      <c r="CO166" s="330"/>
      <c r="CP166" s="135"/>
      <c r="CQ166" s="135"/>
      <c r="CR166" s="135"/>
      <c r="CS166" s="135"/>
      <c r="CT166" s="135"/>
      <c r="CU166" s="135"/>
      <c r="CV166" s="135"/>
      <c r="CW166" s="135"/>
      <c r="CX166" s="135"/>
      <c r="CY166" s="135"/>
      <c r="CZ166" s="135"/>
      <c r="DA166" s="135"/>
      <c r="DB166" s="137"/>
      <c r="DC166" s="137"/>
      <c r="DD166" s="137"/>
      <c r="DE166" s="135"/>
      <c r="DF166" s="135"/>
      <c r="DG166" s="135"/>
      <c r="DH166" s="135"/>
      <c r="DI166" s="135"/>
      <c r="DJ166" s="135"/>
      <c r="DK166" s="135"/>
      <c r="DL166" s="135"/>
      <c r="DM166" s="135"/>
      <c r="DN166" s="135"/>
      <c r="DO166" s="135"/>
      <c r="DP166" s="135"/>
      <c r="DQ166" s="135"/>
      <c r="DR166" s="135"/>
      <c r="DS166" s="135"/>
      <c r="DT166" s="135"/>
      <c r="DU166" s="135"/>
      <c r="DV166" s="135"/>
      <c r="DW166" s="135"/>
      <c r="DX166" s="135"/>
      <c r="DY166" s="135"/>
      <c r="DZ166" s="135"/>
      <c r="EA166" s="135"/>
      <c r="EB166" s="135"/>
      <c r="EC166" s="135"/>
      <c r="ED166" s="135"/>
      <c r="EE166" s="135"/>
      <c r="EF166" s="135"/>
      <c r="EG166" s="135"/>
      <c r="EH166" s="135"/>
      <c r="EI166" s="135"/>
      <c r="EJ166" s="135"/>
      <c r="EK166" s="135"/>
      <c r="EL166" s="135"/>
      <c r="EM166" s="135"/>
      <c r="EN166" s="135">
        <v>95230</v>
      </c>
      <c r="EO166" s="135">
        <v>100086.73</v>
      </c>
      <c r="EP166" s="135"/>
      <c r="EQ166" s="135"/>
      <c r="ER166" s="135">
        <v>133000</v>
      </c>
      <c r="ES166" s="135">
        <v>139783</v>
      </c>
      <c r="ET166" s="135"/>
      <c r="EU166" s="135"/>
      <c r="EV166" s="135"/>
      <c r="EW166" s="135"/>
      <c r="EX166" s="135"/>
      <c r="EY166" s="135"/>
      <c r="EZ166" s="135"/>
      <c r="FA166" s="135"/>
      <c r="FB166" s="135"/>
      <c r="FC166" s="135"/>
      <c r="FD166" s="135"/>
      <c r="FE166" s="135"/>
      <c r="FF166" s="135"/>
      <c r="FG166" s="135"/>
      <c r="FH166" s="135"/>
      <c r="FI166" s="135"/>
      <c r="FJ166" s="135"/>
      <c r="FK166" s="135"/>
      <c r="FL166" s="135"/>
      <c r="FM166" s="135"/>
      <c r="FN166" s="135"/>
      <c r="FO166" s="135"/>
      <c r="FP166" s="135"/>
      <c r="FQ166" s="135"/>
      <c r="FR166" s="135"/>
      <c r="FS166" s="135"/>
      <c r="FT166" s="135"/>
      <c r="FU166" s="135"/>
      <c r="FV166" s="135"/>
      <c r="FW166" s="135"/>
      <c r="FX166" s="135"/>
      <c r="FY166" s="135"/>
      <c r="FZ166" s="135"/>
      <c r="GA166" s="135"/>
      <c r="GB166" s="135"/>
      <c r="GC166" s="135"/>
      <c r="GD166" s="135"/>
      <c r="GE166" s="135"/>
      <c r="GF166" s="135"/>
      <c r="GG166" s="135"/>
      <c r="GH166" s="135"/>
      <c r="GI166" s="135"/>
      <c r="GJ166" s="135"/>
      <c r="GK166" s="135"/>
      <c r="GL166" s="132"/>
      <c r="GM166" s="132"/>
      <c r="GN166" s="132"/>
      <c r="GO166" s="132"/>
      <c r="GP166" s="132"/>
      <c r="GQ166" s="132"/>
      <c r="GR166" s="135"/>
      <c r="GS166" s="135"/>
      <c r="GT166" s="135"/>
      <c r="GU166" s="135"/>
      <c r="GV166" s="135"/>
      <c r="GW166" s="135"/>
      <c r="GX166" s="135"/>
      <c r="GY166" s="132"/>
      <c r="GZ166" s="132"/>
      <c r="HA166" s="132"/>
      <c r="HB166" s="135"/>
      <c r="HC166" s="135"/>
      <c r="HD166" s="135"/>
      <c r="HE166" s="135"/>
      <c r="HF166" s="135"/>
      <c r="HG166" s="135"/>
      <c r="HH166" s="135"/>
      <c r="HI166" s="132"/>
      <c r="HJ166" s="132"/>
      <c r="HK166" s="132"/>
      <c r="HL166" s="132"/>
      <c r="HM166" s="132"/>
      <c r="HN166" s="132"/>
      <c r="HO166" s="135"/>
      <c r="HP166" s="135"/>
      <c r="HQ166" s="135"/>
      <c r="HR166" s="135"/>
      <c r="HS166" s="135"/>
      <c r="HT166" s="135"/>
      <c r="HU166" s="135"/>
      <c r="HV166" s="135"/>
      <c r="HW166" s="135"/>
      <c r="HX166" s="135"/>
      <c r="HY166" s="135"/>
      <c r="HZ166" s="135"/>
      <c r="IA166" s="135"/>
      <c r="IB166" s="135"/>
      <c r="IC166" s="135"/>
      <c r="ID166" s="135"/>
      <c r="IE166" s="135"/>
      <c r="IF166" s="135"/>
      <c r="IG166" s="135"/>
      <c r="IH166" s="135"/>
      <c r="II166" s="135"/>
      <c r="IJ166" s="135"/>
      <c r="IK166" s="135"/>
      <c r="IL166" s="135"/>
      <c r="IM166" s="135"/>
      <c r="IN166" s="135"/>
      <c r="IO166" s="132"/>
      <c r="IP166" s="132"/>
      <c r="IQ166" s="132"/>
      <c r="IR166" s="332"/>
      <c r="IS166" s="132"/>
      <c r="IT166" s="332"/>
      <c r="IU166" s="332"/>
      <c r="IV166" s="332"/>
      <c r="IW166" s="332"/>
      <c r="IX166" s="332"/>
      <c r="IY166" s="332"/>
      <c r="IZ166" s="332"/>
      <c r="JA166" s="332"/>
      <c r="JB166" s="332"/>
      <c r="JC166" s="332"/>
      <c r="JD166" s="332"/>
      <c r="JE166" s="332"/>
      <c r="JF166" s="332"/>
      <c r="JG166" s="332"/>
      <c r="JH166" s="332"/>
      <c r="JI166" s="332"/>
      <c r="JJ166" s="332"/>
      <c r="JK166" s="332"/>
      <c r="JL166" s="332"/>
      <c r="JM166" s="332"/>
      <c r="JN166" s="332"/>
      <c r="JO166" s="332"/>
      <c r="JP166" s="332"/>
      <c r="JQ166" s="332"/>
      <c r="JR166" s="332"/>
      <c r="JS166" s="332"/>
      <c r="JT166" s="332"/>
      <c r="JU166" s="332"/>
      <c r="JV166" s="332"/>
      <c r="JW166" s="332"/>
      <c r="JX166" s="332"/>
      <c r="JY166" s="332"/>
      <c r="JZ166" s="332"/>
      <c r="KA166" s="332"/>
      <c r="KB166" s="332"/>
      <c r="KC166" s="332"/>
      <c r="KD166" s="332"/>
      <c r="KE166" s="332"/>
      <c r="KF166" s="332"/>
      <c r="KG166" s="332"/>
      <c r="KH166" s="332"/>
      <c r="KI166" s="332"/>
      <c r="KJ166" s="332"/>
      <c r="KK166" s="332"/>
      <c r="KL166" s="332"/>
      <c r="KM166" s="332"/>
      <c r="KN166" s="332"/>
      <c r="KO166" s="332"/>
      <c r="KP166" s="332"/>
      <c r="KQ166" s="332"/>
      <c r="KR166" s="332"/>
      <c r="KS166" s="332"/>
      <c r="KT166" s="332"/>
      <c r="KU166" s="332"/>
      <c r="KV166" s="332"/>
      <c r="KW166" s="332"/>
      <c r="KX166" s="332"/>
      <c r="KY166" s="332"/>
      <c r="KZ166" s="332"/>
      <c r="LA166" s="332"/>
      <c r="LB166" s="332"/>
      <c r="LC166" s="332"/>
      <c r="LD166" s="332"/>
      <c r="LE166" s="332"/>
      <c r="LF166" s="332"/>
      <c r="LG166" s="332"/>
      <c r="LH166" s="332"/>
      <c r="LI166" s="332"/>
      <c r="LJ166" s="332"/>
      <c r="LK166" s="332"/>
      <c r="LL166" s="332"/>
      <c r="LM166" s="332"/>
      <c r="LN166" s="332"/>
      <c r="LO166" s="332"/>
      <c r="LP166" s="332"/>
      <c r="LQ166" s="332"/>
      <c r="LR166" s="332"/>
      <c r="LS166" s="132">
        <f t="shared" si="51"/>
        <v>119934.86499999999</v>
      </c>
      <c r="LT166" s="132">
        <f t="shared" si="52"/>
        <v>119934.86499999999</v>
      </c>
      <c r="LU166" s="137">
        <f t="shared" si="53"/>
        <v>28069.501704812203</v>
      </c>
      <c r="LV166" s="136">
        <f t="shared" si="48"/>
        <v>0.23403954892359452</v>
      </c>
      <c r="LW166" s="137">
        <f t="shared" si="49"/>
        <v>100785.71428571429</v>
      </c>
      <c r="LX166" s="137">
        <f t="shared" si="50"/>
        <v>19149.285714285714</v>
      </c>
      <c r="LY166" s="377">
        <f t="shared" si="56"/>
        <v>119935</v>
      </c>
      <c r="LZ166" s="138" t="s">
        <v>283</v>
      </c>
    </row>
    <row r="167" spans="1:338" s="5" customFormat="1" ht="91.5" customHeight="1" x14ac:dyDescent="0.3">
      <c r="A167" s="131">
        <f t="shared" si="54"/>
        <v>164</v>
      </c>
      <c r="B167" s="139" t="s">
        <v>544</v>
      </c>
      <c r="C167" s="325" t="s">
        <v>545</v>
      </c>
      <c r="D167" s="141" t="s">
        <v>8</v>
      </c>
      <c r="E167" s="142">
        <v>1</v>
      </c>
      <c r="F167" s="132"/>
      <c r="G167" s="132"/>
      <c r="H167" s="132"/>
      <c r="I167" s="132"/>
      <c r="J167" s="132"/>
      <c r="K167" s="132"/>
      <c r="L167" s="132"/>
      <c r="M167" s="132"/>
      <c r="N167" s="132"/>
      <c r="O167" s="132"/>
      <c r="P167" s="132"/>
      <c r="Q167" s="132"/>
      <c r="R167" s="132"/>
      <c r="S167" s="132"/>
      <c r="T167" s="132"/>
      <c r="U167" s="132"/>
      <c r="V167" s="132"/>
      <c r="W167" s="132"/>
      <c r="X167" s="132"/>
      <c r="Y167" s="132"/>
      <c r="Z167" s="132"/>
      <c r="AA167" s="132"/>
      <c r="AB167" s="132"/>
      <c r="AC167" s="132"/>
      <c r="AD167" s="132"/>
      <c r="AE167" s="132"/>
      <c r="AF167" s="133"/>
      <c r="AG167" s="132"/>
      <c r="AH167" s="132"/>
      <c r="AI167" s="132"/>
      <c r="AJ167" s="132"/>
      <c r="AK167" s="134"/>
      <c r="AL167" s="134"/>
      <c r="AM167" s="135"/>
      <c r="AN167" s="137"/>
      <c r="AO167" s="135"/>
      <c r="AP167" s="135"/>
      <c r="AQ167" s="135"/>
      <c r="AR167" s="135"/>
      <c r="AS167" s="135"/>
      <c r="AT167" s="135"/>
      <c r="AU167" s="135"/>
      <c r="AV167" s="137"/>
      <c r="AW167" s="137"/>
      <c r="AX167" s="132">
        <v>39317.599999999999</v>
      </c>
      <c r="AY167" s="132">
        <v>41322.797599999998</v>
      </c>
      <c r="AZ167" s="137"/>
      <c r="BA167" s="137"/>
      <c r="BB167" s="135"/>
      <c r="BC167" s="135"/>
      <c r="BD167" s="137"/>
      <c r="BE167" s="137"/>
      <c r="BF167" s="135"/>
      <c r="BG167" s="135"/>
      <c r="BH167" s="135"/>
      <c r="BI167" s="135"/>
      <c r="BJ167" s="135"/>
      <c r="BK167" s="135"/>
      <c r="BL167" s="135"/>
      <c r="BM167" s="135"/>
      <c r="BN167" s="135"/>
      <c r="BO167" s="135"/>
      <c r="BP167" s="135"/>
      <c r="BQ167" s="330"/>
      <c r="BR167" s="135"/>
      <c r="BS167" s="135"/>
      <c r="BT167" s="135"/>
      <c r="BU167" s="135"/>
      <c r="BV167" s="135"/>
      <c r="BW167" s="135"/>
      <c r="BX167" s="135"/>
      <c r="BY167" s="135"/>
      <c r="BZ167" s="132"/>
      <c r="CA167" s="132"/>
      <c r="CB167" s="132"/>
      <c r="CC167" s="132"/>
      <c r="CD167" s="132"/>
      <c r="CE167" s="132"/>
      <c r="CF167" s="137"/>
      <c r="CG167" s="137"/>
      <c r="CH167" s="330"/>
      <c r="CI167" s="135"/>
      <c r="CJ167" s="135"/>
      <c r="CK167" s="135"/>
      <c r="CL167" s="135"/>
      <c r="CM167" s="135"/>
      <c r="CN167" s="135"/>
      <c r="CO167" s="330"/>
      <c r="CP167" s="135"/>
      <c r="CQ167" s="135"/>
      <c r="CR167" s="135"/>
      <c r="CS167" s="135"/>
      <c r="CT167" s="135"/>
      <c r="CU167" s="135"/>
      <c r="CV167" s="135"/>
      <c r="CW167" s="135"/>
      <c r="CX167" s="135"/>
      <c r="CY167" s="135"/>
      <c r="CZ167" s="135"/>
      <c r="DA167" s="135"/>
      <c r="DB167" s="137"/>
      <c r="DC167" s="137"/>
      <c r="DD167" s="137"/>
      <c r="DE167" s="135"/>
      <c r="DF167" s="135"/>
      <c r="DG167" s="135"/>
      <c r="DH167" s="135"/>
      <c r="DI167" s="135"/>
      <c r="DJ167" s="135"/>
      <c r="DK167" s="135"/>
      <c r="DL167" s="135"/>
      <c r="DM167" s="135"/>
      <c r="DN167" s="135"/>
      <c r="DO167" s="135"/>
      <c r="DP167" s="135"/>
      <c r="DQ167" s="135"/>
      <c r="DR167" s="135"/>
      <c r="DS167" s="135"/>
      <c r="DT167" s="135"/>
      <c r="DU167" s="135"/>
      <c r="DV167" s="135"/>
      <c r="DW167" s="135"/>
      <c r="DX167" s="135"/>
      <c r="DY167" s="135"/>
      <c r="DZ167" s="135"/>
      <c r="EA167" s="135"/>
      <c r="EB167" s="135"/>
      <c r="EC167" s="135"/>
      <c r="ED167" s="135"/>
      <c r="EE167" s="135"/>
      <c r="EF167" s="135"/>
      <c r="EG167" s="135"/>
      <c r="EH167" s="135"/>
      <c r="EI167" s="135"/>
      <c r="EJ167" s="135"/>
      <c r="EK167" s="135"/>
      <c r="EL167" s="135"/>
      <c r="EM167" s="135"/>
      <c r="EN167" s="135">
        <v>35280</v>
      </c>
      <c r="EO167" s="135">
        <v>37079.279999999999</v>
      </c>
      <c r="EP167" s="135"/>
      <c r="EQ167" s="135"/>
      <c r="ER167" s="135"/>
      <c r="ES167" s="135"/>
      <c r="ET167" s="135"/>
      <c r="EU167" s="135"/>
      <c r="EV167" s="135"/>
      <c r="EW167" s="135"/>
      <c r="EX167" s="135"/>
      <c r="EY167" s="135"/>
      <c r="EZ167" s="135"/>
      <c r="FA167" s="135"/>
      <c r="FB167" s="135"/>
      <c r="FC167" s="135"/>
      <c r="FD167" s="135"/>
      <c r="FE167" s="135"/>
      <c r="FF167" s="135"/>
      <c r="FG167" s="135"/>
      <c r="FH167" s="135"/>
      <c r="FI167" s="135"/>
      <c r="FJ167" s="135"/>
      <c r="FK167" s="135"/>
      <c r="FL167" s="135"/>
      <c r="FM167" s="135"/>
      <c r="FN167" s="135"/>
      <c r="FO167" s="135"/>
      <c r="FP167" s="135"/>
      <c r="FQ167" s="135"/>
      <c r="FR167" s="135"/>
      <c r="FS167" s="135"/>
      <c r="FT167" s="135"/>
      <c r="FU167" s="135"/>
      <c r="FV167" s="135"/>
      <c r="FW167" s="135"/>
      <c r="FX167" s="135"/>
      <c r="FY167" s="135"/>
      <c r="FZ167" s="135"/>
      <c r="GA167" s="135"/>
      <c r="GB167" s="135"/>
      <c r="GC167" s="135"/>
      <c r="GD167" s="135"/>
      <c r="GE167" s="135"/>
      <c r="GF167" s="135"/>
      <c r="GG167" s="135"/>
      <c r="GH167" s="135"/>
      <c r="GI167" s="135"/>
      <c r="GJ167" s="135"/>
      <c r="GK167" s="135"/>
      <c r="GL167" s="132"/>
      <c r="GM167" s="132"/>
      <c r="GN167" s="132"/>
      <c r="GO167" s="132"/>
      <c r="GP167" s="132"/>
      <c r="GQ167" s="132"/>
      <c r="GR167" s="135"/>
      <c r="GS167" s="135"/>
      <c r="GT167" s="135"/>
      <c r="GU167" s="135"/>
      <c r="GV167" s="135"/>
      <c r="GW167" s="135"/>
      <c r="GX167" s="135"/>
      <c r="GY167" s="132"/>
      <c r="GZ167" s="132"/>
      <c r="HA167" s="132"/>
      <c r="HB167" s="135"/>
      <c r="HC167" s="135"/>
      <c r="HD167" s="135"/>
      <c r="HE167" s="135"/>
      <c r="HF167" s="135"/>
      <c r="HG167" s="135"/>
      <c r="HH167" s="135"/>
      <c r="HI167" s="132"/>
      <c r="HJ167" s="132"/>
      <c r="HK167" s="132"/>
      <c r="HL167" s="132"/>
      <c r="HM167" s="132"/>
      <c r="HN167" s="132"/>
      <c r="HO167" s="135"/>
      <c r="HP167" s="135"/>
      <c r="HQ167" s="135"/>
      <c r="HR167" s="135"/>
      <c r="HS167" s="135"/>
      <c r="HT167" s="135"/>
      <c r="HU167" s="135"/>
      <c r="HV167" s="135"/>
      <c r="HW167" s="135"/>
      <c r="HX167" s="135"/>
      <c r="HY167" s="135"/>
      <c r="HZ167" s="135"/>
      <c r="IA167" s="135"/>
      <c r="IB167" s="135"/>
      <c r="IC167" s="135"/>
      <c r="ID167" s="135"/>
      <c r="IE167" s="135"/>
      <c r="IF167" s="135"/>
      <c r="IG167" s="135"/>
      <c r="IH167" s="135"/>
      <c r="II167" s="135"/>
      <c r="IJ167" s="135"/>
      <c r="IK167" s="135"/>
      <c r="IL167" s="135"/>
      <c r="IM167" s="135"/>
      <c r="IN167" s="135"/>
      <c r="IO167" s="132"/>
      <c r="IP167" s="132"/>
      <c r="IQ167" s="132"/>
      <c r="IR167" s="332"/>
      <c r="IS167" s="132"/>
      <c r="IT167" s="332"/>
      <c r="IU167" s="332"/>
      <c r="IV167" s="332"/>
      <c r="IW167" s="332"/>
      <c r="IX167" s="332"/>
      <c r="IY167" s="332"/>
      <c r="IZ167" s="332"/>
      <c r="JA167" s="332"/>
      <c r="JB167" s="332"/>
      <c r="JC167" s="332"/>
      <c r="JD167" s="332"/>
      <c r="JE167" s="332"/>
      <c r="JF167" s="332"/>
      <c r="JG167" s="332"/>
      <c r="JH167" s="332"/>
      <c r="JI167" s="332"/>
      <c r="JJ167" s="332"/>
      <c r="JK167" s="332"/>
      <c r="JL167" s="332"/>
      <c r="JM167" s="332"/>
      <c r="JN167" s="332"/>
      <c r="JO167" s="332"/>
      <c r="JP167" s="332"/>
      <c r="JQ167" s="332"/>
      <c r="JR167" s="332"/>
      <c r="JS167" s="332"/>
      <c r="JT167" s="332"/>
      <c r="JU167" s="332"/>
      <c r="JV167" s="332"/>
      <c r="JW167" s="332"/>
      <c r="JX167" s="332"/>
      <c r="JY167" s="332"/>
      <c r="JZ167" s="332"/>
      <c r="KA167" s="332"/>
      <c r="KB167" s="332"/>
      <c r="KC167" s="332"/>
      <c r="KD167" s="332"/>
      <c r="KE167" s="332"/>
      <c r="KF167" s="332"/>
      <c r="KG167" s="332"/>
      <c r="KH167" s="332"/>
      <c r="KI167" s="332"/>
      <c r="KJ167" s="332"/>
      <c r="KK167" s="332"/>
      <c r="KL167" s="332"/>
      <c r="KM167" s="332"/>
      <c r="KN167" s="332"/>
      <c r="KO167" s="332"/>
      <c r="KP167" s="332"/>
      <c r="KQ167" s="332"/>
      <c r="KR167" s="332"/>
      <c r="KS167" s="332"/>
      <c r="KT167" s="332"/>
      <c r="KU167" s="332"/>
      <c r="KV167" s="332"/>
      <c r="KW167" s="332"/>
      <c r="KX167" s="332"/>
      <c r="KY167" s="332"/>
      <c r="KZ167" s="332"/>
      <c r="LA167" s="332"/>
      <c r="LB167" s="332"/>
      <c r="LC167" s="332"/>
      <c r="LD167" s="332"/>
      <c r="LE167" s="332"/>
      <c r="LF167" s="332"/>
      <c r="LG167" s="332"/>
      <c r="LH167" s="332"/>
      <c r="LI167" s="332"/>
      <c r="LJ167" s="332"/>
      <c r="LK167" s="332"/>
      <c r="LL167" s="332"/>
      <c r="LM167" s="332"/>
      <c r="LN167" s="332"/>
      <c r="LO167" s="332"/>
      <c r="LP167" s="332"/>
      <c r="LQ167" s="332"/>
      <c r="LR167" s="332"/>
      <c r="LS167" s="132">
        <f t="shared" si="51"/>
        <v>39201.038799999995</v>
      </c>
      <c r="LT167" s="132">
        <f t="shared" si="52"/>
        <v>39201.038799999995</v>
      </c>
      <c r="LU167" s="137">
        <f t="shared" si="53"/>
        <v>3000.6200710444627</v>
      </c>
      <c r="LV167" s="136">
        <f t="shared" si="48"/>
        <v>7.6544401957135466E-2</v>
      </c>
      <c r="LW167" s="137">
        <f t="shared" si="49"/>
        <v>32942.857142857145</v>
      </c>
      <c r="LX167" s="137">
        <f t="shared" si="50"/>
        <v>6259.1428571428578</v>
      </c>
      <c r="LY167" s="377">
        <f t="shared" si="56"/>
        <v>39202</v>
      </c>
      <c r="LZ167" s="138" t="s">
        <v>118</v>
      </c>
    </row>
    <row r="168" spans="1:338" s="5" customFormat="1" ht="91.5" customHeight="1" x14ac:dyDescent="0.3">
      <c r="A168" s="131">
        <f t="shared" si="54"/>
        <v>165</v>
      </c>
      <c r="B168" s="139" t="s">
        <v>546</v>
      </c>
      <c r="C168" s="325" t="s">
        <v>547</v>
      </c>
      <c r="D168" s="141" t="s">
        <v>8</v>
      </c>
      <c r="E168" s="142">
        <v>1</v>
      </c>
      <c r="F168" s="132"/>
      <c r="G168" s="132"/>
      <c r="H168" s="132"/>
      <c r="I168" s="132"/>
      <c r="J168" s="132"/>
      <c r="K168" s="132"/>
      <c r="L168" s="132"/>
      <c r="M168" s="132"/>
      <c r="N168" s="132"/>
      <c r="O168" s="132"/>
      <c r="P168" s="132"/>
      <c r="Q168" s="132"/>
      <c r="R168" s="132"/>
      <c r="S168" s="132"/>
      <c r="T168" s="132"/>
      <c r="U168" s="132"/>
      <c r="V168" s="132"/>
      <c r="W168" s="132"/>
      <c r="X168" s="132"/>
      <c r="Y168" s="132"/>
      <c r="Z168" s="132"/>
      <c r="AA168" s="132"/>
      <c r="AB168" s="132"/>
      <c r="AC168" s="132"/>
      <c r="AD168" s="132"/>
      <c r="AE168" s="132"/>
      <c r="AF168" s="133"/>
      <c r="AG168" s="132"/>
      <c r="AH168" s="132"/>
      <c r="AI168" s="132"/>
      <c r="AJ168" s="132"/>
      <c r="AK168" s="134"/>
      <c r="AL168" s="134"/>
      <c r="AM168" s="135"/>
      <c r="AN168" s="137"/>
      <c r="AO168" s="135"/>
      <c r="AP168" s="135"/>
      <c r="AQ168" s="135"/>
      <c r="AR168" s="135"/>
      <c r="AS168" s="135"/>
      <c r="AT168" s="135"/>
      <c r="AU168" s="135"/>
      <c r="AV168" s="137"/>
      <c r="AW168" s="137"/>
      <c r="AX168" s="144">
        <v>23169.3</v>
      </c>
      <c r="AY168" s="132">
        <f>+(AX168*5.1%)+AX168</f>
        <v>24350.934300000001</v>
      </c>
      <c r="AZ168" s="137"/>
      <c r="BA168" s="137"/>
      <c r="BB168" s="135"/>
      <c r="BC168" s="135"/>
      <c r="BD168" s="137"/>
      <c r="BE168" s="137"/>
      <c r="BF168" s="135"/>
      <c r="BG168" s="135"/>
      <c r="BH168" s="135"/>
      <c r="BI168" s="135"/>
      <c r="BJ168" s="135"/>
      <c r="BK168" s="135"/>
      <c r="BL168" s="135"/>
      <c r="BM168" s="135"/>
      <c r="BN168" s="135"/>
      <c r="BO168" s="135"/>
      <c r="BP168" s="135"/>
      <c r="BQ168" s="330"/>
      <c r="BR168" s="135"/>
      <c r="BS168" s="135"/>
      <c r="BT168" s="135"/>
      <c r="BU168" s="135"/>
      <c r="BV168" s="135"/>
      <c r="BW168" s="135"/>
      <c r="BX168" s="135"/>
      <c r="BY168" s="135"/>
      <c r="BZ168" s="132"/>
      <c r="CA168" s="132"/>
      <c r="CB168" s="132"/>
      <c r="CC168" s="132"/>
      <c r="CD168" s="132"/>
      <c r="CE168" s="132"/>
      <c r="CF168" s="137"/>
      <c r="CG168" s="137"/>
      <c r="CH168" s="330"/>
      <c r="CI168" s="135"/>
      <c r="CJ168" s="135"/>
      <c r="CK168" s="135"/>
      <c r="CL168" s="135"/>
      <c r="CM168" s="135"/>
      <c r="CN168" s="135"/>
      <c r="CO168" s="330"/>
      <c r="CP168" s="135"/>
      <c r="CQ168" s="135"/>
      <c r="CR168" s="135"/>
      <c r="CS168" s="135"/>
      <c r="CT168" s="135"/>
      <c r="CU168" s="135"/>
      <c r="CV168" s="135"/>
      <c r="CW168" s="135"/>
      <c r="CX168" s="135"/>
      <c r="CY168" s="135"/>
      <c r="CZ168" s="135"/>
      <c r="DA168" s="135"/>
      <c r="DB168" s="137"/>
      <c r="DC168" s="137"/>
      <c r="DD168" s="137"/>
      <c r="DE168" s="135"/>
      <c r="DF168" s="135"/>
      <c r="DG168" s="135"/>
      <c r="DH168" s="135"/>
      <c r="DI168" s="135"/>
      <c r="DJ168" s="135"/>
      <c r="DK168" s="135"/>
      <c r="DL168" s="135"/>
      <c r="DM168" s="135"/>
      <c r="DN168" s="135"/>
      <c r="DO168" s="135"/>
      <c r="DP168" s="135"/>
      <c r="DQ168" s="135"/>
      <c r="DR168" s="135"/>
      <c r="DS168" s="135"/>
      <c r="DT168" s="135"/>
      <c r="DU168" s="135"/>
      <c r="DV168" s="135"/>
      <c r="DW168" s="135"/>
      <c r="DX168" s="135"/>
      <c r="DY168" s="135"/>
      <c r="DZ168" s="135"/>
      <c r="EA168" s="135"/>
      <c r="EB168" s="135"/>
      <c r="EC168" s="135"/>
      <c r="ED168" s="135"/>
      <c r="EE168" s="135"/>
      <c r="EF168" s="135"/>
      <c r="EG168" s="135"/>
      <c r="EH168" s="135"/>
      <c r="EI168" s="135"/>
      <c r="EJ168" s="135"/>
      <c r="EK168" s="135"/>
      <c r="EL168" s="135"/>
      <c r="EM168" s="135"/>
      <c r="EN168" s="135"/>
      <c r="EO168" s="135"/>
      <c r="EP168" s="135"/>
      <c r="EQ168" s="135"/>
      <c r="ER168" s="135">
        <v>25000</v>
      </c>
      <c r="ES168" s="135">
        <f t="shared" ref="ES168:ES171" si="57">+(ER168*5.1%)+ER168</f>
        <v>26275</v>
      </c>
      <c r="ET168" s="135"/>
      <c r="EU168" s="135"/>
      <c r="EV168" s="135"/>
      <c r="EW168" s="135"/>
      <c r="EX168" s="135"/>
      <c r="EY168" s="135"/>
      <c r="EZ168" s="135"/>
      <c r="FA168" s="135"/>
      <c r="FB168" s="135"/>
      <c r="FC168" s="135"/>
      <c r="FD168" s="135"/>
      <c r="FE168" s="135"/>
      <c r="FF168" s="135"/>
      <c r="FG168" s="135"/>
      <c r="FH168" s="135"/>
      <c r="FI168" s="135"/>
      <c r="FJ168" s="135"/>
      <c r="FK168" s="135"/>
      <c r="FL168" s="135"/>
      <c r="FM168" s="135"/>
      <c r="FN168" s="135"/>
      <c r="FO168" s="135"/>
      <c r="FP168" s="135"/>
      <c r="FQ168" s="135"/>
      <c r="FR168" s="135"/>
      <c r="FS168" s="135"/>
      <c r="FT168" s="135"/>
      <c r="FU168" s="135"/>
      <c r="FV168" s="135"/>
      <c r="FW168" s="135"/>
      <c r="FX168" s="135"/>
      <c r="FY168" s="135"/>
      <c r="FZ168" s="135"/>
      <c r="GA168" s="135"/>
      <c r="GB168" s="135"/>
      <c r="GC168" s="135"/>
      <c r="GD168" s="135"/>
      <c r="GE168" s="135"/>
      <c r="GF168" s="135"/>
      <c r="GG168" s="135"/>
      <c r="GH168" s="135"/>
      <c r="GI168" s="135"/>
      <c r="GJ168" s="135"/>
      <c r="GK168" s="135"/>
      <c r="GL168" s="132"/>
      <c r="GM168" s="132"/>
      <c r="GN168" s="132"/>
      <c r="GO168" s="132"/>
      <c r="GP168" s="132"/>
      <c r="GQ168" s="132"/>
      <c r="GR168" s="135"/>
      <c r="GS168" s="135"/>
      <c r="GT168" s="135"/>
      <c r="GU168" s="135"/>
      <c r="GV168" s="135"/>
      <c r="GW168" s="135"/>
      <c r="GX168" s="135"/>
      <c r="GY168" s="132"/>
      <c r="GZ168" s="132"/>
      <c r="HA168" s="132"/>
      <c r="HB168" s="135"/>
      <c r="HC168" s="135"/>
      <c r="HD168" s="135"/>
      <c r="HE168" s="135"/>
      <c r="HF168" s="135"/>
      <c r="HG168" s="135"/>
      <c r="HH168" s="135"/>
      <c r="HI168" s="132"/>
      <c r="HJ168" s="132"/>
      <c r="HK168" s="132"/>
      <c r="HL168" s="132"/>
      <c r="HM168" s="132"/>
      <c r="HN168" s="132"/>
      <c r="HO168" s="135"/>
      <c r="HP168" s="135"/>
      <c r="HQ168" s="135"/>
      <c r="HR168" s="135"/>
      <c r="HS168" s="135"/>
      <c r="HT168" s="135"/>
      <c r="HU168" s="135"/>
      <c r="HV168" s="135"/>
      <c r="HW168" s="135"/>
      <c r="HX168" s="135"/>
      <c r="HY168" s="135"/>
      <c r="HZ168" s="135"/>
      <c r="IA168" s="135"/>
      <c r="IB168" s="135"/>
      <c r="IC168" s="135"/>
      <c r="ID168" s="135"/>
      <c r="IE168" s="135"/>
      <c r="IF168" s="135"/>
      <c r="IG168" s="135"/>
      <c r="IH168" s="135"/>
      <c r="II168" s="135"/>
      <c r="IJ168" s="135"/>
      <c r="IK168" s="135"/>
      <c r="IL168" s="135"/>
      <c r="IM168" s="135"/>
      <c r="IN168" s="135"/>
      <c r="IO168" s="132"/>
      <c r="IP168" s="132"/>
      <c r="IQ168" s="132"/>
      <c r="IR168" s="332"/>
      <c r="IS168" s="132"/>
      <c r="IT168" s="332"/>
      <c r="IU168" s="332"/>
      <c r="IV168" s="332"/>
      <c r="IW168" s="332"/>
      <c r="IX168" s="332"/>
      <c r="IY168" s="332"/>
      <c r="IZ168" s="332"/>
      <c r="JA168" s="332"/>
      <c r="JB168" s="332"/>
      <c r="JC168" s="332"/>
      <c r="JD168" s="332"/>
      <c r="JE168" s="332"/>
      <c r="JF168" s="332"/>
      <c r="JG168" s="332"/>
      <c r="JH168" s="332"/>
      <c r="JI168" s="332"/>
      <c r="JJ168" s="332"/>
      <c r="JK168" s="332"/>
      <c r="JL168" s="332"/>
      <c r="JM168" s="332"/>
      <c r="JN168" s="332"/>
      <c r="JO168" s="332"/>
      <c r="JP168" s="332"/>
      <c r="JQ168" s="332"/>
      <c r="JR168" s="332"/>
      <c r="JS168" s="332"/>
      <c r="JT168" s="332"/>
      <c r="JU168" s="332"/>
      <c r="JV168" s="332"/>
      <c r="JW168" s="332"/>
      <c r="JX168" s="332"/>
      <c r="JY168" s="332"/>
      <c r="JZ168" s="332"/>
      <c r="KA168" s="332"/>
      <c r="KB168" s="332"/>
      <c r="KC168" s="332"/>
      <c r="KD168" s="332"/>
      <c r="KE168" s="332"/>
      <c r="KF168" s="332"/>
      <c r="KG168" s="332"/>
      <c r="KH168" s="332"/>
      <c r="KI168" s="332"/>
      <c r="KJ168" s="332"/>
      <c r="KK168" s="332"/>
      <c r="KL168" s="332"/>
      <c r="KM168" s="332"/>
      <c r="KN168" s="332"/>
      <c r="KO168" s="332"/>
      <c r="KP168" s="332"/>
      <c r="KQ168" s="332"/>
      <c r="KR168" s="332"/>
      <c r="KS168" s="332"/>
      <c r="KT168" s="332"/>
      <c r="KU168" s="332"/>
      <c r="KV168" s="332"/>
      <c r="KW168" s="332"/>
      <c r="KX168" s="332"/>
      <c r="KY168" s="332"/>
      <c r="KZ168" s="332"/>
      <c r="LA168" s="332"/>
      <c r="LB168" s="332"/>
      <c r="LC168" s="332"/>
      <c r="LD168" s="332"/>
      <c r="LE168" s="332"/>
      <c r="LF168" s="332"/>
      <c r="LG168" s="332"/>
      <c r="LH168" s="332"/>
      <c r="LI168" s="332"/>
      <c r="LJ168" s="332"/>
      <c r="LK168" s="332"/>
      <c r="LL168" s="332"/>
      <c r="LM168" s="332"/>
      <c r="LN168" s="332"/>
      <c r="LO168" s="332"/>
      <c r="LP168" s="332"/>
      <c r="LQ168" s="332"/>
      <c r="LR168" s="332"/>
      <c r="LS168" s="132">
        <f t="shared" si="51"/>
        <v>25312.96715</v>
      </c>
      <c r="LT168" s="132">
        <f t="shared" si="52"/>
        <v>25312.96715</v>
      </c>
      <c r="LU168" s="137">
        <f t="shared" si="53"/>
        <v>1360.5199039184408</v>
      </c>
      <c r="LV168" s="136">
        <f t="shared" si="48"/>
        <v>5.3747942540921793E-2</v>
      </c>
      <c r="LW168" s="137">
        <f t="shared" si="49"/>
        <v>21271.428571428572</v>
      </c>
      <c r="LX168" s="137">
        <f t="shared" si="50"/>
        <v>4041.5714285714289</v>
      </c>
      <c r="LY168" s="377">
        <f t="shared" si="56"/>
        <v>25313</v>
      </c>
      <c r="LZ168" s="138" t="s">
        <v>118</v>
      </c>
    </row>
    <row r="169" spans="1:338" s="5" customFormat="1" ht="91.5" customHeight="1" x14ac:dyDescent="0.3">
      <c r="A169" s="131">
        <f t="shared" si="54"/>
        <v>166</v>
      </c>
      <c r="B169" s="139" t="s">
        <v>548</v>
      </c>
      <c r="C169" s="325" t="s">
        <v>549</v>
      </c>
      <c r="D169" s="141" t="s">
        <v>8</v>
      </c>
      <c r="E169" s="142">
        <v>1</v>
      </c>
      <c r="F169" s="132"/>
      <c r="G169" s="132"/>
      <c r="H169" s="132"/>
      <c r="I169" s="132"/>
      <c r="J169" s="132"/>
      <c r="K169" s="132"/>
      <c r="L169" s="132"/>
      <c r="M169" s="132"/>
      <c r="N169" s="132"/>
      <c r="O169" s="132"/>
      <c r="P169" s="132"/>
      <c r="Q169" s="132"/>
      <c r="R169" s="132"/>
      <c r="S169" s="132"/>
      <c r="T169" s="132"/>
      <c r="U169" s="132"/>
      <c r="V169" s="132"/>
      <c r="W169" s="132"/>
      <c r="X169" s="132"/>
      <c r="Y169" s="132"/>
      <c r="Z169" s="132"/>
      <c r="AA169" s="132"/>
      <c r="AB169" s="132"/>
      <c r="AC169" s="132"/>
      <c r="AD169" s="132"/>
      <c r="AE169" s="132"/>
      <c r="AF169" s="133"/>
      <c r="AG169" s="132"/>
      <c r="AH169" s="132"/>
      <c r="AI169" s="132"/>
      <c r="AJ169" s="132"/>
      <c r="AK169" s="134"/>
      <c r="AL169" s="134"/>
      <c r="AM169" s="135"/>
      <c r="AN169" s="137"/>
      <c r="AO169" s="135"/>
      <c r="AP169" s="135"/>
      <c r="AQ169" s="135"/>
      <c r="AR169" s="135"/>
      <c r="AS169" s="135"/>
      <c r="AT169" s="135"/>
      <c r="AU169" s="135"/>
      <c r="AV169" s="137"/>
      <c r="AW169" s="137"/>
      <c r="AX169" s="132">
        <v>81443.599999999991</v>
      </c>
      <c r="AY169" s="132">
        <f t="shared" ref="AY169:AY171" si="58">+(AX169*5.1%)+AX169</f>
        <v>85597.223599999998</v>
      </c>
      <c r="AZ169" s="137"/>
      <c r="BA169" s="137"/>
      <c r="BB169" s="135"/>
      <c r="BC169" s="135"/>
      <c r="BD169" s="137"/>
      <c r="BE169" s="137"/>
      <c r="BF169" s="135"/>
      <c r="BG169" s="135"/>
      <c r="BH169" s="135"/>
      <c r="BI169" s="135"/>
      <c r="BJ169" s="135"/>
      <c r="BK169" s="135"/>
      <c r="BL169" s="135"/>
      <c r="BM169" s="135"/>
      <c r="BN169" s="135"/>
      <c r="BO169" s="135"/>
      <c r="BP169" s="135"/>
      <c r="BQ169" s="330"/>
      <c r="BR169" s="135"/>
      <c r="BS169" s="135"/>
      <c r="BT169" s="135"/>
      <c r="BU169" s="135"/>
      <c r="BV169" s="135"/>
      <c r="BW169" s="135"/>
      <c r="BX169" s="135"/>
      <c r="BY169" s="135"/>
      <c r="BZ169" s="132"/>
      <c r="CA169" s="132"/>
      <c r="CB169" s="132"/>
      <c r="CC169" s="132"/>
      <c r="CD169" s="132"/>
      <c r="CE169" s="132"/>
      <c r="CF169" s="137"/>
      <c r="CG169" s="137"/>
      <c r="CH169" s="330"/>
      <c r="CI169" s="135"/>
      <c r="CJ169" s="135"/>
      <c r="CK169" s="135"/>
      <c r="CL169" s="135"/>
      <c r="CM169" s="135"/>
      <c r="CN169" s="135"/>
      <c r="CO169" s="330"/>
      <c r="CP169" s="135"/>
      <c r="CQ169" s="135"/>
      <c r="CR169" s="135"/>
      <c r="CS169" s="135"/>
      <c r="CT169" s="135"/>
      <c r="CU169" s="135"/>
      <c r="CV169" s="135"/>
      <c r="CW169" s="135"/>
      <c r="CX169" s="135"/>
      <c r="CY169" s="135"/>
      <c r="CZ169" s="135"/>
      <c r="DA169" s="135"/>
      <c r="DB169" s="137"/>
      <c r="DC169" s="137"/>
      <c r="DD169" s="137"/>
      <c r="DE169" s="135"/>
      <c r="DF169" s="135"/>
      <c r="DG169" s="135"/>
      <c r="DH169" s="135"/>
      <c r="DI169" s="135"/>
      <c r="DJ169" s="135"/>
      <c r="DK169" s="135"/>
      <c r="DL169" s="135"/>
      <c r="DM169" s="135"/>
      <c r="DN169" s="135"/>
      <c r="DO169" s="135"/>
      <c r="DP169" s="135"/>
      <c r="DQ169" s="135"/>
      <c r="DR169" s="135"/>
      <c r="DS169" s="135"/>
      <c r="DT169" s="135"/>
      <c r="DU169" s="135"/>
      <c r="DV169" s="135"/>
      <c r="DW169" s="135"/>
      <c r="DX169" s="135"/>
      <c r="DY169" s="135"/>
      <c r="DZ169" s="135"/>
      <c r="EA169" s="135"/>
      <c r="EB169" s="135"/>
      <c r="EC169" s="135"/>
      <c r="ED169" s="135"/>
      <c r="EE169" s="135"/>
      <c r="EF169" s="135"/>
      <c r="EG169" s="135"/>
      <c r="EH169" s="135"/>
      <c r="EI169" s="135"/>
      <c r="EJ169" s="135"/>
      <c r="EK169" s="135"/>
      <c r="EL169" s="135"/>
      <c r="EM169" s="135"/>
      <c r="EN169" s="135"/>
      <c r="EO169" s="135"/>
      <c r="EP169" s="135"/>
      <c r="EQ169" s="135"/>
      <c r="ER169" s="135">
        <v>87000</v>
      </c>
      <c r="ES169" s="135">
        <f t="shared" si="57"/>
        <v>91437</v>
      </c>
      <c r="ET169" s="135"/>
      <c r="EU169" s="135"/>
      <c r="EV169" s="135"/>
      <c r="EW169" s="135"/>
      <c r="EX169" s="135"/>
      <c r="EY169" s="135"/>
      <c r="EZ169" s="135"/>
      <c r="FA169" s="135"/>
      <c r="FB169" s="135"/>
      <c r="FC169" s="135"/>
      <c r="FD169" s="135"/>
      <c r="FE169" s="135"/>
      <c r="FF169" s="135"/>
      <c r="FG169" s="135"/>
      <c r="FH169" s="135"/>
      <c r="FI169" s="135"/>
      <c r="FJ169" s="135"/>
      <c r="FK169" s="135"/>
      <c r="FL169" s="135"/>
      <c r="FM169" s="135"/>
      <c r="FN169" s="135"/>
      <c r="FO169" s="135"/>
      <c r="FP169" s="135"/>
      <c r="FQ169" s="135"/>
      <c r="FR169" s="135"/>
      <c r="FS169" s="135"/>
      <c r="FT169" s="135"/>
      <c r="FU169" s="135"/>
      <c r="FV169" s="135"/>
      <c r="FW169" s="135"/>
      <c r="FX169" s="135"/>
      <c r="FY169" s="135"/>
      <c r="FZ169" s="135"/>
      <c r="GA169" s="135"/>
      <c r="GB169" s="135"/>
      <c r="GC169" s="135"/>
      <c r="GD169" s="135"/>
      <c r="GE169" s="135"/>
      <c r="GF169" s="135"/>
      <c r="GG169" s="135"/>
      <c r="GH169" s="135"/>
      <c r="GI169" s="135"/>
      <c r="GJ169" s="135"/>
      <c r="GK169" s="135"/>
      <c r="GL169" s="132"/>
      <c r="GM169" s="132"/>
      <c r="GN169" s="132"/>
      <c r="GO169" s="132"/>
      <c r="GP169" s="132"/>
      <c r="GQ169" s="132"/>
      <c r="GR169" s="135"/>
      <c r="GS169" s="135"/>
      <c r="GT169" s="135"/>
      <c r="GU169" s="135"/>
      <c r="GV169" s="135"/>
      <c r="GW169" s="135"/>
      <c r="GX169" s="135"/>
      <c r="GY169" s="132"/>
      <c r="GZ169" s="132"/>
      <c r="HA169" s="132"/>
      <c r="HB169" s="135"/>
      <c r="HC169" s="135"/>
      <c r="HD169" s="135"/>
      <c r="HE169" s="135"/>
      <c r="HF169" s="135"/>
      <c r="HG169" s="135"/>
      <c r="HH169" s="135"/>
      <c r="HI169" s="132"/>
      <c r="HJ169" s="132"/>
      <c r="HK169" s="132"/>
      <c r="HL169" s="132"/>
      <c r="HM169" s="132"/>
      <c r="HN169" s="132"/>
      <c r="HO169" s="135"/>
      <c r="HP169" s="135"/>
      <c r="HQ169" s="135"/>
      <c r="HR169" s="135"/>
      <c r="HS169" s="135"/>
      <c r="HT169" s="135"/>
      <c r="HU169" s="135"/>
      <c r="HV169" s="135"/>
      <c r="HW169" s="135"/>
      <c r="HX169" s="135"/>
      <c r="HY169" s="135"/>
      <c r="HZ169" s="135"/>
      <c r="IA169" s="135"/>
      <c r="IB169" s="135"/>
      <c r="IC169" s="135"/>
      <c r="ID169" s="135"/>
      <c r="IE169" s="135"/>
      <c r="IF169" s="135"/>
      <c r="IG169" s="135"/>
      <c r="IH169" s="135"/>
      <c r="II169" s="135"/>
      <c r="IJ169" s="135"/>
      <c r="IK169" s="135"/>
      <c r="IL169" s="135"/>
      <c r="IM169" s="135"/>
      <c r="IN169" s="135"/>
      <c r="IO169" s="132"/>
      <c r="IP169" s="132"/>
      <c r="IQ169" s="132"/>
      <c r="IR169" s="332"/>
      <c r="IS169" s="132"/>
      <c r="IT169" s="332"/>
      <c r="IU169" s="332"/>
      <c r="IV169" s="332"/>
      <c r="IW169" s="332"/>
      <c r="IX169" s="332"/>
      <c r="IY169" s="332"/>
      <c r="IZ169" s="332"/>
      <c r="JA169" s="332"/>
      <c r="JB169" s="332"/>
      <c r="JC169" s="332"/>
      <c r="JD169" s="332"/>
      <c r="JE169" s="332"/>
      <c r="JF169" s="332"/>
      <c r="JG169" s="332"/>
      <c r="JH169" s="332"/>
      <c r="JI169" s="332"/>
      <c r="JJ169" s="332"/>
      <c r="JK169" s="332"/>
      <c r="JL169" s="332"/>
      <c r="JM169" s="332"/>
      <c r="JN169" s="332"/>
      <c r="JO169" s="332"/>
      <c r="JP169" s="332"/>
      <c r="JQ169" s="332"/>
      <c r="JR169" s="332"/>
      <c r="JS169" s="332"/>
      <c r="JT169" s="332"/>
      <c r="JU169" s="332"/>
      <c r="JV169" s="332"/>
      <c r="JW169" s="332"/>
      <c r="JX169" s="332"/>
      <c r="JY169" s="332"/>
      <c r="JZ169" s="332"/>
      <c r="KA169" s="332"/>
      <c r="KB169" s="332"/>
      <c r="KC169" s="332"/>
      <c r="KD169" s="332"/>
      <c r="KE169" s="332"/>
      <c r="KF169" s="332"/>
      <c r="KG169" s="332"/>
      <c r="KH169" s="332"/>
      <c r="KI169" s="332"/>
      <c r="KJ169" s="332"/>
      <c r="KK169" s="332"/>
      <c r="KL169" s="332"/>
      <c r="KM169" s="332"/>
      <c r="KN169" s="332"/>
      <c r="KO169" s="332"/>
      <c r="KP169" s="332"/>
      <c r="KQ169" s="332"/>
      <c r="KR169" s="332"/>
      <c r="KS169" s="332"/>
      <c r="KT169" s="332"/>
      <c r="KU169" s="332"/>
      <c r="KV169" s="332"/>
      <c r="KW169" s="332"/>
      <c r="KX169" s="332"/>
      <c r="KY169" s="332"/>
      <c r="KZ169" s="332"/>
      <c r="LA169" s="332"/>
      <c r="LB169" s="332"/>
      <c r="LC169" s="332"/>
      <c r="LD169" s="332"/>
      <c r="LE169" s="332"/>
      <c r="LF169" s="332"/>
      <c r="LG169" s="332"/>
      <c r="LH169" s="332"/>
      <c r="LI169" s="332"/>
      <c r="LJ169" s="332"/>
      <c r="LK169" s="332"/>
      <c r="LL169" s="332"/>
      <c r="LM169" s="332"/>
      <c r="LN169" s="332"/>
      <c r="LO169" s="332"/>
      <c r="LP169" s="332"/>
      <c r="LQ169" s="332"/>
      <c r="LR169" s="332"/>
      <c r="LS169" s="132">
        <f t="shared" si="51"/>
        <v>88517.111799999999</v>
      </c>
      <c r="LT169" s="132">
        <f t="shared" si="52"/>
        <v>88517.111799999999</v>
      </c>
      <c r="LU169" s="137">
        <f t="shared" si="53"/>
        <v>4129.3454930531661</v>
      </c>
      <c r="LV169" s="136">
        <f t="shared" si="48"/>
        <v>4.6650251110578668E-2</v>
      </c>
      <c r="LW169" s="137">
        <f t="shared" si="49"/>
        <v>74384.873949579836</v>
      </c>
      <c r="LX169" s="137">
        <f t="shared" si="50"/>
        <v>14133.126050420169</v>
      </c>
      <c r="LY169" s="377">
        <f t="shared" si="56"/>
        <v>88518</v>
      </c>
      <c r="LZ169" s="138" t="s">
        <v>118</v>
      </c>
    </row>
    <row r="170" spans="1:338" s="5" customFormat="1" ht="91.5" customHeight="1" x14ac:dyDescent="0.3">
      <c r="A170" s="131">
        <f t="shared" si="54"/>
        <v>167</v>
      </c>
      <c r="B170" s="139" t="s">
        <v>550</v>
      </c>
      <c r="C170" s="325" t="s">
        <v>551</v>
      </c>
      <c r="D170" s="141" t="s">
        <v>8</v>
      </c>
      <c r="E170" s="142">
        <v>1</v>
      </c>
      <c r="F170" s="132"/>
      <c r="G170" s="132"/>
      <c r="H170" s="132"/>
      <c r="I170" s="132"/>
      <c r="J170" s="132"/>
      <c r="K170" s="132"/>
      <c r="L170" s="132"/>
      <c r="M170" s="132"/>
      <c r="N170" s="132"/>
      <c r="O170" s="132"/>
      <c r="P170" s="132"/>
      <c r="Q170" s="132"/>
      <c r="R170" s="132"/>
      <c r="S170" s="132"/>
      <c r="T170" s="132"/>
      <c r="U170" s="132"/>
      <c r="V170" s="132"/>
      <c r="W170" s="132"/>
      <c r="X170" s="132"/>
      <c r="Y170" s="132"/>
      <c r="Z170" s="132"/>
      <c r="AA170" s="132"/>
      <c r="AB170" s="132"/>
      <c r="AC170" s="132"/>
      <c r="AD170" s="132"/>
      <c r="AE170" s="132"/>
      <c r="AF170" s="133"/>
      <c r="AG170" s="132"/>
      <c r="AH170" s="132"/>
      <c r="AI170" s="132"/>
      <c r="AJ170" s="132"/>
      <c r="AK170" s="134"/>
      <c r="AL170" s="134"/>
      <c r="AM170" s="135"/>
      <c r="AN170" s="137"/>
      <c r="AO170" s="135"/>
      <c r="AP170" s="135"/>
      <c r="AQ170" s="135"/>
      <c r="AR170" s="135"/>
      <c r="AS170" s="135"/>
      <c r="AT170" s="135"/>
      <c r="AU170" s="135"/>
      <c r="AV170" s="137"/>
      <c r="AW170" s="137"/>
      <c r="AX170" s="132">
        <v>26679.8</v>
      </c>
      <c r="AY170" s="132">
        <f t="shared" si="58"/>
        <v>28040.469799999999</v>
      </c>
      <c r="AZ170" s="137"/>
      <c r="BA170" s="137"/>
      <c r="BB170" s="135"/>
      <c r="BC170" s="135"/>
      <c r="BD170" s="137"/>
      <c r="BE170" s="137"/>
      <c r="BF170" s="135"/>
      <c r="BG170" s="135"/>
      <c r="BH170" s="135"/>
      <c r="BI170" s="135"/>
      <c r="BJ170" s="135"/>
      <c r="BK170" s="135"/>
      <c r="BL170" s="135"/>
      <c r="BM170" s="135"/>
      <c r="BN170" s="135"/>
      <c r="BO170" s="135"/>
      <c r="BP170" s="135"/>
      <c r="BQ170" s="330"/>
      <c r="BR170" s="135"/>
      <c r="BS170" s="135"/>
      <c r="BT170" s="135"/>
      <c r="BU170" s="135"/>
      <c r="BV170" s="135"/>
      <c r="BW170" s="135"/>
      <c r="BX170" s="135"/>
      <c r="BY170" s="135"/>
      <c r="BZ170" s="132"/>
      <c r="CA170" s="132"/>
      <c r="CB170" s="132"/>
      <c r="CC170" s="132"/>
      <c r="CD170" s="132"/>
      <c r="CE170" s="132"/>
      <c r="CF170" s="137"/>
      <c r="CG170" s="137"/>
      <c r="CH170" s="330"/>
      <c r="CI170" s="135"/>
      <c r="CJ170" s="135"/>
      <c r="CK170" s="135"/>
      <c r="CL170" s="135"/>
      <c r="CM170" s="135"/>
      <c r="CN170" s="135"/>
      <c r="CO170" s="330"/>
      <c r="CP170" s="135"/>
      <c r="CQ170" s="135"/>
      <c r="CR170" s="135"/>
      <c r="CS170" s="135"/>
      <c r="CT170" s="135"/>
      <c r="CU170" s="135"/>
      <c r="CV170" s="135"/>
      <c r="CW170" s="135"/>
      <c r="CX170" s="135"/>
      <c r="CY170" s="135"/>
      <c r="CZ170" s="135"/>
      <c r="DA170" s="135"/>
      <c r="DB170" s="137"/>
      <c r="DC170" s="137"/>
      <c r="DD170" s="137"/>
      <c r="DE170" s="135"/>
      <c r="DF170" s="135"/>
      <c r="DG170" s="135"/>
      <c r="DH170" s="135"/>
      <c r="DI170" s="135"/>
      <c r="DJ170" s="135"/>
      <c r="DK170" s="135"/>
      <c r="DL170" s="135"/>
      <c r="DM170" s="135"/>
      <c r="DN170" s="135"/>
      <c r="DO170" s="135"/>
      <c r="DP170" s="135"/>
      <c r="DQ170" s="135"/>
      <c r="DR170" s="135"/>
      <c r="DS170" s="135"/>
      <c r="DT170" s="135"/>
      <c r="DU170" s="135"/>
      <c r="DV170" s="135"/>
      <c r="DW170" s="135"/>
      <c r="DX170" s="135"/>
      <c r="DY170" s="135"/>
      <c r="DZ170" s="135"/>
      <c r="EA170" s="135"/>
      <c r="EB170" s="135"/>
      <c r="EC170" s="135"/>
      <c r="ED170" s="135"/>
      <c r="EE170" s="135"/>
      <c r="EF170" s="135"/>
      <c r="EG170" s="135"/>
      <c r="EH170" s="135"/>
      <c r="EI170" s="135"/>
      <c r="EJ170" s="135"/>
      <c r="EK170" s="135"/>
      <c r="EL170" s="135"/>
      <c r="EM170" s="135"/>
      <c r="EN170" s="135"/>
      <c r="EO170" s="135"/>
      <c r="EP170" s="135"/>
      <c r="EQ170" s="135"/>
      <c r="ER170" s="135">
        <v>29000</v>
      </c>
      <c r="ES170" s="135">
        <f t="shared" si="57"/>
        <v>30479</v>
      </c>
      <c r="ET170" s="135"/>
      <c r="EU170" s="135"/>
      <c r="EV170" s="135"/>
      <c r="EW170" s="135"/>
      <c r="EX170" s="135"/>
      <c r="EY170" s="135"/>
      <c r="EZ170" s="135"/>
      <c r="FA170" s="135"/>
      <c r="FB170" s="135"/>
      <c r="FC170" s="135"/>
      <c r="FD170" s="135"/>
      <c r="FE170" s="135"/>
      <c r="FF170" s="135"/>
      <c r="FG170" s="135"/>
      <c r="FH170" s="135"/>
      <c r="FI170" s="135"/>
      <c r="FJ170" s="135"/>
      <c r="FK170" s="135"/>
      <c r="FL170" s="135"/>
      <c r="FM170" s="135"/>
      <c r="FN170" s="135"/>
      <c r="FO170" s="135"/>
      <c r="FP170" s="135"/>
      <c r="FQ170" s="135"/>
      <c r="FR170" s="135"/>
      <c r="FS170" s="135"/>
      <c r="FT170" s="135"/>
      <c r="FU170" s="135"/>
      <c r="FV170" s="135"/>
      <c r="FW170" s="135"/>
      <c r="FX170" s="135"/>
      <c r="FY170" s="135"/>
      <c r="FZ170" s="135"/>
      <c r="GA170" s="135"/>
      <c r="GB170" s="135"/>
      <c r="GC170" s="135"/>
      <c r="GD170" s="135"/>
      <c r="GE170" s="135"/>
      <c r="GF170" s="135"/>
      <c r="GG170" s="135"/>
      <c r="GH170" s="135"/>
      <c r="GI170" s="135"/>
      <c r="GJ170" s="135"/>
      <c r="GK170" s="135"/>
      <c r="GL170" s="132"/>
      <c r="GM170" s="132"/>
      <c r="GN170" s="132"/>
      <c r="GO170" s="132"/>
      <c r="GP170" s="132"/>
      <c r="GQ170" s="132"/>
      <c r="GR170" s="135"/>
      <c r="GS170" s="135"/>
      <c r="GT170" s="135"/>
      <c r="GU170" s="135"/>
      <c r="GV170" s="135"/>
      <c r="GW170" s="135"/>
      <c r="GX170" s="135"/>
      <c r="GY170" s="132"/>
      <c r="GZ170" s="132"/>
      <c r="HA170" s="132"/>
      <c r="HB170" s="135"/>
      <c r="HC170" s="135"/>
      <c r="HD170" s="135"/>
      <c r="HE170" s="135"/>
      <c r="HF170" s="135"/>
      <c r="HG170" s="135"/>
      <c r="HH170" s="135"/>
      <c r="HI170" s="132"/>
      <c r="HJ170" s="132"/>
      <c r="HK170" s="132"/>
      <c r="HL170" s="132"/>
      <c r="HM170" s="132"/>
      <c r="HN170" s="132"/>
      <c r="HO170" s="135"/>
      <c r="HP170" s="135"/>
      <c r="HQ170" s="135"/>
      <c r="HR170" s="135"/>
      <c r="HS170" s="135"/>
      <c r="HT170" s="135"/>
      <c r="HU170" s="135"/>
      <c r="HV170" s="135"/>
      <c r="HW170" s="135"/>
      <c r="HX170" s="135"/>
      <c r="HY170" s="135"/>
      <c r="HZ170" s="135"/>
      <c r="IA170" s="135"/>
      <c r="IB170" s="135"/>
      <c r="IC170" s="135"/>
      <c r="ID170" s="135"/>
      <c r="IE170" s="135"/>
      <c r="IF170" s="135"/>
      <c r="IG170" s="135"/>
      <c r="IH170" s="135"/>
      <c r="II170" s="135"/>
      <c r="IJ170" s="135"/>
      <c r="IK170" s="135"/>
      <c r="IL170" s="135"/>
      <c r="IM170" s="135"/>
      <c r="IN170" s="135"/>
      <c r="IO170" s="132"/>
      <c r="IP170" s="132"/>
      <c r="IQ170" s="132"/>
      <c r="IR170" s="332"/>
      <c r="IS170" s="132"/>
      <c r="IT170" s="332"/>
      <c r="IU170" s="332"/>
      <c r="IV170" s="332"/>
      <c r="IW170" s="332"/>
      <c r="IX170" s="332"/>
      <c r="IY170" s="332"/>
      <c r="IZ170" s="332"/>
      <c r="JA170" s="332"/>
      <c r="JB170" s="332"/>
      <c r="JC170" s="332"/>
      <c r="JD170" s="332"/>
      <c r="JE170" s="332"/>
      <c r="JF170" s="332"/>
      <c r="JG170" s="332"/>
      <c r="JH170" s="332"/>
      <c r="JI170" s="332"/>
      <c r="JJ170" s="332"/>
      <c r="JK170" s="332"/>
      <c r="JL170" s="332"/>
      <c r="JM170" s="332"/>
      <c r="JN170" s="332"/>
      <c r="JO170" s="332"/>
      <c r="JP170" s="332"/>
      <c r="JQ170" s="332"/>
      <c r="JR170" s="332"/>
      <c r="JS170" s="332"/>
      <c r="JT170" s="332"/>
      <c r="JU170" s="332"/>
      <c r="JV170" s="332"/>
      <c r="JW170" s="332"/>
      <c r="JX170" s="332"/>
      <c r="JY170" s="332"/>
      <c r="JZ170" s="332"/>
      <c r="KA170" s="332"/>
      <c r="KB170" s="332"/>
      <c r="KC170" s="332"/>
      <c r="KD170" s="332"/>
      <c r="KE170" s="332"/>
      <c r="KF170" s="332"/>
      <c r="KG170" s="332"/>
      <c r="KH170" s="332"/>
      <c r="KI170" s="332"/>
      <c r="KJ170" s="332"/>
      <c r="KK170" s="332"/>
      <c r="KL170" s="332"/>
      <c r="KM170" s="332"/>
      <c r="KN170" s="332"/>
      <c r="KO170" s="332"/>
      <c r="KP170" s="332"/>
      <c r="KQ170" s="332"/>
      <c r="KR170" s="332"/>
      <c r="KS170" s="332"/>
      <c r="KT170" s="332"/>
      <c r="KU170" s="332"/>
      <c r="KV170" s="332"/>
      <c r="KW170" s="332"/>
      <c r="KX170" s="332"/>
      <c r="KY170" s="332"/>
      <c r="KZ170" s="332"/>
      <c r="LA170" s="332"/>
      <c r="LB170" s="332"/>
      <c r="LC170" s="332"/>
      <c r="LD170" s="332"/>
      <c r="LE170" s="332"/>
      <c r="LF170" s="332"/>
      <c r="LG170" s="332"/>
      <c r="LH170" s="332"/>
      <c r="LI170" s="332"/>
      <c r="LJ170" s="332"/>
      <c r="LK170" s="332"/>
      <c r="LL170" s="332"/>
      <c r="LM170" s="332"/>
      <c r="LN170" s="332"/>
      <c r="LO170" s="332"/>
      <c r="LP170" s="332"/>
      <c r="LQ170" s="332"/>
      <c r="LR170" s="332"/>
      <c r="LS170" s="132">
        <f t="shared" si="51"/>
        <v>29259.734899999999</v>
      </c>
      <c r="LT170" s="132">
        <f t="shared" si="52"/>
        <v>29259.734899999999</v>
      </c>
      <c r="LU170" s="137">
        <f t="shared" si="53"/>
        <v>1724.3012405481888</v>
      </c>
      <c r="LV170" s="136">
        <f t="shared" si="48"/>
        <v>5.8930856565901045E-2</v>
      </c>
      <c r="LW170" s="137">
        <f t="shared" si="49"/>
        <v>24588.235294117647</v>
      </c>
      <c r="LX170" s="137">
        <f t="shared" si="50"/>
        <v>4671.7647058823532</v>
      </c>
      <c r="LY170" s="377">
        <f t="shared" si="56"/>
        <v>29260</v>
      </c>
      <c r="LZ170" s="138" t="s">
        <v>118</v>
      </c>
    </row>
    <row r="171" spans="1:338" s="5" customFormat="1" ht="91.5" customHeight="1" x14ac:dyDescent="0.3">
      <c r="A171" s="131">
        <f t="shared" si="54"/>
        <v>168</v>
      </c>
      <c r="B171" s="139" t="s">
        <v>552</v>
      </c>
      <c r="C171" s="325" t="s">
        <v>553</v>
      </c>
      <c r="D171" s="141" t="s">
        <v>397</v>
      </c>
      <c r="E171" s="142">
        <v>1</v>
      </c>
      <c r="F171" s="132"/>
      <c r="G171" s="132"/>
      <c r="H171" s="132"/>
      <c r="I171" s="132"/>
      <c r="J171" s="132"/>
      <c r="K171" s="132"/>
      <c r="L171" s="132"/>
      <c r="M171" s="132"/>
      <c r="N171" s="132"/>
      <c r="O171" s="132"/>
      <c r="P171" s="132"/>
      <c r="Q171" s="132"/>
      <c r="R171" s="132"/>
      <c r="S171" s="132"/>
      <c r="T171" s="132"/>
      <c r="U171" s="132"/>
      <c r="V171" s="132"/>
      <c r="W171" s="132"/>
      <c r="X171" s="132"/>
      <c r="Y171" s="132"/>
      <c r="Z171" s="132"/>
      <c r="AA171" s="132"/>
      <c r="AB171" s="132"/>
      <c r="AC171" s="132"/>
      <c r="AD171" s="132"/>
      <c r="AE171" s="132"/>
      <c r="AF171" s="133"/>
      <c r="AG171" s="132"/>
      <c r="AH171" s="132"/>
      <c r="AI171" s="132"/>
      <c r="AJ171" s="132"/>
      <c r="AK171" s="134"/>
      <c r="AL171" s="134"/>
      <c r="AM171" s="135"/>
      <c r="AN171" s="137"/>
      <c r="AO171" s="135"/>
      <c r="AP171" s="135"/>
      <c r="AQ171" s="135"/>
      <c r="AR171" s="135"/>
      <c r="AS171" s="135"/>
      <c r="AT171" s="135"/>
      <c r="AU171" s="135"/>
      <c r="AV171" s="137"/>
      <c r="AW171" s="137"/>
      <c r="AX171" s="132">
        <v>82847.8</v>
      </c>
      <c r="AY171" s="132">
        <f t="shared" si="58"/>
        <v>87073.037800000006</v>
      </c>
      <c r="AZ171" s="137"/>
      <c r="BA171" s="137"/>
      <c r="BB171" s="135"/>
      <c r="BC171" s="135"/>
      <c r="BD171" s="137"/>
      <c r="BE171" s="137"/>
      <c r="BF171" s="135"/>
      <c r="BG171" s="135"/>
      <c r="BH171" s="135"/>
      <c r="BI171" s="135"/>
      <c r="BJ171" s="135"/>
      <c r="BK171" s="135"/>
      <c r="BL171" s="135"/>
      <c r="BM171" s="135"/>
      <c r="BN171" s="135"/>
      <c r="BO171" s="135"/>
      <c r="BP171" s="135"/>
      <c r="BQ171" s="330"/>
      <c r="BR171" s="135"/>
      <c r="BS171" s="135"/>
      <c r="BT171" s="135"/>
      <c r="BU171" s="135"/>
      <c r="BV171" s="135"/>
      <c r="BW171" s="135"/>
      <c r="BX171" s="135"/>
      <c r="BY171" s="135"/>
      <c r="BZ171" s="132"/>
      <c r="CA171" s="132"/>
      <c r="CB171" s="132"/>
      <c r="CC171" s="132"/>
      <c r="CD171" s="132"/>
      <c r="CE171" s="132"/>
      <c r="CF171" s="137"/>
      <c r="CG171" s="137"/>
      <c r="CH171" s="330"/>
      <c r="CI171" s="135"/>
      <c r="CJ171" s="135"/>
      <c r="CK171" s="135"/>
      <c r="CL171" s="135"/>
      <c r="CM171" s="135"/>
      <c r="CN171" s="135"/>
      <c r="CO171" s="330"/>
      <c r="CP171" s="135"/>
      <c r="CQ171" s="135"/>
      <c r="CR171" s="135"/>
      <c r="CS171" s="135"/>
      <c r="CT171" s="135"/>
      <c r="CU171" s="135"/>
      <c r="CV171" s="135"/>
      <c r="CW171" s="135"/>
      <c r="CX171" s="135"/>
      <c r="CY171" s="135"/>
      <c r="CZ171" s="135"/>
      <c r="DA171" s="135"/>
      <c r="DB171" s="137"/>
      <c r="DC171" s="137"/>
      <c r="DD171" s="137"/>
      <c r="DE171" s="135"/>
      <c r="DF171" s="135"/>
      <c r="DG171" s="135"/>
      <c r="DH171" s="135"/>
      <c r="DI171" s="135"/>
      <c r="DJ171" s="135"/>
      <c r="DK171" s="135"/>
      <c r="DL171" s="135"/>
      <c r="DM171" s="135"/>
      <c r="DN171" s="135"/>
      <c r="DO171" s="135"/>
      <c r="DP171" s="135"/>
      <c r="DQ171" s="135"/>
      <c r="DR171" s="135"/>
      <c r="DS171" s="135"/>
      <c r="DT171" s="135"/>
      <c r="DU171" s="135"/>
      <c r="DV171" s="135"/>
      <c r="DW171" s="135"/>
      <c r="DX171" s="135"/>
      <c r="DY171" s="135"/>
      <c r="DZ171" s="135"/>
      <c r="EA171" s="135"/>
      <c r="EB171" s="135"/>
      <c r="EC171" s="135"/>
      <c r="ED171" s="135"/>
      <c r="EE171" s="135"/>
      <c r="EF171" s="135"/>
      <c r="EG171" s="135"/>
      <c r="EH171" s="135"/>
      <c r="EI171" s="135"/>
      <c r="EJ171" s="135"/>
      <c r="EK171" s="135"/>
      <c r="EL171" s="135"/>
      <c r="EM171" s="135"/>
      <c r="EN171" s="135"/>
      <c r="EO171" s="135"/>
      <c r="EP171" s="135"/>
      <c r="EQ171" s="135"/>
      <c r="ER171" s="135">
        <v>74340</v>
      </c>
      <c r="ES171" s="135">
        <f t="shared" si="57"/>
        <v>78131.34</v>
      </c>
      <c r="ET171" s="135"/>
      <c r="EU171" s="135"/>
      <c r="EV171" s="135"/>
      <c r="EW171" s="135"/>
      <c r="EX171" s="135"/>
      <c r="EY171" s="135"/>
      <c r="EZ171" s="135"/>
      <c r="FA171" s="135"/>
      <c r="FB171" s="135"/>
      <c r="FC171" s="135"/>
      <c r="FD171" s="135"/>
      <c r="FE171" s="135"/>
      <c r="FF171" s="135"/>
      <c r="FG171" s="135"/>
      <c r="FH171" s="135"/>
      <c r="FI171" s="135"/>
      <c r="FJ171" s="135"/>
      <c r="FK171" s="135"/>
      <c r="FL171" s="135"/>
      <c r="FM171" s="135"/>
      <c r="FN171" s="135"/>
      <c r="FO171" s="135"/>
      <c r="FP171" s="135"/>
      <c r="FQ171" s="135"/>
      <c r="FR171" s="135"/>
      <c r="FS171" s="135"/>
      <c r="FT171" s="135"/>
      <c r="FU171" s="135"/>
      <c r="FV171" s="135"/>
      <c r="FW171" s="135"/>
      <c r="FX171" s="135"/>
      <c r="FY171" s="135"/>
      <c r="FZ171" s="135"/>
      <c r="GA171" s="135"/>
      <c r="GB171" s="135"/>
      <c r="GC171" s="135"/>
      <c r="GD171" s="135"/>
      <c r="GE171" s="135"/>
      <c r="GF171" s="135"/>
      <c r="GG171" s="135"/>
      <c r="GH171" s="135"/>
      <c r="GI171" s="135"/>
      <c r="GJ171" s="135"/>
      <c r="GK171" s="135"/>
      <c r="GL171" s="132"/>
      <c r="GM171" s="132"/>
      <c r="GN171" s="132"/>
      <c r="GO171" s="132"/>
      <c r="GP171" s="132"/>
      <c r="GQ171" s="132"/>
      <c r="GR171" s="135"/>
      <c r="GS171" s="135"/>
      <c r="GT171" s="135"/>
      <c r="GU171" s="135"/>
      <c r="GV171" s="135"/>
      <c r="GW171" s="135"/>
      <c r="GX171" s="135"/>
      <c r="GY171" s="132"/>
      <c r="GZ171" s="132"/>
      <c r="HA171" s="132"/>
      <c r="HB171" s="135"/>
      <c r="HC171" s="135"/>
      <c r="HD171" s="135"/>
      <c r="HE171" s="135"/>
      <c r="HF171" s="135"/>
      <c r="HG171" s="135"/>
      <c r="HH171" s="135"/>
      <c r="HI171" s="132"/>
      <c r="HJ171" s="132"/>
      <c r="HK171" s="132"/>
      <c r="HL171" s="132"/>
      <c r="HM171" s="132"/>
      <c r="HN171" s="132"/>
      <c r="HO171" s="135"/>
      <c r="HP171" s="135"/>
      <c r="HQ171" s="135"/>
      <c r="HR171" s="135"/>
      <c r="HS171" s="135"/>
      <c r="HT171" s="135"/>
      <c r="HU171" s="135"/>
      <c r="HV171" s="135"/>
      <c r="HW171" s="135"/>
      <c r="HX171" s="135"/>
      <c r="HY171" s="135"/>
      <c r="HZ171" s="135"/>
      <c r="IA171" s="135"/>
      <c r="IB171" s="135"/>
      <c r="IC171" s="135"/>
      <c r="ID171" s="135"/>
      <c r="IE171" s="135"/>
      <c r="IF171" s="135"/>
      <c r="IG171" s="135"/>
      <c r="IH171" s="135"/>
      <c r="II171" s="135"/>
      <c r="IJ171" s="135"/>
      <c r="IK171" s="135"/>
      <c r="IL171" s="135"/>
      <c r="IM171" s="135"/>
      <c r="IN171" s="135"/>
      <c r="IO171" s="132"/>
      <c r="IP171" s="132"/>
      <c r="IQ171" s="132"/>
      <c r="IR171" s="332"/>
      <c r="IS171" s="132"/>
      <c r="IT171" s="332"/>
      <c r="IU171" s="332"/>
      <c r="IV171" s="332"/>
      <c r="IW171" s="332"/>
      <c r="IX171" s="332"/>
      <c r="IY171" s="332"/>
      <c r="IZ171" s="332"/>
      <c r="JA171" s="332"/>
      <c r="JB171" s="332"/>
      <c r="JC171" s="332"/>
      <c r="JD171" s="332"/>
      <c r="JE171" s="332"/>
      <c r="JF171" s="332"/>
      <c r="JG171" s="332"/>
      <c r="JH171" s="332"/>
      <c r="JI171" s="332"/>
      <c r="JJ171" s="332"/>
      <c r="JK171" s="332"/>
      <c r="JL171" s="332"/>
      <c r="JM171" s="332"/>
      <c r="JN171" s="332"/>
      <c r="JO171" s="332"/>
      <c r="JP171" s="332"/>
      <c r="JQ171" s="332"/>
      <c r="JR171" s="332"/>
      <c r="JS171" s="332"/>
      <c r="JT171" s="332"/>
      <c r="JU171" s="332"/>
      <c r="JV171" s="332"/>
      <c r="JW171" s="332"/>
      <c r="JX171" s="332"/>
      <c r="JY171" s="332"/>
      <c r="JZ171" s="332"/>
      <c r="KA171" s="332"/>
      <c r="KB171" s="332"/>
      <c r="KC171" s="332"/>
      <c r="KD171" s="332"/>
      <c r="KE171" s="332"/>
      <c r="KF171" s="332"/>
      <c r="KG171" s="332"/>
      <c r="KH171" s="332"/>
      <c r="KI171" s="332"/>
      <c r="KJ171" s="332"/>
      <c r="KK171" s="332"/>
      <c r="KL171" s="332"/>
      <c r="KM171" s="332"/>
      <c r="KN171" s="332"/>
      <c r="KO171" s="332"/>
      <c r="KP171" s="332"/>
      <c r="KQ171" s="332"/>
      <c r="KR171" s="332"/>
      <c r="KS171" s="332"/>
      <c r="KT171" s="332"/>
      <c r="KU171" s="332"/>
      <c r="KV171" s="332"/>
      <c r="KW171" s="332"/>
      <c r="KX171" s="332"/>
      <c r="KY171" s="332"/>
      <c r="KZ171" s="332"/>
      <c r="LA171" s="332"/>
      <c r="LB171" s="332"/>
      <c r="LC171" s="332"/>
      <c r="LD171" s="332"/>
      <c r="LE171" s="332"/>
      <c r="LF171" s="332"/>
      <c r="LG171" s="332"/>
      <c r="LH171" s="332"/>
      <c r="LI171" s="332"/>
      <c r="LJ171" s="332"/>
      <c r="LK171" s="332"/>
      <c r="LL171" s="332"/>
      <c r="LM171" s="332"/>
      <c r="LN171" s="332"/>
      <c r="LO171" s="332"/>
      <c r="LP171" s="332"/>
      <c r="LQ171" s="332"/>
      <c r="LR171" s="332"/>
      <c r="LS171" s="132">
        <f t="shared" si="51"/>
        <v>82602.188900000008</v>
      </c>
      <c r="LT171" s="132">
        <f t="shared" si="52"/>
        <v>82602.188900000008</v>
      </c>
      <c r="LU171" s="137">
        <f t="shared" si="53"/>
        <v>6322.7351497008394</v>
      </c>
      <c r="LV171" s="136">
        <f t="shared" si="48"/>
        <v>7.6544401957135536E-2</v>
      </c>
      <c r="LW171" s="137">
        <f t="shared" si="49"/>
        <v>69414.28571428571</v>
      </c>
      <c r="LX171" s="137">
        <f t="shared" si="50"/>
        <v>13188.714285714284</v>
      </c>
      <c r="LY171" s="377">
        <f t="shared" si="56"/>
        <v>82603</v>
      </c>
      <c r="LZ171" s="138" t="s">
        <v>118</v>
      </c>
    </row>
    <row r="172" spans="1:338" s="5" customFormat="1" ht="91.5" customHeight="1" x14ac:dyDescent="0.3">
      <c r="A172" s="131">
        <f t="shared" si="54"/>
        <v>169</v>
      </c>
      <c r="B172" s="139" t="s">
        <v>554</v>
      </c>
      <c r="C172" s="8" t="s">
        <v>555</v>
      </c>
      <c r="D172" s="141" t="s">
        <v>8</v>
      </c>
      <c r="E172" s="142">
        <v>1</v>
      </c>
      <c r="F172" s="132"/>
      <c r="G172" s="132"/>
      <c r="H172" s="132"/>
      <c r="I172" s="132"/>
      <c r="J172" s="132"/>
      <c r="K172" s="132"/>
      <c r="L172" s="132"/>
      <c r="M172" s="132"/>
      <c r="N172" s="132"/>
      <c r="O172" s="132"/>
      <c r="P172" s="132"/>
      <c r="Q172" s="132"/>
      <c r="R172" s="132"/>
      <c r="S172" s="132"/>
      <c r="T172" s="132"/>
      <c r="U172" s="132"/>
      <c r="V172" s="132"/>
      <c r="W172" s="132"/>
      <c r="X172" s="132"/>
      <c r="Y172" s="132"/>
      <c r="Z172" s="132"/>
      <c r="AA172" s="132"/>
      <c r="AB172" s="132"/>
      <c r="AC172" s="132"/>
      <c r="AD172" s="132"/>
      <c r="AE172" s="132"/>
      <c r="AF172" s="133"/>
      <c r="AG172" s="132"/>
      <c r="AH172" s="132"/>
      <c r="AI172" s="132"/>
      <c r="AJ172" s="132"/>
      <c r="AK172" s="134"/>
      <c r="AL172" s="134"/>
      <c r="AM172" s="135"/>
      <c r="AN172" s="137"/>
      <c r="AO172" s="135"/>
      <c r="AP172" s="135"/>
      <c r="AQ172" s="135"/>
      <c r="AR172" s="135"/>
      <c r="AS172" s="135">
        <v>700000</v>
      </c>
      <c r="AT172" s="135">
        <v>694500</v>
      </c>
      <c r="AU172" s="135">
        <v>695000</v>
      </c>
      <c r="AV172" s="137"/>
      <c r="AW172" s="137"/>
      <c r="AX172" s="132"/>
      <c r="AY172" s="132"/>
      <c r="AZ172" s="137"/>
      <c r="BA172" s="137"/>
      <c r="BB172" s="135"/>
      <c r="BC172" s="135"/>
      <c r="BD172" s="137"/>
      <c r="BE172" s="137"/>
      <c r="BF172" s="135"/>
      <c r="BG172" s="135"/>
      <c r="BH172" s="135"/>
      <c r="BI172" s="135"/>
      <c r="BJ172" s="135"/>
      <c r="BK172" s="135"/>
      <c r="BL172" s="135"/>
      <c r="BM172" s="135"/>
      <c r="BN172" s="135"/>
      <c r="BO172" s="135"/>
      <c r="BP172" s="135"/>
      <c r="BQ172" s="330"/>
      <c r="BR172" s="135"/>
      <c r="BS172" s="135"/>
      <c r="BT172" s="135"/>
      <c r="BU172" s="135"/>
      <c r="BV172" s="135"/>
      <c r="BW172" s="135"/>
      <c r="BX172" s="135"/>
      <c r="BY172" s="135"/>
      <c r="BZ172" s="132"/>
      <c r="CA172" s="132"/>
      <c r="CB172" s="132"/>
      <c r="CC172" s="132"/>
      <c r="CD172" s="132"/>
      <c r="CE172" s="132"/>
      <c r="CF172" s="137"/>
      <c r="CG172" s="137"/>
      <c r="CH172" s="330"/>
      <c r="CI172" s="135"/>
      <c r="CJ172" s="135"/>
      <c r="CK172" s="135"/>
      <c r="CL172" s="135"/>
      <c r="CM172" s="135"/>
      <c r="CN172" s="135"/>
      <c r="CO172" s="330"/>
      <c r="CP172" s="135"/>
      <c r="CQ172" s="135"/>
      <c r="CR172" s="135"/>
      <c r="CS172" s="135"/>
      <c r="CT172" s="135"/>
      <c r="CU172" s="135"/>
      <c r="CV172" s="135"/>
      <c r="CW172" s="135"/>
      <c r="CX172" s="135"/>
      <c r="CY172" s="135"/>
      <c r="CZ172" s="135"/>
      <c r="DA172" s="135"/>
      <c r="DB172" s="137"/>
      <c r="DC172" s="137"/>
      <c r="DD172" s="137"/>
      <c r="DE172" s="135"/>
      <c r="DF172" s="135"/>
      <c r="DG172" s="135"/>
      <c r="DH172" s="135"/>
      <c r="DI172" s="135"/>
      <c r="DJ172" s="135"/>
      <c r="DK172" s="135"/>
      <c r="DL172" s="135"/>
      <c r="DM172" s="135"/>
      <c r="DN172" s="135"/>
      <c r="DO172" s="135"/>
      <c r="DP172" s="135"/>
      <c r="DQ172" s="135"/>
      <c r="DR172" s="135"/>
      <c r="DS172" s="135"/>
      <c r="DT172" s="135"/>
      <c r="DU172" s="135"/>
      <c r="DV172" s="135"/>
      <c r="DW172" s="135"/>
      <c r="DX172" s="135"/>
      <c r="DY172" s="135"/>
      <c r="DZ172" s="135"/>
      <c r="EA172" s="135"/>
      <c r="EB172" s="135"/>
      <c r="EC172" s="135"/>
      <c r="ED172" s="135"/>
      <c r="EE172" s="135"/>
      <c r="EF172" s="135"/>
      <c r="EG172" s="135"/>
      <c r="EH172" s="135"/>
      <c r="EI172" s="135"/>
      <c r="EJ172" s="135"/>
      <c r="EK172" s="135"/>
      <c r="EL172" s="135"/>
      <c r="EM172" s="135"/>
      <c r="EN172" s="135"/>
      <c r="EO172" s="135"/>
      <c r="EP172" s="135"/>
      <c r="EQ172" s="135"/>
      <c r="ER172" s="135"/>
      <c r="ES172" s="135"/>
      <c r="ET172" s="135"/>
      <c r="EU172" s="135"/>
      <c r="EV172" s="135"/>
      <c r="EW172" s="135"/>
      <c r="EX172" s="135"/>
      <c r="EY172" s="135"/>
      <c r="EZ172" s="135"/>
      <c r="FA172" s="135"/>
      <c r="FB172" s="135"/>
      <c r="FC172" s="135"/>
      <c r="FD172" s="135"/>
      <c r="FE172" s="135"/>
      <c r="FF172" s="135"/>
      <c r="FG172" s="135"/>
      <c r="FH172" s="135"/>
      <c r="FI172" s="135"/>
      <c r="FJ172" s="135"/>
      <c r="FK172" s="135"/>
      <c r="FL172" s="135"/>
      <c r="FM172" s="135"/>
      <c r="FN172" s="135"/>
      <c r="FO172" s="135"/>
      <c r="FP172" s="135"/>
      <c r="FQ172" s="135"/>
      <c r="FR172" s="135"/>
      <c r="FS172" s="135"/>
      <c r="FT172" s="135"/>
      <c r="FU172" s="135"/>
      <c r="FV172" s="135"/>
      <c r="FW172" s="135"/>
      <c r="FX172" s="135"/>
      <c r="FY172" s="135"/>
      <c r="FZ172" s="135"/>
      <c r="GA172" s="135"/>
      <c r="GB172" s="135"/>
      <c r="GC172" s="135"/>
      <c r="GD172" s="135"/>
      <c r="GE172" s="135"/>
      <c r="GF172" s="135"/>
      <c r="GG172" s="135"/>
      <c r="GH172" s="135"/>
      <c r="GI172" s="135"/>
      <c r="GJ172" s="135"/>
      <c r="GK172" s="135"/>
      <c r="GL172" s="132"/>
      <c r="GM172" s="132"/>
      <c r="GN172" s="132"/>
      <c r="GO172" s="132"/>
      <c r="GP172" s="132"/>
      <c r="GQ172" s="132"/>
      <c r="GR172" s="135"/>
      <c r="GS172" s="135"/>
      <c r="GT172" s="135"/>
      <c r="GU172" s="135"/>
      <c r="GV172" s="135"/>
      <c r="GW172" s="135"/>
      <c r="GX172" s="135"/>
      <c r="GY172" s="132"/>
      <c r="GZ172" s="132"/>
      <c r="HA172" s="132"/>
      <c r="HB172" s="135"/>
      <c r="HC172" s="135"/>
      <c r="HD172" s="135"/>
      <c r="HE172" s="135"/>
      <c r="HF172" s="135"/>
      <c r="HG172" s="135"/>
      <c r="HH172" s="135"/>
      <c r="HI172" s="132"/>
      <c r="HJ172" s="132"/>
      <c r="HK172" s="132"/>
      <c r="HL172" s="132"/>
      <c r="HM172" s="132"/>
      <c r="HN172" s="132"/>
      <c r="HO172" s="135"/>
      <c r="HP172" s="135"/>
      <c r="HQ172" s="135"/>
      <c r="HR172" s="135"/>
      <c r="HS172" s="135"/>
      <c r="HT172" s="135"/>
      <c r="HU172" s="135"/>
      <c r="HV172" s="135"/>
      <c r="HW172" s="135"/>
      <c r="HX172" s="135"/>
      <c r="HY172" s="135"/>
      <c r="HZ172" s="135"/>
      <c r="IA172" s="135"/>
      <c r="IB172" s="135"/>
      <c r="IC172" s="135"/>
      <c r="ID172" s="135"/>
      <c r="IE172" s="135"/>
      <c r="IF172" s="135"/>
      <c r="IG172" s="135"/>
      <c r="IH172" s="135"/>
      <c r="II172" s="135"/>
      <c r="IJ172" s="135"/>
      <c r="IK172" s="135"/>
      <c r="IL172" s="135"/>
      <c r="IM172" s="135"/>
      <c r="IN172" s="135"/>
      <c r="IO172" s="132"/>
      <c r="IP172" s="132"/>
      <c r="IQ172" s="132"/>
      <c r="IR172" s="332"/>
      <c r="IS172" s="132"/>
      <c r="IT172" s="332"/>
      <c r="IU172" s="332"/>
      <c r="IV172" s="332"/>
      <c r="IW172" s="332"/>
      <c r="IX172" s="332"/>
      <c r="IY172" s="332"/>
      <c r="IZ172" s="332"/>
      <c r="JA172" s="332"/>
      <c r="JB172" s="332"/>
      <c r="JC172" s="332"/>
      <c r="JD172" s="332"/>
      <c r="JE172" s="332"/>
      <c r="JF172" s="332"/>
      <c r="JG172" s="332"/>
      <c r="JH172" s="332"/>
      <c r="JI172" s="332"/>
      <c r="JJ172" s="332"/>
      <c r="JK172" s="332"/>
      <c r="JL172" s="332"/>
      <c r="JM172" s="332"/>
      <c r="JN172" s="332"/>
      <c r="JO172" s="332"/>
      <c r="JP172" s="332"/>
      <c r="JQ172" s="332"/>
      <c r="JR172" s="332"/>
      <c r="JS172" s="332"/>
      <c r="JT172" s="332"/>
      <c r="JU172" s="332"/>
      <c r="JV172" s="332"/>
      <c r="JW172" s="332"/>
      <c r="JX172" s="332"/>
      <c r="JY172" s="332"/>
      <c r="JZ172" s="332"/>
      <c r="KA172" s="332"/>
      <c r="KB172" s="332"/>
      <c r="KC172" s="332"/>
      <c r="KD172" s="332"/>
      <c r="KE172" s="332"/>
      <c r="KF172" s="332"/>
      <c r="KG172" s="332"/>
      <c r="KH172" s="332"/>
      <c r="KI172" s="332"/>
      <c r="KJ172" s="332"/>
      <c r="KK172" s="332"/>
      <c r="KL172" s="332"/>
      <c r="KM172" s="332"/>
      <c r="KN172" s="332"/>
      <c r="KO172" s="332"/>
      <c r="KP172" s="332"/>
      <c r="KQ172" s="332"/>
      <c r="KR172" s="332"/>
      <c r="KS172" s="332"/>
      <c r="KT172" s="332"/>
      <c r="KU172" s="332"/>
      <c r="KV172" s="332"/>
      <c r="KW172" s="332"/>
      <c r="KX172" s="332"/>
      <c r="KY172" s="332"/>
      <c r="KZ172" s="332"/>
      <c r="LA172" s="332"/>
      <c r="LB172" s="332"/>
      <c r="LC172" s="332"/>
      <c r="LD172" s="332"/>
      <c r="LE172" s="332"/>
      <c r="LF172" s="332"/>
      <c r="LG172" s="332"/>
      <c r="LH172" s="332"/>
      <c r="LI172" s="332"/>
      <c r="LJ172" s="332"/>
      <c r="LK172" s="332"/>
      <c r="LL172" s="332"/>
      <c r="LM172" s="332"/>
      <c r="LN172" s="332"/>
      <c r="LO172" s="332"/>
      <c r="LP172" s="332"/>
      <c r="LQ172" s="332"/>
      <c r="LR172" s="332"/>
      <c r="LS172" s="132">
        <f t="shared" si="51"/>
        <v>695000</v>
      </c>
      <c r="LT172" s="132">
        <f t="shared" si="52"/>
        <v>696500</v>
      </c>
      <c r="LU172" s="137">
        <f t="shared" si="53"/>
        <v>3041.3812651491098</v>
      </c>
      <c r="LV172" s="136">
        <f t="shared" si="48"/>
        <v>4.3666636972707965E-3</v>
      </c>
      <c r="LW172" s="137">
        <f t="shared" si="49"/>
        <v>585294.1176470588</v>
      </c>
      <c r="LX172" s="137">
        <f t="shared" si="50"/>
        <v>111205.88235294117</v>
      </c>
      <c r="LY172" s="377">
        <f t="shared" si="56"/>
        <v>696500</v>
      </c>
      <c r="LZ172" s="138" t="s">
        <v>118</v>
      </c>
    </row>
    <row r="173" spans="1:338" s="5" customFormat="1" ht="91.5" customHeight="1" x14ac:dyDescent="0.3">
      <c r="A173" s="131">
        <f t="shared" si="54"/>
        <v>170</v>
      </c>
      <c r="B173" s="139" t="s">
        <v>556</v>
      </c>
      <c r="C173" s="8" t="s">
        <v>557</v>
      </c>
      <c r="D173" s="141" t="s">
        <v>8</v>
      </c>
      <c r="E173" s="142">
        <v>1</v>
      </c>
      <c r="F173" s="132"/>
      <c r="G173" s="132"/>
      <c r="H173" s="132"/>
      <c r="I173" s="132"/>
      <c r="J173" s="132"/>
      <c r="K173" s="132"/>
      <c r="L173" s="132"/>
      <c r="M173" s="132"/>
      <c r="N173" s="132"/>
      <c r="O173" s="132"/>
      <c r="P173" s="132"/>
      <c r="Q173" s="132"/>
      <c r="R173" s="132"/>
      <c r="S173" s="132"/>
      <c r="T173" s="132"/>
      <c r="U173" s="132"/>
      <c r="V173" s="132"/>
      <c r="W173" s="132"/>
      <c r="X173" s="132"/>
      <c r="Y173" s="132"/>
      <c r="Z173" s="132"/>
      <c r="AA173" s="132"/>
      <c r="AB173" s="132"/>
      <c r="AC173" s="132"/>
      <c r="AD173" s="132"/>
      <c r="AE173" s="132"/>
      <c r="AF173" s="133"/>
      <c r="AG173" s="132"/>
      <c r="AH173" s="132"/>
      <c r="AI173" s="132"/>
      <c r="AJ173" s="132"/>
      <c r="AK173" s="134"/>
      <c r="AL173" s="134"/>
      <c r="AM173" s="135"/>
      <c r="AN173" s="137"/>
      <c r="AO173" s="135"/>
      <c r="AP173" s="135"/>
      <c r="AQ173" s="135"/>
      <c r="AR173" s="135"/>
      <c r="AS173" s="135">
        <v>940000</v>
      </c>
      <c r="AT173" s="135">
        <v>895400</v>
      </c>
      <c r="AU173" s="135">
        <v>920000</v>
      </c>
      <c r="AV173" s="137"/>
      <c r="AW173" s="137"/>
      <c r="AX173" s="132"/>
      <c r="AY173" s="132"/>
      <c r="AZ173" s="137"/>
      <c r="BA173" s="137"/>
      <c r="BB173" s="135"/>
      <c r="BC173" s="135"/>
      <c r="BD173" s="137"/>
      <c r="BE173" s="137"/>
      <c r="BF173" s="135"/>
      <c r="BG173" s="135"/>
      <c r="BH173" s="135"/>
      <c r="BI173" s="135"/>
      <c r="BJ173" s="135"/>
      <c r="BK173" s="135"/>
      <c r="BL173" s="135"/>
      <c r="BM173" s="135"/>
      <c r="BN173" s="135"/>
      <c r="BO173" s="135"/>
      <c r="BP173" s="135"/>
      <c r="BQ173" s="330"/>
      <c r="BR173" s="135"/>
      <c r="BS173" s="135"/>
      <c r="BT173" s="135"/>
      <c r="BU173" s="135"/>
      <c r="BV173" s="135"/>
      <c r="BW173" s="135"/>
      <c r="BX173" s="135"/>
      <c r="BY173" s="135"/>
      <c r="BZ173" s="132"/>
      <c r="CA173" s="132"/>
      <c r="CB173" s="132"/>
      <c r="CC173" s="132"/>
      <c r="CD173" s="132"/>
      <c r="CE173" s="132"/>
      <c r="CF173" s="137"/>
      <c r="CG173" s="137"/>
      <c r="CH173" s="330"/>
      <c r="CI173" s="135"/>
      <c r="CJ173" s="135"/>
      <c r="CK173" s="135"/>
      <c r="CL173" s="135"/>
      <c r="CM173" s="135"/>
      <c r="CN173" s="135"/>
      <c r="CO173" s="330"/>
      <c r="CP173" s="135"/>
      <c r="CQ173" s="135"/>
      <c r="CR173" s="135"/>
      <c r="CS173" s="135"/>
      <c r="CT173" s="135"/>
      <c r="CU173" s="135"/>
      <c r="CV173" s="135"/>
      <c r="CW173" s="135"/>
      <c r="CX173" s="135"/>
      <c r="CY173" s="135"/>
      <c r="CZ173" s="135"/>
      <c r="DA173" s="135"/>
      <c r="DB173" s="137"/>
      <c r="DC173" s="137"/>
      <c r="DD173" s="137"/>
      <c r="DE173" s="135"/>
      <c r="DF173" s="135"/>
      <c r="DG173" s="135"/>
      <c r="DH173" s="135"/>
      <c r="DI173" s="135"/>
      <c r="DJ173" s="135"/>
      <c r="DK173" s="135"/>
      <c r="DL173" s="135"/>
      <c r="DM173" s="135"/>
      <c r="DN173" s="135"/>
      <c r="DO173" s="135"/>
      <c r="DP173" s="135"/>
      <c r="DQ173" s="135"/>
      <c r="DR173" s="135"/>
      <c r="DS173" s="135"/>
      <c r="DT173" s="135"/>
      <c r="DU173" s="135"/>
      <c r="DV173" s="135"/>
      <c r="DW173" s="135"/>
      <c r="DX173" s="135"/>
      <c r="DY173" s="135"/>
      <c r="DZ173" s="135"/>
      <c r="EA173" s="135"/>
      <c r="EB173" s="135"/>
      <c r="EC173" s="135"/>
      <c r="ED173" s="135"/>
      <c r="EE173" s="135"/>
      <c r="EF173" s="135"/>
      <c r="EG173" s="135"/>
      <c r="EH173" s="135"/>
      <c r="EI173" s="135"/>
      <c r="EJ173" s="135"/>
      <c r="EK173" s="135"/>
      <c r="EL173" s="135"/>
      <c r="EM173" s="135"/>
      <c r="EN173" s="135"/>
      <c r="EO173" s="135"/>
      <c r="EP173" s="135"/>
      <c r="EQ173" s="135"/>
      <c r="ER173" s="135"/>
      <c r="ES173" s="135"/>
      <c r="ET173" s="135"/>
      <c r="EU173" s="135"/>
      <c r="EV173" s="135"/>
      <c r="EW173" s="135"/>
      <c r="EX173" s="135"/>
      <c r="EY173" s="135"/>
      <c r="EZ173" s="135"/>
      <c r="FA173" s="135"/>
      <c r="FB173" s="135"/>
      <c r="FC173" s="135"/>
      <c r="FD173" s="135"/>
      <c r="FE173" s="135"/>
      <c r="FF173" s="135"/>
      <c r="FG173" s="135"/>
      <c r="FH173" s="135"/>
      <c r="FI173" s="135"/>
      <c r="FJ173" s="135"/>
      <c r="FK173" s="135"/>
      <c r="FL173" s="135"/>
      <c r="FM173" s="135"/>
      <c r="FN173" s="135"/>
      <c r="FO173" s="135"/>
      <c r="FP173" s="135"/>
      <c r="FQ173" s="135"/>
      <c r="FR173" s="135"/>
      <c r="FS173" s="135"/>
      <c r="FT173" s="135"/>
      <c r="FU173" s="135"/>
      <c r="FV173" s="135"/>
      <c r="FW173" s="135"/>
      <c r="FX173" s="135"/>
      <c r="FY173" s="135"/>
      <c r="FZ173" s="135"/>
      <c r="GA173" s="135"/>
      <c r="GB173" s="135"/>
      <c r="GC173" s="135"/>
      <c r="GD173" s="135"/>
      <c r="GE173" s="135"/>
      <c r="GF173" s="135"/>
      <c r="GG173" s="135"/>
      <c r="GH173" s="135"/>
      <c r="GI173" s="135"/>
      <c r="GJ173" s="135"/>
      <c r="GK173" s="135"/>
      <c r="GL173" s="132"/>
      <c r="GM173" s="132"/>
      <c r="GN173" s="132"/>
      <c r="GO173" s="132"/>
      <c r="GP173" s="132"/>
      <c r="GQ173" s="132"/>
      <c r="GR173" s="135"/>
      <c r="GS173" s="135"/>
      <c r="GT173" s="135"/>
      <c r="GU173" s="135"/>
      <c r="GV173" s="135"/>
      <c r="GW173" s="135"/>
      <c r="GX173" s="135"/>
      <c r="GY173" s="132"/>
      <c r="GZ173" s="132"/>
      <c r="HA173" s="132"/>
      <c r="HB173" s="135"/>
      <c r="HC173" s="135"/>
      <c r="HD173" s="135"/>
      <c r="HE173" s="135"/>
      <c r="HF173" s="135"/>
      <c r="HG173" s="135"/>
      <c r="HH173" s="135"/>
      <c r="HI173" s="132"/>
      <c r="HJ173" s="132"/>
      <c r="HK173" s="132"/>
      <c r="HL173" s="132"/>
      <c r="HM173" s="132"/>
      <c r="HN173" s="132"/>
      <c r="HO173" s="135"/>
      <c r="HP173" s="135"/>
      <c r="HQ173" s="135"/>
      <c r="HR173" s="135"/>
      <c r="HS173" s="135"/>
      <c r="HT173" s="135"/>
      <c r="HU173" s="135"/>
      <c r="HV173" s="135"/>
      <c r="HW173" s="135"/>
      <c r="HX173" s="135"/>
      <c r="HY173" s="135"/>
      <c r="HZ173" s="135"/>
      <c r="IA173" s="135"/>
      <c r="IB173" s="135"/>
      <c r="IC173" s="135"/>
      <c r="ID173" s="135"/>
      <c r="IE173" s="135"/>
      <c r="IF173" s="135"/>
      <c r="IG173" s="135"/>
      <c r="IH173" s="135"/>
      <c r="II173" s="135"/>
      <c r="IJ173" s="135"/>
      <c r="IK173" s="135"/>
      <c r="IL173" s="135"/>
      <c r="IM173" s="135"/>
      <c r="IN173" s="135"/>
      <c r="IO173" s="132"/>
      <c r="IP173" s="132"/>
      <c r="IQ173" s="132"/>
      <c r="IR173" s="332"/>
      <c r="IS173" s="132"/>
      <c r="IT173" s="332"/>
      <c r="IU173" s="332"/>
      <c r="IV173" s="332"/>
      <c r="IW173" s="332"/>
      <c r="IX173" s="332"/>
      <c r="IY173" s="332"/>
      <c r="IZ173" s="332"/>
      <c r="JA173" s="332"/>
      <c r="JB173" s="332"/>
      <c r="JC173" s="332"/>
      <c r="JD173" s="332"/>
      <c r="JE173" s="332"/>
      <c r="JF173" s="332"/>
      <c r="JG173" s="332"/>
      <c r="JH173" s="332"/>
      <c r="JI173" s="332"/>
      <c r="JJ173" s="332"/>
      <c r="JK173" s="332"/>
      <c r="JL173" s="332"/>
      <c r="JM173" s="332"/>
      <c r="JN173" s="332"/>
      <c r="JO173" s="332"/>
      <c r="JP173" s="332"/>
      <c r="JQ173" s="332"/>
      <c r="JR173" s="332"/>
      <c r="JS173" s="332"/>
      <c r="JT173" s="332"/>
      <c r="JU173" s="332"/>
      <c r="JV173" s="332"/>
      <c r="JW173" s="332"/>
      <c r="JX173" s="332"/>
      <c r="JY173" s="332"/>
      <c r="JZ173" s="332"/>
      <c r="KA173" s="332"/>
      <c r="KB173" s="332"/>
      <c r="KC173" s="332"/>
      <c r="KD173" s="332"/>
      <c r="KE173" s="332"/>
      <c r="KF173" s="332"/>
      <c r="KG173" s="332"/>
      <c r="KH173" s="332"/>
      <c r="KI173" s="332"/>
      <c r="KJ173" s="332"/>
      <c r="KK173" s="332"/>
      <c r="KL173" s="332"/>
      <c r="KM173" s="332"/>
      <c r="KN173" s="332"/>
      <c r="KO173" s="332"/>
      <c r="KP173" s="332"/>
      <c r="KQ173" s="332"/>
      <c r="KR173" s="332"/>
      <c r="KS173" s="332"/>
      <c r="KT173" s="332"/>
      <c r="KU173" s="332"/>
      <c r="KV173" s="332"/>
      <c r="KW173" s="332"/>
      <c r="KX173" s="332"/>
      <c r="KY173" s="332"/>
      <c r="KZ173" s="332"/>
      <c r="LA173" s="332"/>
      <c r="LB173" s="332"/>
      <c r="LC173" s="332"/>
      <c r="LD173" s="332"/>
      <c r="LE173" s="332"/>
      <c r="LF173" s="332"/>
      <c r="LG173" s="332"/>
      <c r="LH173" s="332"/>
      <c r="LI173" s="332"/>
      <c r="LJ173" s="332"/>
      <c r="LK173" s="332"/>
      <c r="LL173" s="332"/>
      <c r="LM173" s="332"/>
      <c r="LN173" s="332"/>
      <c r="LO173" s="332"/>
      <c r="LP173" s="332"/>
      <c r="LQ173" s="332"/>
      <c r="LR173" s="332"/>
      <c r="LS173" s="132">
        <f t="shared" si="51"/>
        <v>920000</v>
      </c>
      <c r="LT173" s="132">
        <f t="shared" si="52"/>
        <v>918466.66666666663</v>
      </c>
      <c r="LU173" s="137">
        <f t="shared" si="53"/>
        <v>22339.501635742308</v>
      </c>
      <c r="LV173" s="136">
        <f t="shared" si="48"/>
        <v>2.4322604669821779E-2</v>
      </c>
      <c r="LW173" s="137">
        <f t="shared" si="49"/>
        <v>771821.00840336143</v>
      </c>
      <c r="LX173" s="137">
        <f t="shared" si="50"/>
        <v>146645.99159663866</v>
      </c>
      <c r="LY173" s="377">
        <f t="shared" si="56"/>
        <v>918467</v>
      </c>
      <c r="LZ173" s="138" t="s">
        <v>125</v>
      </c>
    </row>
    <row r="174" spans="1:338" s="5" customFormat="1" ht="91.5" customHeight="1" x14ac:dyDescent="0.3">
      <c r="A174" s="131">
        <f t="shared" si="54"/>
        <v>171</v>
      </c>
      <c r="B174" s="139" t="s">
        <v>558</v>
      </c>
      <c r="C174" s="8" t="s">
        <v>559</v>
      </c>
      <c r="D174" s="141" t="s">
        <v>8</v>
      </c>
      <c r="E174" s="142">
        <v>1</v>
      </c>
      <c r="F174" s="132"/>
      <c r="G174" s="132"/>
      <c r="H174" s="132"/>
      <c r="I174" s="132"/>
      <c r="J174" s="132"/>
      <c r="K174" s="132"/>
      <c r="L174" s="132"/>
      <c r="M174" s="132"/>
      <c r="N174" s="132"/>
      <c r="O174" s="132"/>
      <c r="P174" s="132"/>
      <c r="Q174" s="132"/>
      <c r="R174" s="132"/>
      <c r="S174" s="132"/>
      <c r="T174" s="132"/>
      <c r="U174" s="132"/>
      <c r="V174" s="132"/>
      <c r="W174" s="132"/>
      <c r="X174" s="132"/>
      <c r="Y174" s="132"/>
      <c r="Z174" s="132"/>
      <c r="AA174" s="132"/>
      <c r="AB174" s="132"/>
      <c r="AC174" s="132"/>
      <c r="AD174" s="132"/>
      <c r="AE174" s="132"/>
      <c r="AF174" s="133"/>
      <c r="AG174" s="132"/>
      <c r="AH174" s="132"/>
      <c r="AI174" s="132"/>
      <c r="AJ174" s="132"/>
      <c r="AK174" s="134"/>
      <c r="AL174" s="134"/>
      <c r="AM174" s="135"/>
      <c r="AN174" s="137"/>
      <c r="AO174" s="135"/>
      <c r="AP174" s="135"/>
      <c r="AQ174" s="135"/>
      <c r="AR174" s="135"/>
      <c r="AS174" s="135">
        <v>655000</v>
      </c>
      <c r="AT174" s="135">
        <v>580000</v>
      </c>
      <c r="AU174" s="135">
        <v>600000</v>
      </c>
      <c r="AV174" s="137"/>
      <c r="AW174" s="137"/>
      <c r="AX174" s="132"/>
      <c r="AY174" s="132"/>
      <c r="AZ174" s="137"/>
      <c r="BA174" s="137"/>
      <c r="BB174" s="135"/>
      <c r="BC174" s="135"/>
      <c r="BD174" s="137"/>
      <c r="BE174" s="137"/>
      <c r="BF174" s="135"/>
      <c r="BG174" s="135"/>
      <c r="BH174" s="135"/>
      <c r="BI174" s="135"/>
      <c r="BJ174" s="135"/>
      <c r="BK174" s="135"/>
      <c r="BL174" s="135"/>
      <c r="BM174" s="135"/>
      <c r="BN174" s="135"/>
      <c r="BO174" s="135"/>
      <c r="BP174" s="135"/>
      <c r="BQ174" s="330"/>
      <c r="BR174" s="135"/>
      <c r="BS174" s="135"/>
      <c r="BT174" s="135"/>
      <c r="BU174" s="135"/>
      <c r="BV174" s="135"/>
      <c r="BW174" s="135"/>
      <c r="BX174" s="135"/>
      <c r="BY174" s="135"/>
      <c r="BZ174" s="132"/>
      <c r="CA174" s="132"/>
      <c r="CB174" s="132"/>
      <c r="CC174" s="132"/>
      <c r="CD174" s="132"/>
      <c r="CE174" s="132"/>
      <c r="CF174" s="137"/>
      <c r="CG174" s="137"/>
      <c r="CH174" s="330"/>
      <c r="CI174" s="135"/>
      <c r="CJ174" s="135"/>
      <c r="CK174" s="135"/>
      <c r="CL174" s="135"/>
      <c r="CM174" s="135"/>
      <c r="CN174" s="135"/>
      <c r="CO174" s="330"/>
      <c r="CP174" s="135"/>
      <c r="CQ174" s="135"/>
      <c r="CR174" s="135"/>
      <c r="CS174" s="135"/>
      <c r="CT174" s="135"/>
      <c r="CU174" s="135"/>
      <c r="CV174" s="135"/>
      <c r="CW174" s="135"/>
      <c r="CX174" s="135"/>
      <c r="CY174" s="135"/>
      <c r="CZ174" s="135"/>
      <c r="DA174" s="135"/>
      <c r="DB174" s="137"/>
      <c r="DC174" s="137"/>
      <c r="DD174" s="137"/>
      <c r="DE174" s="135"/>
      <c r="DF174" s="135"/>
      <c r="DG174" s="135"/>
      <c r="DH174" s="135"/>
      <c r="DI174" s="135"/>
      <c r="DJ174" s="135"/>
      <c r="DK174" s="135"/>
      <c r="DL174" s="135"/>
      <c r="DM174" s="135"/>
      <c r="DN174" s="135"/>
      <c r="DO174" s="135"/>
      <c r="DP174" s="135"/>
      <c r="DQ174" s="135"/>
      <c r="DR174" s="135"/>
      <c r="DS174" s="135"/>
      <c r="DT174" s="135"/>
      <c r="DU174" s="135"/>
      <c r="DV174" s="135"/>
      <c r="DW174" s="135"/>
      <c r="DX174" s="135"/>
      <c r="DY174" s="135"/>
      <c r="DZ174" s="135"/>
      <c r="EA174" s="135"/>
      <c r="EB174" s="135"/>
      <c r="EC174" s="135"/>
      <c r="ED174" s="135"/>
      <c r="EE174" s="135"/>
      <c r="EF174" s="135"/>
      <c r="EG174" s="135"/>
      <c r="EH174" s="135"/>
      <c r="EI174" s="135"/>
      <c r="EJ174" s="135"/>
      <c r="EK174" s="135"/>
      <c r="EL174" s="135"/>
      <c r="EM174" s="135"/>
      <c r="EN174" s="135"/>
      <c r="EO174" s="135"/>
      <c r="EP174" s="135"/>
      <c r="EQ174" s="135"/>
      <c r="ER174" s="135"/>
      <c r="ES174" s="135"/>
      <c r="ET174" s="135"/>
      <c r="EU174" s="135"/>
      <c r="EV174" s="135"/>
      <c r="EW174" s="135"/>
      <c r="EX174" s="143"/>
      <c r="EY174" s="144"/>
      <c r="EZ174" s="144"/>
      <c r="FA174" s="135"/>
      <c r="FB174" s="135"/>
      <c r="FC174" s="135"/>
      <c r="FD174" s="135"/>
      <c r="FE174" s="135"/>
      <c r="FF174" s="135"/>
      <c r="FG174" s="135"/>
      <c r="FH174" s="135"/>
      <c r="FI174" s="135"/>
      <c r="FJ174" s="135"/>
      <c r="FK174" s="135"/>
      <c r="FL174" s="135"/>
      <c r="FM174" s="135"/>
      <c r="FN174" s="135"/>
      <c r="FO174" s="135"/>
      <c r="FP174" s="135"/>
      <c r="FQ174" s="135"/>
      <c r="FR174" s="135"/>
      <c r="FS174" s="135"/>
      <c r="FT174" s="135"/>
      <c r="FU174" s="135"/>
      <c r="FV174" s="135"/>
      <c r="FW174" s="135"/>
      <c r="FX174" s="135"/>
      <c r="FY174" s="135"/>
      <c r="FZ174" s="135"/>
      <c r="GA174" s="135"/>
      <c r="GB174" s="135"/>
      <c r="GC174" s="135"/>
      <c r="GD174" s="135"/>
      <c r="GE174" s="135"/>
      <c r="GF174" s="135"/>
      <c r="GG174" s="135"/>
      <c r="GH174" s="135"/>
      <c r="GI174" s="135"/>
      <c r="GJ174" s="135"/>
      <c r="GK174" s="135"/>
      <c r="GL174" s="132"/>
      <c r="GM174" s="132"/>
      <c r="GN174" s="132"/>
      <c r="GO174" s="132"/>
      <c r="GP174" s="132"/>
      <c r="GQ174" s="132"/>
      <c r="GR174" s="135"/>
      <c r="GS174" s="135"/>
      <c r="GT174" s="135"/>
      <c r="GU174" s="135"/>
      <c r="GV174" s="135"/>
      <c r="GW174" s="135"/>
      <c r="GX174" s="135"/>
      <c r="GY174" s="132"/>
      <c r="GZ174" s="132"/>
      <c r="HA174" s="132"/>
      <c r="HB174" s="135"/>
      <c r="HC174" s="135"/>
      <c r="HD174" s="135"/>
      <c r="HE174" s="135"/>
      <c r="HF174" s="135"/>
      <c r="HG174" s="135"/>
      <c r="HH174" s="135"/>
      <c r="HI174" s="132"/>
      <c r="HJ174" s="132"/>
      <c r="HK174" s="132"/>
      <c r="HL174" s="132"/>
      <c r="HM174" s="132"/>
      <c r="HN174" s="132"/>
      <c r="HO174" s="135"/>
      <c r="HP174" s="135"/>
      <c r="HQ174" s="135"/>
      <c r="HR174" s="135"/>
      <c r="HS174" s="135"/>
      <c r="HT174" s="135"/>
      <c r="HU174" s="135"/>
      <c r="HV174" s="135"/>
      <c r="HW174" s="135"/>
      <c r="HX174" s="135"/>
      <c r="HY174" s="135"/>
      <c r="HZ174" s="135"/>
      <c r="IA174" s="135"/>
      <c r="IB174" s="135"/>
      <c r="IC174" s="135"/>
      <c r="ID174" s="135"/>
      <c r="IE174" s="135"/>
      <c r="IF174" s="135"/>
      <c r="IG174" s="135"/>
      <c r="IH174" s="135"/>
      <c r="II174" s="135"/>
      <c r="IJ174" s="135"/>
      <c r="IK174" s="135"/>
      <c r="IL174" s="135"/>
      <c r="IM174" s="135"/>
      <c r="IN174" s="135"/>
      <c r="IO174" s="132"/>
      <c r="IP174" s="132"/>
      <c r="IQ174" s="132"/>
      <c r="IR174" s="332"/>
      <c r="IS174" s="132"/>
      <c r="IT174" s="332"/>
      <c r="IU174" s="332"/>
      <c r="IV174" s="332"/>
      <c r="IW174" s="332"/>
      <c r="IX174" s="332"/>
      <c r="IY174" s="332"/>
      <c r="IZ174" s="332"/>
      <c r="JA174" s="332"/>
      <c r="JB174" s="332"/>
      <c r="JC174" s="332"/>
      <c r="JD174" s="332"/>
      <c r="JE174" s="332"/>
      <c r="JF174" s="332"/>
      <c r="JG174" s="332"/>
      <c r="JH174" s="332"/>
      <c r="JI174" s="332"/>
      <c r="JJ174" s="332"/>
      <c r="JK174" s="332"/>
      <c r="JL174" s="332"/>
      <c r="JM174" s="332"/>
      <c r="JN174" s="332"/>
      <c r="JO174" s="332"/>
      <c r="JP174" s="332"/>
      <c r="JQ174" s="332"/>
      <c r="JR174" s="332"/>
      <c r="JS174" s="332"/>
      <c r="JT174" s="332"/>
      <c r="JU174" s="332"/>
      <c r="JV174" s="332"/>
      <c r="JW174" s="332"/>
      <c r="JX174" s="332"/>
      <c r="JY174" s="332"/>
      <c r="JZ174" s="332"/>
      <c r="KA174" s="332"/>
      <c r="KB174" s="332"/>
      <c r="KC174" s="332"/>
      <c r="KD174" s="332"/>
      <c r="KE174" s="332"/>
      <c r="KF174" s="332"/>
      <c r="KG174" s="332"/>
      <c r="KH174" s="332"/>
      <c r="KI174" s="332"/>
      <c r="KJ174" s="332"/>
      <c r="KK174" s="332"/>
      <c r="KL174" s="332"/>
      <c r="KM174" s="332"/>
      <c r="KN174" s="332"/>
      <c r="KO174" s="332"/>
      <c r="KP174" s="332"/>
      <c r="KQ174" s="332"/>
      <c r="KR174" s="332"/>
      <c r="KS174" s="332"/>
      <c r="KT174" s="332"/>
      <c r="KU174" s="332"/>
      <c r="KV174" s="332"/>
      <c r="KW174" s="332"/>
      <c r="KX174" s="332"/>
      <c r="KY174" s="332"/>
      <c r="KZ174" s="332"/>
      <c r="LA174" s="332"/>
      <c r="LB174" s="332"/>
      <c r="LC174" s="332"/>
      <c r="LD174" s="332"/>
      <c r="LE174" s="332"/>
      <c r="LF174" s="332"/>
      <c r="LG174" s="332"/>
      <c r="LH174" s="332"/>
      <c r="LI174" s="332"/>
      <c r="LJ174" s="332"/>
      <c r="LK174" s="332"/>
      <c r="LL174" s="332"/>
      <c r="LM174" s="332"/>
      <c r="LN174" s="332"/>
      <c r="LO174" s="332"/>
      <c r="LP174" s="332"/>
      <c r="LQ174" s="332"/>
      <c r="LR174" s="332"/>
      <c r="LS174" s="132">
        <f t="shared" si="51"/>
        <v>600000</v>
      </c>
      <c r="LT174" s="132">
        <f t="shared" si="52"/>
        <v>611666.66666666663</v>
      </c>
      <c r="LU174" s="137">
        <f t="shared" si="53"/>
        <v>38837.267325770146</v>
      </c>
      <c r="LV174" s="136">
        <f t="shared" si="48"/>
        <v>6.3494170014883083E-2</v>
      </c>
      <c r="LW174" s="137">
        <f t="shared" si="49"/>
        <v>514005.8823529412</v>
      </c>
      <c r="LX174" s="137">
        <f t="shared" si="50"/>
        <v>97661.117647058825</v>
      </c>
      <c r="LY174" s="377">
        <f t="shared" si="56"/>
        <v>611667</v>
      </c>
      <c r="LZ174" s="138" t="s">
        <v>259</v>
      </c>
    </row>
    <row r="175" spans="1:338" s="5" customFormat="1" ht="91.5" customHeight="1" x14ac:dyDescent="0.3">
      <c r="A175" s="131">
        <f t="shared" si="54"/>
        <v>172</v>
      </c>
      <c r="B175" s="139" t="s">
        <v>560</v>
      </c>
      <c r="C175" s="325" t="s">
        <v>561</v>
      </c>
      <c r="D175" s="141" t="s">
        <v>8</v>
      </c>
      <c r="E175" s="142">
        <v>1</v>
      </c>
      <c r="F175" s="132"/>
      <c r="G175" s="132"/>
      <c r="H175" s="132"/>
      <c r="I175" s="132"/>
      <c r="J175" s="132"/>
      <c r="K175" s="132"/>
      <c r="L175" s="132"/>
      <c r="M175" s="132"/>
      <c r="N175" s="132"/>
      <c r="O175" s="132"/>
      <c r="P175" s="132"/>
      <c r="Q175" s="132"/>
      <c r="R175" s="132"/>
      <c r="S175" s="132"/>
      <c r="T175" s="132"/>
      <c r="U175" s="132"/>
      <c r="V175" s="132"/>
      <c r="W175" s="132"/>
      <c r="X175" s="132"/>
      <c r="Y175" s="132"/>
      <c r="Z175" s="132"/>
      <c r="AA175" s="132"/>
      <c r="AB175" s="132"/>
      <c r="AC175" s="132"/>
      <c r="AD175" s="132"/>
      <c r="AE175" s="132"/>
      <c r="AF175" s="133"/>
      <c r="AG175" s="132"/>
      <c r="AH175" s="132"/>
      <c r="AI175" s="132"/>
      <c r="AJ175" s="132"/>
      <c r="AK175" s="134"/>
      <c r="AL175" s="134"/>
      <c r="AM175" s="135"/>
      <c r="AN175" s="137"/>
      <c r="AO175" s="135"/>
      <c r="AP175" s="135"/>
      <c r="AQ175" s="135"/>
      <c r="AR175" s="135"/>
      <c r="AS175" s="135"/>
      <c r="AT175" s="135"/>
      <c r="AU175" s="135"/>
      <c r="AV175" s="137"/>
      <c r="AW175" s="137"/>
      <c r="AX175" s="132"/>
      <c r="AY175" s="132"/>
      <c r="AZ175" s="137"/>
      <c r="BA175" s="137"/>
      <c r="BB175" s="135"/>
      <c r="BC175" s="135"/>
      <c r="BD175" s="137"/>
      <c r="BE175" s="137"/>
      <c r="BF175" s="135"/>
      <c r="BG175" s="135"/>
      <c r="BH175" s="135"/>
      <c r="BI175" s="135"/>
      <c r="BJ175" s="135"/>
      <c r="BK175" s="135"/>
      <c r="BL175" s="135"/>
      <c r="BM175" s="135"/>
      <c r="BN175" s="135"/>
      <c r="BO175" s="135"/>
      <c r="BP175" s="135"/>
      <c r="BQ175" s="330"/>
      <c r="BR175" s="135"/>
      <c r="BS175" s="135"/>
      <c r="BT175" s="135"/>
      <c r="BU175" s="135"/>
      <c r="BV175" s="135"/>
      <c r="BW175" s="135"/>
      <c r="BX175" s="135"/>
      <c r="BY175" s="135"/>
      <c r="BZ175" s="132"/>
      <c r="CA175" s="132"/>
      <c r="CB175" s="132"/>
      <c r="CC175" s="132"/>
      <c r="CD175" s="132"/>
      <c r="CE175" s="132"/>
      <c r="CF175" s="137"/>
      <c r="CG175" s="137"/>
      <c r="CH175" s="330"/>
      <c r="CI175" s="135"/>
      <c r="CJ175" s="135"/>
      <c r="CK175" s="135"/>
      <c r="CL175" s="135"/>
      <c r="CM175" s="135"/>
      <c r="CN175" s="135"/>
      <c r="CO175" s="330"/>
      <c r="CP175" s="135"/>
      <c r="CQ175" s="135"/>
      <c r="CR175" s="135"/>
      <c r="CS175" s="135"/>
      <c r="CT175" s="135"/>
      <c r="CU175" s="135"/>
      <c r="CV175" s="135"/>
      <c r="CW175" s="135"/>
      <c r="CX175" s="135"/>
      <c r="CY175" s="135"/>
      <c r="CZ175" s="135"/>
      <c r="DA175" s="135"/>
      <c r="DB175" s="137"/>
      <c r="DC175" s="137"/>
      <c r="DD175" s="137"/>
      <c r="DE175" s="135"/>
      <c r="DF175" s="135"/>
      <c r="DG175" s="135"/>
      <c r="DH175" s="135"/>
      <c r="DI175" s="135"/>
      <c r="DJ175" s="135"/>
      <c r="DK175" s="135"/>
      <c r="DL175" s="135"/>
      <c r="DM175" s="135"/>
      <c r="DN175" s="135"/>
      <c r="DO175" s="135"/>
      <c r="DP175" s="135"/>
      <c r="DQ175" s="135"/>
      <c r="DR175" s="135"/>
      <c r="DS175" s="135"/>
      <c r="DT175" s="135"/>
      <c r="DU175" s="135"/>
      <c r="DV175" s="135"/>
      <c r="DW175" s="135"/>
      <c r="DX175" s="135"/>
      <c r="DY175" s="135"/>
      <c r="DZ175" s="135"/>
      <c r="EA175" s="135"/>
      <c r="EB175" s="135"/>
      <c r="EC175" s="135"/>
      <c r="ED175" s="135"/>
      <c r="EE175" s="135"/>
      <c r="EF175" s="135"/>
      <c r="EG175" s="135"/>
      <c r="EH175" s="135"/>
      <c r="EI175" s="135"/>
      <c r="EJ175" s="135">
        <v>28000</v>
      </c>
      <c r="EK175" s="135">
        <f t="shared" ref="EK175" si="59">+(EJ175*5.1%)+EJ175</f>
        <v>29428</v>
      </c>
      <c r="EL175" s="135"/>
      <c r="EM175" s="135"/>
      <c r="EN175" s="135"/>
      <c r="EO175" s="135"/>
      <c r="EP175" s="135"/>
      <c r="EQ175" s="135"/>
      <c r="ER175" s="135"/>
      <c r="ES175" s="135"/>
      <c r="ET175" s="135"/>
      <c r="EU175" s="135"/>
      <c r="EV175" s="135"/>
      <c r="EW175" s="135"/>
      <c r="EX175" s="135"/>
      <c r="EY175" s="135"/>
      <c r="EZ175" s="135"/>
      <c r="FA175" s="135"/>
      <c r="FB175" s="135"/>
      <c r="FC175" s="135"/>
      <c r="FD175" s="135"/>
      <c r="FE175" s="135"/>
      <c r="FF175" s="135">
        <v>20000</v>
      </c>
      <c r="FG175" s="135">
        <f t="shared" ref="FG175" si="60">+(FF175*5.1%)+FF175</f>
        <v>21020</v>
      </c>
      <c r="FH175" s="135"/>
      <c r="FI175" s="135"/>
      <c r="FJ175" s="135"/>
      <c r="FK175" s="135"/>
      <c r="FL175" s="135"/>
      <c r="FM175" s="135"/>
      <c r="FN175" s="135"/>
      <c r="FO175" s="135"/>
      <c r="FP175" s="135"/>
      <c r="FQ175" s="135"/>
      <c r="FR175" s="135"/>
      <c r="FS175" s="135"/>
      <c r="FT175" s="135"/>
      <c r="FU175" s="135"/>
      <c r="FV175" s="135"/>
      <c r="FW175" s="135"/>
      <c r="FX175" s="135"/>
      <c r="FY175" s="135"/>
      <c r="FZ175" s="135"/>
      <c r="GA175" s="135"/>
      <c r="GB175" s="135"/>
      <c r="GC175" s="135"/>
      <c r="GD175" s="135"/>
      <c r="GE175" s="135"/>
      <c r="GF175" s="135"/>
      <c r="GG175" s="135"/>
      <c r="GH175" s="135"/>
      <c r="GI175" s="135"/>
      <c r="GJ175" s="135"/>
      <c r="GK175" s="135"/>
      <c r="GL175" s="132"/>
      <c r="GM175" s="132"/>
      <c r="GN175" s="132"/>
      <c r="GO175" s="132"/>
      <c r="GP175" s="132"/>
      <c r="GQ175" s="132"/>
      <c r="GR175" s="135"/>
      <c r="GS175" s="135"/>
      <c r="GT175" s="135"/>
      <c r="GU175" s="135"/>
      <c r="GV175" s="135"/>
      <c r="GW175" s="135"/>
      <c r="GX175" s="135"/>
      <c r="GY175" s="132"/>
      <c r="GZ175" s="132"/>
      <c r="HA175" s="132"/>
      <c r="HB175" s="135"/>
      <c r="HC175" s="135"/>
      <c r="HD175" s="135"/>
      <c r="HE175" s="135"/>
      <c r="HF175" s="135"/>
      <c r="HG175" s="135"/>
      <c r="HH175" s="135"/>
      <c r="HI175" s="132"/>
      <c r="HJ175" s="132"/>
      <c r="HK175" s="132"/>
      <c r="HL175" s="132"/>
      <c r="HM175" s="132"/>
      <c r="HN175" s="132"/>
      <c r="HO175" s="135"/>
      <c r="HP175" s="135"/>
      <c r="HQ175" s="135"/>
      <c r="HR175" s="135"/>
      <c r="HS175" s="135"/>
      <c r="HT175" s="135"/>
      <c r="HU175" s="135"/>
      <c r="HV175" s="135"/>
      <c r="HW175" s="135"/>
      <c r="HX175" s="135"/>
      <c r="HY175" s="135"/>
      <c r="HZ175" s="135"/>
      <c r="IA175" s="135"/>
      <c r="IB175" s="135"/>
      <c r="IC175" s="135"/>
      <c r="ID175" s="135"/>
      <c r="IE175" s="135"/>
      <c r="IF175" s="135"/>
      <c r="IG175" s="135"/>
      <c r="IH175" s="135"/>
      <c r="II175" s="135"/>
      <c r="IJ175" s="135"/>
      <c r="IK175" s="135"/>
      <c r="IL175" s="135"/>
      <c r="IM175" s="135"/>
      <c r="IN175" s="135"/>
      <c r="IO175" s="132"/>
      <c r="IP175" s="132"/>
      <c r="IQ175" s="132"/>
      <c r="IR175" s="332"/>
      <c r="IS175" s="132"/>
      <c r="IT175" s="332"/>
      <c r="IU175" s="332"/>
      <c r="IV175" s="332"/>
      <c r="IW175" s="332"/>
      <c r="IX175" s="332"/>
      <c r="IY175" s="332"/>
      <c r="IZ175" s="332"/>
      <c r="JA175" s="332"/>
      <c r="JB175" s="332"/>
      <c r="JC175" s="332"/>
      <c r="JD175" s="332"/>
      <c r="JE175" s="332"/>
      <c r="JF175" s="332"/>
      <c r="JG175" s="332"/>
      <c r="JH175" s="332"/>
      <c r="JI175" s="332"/>
      <c r="JJ175" s="332"/>
      <c r="JK175" s="332"/>
      <c r="JL175" s="332"/>
      <c r="JM175" s="332"/>
      <c r="JN175" s="332"/>
      <c r="JO175" s="332"/>
      <c r="JP175" s="332"/>
      <c r="JQ175" s="332"/>
      <c r="JR175" s="332"/>
      <c r="JS175" s="332"/>
      <c r="JT175" s="332"/>
      <c r="JU175" s="332"/>
      <c r="JV175" s="332"/>
      <c r="JW175" s="332"/>
      <c r="JX175" s="332"/>
      <c r="JY175" s="332"/>
      <c r="JZ175" s="332"/>
      <c r="KA175" s="332"/>
      <c r="KB175" s="332"/>
      <c r="KC175" s="332"/>
      <c r="KD175" s="332"/>
      <c r="KE175" s="332"/>
      <c r="KF175" s="332"/>
      <c r="KG175" s="332"/>
      <c r="KH175" s="332"/>
      <c r="KI175" s="332"/>
      <c r="KJ175" s="332"/>
      <c r="KK175" s="332"/>
      <c r="KL175" s="332"/>
      <c r="KM175" s="332"/>
      <c r="KN175" s="332"/>
      <c r="KO175" s="332"/>
      <c r="KP175" s="332"/>
      <c r="KQ175" s="332"/>
      <c r="KR175" s="332"/>
      <c r="KS175" s="332"/>
      <c r="KT175" s="332"/>
      <c r="KU175" s="332"/>
      <c r="KV175" s="332"/>
      <c r="KW175" s="332"/>
      <c r="KX175" s="332"/>
      <c r="KY175" s="332"/>
      <c r="KZ175" s="332"/>
      <c r="LA175" s="332"/>
      <c r="LB175" s="332"/>
      <c r="LC175" s="332"/>
      <c r="LD175" s="332"/>
      <c r="LE175" s="332"/>
      <c r="LF175" s="332"/>
      <c r="LG175" s="332"/>
      <c r="LH175" s="332"/>
      <c r="LI175" s="332"/>
      <c r="LJ175" s="332"/>
      <c r="LK175" s="332"/>
      <c r="LL175" s="332"/>
      <c r="LM175" s="332"/>
      <c r="LN175" s="332"/>
      <c r="LO175" s="332"/>
      <c r="LP175" s="332"/>
      <c r="LQ175" s="332"/>
      <c r="LR175" s="332"/>
      <c r="LS175" s="132">
        <f t="shared" si="51"/>
        <v>25224</v>
      </c>
      <c r="LT175" s="132">
        <f t="shared" si="52"/>
        <v>25224</v>
      </c>
      <c r="LU175" s="137">
        <f t="shared" si="53"/>
        <v>5945.3538162164914</v>
      </c>
      <c r="LV175" s="136">
        <f t="shared" si="48"/>
        <v>0.23570226039551584</v>
      </c>
      <c r="LW175" s="137">
        <f t="shared" si="49"/>
        <v>21196.638655462186</v>
      </c>
      <c r="LX175" s="137">
        <f t="shared" si="50"/>
        <v>4027.3613445378155</v>
      </c>
      <c r="LY175" s="377">
        <f t="shared" si="56"/>
        <v>25224</v>
      </c>
      <c r="LZ175" s="138" t="s">
        <v>283</v>
      </c>
    </row>
    <row r="176" spans="1:338" s="5" customFormat="1" ht="91.5" customHeight="1" x14ac:dyDescent="0.3">
      <c r="A176" s="131">
        <f t="shared" si="54"/>
        <v>173</v>
      </c>
      <c r="B176" s="139" t="s">
        <v>314</v>
      </c>
      <c r="C176" s="325" t="s">
        <v>562</v>
      </c>
      <c r="D176" s="141" t="s">
        <v>8</v>
      </c>
      <c r="E176" s="142">
        <v>1</v>
      </c>
      <c r="F176" s="132"/>
      <c r="G176" s="132"/>
      <c r="H176" s="132"/>
      <c r="I176" s="132"/>
      <c r="J176" s="132"/>
      <c r="K176" s="132"/>
      <c r="L176" s="132"/>
      <c r="M176" s="132"/>
      <c r="N176" s="132"/>
      <c r="O176" s="132"/>
      <c r="P176" s="132"/>
      <c r="Q176" s="132"/>
      <c r="R176" s="132"/>
      <c r="S176" s="132"/>
      <c r="T176" s="132"/>
      <c r="U176" s="132"/>
      <c r="V176" s="132"/>
      <c r="W176" s="132"/>
      <c r="X176" s="132"/>
      <c r="Y176" s="132"/>
      <c r="Z176" s="132"/>
      <c r="AA176" s="132"/>
      <c r="AB176" s="132"/>
      <c r="AC176" s="132"/>
      <c r="AD176" s="132"/>
      <c r="AE176" s="132"/>
      <c r="AF176" s="133"/>
      <c r="AG176" s="132"/>
      <c r="AH176" s="132"/>
      <c r="AI176" s="132"/>
      <c r="AJ176" s="132"/>
      <c r="AK176" s="134"/>
      <c r="AL176" s="134"/>
      <c r="AM176" s="135"/>
      <c r="AN176" s="137"/>
      <c r="AO176" s="135"/>
      <c r="AP176" s="135"/>
      <c r="AQ176" s="135"/>
      <c r="AR176" s="135"/>
      <c r="AS176" s="135"/>
      <c r="AT176" s="135">
        <v>29300</v>
      </c>
      <c r="AU176" s="135">
        <v>31000</v>
      </c>
      <c r="AV176" s="137"/>
      <c r="AW176" s="137"/>
      <c r="AX176" s="132"/>
      <c r="AY176" s="132"/>
      <c r="AZ176" s="137"/>
      <c r="BA176" s="137"/>
      <c r="BB176" s="135"/>
      <c r="BC176" s="135"/>
      <c r="BD176" s="137"/>
      <c r="BE176" s="137"/>
      <c r="BF176" s="135"/>
      <c r="BG176" s="135"/>
      <c r="BH176" s="135"/>
      <c r="BI176" s="135"/>
      <c r="BJ176" s="135"/>
      <c r="BK176" s="135"/>
      <c r="BL176" s="135"/>
      <c r="BM176" s="135"/>
      <c r="BN176" s="135"/>
      <c r="BO176" s="135"/>
      <c r="BP176" s="135"/>
      <c r="BQ176" s="330"/>
      <c r="BR176" s="135"/>
      <c r="BS176" s="135"/>
      <c r="BT176" s="135"/>
      <c r="BU176" s="135"/>
      <c r="BV176" s="135"/>
      <c r="BW176" s="135"/>
      <c r="BX176" s="135"/>
      <c r="BY176" s="135"/>
      <c r="BZ176" s="132"/>
      <c r="CA176" s="132"/>
      <c r="CB176" s="132"/>
      <c r="CC176" s="132"/>
      <c r="CD176" s="132"/>
      <c r="CE176" s="132"/>
      <c r="CF176" s="137"/>
      <c r="CG176" s="137"/>
      <c r="CH176" s="330"/>
      <c r="CI176" s="135"/>
      <c r="CJ176" s="135"/>
      <c r="CK176" s="135"/>
      <c r="CL176" s="135"/>
      <c r="CM176" s="135"/>
      <c r="CN176" s="135"/>
      <c r="CO176" s="330"/>
      <c r="CP176" s="135"/>
      <c r="CQ176" s="135"/>
      <c r="CR176" s="135"/>
      <c r="CS176" s="135"/>
      <c r="CT176" s="135"/>
      <c r="CU176" s="135"/>
      <c r="CV176" s="135"/>
      <c r="CW176" s="135"/>
      <c r="CX176" s="135"/>
      <c r="CY176" s="135"/>
      <c r="CZ176" s="135"/>
      <c r="DA176" s="135"/>
      <c r="DB176" s="137"/>
      <c r="DC176" s="137"/>
      <c r="DD176" s="137"/>
      <c r="DE176" s="135"/>
      <c r="DF176" s="135"/>
      <c r="DG176" s="135"/>
      <c r="DH176" s="135"/>
      <c r="DI176" s="135"/>
      <c r="DJ176" s="135"/>
      <c r="DK176" s="135"/>
      <c r="DL176" s="135"/>
      <c r="DM176" s="135"/>
      <c r="DN176" s="135"/>
      <c r="DO176" s="135"/>
      <c r="DP176" s="135"/>
      <c r="DQ176" s="135"/>
      <c r="DR176" s="135"/>
      <c r="DS176" s="135"/>
      <c r="DT176" s="135"/>
      <c r="DU176" s="135"/>
      <c r="DV176" s="135"/>
      <c r="DW176" s="135"/>
      <c r="DX176" s="135"/>
      <c r="DY176" s="135"/>
      <c r="DZ176" s="135"/>
      <c r="EA176" s="135"/>
      <c r="EB176" s="135"/>
      <c r="EC176" s="135"/>
      <c r="ED176" s="135"/>
      <c r="EE176" s="135"/>
      <c r="EF176" s="135"/>
      <c r="EG176" s="135"/>
      <c r="EH176" s="135"/>
      <c r="EI176" s="135"/>
      <c r="EJ176" s="135"/>
      <c r="EK176" s="135"/>
      <c r="EL176" s="135"/>
      <c r="EM176" s="135"/>
      <c r="EN176" s="135"/>
      <c r="EO176" s="135"/>
      <c r="EP176" s="135"/>
      <c r="EQ176" s="135"/>
      <c r="ER176" s="135"/>
      <c r="ES176" s="135"/>
      <c r="ET176" s="135"/>
      <c r="EU176" s="135"/>
      <c r="EV176" s="135"/>
      <c r="EW176" s="135"/>
      <c r="EX176" s="135"/>
      <c r="EY176" s="135"/>
      <c r="EZ176" s="135"/>
      <c r="FA176" s="135"/>
      <c r="FB176" s="135"/>
      <c r="FC176" s="135"/>
      <c r="FD176" s="135"/>
      <c r="FE176" s="135"/>
      <c r="FF176" s="135"/>
      <c r="FG176" s="135"/>
      <c r="FH176" s="135"/>
      <c r="FI176" s="135"/>
      <c r="FJ176" s="135"/>
      <c r="FK176" s="135"/>
      <c r="FL176" s="135"/>
      <c r="FM176" s="135"/>
      <c r="FN176" s="135"/>
      <c r="FO176" s="135"/>
      <c r="FP176" s="135"/>
      <c r="FQ176" s="135"/>
      <c r="FR176" s="135"/>
      <c r="FS176" s="135"/>
      <c r="FT176" s="135"/>
      <c r="FU176" s="135"/>
      <c r="FV176" s="135"/>
      <c r="FW176" s="135"/>
      <c r="FX176" s="135"/>
      <c r="FY176" s="135"/>
      <c r="FZ176" s="135"/>
      <c r="GA176" s="135"/>
      <c r="GB176" s="135"/>
      <c r="GC176" s="135"/>
      <c r="GD176" s="135"/>
      <c r="GE176" s="135"/>
      <c r="GF176" s="135"/>
      <c r="GG176" s="135"/>
      <c r="GH176" s="135"/>
      <c r="GI176" s="135"/>
      <c r="GJ176" s="135"/>
      <c r="GK176" s="135"/>
      <c r="GL176" s="132"/>
      <c r="GM176" s="132"/>
      <c r="GN176" s="132"/>
      <c r="GO176" s="132"/>
      <c r="GP176" s="132"/>
      <c r="GQ176" s="132"/>
      <c r="GR176" s="135"/>
      <c r="GS176" s="135"/>
      <c r="GT176" s="135"/>
      <c r="GU176" s="135"/>
      <c r="GV176" s="135"/>
      <c r="GW176" s="135"/>
      <c r="GX176" s="135"/>
      <c r="GY176" s="132"/>
      <c r="GZ176" s="132"/>
      <c r="HA176" s="132"/>
      <c r="HB176" s="135"/>
      <c r="HC176" s="135"/>
      <c r="HD176" s="135"/>
      <c r="HE176" s="135"/>
      <c r="HF176" s="135"/>
      <c r="HG176" s="135"/>
      <c r="HH176" s="135"/>
      <c r="HI176" s="132"/>
      <c r="HJ176" s="132"/>
      <c r="HK176" s="132"/>
      <c r="HL176" s="132"/>
      <c r="HM176" s="132"/>
      <c r="HN176" s="132"/>
      <c r="HO176" s="135"/>
      <c r="HP176" s="135"/>
      <c r="HQ176" s="135"/>
      <c r="HR176" s="135"/>
      <c r="HS176" s="135"/>
      <c r="HT176" s="135"/>
      <c r="HU176" s="135"/>
      <c r="HV176" s="135"/>
      <c r="HW176" s="135"/>
      <c r="HX176" s="135"/>
      <c r="HY176" s="135"/>
      <c r="HZ176" s="135"/>
      <c r="IA176" s="135"/>
      <c r="IB176" s="135"/>
      <c r="IC176" s="135"/>
      <c r="ID176" s="135"/>
      <c r="IE176" s="135"/>
      <c r="IF176" s="135"/>
      <c r="IG176" s="135"/>
      <c r="IH176" s="135"/>
      <c r="II176" s="135"/>
      <c r="IJ176" s="135"/>
      <c r="IK176" s="135"/>
      <c r="IL176" s="135"/>
      <c r="IM176" s="135"/>
      <c r="IN176" s="135"/>
      <c r="IO176" s="132"/>
      <c r="IP176" s="132"/>
      <c r="IQ176" s="132"/>
      <c r="IR176" s="332"/>
      <c r="IS176" s="132"/>
      <c r="IT176" s="332"/>
      <c r="IU176" s="332"/>
      <c r="IV176" s="332"/>
      <c r="IW176" s="332"/>
      <c r="IX176" s="332"/>
      <c r="IY176" s="332"/>
      <c r="IZ176" s="332"/>
      <c r="JA176" s="332"/>
      <c r="JB176" s="332"/>
      <c r="JC176" s="332"/>
      <c r="JD176" s="332"/>
      <c r="JE176" s="332"/>
      <c r="JF176" s="332"/>
      <c r="JG176" s="332"/>
      <c r="JH176" s="332"/>
      <c r="JI176" s="332"/>
      <c r="JJ176" s="332"/>
      <c r="JK176" s="332"/>
      <c r="JL176" s="332"/>
      <c r="JM176" s="332"/>
      <c r="JN176" s="332"/>
      <c r="JO176" s="332"/>
      <c r="JP176" s="332"/>
      <c r="JQ176" s="332"/>
      <c r="JR176" s="332"/>
      <c r="JS176" s="332"/>
      <c r="JT176" s="332"/>
      <c r="JU176" s="332"/>
      <c r="JV176" s="332"/>
      <c r="JW176" s="332"/>
      <c r="JX176" s="332"/>
      <c r="JY176" s="332"/>
      <c r="JZ176" s="332"/>
      <c r="KA176" s="332"/>
      <c r="KB176" s="332"/>
      <c r="KC176" s="332"/>
      <c r="KD176" s="332"/>
      <c r="KE176" s="332"/>
      <c r="KF176" s="332"/>
      <c r="KG176" s="332"/>
      <c r="KH176" s="332"/>
      <c r="KI176" s="332"/>
      <c r="KJ176" s="332"/>
      <c r="KK176" s="332"/>
      <c r="KL176" s="332"/>
      <c r="KM176" s="332"/>
      <c r="KN176" s="332"/>
      <c r="KO176" s="332"/>
      <c r="KP176" s="332"/>
      <c r="KQ176" s="332"/>
      <c r="KR176" s="332"/>
      <c r="KS176" s="332"/>
      <c r="KT176" s="332"/>
      <c r="KU176" s="332"/>
      <c r="KV176" s="332"/>
      <c r="KW176" s="332"/>
      <c r="KX176" s="332"/>
      <c r="KY176" s="332"/>
      <c r="KZ176" s="332"/>
      <c r="LA176" s="332"/>
      <c r="LB176" s="332"/>
      <c r="LC176" s="332"/>
      <c r="LD176" s="332"/>
      <c r="LE176" s="332"/>
      <c r="LF176" s="332"/>
      <c r="LG176" s="332"/>
      <c r="LH176" s="332"/>
      <c r="LI176" s="332"/>
      <c r="LJ176" s="332"/>
      <c r="LK176" s="332"/>
      <c r="LL176" s="332"/>
      <c r="LM176" s="332"/>
      <c r="LN176" s="332"/>
      <c r="LO176" s="332"/>
      <c r="LP176" s="332"/>
      <c r="LQ176" s="332"/>
      <c r="LR176" s="332"/>
      <c r="LS176" s="132">
        <f t="shared" si="51"/>
        <v>30150</v>
      </c>
      <c r="LT176" s="132">
        <f t="shared" si="52"/>
        <v>30150</v>
      </c>
      <c r="LU176" s="137">
        <f t="shared" si="53"/>
        <v>1202.0815280171307</v>
      </c>
      <c r="LV176" s="136">
        <f t="shared" si="48"/>
        <v>3.9870034096753923E-2</v>
      </c>
      <c r="LW176" s="137">
        <f t="shared" si="49"/>
        <v>25336.134453781513</v>
      </c>
      <c r="LX176" s="137">
        <f t="shared" si="50"/>
        <v>4813.8655462184879</v>
      </c>
      <c r="LY176" s="377">
        <f t="shared" si="56"/>
        <v>30150</v>
      </c>
      <c r="LZ176" s="138" t="s">
        <v>125</v>
      </c>
    </row>
    <row r="177" spans="1:338" s="5" customFormat="1" ht="91.5" customHeight="1" x14ac:dyDescent="0.3">
      <c r="A177" s="131">
        <f t="shared" si="54"/>
        <v>174</v>
      </c>
      <c r="B177" s="139" t="s">
        <v>563</v>
      </c>
      <c r="C177" s="325" t="s">
        <v>564</v>
      </c>
      <c r="D177" s="141" t="s">
        <v>8</v>
      </c>
      <c r="E177" s="142">
        <v>1</v>
      </c>
      <c r="F177" s="132"/>
      <c r="G177" s="132"/>
      <c r="H177" s="132"/>
      <c r="I177" s="132"/>
      <c r="J177" s="132"/>
      <c r="K177" s="132"/>
      <c r="L177" s="132"/>
      <c r="M177" s="132"/>
      <c r="N177" s="132"/>
      <c r="O177" s="132"/>
      <c r="P177" s="132"/>
      <c r="Q177" s="132"/>
      <c r="R177" s="132"/>
      <c r="S177" s="132"/>
      <c r="T177" s="132"/>
      <c r="U177" s="132"/>
      <c r="V177" s="132"/>
      <c r="W177" s="132"/>
      <c r="X177" s="132"/>
      <c r="Y177" s="132"/>
      <c r="Z177" s="132"/>
      <c r="AA177" s="132"/>
      <c r="AB177" s="132"/>
      <c r="AC177" s="132"/>
      <c r="AD177" s="132"/>
      <c r="AE177" s="132"/>
      <c r="AF177" s="133"/>
      <c r="AG177" s="132"/>
      <c r="AH177" s="132"/>
      <c r="AI177" s="132"/>
      <c r="AJ177" s="132"/>
      <c r="AK177" s="134"/>
      <c r="AL177" s="134"/>
      <c r="AM177" s="135"/>
      <c r="AN177" s="137"/>
      <c r="AO177" s="135"/>
      <c r="AP177" s="135"/>
      <c r="AQ177" s="135"/>
      <c r="AR177" s="135"/>
      <c r="AS177" s="135">
        <v>9500</v>
      </c>
      <c r="AT177" s="135">
        <v>8600</v>
      </c>
      <c r="AU177" s="135">
        <v>9000</v>
      </c>
      <c r="AV177" s="137"/>
      <c r="AW177" s="137"/>
      <c r="AX177" s="132"/>
      <c r="AY177" s="132"/>
      <c r="AZ177" s="137"/>
      <c r="BA177" s="137"/>
      <c r="BB177" s="135"/>
      <c r="BC177" s="135"/>
      <c r="BD177" s="137"/>
      <c r="BE177" s="137"/>
      <c r="BF177" s="135"/>
      <c r="BG177" s="135"/>
      <c r="BH177" s="135"/>
      <c r="BI177" s="135"/>
      <c r="BJ177" s="135"/>
      <c r="BK177" s="135"/>
      <c r="BL177" s="135"/>
      <c r="BM177" s="135"/>
      <c r="BN177" s="135"/>
      <c r="BO177" s="135"/>
      <c r="BP177" s="135"/>
      <c r="BQ177" s="330"/>
      <c r="BR177" s="135"/>
      <c r="BS177" s="135"/>
      <c r="BT177" s="135"/>
      <c r="BU177" s="135"/>
      <c r="BV177" s="135"/>
      <c r="BW177" s="135"/>
      <c r="BX177" s="135"/>
      <c r="BY177" s="135"/>
      <c r="BZ177" s="132"/>
      <c r="CA177" s="132"/>
      <c r="CB177" s="132"/>
      <c r="CC177" s="132"/>
      <c r="CD177" s="132"/>
      <c r="CE177" s="132"/>
      <c r="CF177" s="137"/>
      <c r="CG177" s="137"/>
      <c r="CH177" s="330"/>
      <c r="CI177" s="135"/>
      <c r="CJ177" s="135"/>
      <c r="CK177" s="135"/>
      <c r="CL177" s="135"/>
      <c r="CM177" s="135"/>
      <c r="CN177" s="135"/>
      <c r="CO177" s="330"/>
      <c r="CP177" s="135"/>
      <c r="CQ177" s="135"/>
      <c r="CR177" s="135"/>
      <c r="CS177" s="135"/>
      <c r="CT177" s="135"/>
      <c r="CU177" s="135"/>
      <c r="CV177" s="135"/>
      <c r="CW177" s="135"/>
      <c r="CX177" s="135"/>
      <c r="CY177" s="135"/>
      <c r="CZ177" s="135"/>
      <c r="DA177" s="135"/>
      <c r="DB177" s="137"/>
      <c r="DC177" s="137"/>
      <c r="DD177" s="137"/>
      <c r="DE177" s="135"/>
      <c r="DF177" s="135"/>
      <c r="DG177" s="135"/>
      <c r="DH177" s="135"/>
      <c r="DI177" s="135"/>
      <c r="DJ177" s="135"/>
      <c r="DK177" s="135"/>
      <c r="DL177" s="135"/>
      <c r="DM177" s="135"/>
      <c r="DN177" s="135"/>
      <c r="DO177" s="135"/>
      <c r="DP177" s="135"/>
      <c r="DQ177" s="135"/>
      <c r="DR177" s="135"/>
      <c r="DS177" s="135"/>
      <c r="DT177" s="135"/>
      <c r="DU177" s="135"/>
      <c r="DV177" s="135"/>
      <c r="DW177" s="135"/>
      <c r="DX177" s="135"/>
      <c r="DY177" s="135"/>
      <c r="DZ177" s="135"/>
      <c r="EA177" s="135"/>
      <c r="EB177" s="135"/>
      <c r="EC177" s="135"/>
      <c r="ED177" s="135"/>
      <c r="EE177" s="135"/>
      <c r="EF177" s="135"/>
      <c r="EG177" s="135"/>
      <c r="EH177" s="135"/>
      <c r="EI177" s="135"/>
      <c r="EJ177" s="135"/>
      <c r="EK177" s="135"/>
      <c r="EL177" s="135"/>
      <c r="EM177" s="135"/>
      <c r="EN177" s="135"/>
      <c r="EO177" s="135"/>
      <c r="EP177" s="135"/>
      <c r="EQ177" s="135"/>
      <c r="ER177" s="135"/>
      <c r="ES177" s="135"/>
      <c r="ET177" s="135"/>
      <c r="EU177" s="135"/>
      <c r="EV177" s="135"/>
      <c r="EW177" s="135"/>
      <c r="EX177" s="135"/>
      <c r="EY177" s="135"/>
      <c r="EZ177" s="135"/>
      <c r="FA177" s="135"/>
      <c r="FB177" s="135"/>
      <c r="FC177" s="135"/>
      <c r="FD177" s="135"/>
      <c r="FE177" s="135"/>
      <c r="FF177" s="135"/>
      <c r="FG177" s="135"/>
      <c r="FH177" s="135"/>
      <c r="FI177" s="135"/>
      <c r="FJ177" s="135"/>
      <c r="FK177" s="135"/>
      <c r="FL177" s="135"/>
      <c r="FM177" s="135"/>
      <c r="FN177" s="135"/>
      <c r="FO177" s="135"/>
      <c r="FP177" s="135"/>
      <c r="FQ177" s="135"/>
      <c r="FR177" s="135"/>
      <c r="FS177" s="135"/>
      <c r="FT177" s="135"/>
      <c r="FU177" s="135"/>
      <c r="FV177" s="135"/>
      <c r="FW177" s="135"/>
      <c r="FX177" s="135"/>
      <c r="FY177" s="135"/>
      <c r="FZ177" s="135"/>
      <c r="GA177" s="135"/>
      <c r="GB177" s="135"/>
      <c r="GC177" s="135"/>
      <c r="GD177" s="135"/>
      <c r="GE177" s="135"/>
      <c r="GF177" s="135"/>
      <c r="GG177" s="135"/>
      <c r="GH177" s="135"/>
      <c r="GI177" s="135"/>
      <c r="GJ177" s="135"/>
      <c r="GK177" s="135"/>
      <c r="GL177" s="132"/>
      <c r="GM177" s="132"/>
      <c r="GN177" s="132"/>
      <c r="GO177" s="132"/>
      <c r="GP177" s="132"/>
      <c r="GQ177" s="132"/>
      <c r="GR177" s="135"/>
      <c r="GS177" s="135"/>
      <c r="GT177" s="135"/>
      <c r="GU177" s="135"/>
      <c r="GV177" s="135"/>
      <c r="GW177" s="135"/>
      <c r="GX177" s="135"/>
      <c r="GY177" s="132"/>
      <c r="GZ177" s="132"/>
      <c r="HA177" s="132"/>
      <c r="HB177" s="135"/>
      <c r="HC177" s="135"/>
      <c r="HD177" s="135"/>
      <c r="HE177" s="135"/>
      <c r="HF177" s="135"/>
      <c r="HG177" s="135"/>
      <c r="HH177" s="135"/>
      <c r="HI177" s="132"/>
      <c r="HJ177" s="132"/>
      <c r="HK177" s="132"/>
      <c r="HL177" s="132"/>
      <c r="HM177" s="132"/>
      <c r="HN177" s="132"/>
      <c r="HO177" s="135"/>
      <c r="HP177" s="135"/>
      <c r="HQ177" s="135"/>
      <c r="HR177" s="135"/>
      <c r="HS177" s="135"/>
      <c r="HT177" s="135"/>
      <c r="HU177" s="135"/>
      <c r="HV177" s="135"/>
      <c r="HW177" s="135"/>
      <c r="HX177" s="135"/>
      <c r="HY177" s="135"/>
      <c r="HZ177" s="135"/>
      <c r="IA177" s="135"/>
      <c r="IB177" s="135"/>
      <c r="IC177" s="135"/>
      <c r="ID177" s="135"/>
      <c r="IE177" s="135"/>
      <c r="IF177" s="135"/>
      <c r="IG177" s="135"/>
      <c r="IH177" s="135"/>
      <c r="II177" s="135"/>
      <c r="IJ177" s="135"/>
      <c r="IK177" s="135"/>
      <c r="IL177" s="135"/>
      <c r="IM177" s="135"/>
      <c r="IN177" s="135"/>
      <c r="IO177" s="132"/>
      <c r="IP177" s="132"/>
      <c r="IQ177" s="132"/>
      <c r="IR177" s="332"/>
      <c r="IS177" s="132"/>
      <c r="IT177" s="332"/>
      <c r="IU177" s="332"/>
      <c r="IV177" s="332"/>
      <c r="IW177" s="332"/>
      <c r="IX177" s="332"/>
      <c r="IY177" s="332"/>
      <c r="IZ177" s="332"/>
      <c r="JA177" s="332"/>
      <c r="JB177" s="332"/>
      <c r="JC177" s="332"/>
      <c r="JD177" s="332"/>
      <c r="JE177" s="332"/>
      <c r="JF177" s="332"/>
      <c r="JG177" s="332"/>
      <c r="JH177" s="332"/>
      <c r="JI177" s="332"/>
      <c r="JJ177" s="332"/>
      <c r="JK177" s="332"/>
      <c r="JL177" s="332"/>
      <c r="JM177" s="332"/>
      <c r="JN177" s="332"/>
      <c r="JO177" s="332"/>
      <c r="JP177" s="332"/>
      <c r="JQ177" s="332"/>
      <c r="JR177" s="332"/>
      <c r="JS177" s="332"/>
      <c r="JT177" s="332"/>
      <c r="JU177" s="332"/>
      <c r="JV177" s="332"/>
      <c r="JW177" s="332"/>
      <c r="JX177" s="332"/>
      <c r="JY177" s="332"/>
      <c r="JZ177" s="332"/>
      <c r="KA177" s="332"/>
      <c r="KB177" s="332"/>
      <c r="KC177" s="332"/>
      <c r="KD177" s="332"/>
      <c r="KE177" s="332"/>
      <c r="KF177" s="332"/>
      <c r="KG177" s="332"/>
      <c r="KH177" s="332"/>
      <c r="KI177" s="332"/>
      <c r="KJ177" s="332"/>
      <c r="KK177" s="332"/>
      <c r="KL177" s="332"/>
      <c r="KM177" s="332"/>
      <c r="KN177" s="332"/>
      <c r="KO177" s="332"/>
      <c r="KP177" s="332"/>
      <c r="KQ177" s="332"/>
      <c r="KR177" s="332"/>
      <c r="KS177" s="332"/>
      <c r="KT177" s="332"/>
      <c r="KU177" s="332"/>
      <c r="KV177" s="332"/>
      <c r="KW177" s="332"/>
      <c r="KX177" s="332"/>
      <c r="KY177" s="332"/>
      <c r="KZ177" s="332"/>
      <c r="LA177" s="332"/>
      <c r="LB177" s="332"/>
      <c r="LC177" s="332"/>
      <c r="LD177" s="332"/>
      <c r="LE177" s="332"/>
      <c r="LF177" s="332"/>
      <c r="LG177" s="332"/>
      <c r="LH177" s="332"/>
      <c r="LI177" s="332"/>
      <c r="LJ177" s="332"/>
      <c r="LK177" s="332"/>
      <c r="LL177" s="332"/>
      <c r="LM177" s="332"/>
      <c r="LN177" s="332"/>
      <c r="LO177" s="332"/>
      <c r="LP177" s="332"/>
      <c r="LQ177" s="332"/>
      <c r="LR177" s="332"/>
      <c r="LS177" s="132">
        <f t="shared" si="51"/>
        <v>9000</v>
      </c>
      <c r="LT177" s="132">
        <f t="shared" si="52"/>
        <v>9033.3333333333339</v>
      </c>
      <c r="LU177" s="137">
        <f t="shared" si="53"/>
        <v>450.92497528228938</v>
      </c>
      <c r="LV177" s="136">
        <f t="shared" si="48"/>
        <v>4.9917893942688855E-2</v>
      </c>
      <c r="LW177" s="137">
        <f t="shared" si="49"/>
        <v>7591.5966386554628</v>
      </c>
      <c r="LX177" s="137">
        <f t="shared" si="50"/>
        <v>1442.4033613445379</v>
      </c>
      <c r="LY177" s="377">
        <f t="shared" si="56"/>
        <v>9034</v>
      </c>
      <c r="LZ177" s="138" t="s">
        <v>118</v>
      </c>
    </row>
    <row r="178" spans="1:338" s="5" customFormat="1" ht="91.5" customHeight="1" x14ac:dyDescent="0.3">
      <c r="A178" s="131">
        <f t="shared" si="54"/>
        <v>175</v>
      </c>
      <c r="B178" s="139" t="s">
        <v>565</v>
      </c>
      <c r="C178" s="325" t="s">
        <v>566</v>
      </c>
      <c r="D178" s="141" t="s">
        <v>8</v>
      </c>
      <c r="E178" s="142">
        <v>1</v>
      </c>
      <c r="F178" s="132"/>
      <c r="G178" s="132"/>
      <c r="H178" s="132"/>
      <c r="I178" s="132"/>
      <c r="J178" s="132"/>
      <c r="K178" s="132"/>
      <c r="L178" s="132"/>
      <c r="M178" s="132"/>
      <c r="N178" s="132"/>
      <c r="O178" s="132"/>
      <c r="P178" s="132"/>
      <c r="Q178" s="132"/>
      <c r="R178" s="132"/>
      <c r="S178" s="132"/>
      <c r="T178" s="132"/>
      <c r="U178" s="132"/>
      <c r="V178" s="132"/>
      <c r="W178" s="132"/>
      <c r="X178" s="132"/>
      <c r="Y178" s="132"/>
      <c r="Z178" s="132"/>
      <c r="AA178" s="132"/>
      <c r="AB178" s="132"/>
      <c r="AC178" s="132"/>
      <c r="AD178" s="132"/>
      <c r="AE178" s="132"/>
      <c r="AF178" s="133"/>
      <c r="AG178" s="132"/>
      <c r="AH178" s="132"/>
      <c r="AI178" s="132"/>
      <c r="AJ178" s="132"/>
      <c r="AK178" s="134"/>
      <c r="AL178" s="134"/>
      <c r="AM178" s="135"/>
      <c r="AN178" s="137"/>
      <c r="AO178" s="135"/>
      <c r="AP178" s="135"/>
      <c r="AQ178" s="135"/>
      <c r="AR178" s="135"/>
      <c r="AS178" s="135"/>
      <c r="AT178" s="135"/>
      <c r="AU178" s="135"/>
      <c r="AV178" s="137"/>
      <c r="AW178" s="137"/>
      <c r="AX178" s="132"/>
      <c r="AY178" s="132"/>
      <c r="AZ178" s="137"/>
      <c r="BA178" s="137"/>
      <c r="BB178" s="135"/>
      <c r="BC178" s="135"/>
      <c r="BD178" s="137"/>
      <c r="BE178" s="137"/>
      <c r="BF178" s="135"/>
      <c r="BG178" s="135"/>
      <c r="BH178" s="135"/>
      <c r="BI178" s="135"/>
      <c r="BJ178" s="135"/>
      <c r="BK178" s="135"/>
      <c r="BL178" s="135"/>
      <c r="BM178" s="135"/>
      <c r="BN178" s="135"/>
      <c r="BO178" s="135"/>
      <c r="BP178" s="135"/>
      <c r="BQ178" s="330"/>
      <c r="BR178" s="135"/>
      <c r="BS178" s="135"/>
      <c r="BT178" s="135"/>
      <c r="BU178" s="135"/>
      <c r="BV178" s="135"/>
      <c r="BW178" s="135"/>
      <c r="BX178" s="135"/>
      <c r="BY178" s="135"/>
      <c r="BZ178" s="132"/>
      <c r="CA178" s="132"/>
      <c r="CB178" s="132"/>
      <c r="CC178" s="132"/>
      <c r="CD178" s="132"/>
      <c r="CE178" s="132"/>
      <c r="CF178" s="137"/>
      <c r="CG178" s="137"/>
      <c r="CH178" s="330"/>
      <c r="CI178" s="135"/>
      <c r="CJ178" s="135"/>
      <c r="CK178" s="135"/>
      <c r="CL178" s="135"/>
      <c r="CM178" s="135"/>
      <c r="CN178" s="135"/>
      <c r="CO178" s="330"/>
      <c r="CP178" s="135"/>
      <c r="CQ178" s="135"/>
      <c r="CR178" s="135"/>
      <c r="CS178" s="135"/>
      <c r="CT178" s="135"/>
      <c r="CU178" s="135"/>
      <c r="CV178" s="135"/>
      <c r="CW178" s="135"/>
      <c r="CX178" s="135"/>
      <c r="CY178" s="135"/>
      <c r="CZ178" s="135"/>
      <c r="DA178" s="135"/>
      <c r="DB178" s="137"/>
      <c r="DC178" s="137"/>
      <c r="DD178" s="137"/>
      <c r="DE178" s="135"/>
      <c r="DF178" s="135"/>
      <c r="DG178" s="135"/>
      <c r="DH178" s="135"/>
      <c r="DI178" s="135"/>
      <c r="DJ178" s="135"/>
      <c r="DK178" s="135"/>
      <c r="DL178" s="135"/>
      <c r="DM178" s="135"/>
      <c r="DN178" s="135"/>
      <c r="DO178" s="135"/>
      <c r="DP178" s="135"/>
      <c r="DQ178" s="135"/>
      <c r="DR178" s="135"/>
      <c r="DS178" s="135"/>
      <c r="DT178" s="135"/>
      <c r="DU178" s="135"/>
      <c r="DV178" s="135"/>
      <c r="DW178" s="135"/>
      <c r="DX178" s="135"/>
      <c r="DY178" s="135"/>
      <c r="DZ178" s="135"/>
      <c r="EA178" s="135"/>
      <c r="EB178" s="135"/>
      <c r="EC178" s="135"/>
      <c r="ED178" s="135"/>
      <c r="EE178" s="135"/>
      <c r="EF178" s="135"/>
      <c r="EG178" s="135"/>
      <c r="EH178" s="135"/>
      <c r="EI178" s="135"/>
      <c r="EJ178" s="135"/>
      <c r="EK178" s="135"/>
      <c r="EL178" s="135"/>
      <c r="EM178" s="135"/>
      <c r="EN178" s="135"/>
      <c r="EO178" s="135"/>
      <c r="EP178" s="135"/>
      <c r="EQ178" s="135"/>
      <c r="ER178" s="135"/>
      <c r="ES178" s="135"/>
      <c r="ET178" s="135"/>
      <c r="EU178" s="135"/>
      <c r="EV178" s="135"/>
      <c r="EW178" s="135"/>
      <c r="EX178" s="135">
        <v>75900</v>
      </c>
      <c r="EY178" s="135">
        <f t="shared" ref="EY178" si="61">+(EX178*5.1%)+EX178</f>
        <v>79770.899999999994</v>
      </c>
      <c r="EZ178" s="135"/>
      <c r="FA178" s="135"/>
      <c r="FB178" s="135"/>
      <c r="FC178" s="135"/>
      <c r="FD178" s="135">
        <v>84006</v>
      </c>
      <c r="FE178" s="135">
        <f t="shared" ref="FE178" si="62">+(FD178*5.1%)+FD178</f>
        <v>88290.305999999997</v>
      </c>
      <c r="FF178" s="135"/>
      <c r="FG178" s="135"/>
      <c r="FH178" s="135"/>
      <c r="FI178" s="135"/>
      <c r="FJ178" s="135"/>
      <c r="FK178" s="135"/>
      <c r="FL178" s="135"/>
      <c r="FM178" s="135"/>
      <c r="FN178" s="135"/>
      <c r="FO178" s="135"/>
      <c r="FP178" s="135"/>
      <c r="FQ178" s="135"/>
      <c r="FR178" s="135"/>
      <c r="FS178" s="135"/>
      <c r="FT178" s="135"/>
      <c r="FU178" s="135"/>
      <c r="FV178" s="135"/>
      <c r="FW178" s="135"/>
      <c r="FX178" s="135"/>
      <c r="FY178" s="135"/>
      <c r="FZ178" s="135"/>
      <c r="GA178" s="135"/>
      <c r="GB178" s="135"/>
      <c r="GC178" s="135"/>
      <c r="GD178" s="135"/>
      <c r="GE178" s="135"/>
      <c r="GF178" s="135"/>
      <c r="GG178" s="135"/>
      <c r="GH178" s="135"/>
      <c r="GI178" s="135"/>
      <c r="GJ178" s="135"/>
      <c r="GK178" s="135"/>
      <c r="GL178" s="132"/>
      <c r="GM178" s="132"/>
      <c r="GN178" s="132"/>
      <c r="GO178" s="132"/>
      <c r="GP178" s="132"/>
      <c r="GQ178" s="132"/>
      <c r="GR178" s="135"/>
      <c r="GS178" s="135"/>
      <c r="GT178" s="135"/>
      <c r="GU178" s="135"/>
      <c r="GV178" s="135"/>
      <c r="GW178" s="135"/>
      <c r="GX178" s="135"/>
      <c r="GY178" s="132"/>
      <c r="GZ178" s="132"/>
      <c r="HA178" s="132"/>
      <c r="HB178" s="135"/>
      <c r="HC178" s="135"/>
      <c r="HD178" s="135"/>
      <c r="HE178" s="135"/>
      <c r="HF178" s="135"/>
      <c r="HG178" s="135"/>
      <c r="HH178" s="135"/>
      <c r="HI178" s="132"/>
      <c r="HJ178" s="132"/>
      <c r="HK178" s="132"/>
      <c r="HL178" s="132"/>
      <c r="HM178" s="132"/>
      <c r="HN178" s="132"/>
      <c r="HO178" s="135"/>
      <c r="HP178" s="135"/>
      <c r="HQ178" s="135"/>
      <c r="HR178" s="135"/>
      <c r="HS178" s="135"/>
      <c r="HT178" s="135"/>
      <c r="HU178" s="135"/>
      <c r="HV178" s="135"/>
      <c r="HW178" s="135"/>
      <c r="HX178" s="135"/>
      <c r="HY178" s="135"/>
      <c r="HZ178" s="135"/>
      <c r="IA178" s="135"/>
      <c r="IB178" s="135"/>
      <c r="IC178" s="135"/>
      <c r="ID178" s="135"/>
      <c r="IE178" s="135"/>
      <c r="IF178" s="135"/>
      <c r="IG178" s="135"/>
      <c r="IH178" s="135"/>
      <c r="II178" s="135"/>
      <c r="IJ178" s="135"/>
      <c r="IK178" s="135"/>
      <c r="IL178" s="135"/>
      <c r="IM178" s="135"/>
      <c r="IN178" s="135"/>
      <c r="IO178" s="132"/>
      <c r="IP178" s="132"/>
      <c r="IQ178" s="132"/>
      <c r="IR178" s="332"/>
      <c r="IS178" s="132"/>
      <c r="IT178" s="332"/>
      <c r="IU178" s="332"/>
      <c r="IV178" s="332"/>
      <c r="IW178" s="332"/>
      <c r="IX178" s="332"/>
      <c r="IY178" s="332"/>
      <c r="IZ178" s="332"/>
      <c r="JA178" s="332"/>
      <c r="JB178" s="332"/>
      <c r="JC178" s="332"/>
      <c r="JD178" s="332"/>
      <c r="JE178" s="332"/>
      <c r="JF178" s="332"/>
      <c r="JG178" s="332"/>
      <c r="JH178" s="332"/>
      <c r="JI178" s="332"/>
      <c r="JJ178" s="332"/>
      <c r="JK178" s="332"/>
      <c r="JL178" s="332"/>
      <c r="JM178" s="332"/>
      <c r="JN178" s="332"/>
      <c r="JO178" s="332"/>
      <c r="JP178" s="332"/>
      <c r="JQ178" s="332"/>
      <c r="JR178" s="332"/>
      <c r="JS178" s="332"/>
      <c r="JT178" s="332"/>
      <c r="JU178" s="332"/>
      <c r="JV178" s="332"/>
      <c r="JW178" s="332"/>
      <c r="JX178" s="332"/>
      <c r="JY178" s="332"/>
      <c r="JZ178" s="332"/>
      <c r="KA178" s="332"/>
      <c r="KB178" s="332"/>
      <c r="KC178" s="332"/>
      <c r="KD178" s="332"/>
      <c r="KE178" s="332"/>
      <c r="KF178" s="332"/>
      <c r="KG178" s="332"/>
      <c r="KH178" s="332"/>
      <c r="KI178" s="332"/>
      <c r="KJ178" s="332"/>
      <c r="KK178" s="332"/>
      <c r="KL178" s="332"/>
      <c r="KM178" s="332"/>
      <c r="KN178" s="332"/>
      <c r="KO178" s="332"/>
      <c r="KP178" s="332"/>
      <c r="KQ178" s="332"/>
      <c r="KR178" s="332"/>
      <c r="KS178" s="332"/>
      <c r="KT178" s="332"/>
      <c r="KU178" s="332"/>
      <c r="KV178" s="332"/>
      <c r="KW178" s="332"/>
      <c r="KX178" s="332"/>
      <c r="KY178" s="332"/>
      <c r="KZ178" s="332"/>
      <c r="LA178" s="332"/>
      <c r="LB178" s="332"/>
      <c r="LC178" s="332"/>
      <c r="LD178" s="332"/>
      <c r="LE178" s="332"/>
      <c r="LF178" s="332"/>
      <c r="LG178" s="332"/>
      <c r="LH178" s="332"/>
      <c r="LI178" s="332"/>
      <c r="LJ178" s="332"/>
      <c r="LK178" s="332"/>
      <c r="LL178" s="332"/>
      <c r="LM178" s="332"/>
      <c r="LN178" s="332"/>
      <c r="LO178" s="332"/>
      <c r="LP178" s="332"/>
      <c r="LQ178" s="332"/>
      <c r="LR178" s="332"/>
      <c r="LS178" s="132">
        <f t="shared" si="51"/>
        <v>84030.603000000003</v>
      </c>
      <c r="LT178" s="132">
        <f t="shared" si="52"/>
        <v>84030.603000000003</v>
      </c>
      <c r="LU178" s="137">
        <f t="shared" si="53"/>
        <v>6024.1297542813627</v>
      </c>
      <c r="LV178" s="136">
        <f t="shared" si="48"/>
        <v>7.1689712309708914E-2</v>
      </c>
      <c r="LW178" s="137">
        <f t="shared" si="49"/>
        <v>70614.285714285725</v>
      </c>
      <c r="LX178" s="137">
        <f t="shared" si="50"/>
        <v>13416.714285714288</v>
      </c>
      <c r="LY178" s="377">
        <f t="shared" si="56"/>
        <v>84031</v>
      </c>
      <c r="LZ178" s="138" t="s">
        <v>118</v>
      </c>
    </row>
    <row r="179" spans="1:338" s="5" customFormat="1" ht="91.5" customHeight="1" x14ac:dyDescent="0.3">
      <c r="A179" s="131">
        <f t="shared" si="54"/>
        <v>176</v>
      </c>
      <c r="B179" s="139" t="s">
        <v>567</v>
      </c>
      <c r="C179" s="8" t="s">
        <v>568</v>
      </c>
      <c r="D179" s="141" t="s">
        <v>8</v>
      </c>
      <c r="E179" s="142">
        <v>1</v>
      </c>
      <c r="F179" s="132"/>
      <c r="G179" s="132"/>
      <c r="H179" s="132"/>
      <c r="I179" s="132"/>
      <c r="J179" s="132"/>
      <c r="K179" s="132"/>
      <c r="L179" s="132"/>
      <c r="M179" s="132"/>
      <c r="N179" s="132"/>
      <c r="O179" s="132"/>
      <c r="P179" s="132"/>
      <c r="Q179" s="132"/>
      <c r="R179" s="132"/>
      <c r="S179" s="132"/>
      <c r="T179" s="132"/>
      <c r="U179" s="132"/>
      <c r="V179" s="132"/>
      <c r="W179" s="132"/>
      <c r="X179" s="132"/>
      <c r="Y179" s="132"/>
      <c r="Z179" s="132"/>
      <c r="AA179" s="132"/>
      <c r="AB179" s="132"/>
      <c r="AC179" s="132"/>
      <c r="AD179" s="132"/>
      <c r="AE179" s="132"/>
      <c r="AF179" s="133"/>
      <c r="AG179" s="132"/>
      <c r="AH179" s="132"/>
      <c r="AI179" s="132"/>
      <c r="AJ179" s="132"/>
      <c r="AK179" s="134"/>
      <c r="AL179" s="134"/>
      <c r="AM179" s="135"/>
      <c r="AN179" s="137"/>
      <c r="AO179" s="135"/>
      <c r="AP179" s="135"/>
      <c r="AQ179" s="135"/>
      <c r="AR179" s="135"/>
      <c r="AS179" s="135">
        <v>145000</v>
      </c>
      <c r="AT179" s="135">
        <v>137800</v>
      </c>
      <c r="AU179" s="135">
        <v>140000</v>
      </c>
      <c r="AV179" s="137"/>
      <c r="AW179" s="137"/>
      <c r="AX179" s="132"/>
      <c r="AY179" s="132"/>
      <c r="AZ179" s="137"/>
      <c r="BA179" s="137"/>
      <c r="BB179" s="135"/>
      <c r="BC179" s="135"/>
      <c r="BD179" s="137"/>
      <c r="BE179" s="137"/>
      <c r="BF179" s="135"/>
      <c r="BG179" s="135"/>
      <c r="BH179" s="135"/>
      <c r="BI179" s="135"/>
      <c r="BJ179" s="135"/>
      <c r="BK179" s="135"/>
      <c r="BL179" s="135"/>
      <c r="BM179" s="135"/>
      <c r="BN179" s="135"/>
      <c r="BO179" s="135"/>
      <c r="BP179" s="135"/>
      <c r="BQ179" s="330"/>
      <c r="BR179" s="135"/>
      <c r="BS179" s="135"/>
      <c r="BT179" s="135"/>
      <c r="BU179" s="135"/>
      <c r="BV179" s="135"/>
      <c r="BW179" s="135"/>
      <c r="BX179" s="135"/>
      <c r="BY179" s="135"/>
      <c r="BZ179" s="132"/>
      <c r="CA179" s="132"/>
      <c r="CB179" s="132"/>
      <c r="CC179" s="132"/>
      <c r="CD179" s="132"/>
      <c r="CE179" s="132"/>
      <c r="CF179" s="137"/>
      <c r="CG179" s="137"/>
      <c r="CH179" s="330"/>
      <c r="CI179" s="135"/>
      <c r="CJ179" s="135"/>
      <c r="CK179" s="135"/>
      <c r="CL179" s="135"/>
      <c r="CM179" s="135"/>
      <c r="CN179" s="135"/>
      <c r="CO179" s="330"/>
      <c r="CP179" s="135"/>
      <c r="CQ179" s="135"/>
      <c r="CR179" s="135"/>
      <c r="CS179" s="135"/>
      <c r="CT179" s="135"/>
      <c r="CU179" s="135"/>
      <c r="CV179" s="135"/>
      <c r="CW179" s="135"/>
      <c r="CX179" s="135"/>
      <c r="CY179" s="135"/>
      <c r="CZ179" s="135"/>
      <c r="DA179" s="135"/>
      <c r="DB179" s="137"/>
      <c r="DC179" s="137"/>
      <c r="DD179" s="137"/>
      <c r="DE179" s="135"/>
      <c r="DF179" s="135"/>
      <c r="DG179" s="135"/>
      <c r="DH179" s="135"/>
      <c r="DI179" s="135"/>
      <c r="DJ179" s="135"/>
      <c r="DK179" s="135"/>
      <c r="DL179" s="135"/>
      <c r="DM179" s="135"/>
      <c r="DN179" s="135"/>
      <c r="DO179" s="135"/>
      <c r="DP179" s="135"/>
      <c r="DQ179" s="135"/>
      <c r="DR179" s="135"/>
      <c r="DS179" s="135"/>
      <c r="DT179" s="135"/>
      <c r="DU179" s="135"/>
      <c r="DV179" s="135"/>
      <c r="DW179" s="135"/>
      <c r="DX179" s="135"/>
      <c r="DY179" s="135"/>
      <c r="DZ179" s="135"/>
      <c r="EA179" s="135"/>
      <c r="EB179" s="135"/>
      <c r="EC179" s="135"/>
      <c r="ED179" s="135"/>
      <c r="EE179" s="135"/>
      <c r="EF179" s="135"/>
      <c r="EG179" s="135"/>
      <c r="EH179" s="135"/>
      <c r="EI179" s="135"/>
      <c r="EJ179" s="135"/>
      <c r="EK179" s="135"/>
      <c r="EL179" s="135"/>
      <c r="EM179" s="135"/>
      <c r="EN179" s="135"/>
      <c r="EO179" s="135"/>
      <c r="EP179" s="135"/>
      <c r="EQ179" s="135"/>
      <c r="ER179" s="135"/>
      <c r="ES179" s="135"/>
      <c r="ET179" s="135"/>
      <c r="EU179" s="135"/>
      <c r="EV179" s="135"/>
      <c r="EW179" s="135"/>
      <c r="EX179" s="135"/>
      <c r="EY179" s="135"/>
      <c r="EZ179" s="135"/>
      <c r="FA179" s="135"/>
      <c r="FB179" s="135"/>
      <c r="FC179" s="135"/>
      <c r="FD179" s="135"/>
      <c r="FE179" s="135"/>
      <c r="FF179" s="135"/>
      <c r="FG179" s="135"/>
      <c r="FH179" s="135"/>
      <c r="FI179" s="135"/>
      <c r="FJ179" s="135"/>
      <c r="FK179" s="135"/>
      <c r="FL179" s="135"/>
      <c r="FM179" s="135"/>
      <c r="FN179" s="135"/>
      <c r="FO179" s="135"/>
      <c r="FP179" s="135"/>
      <c r="FQ179" s="135"/>
      <c r="FR179" s="135"/>
      <c r="FS179" s="135"/>
      <c r="FT179" s="135"/>
      <c r="FU179" s="135"/>
      <c r="FV179" s="135"/>
      <c r="FW179" s="135"/>
      <c r="FX179" s="135"/>
      <c r="FY179" s="135"/>
      <c r="FZ179" s="135"/>
      <c r="GA179" s="135"/>
      <c r="GB179" s="135"/>
      <c r="GC179" s="135"/>
      <c r="GD179" s="135"/>
      <c r="GE179" s="135"/>
      <c r="GF179" s="135"/>
      <c r="GG179" s="135"/>
      <c r="GH179" s="135"/>
      <c r="GI179" s="135"/>
      <c r="GJ179" s="135"/>
      <c r="GK179" s="135"/>
      <c r="GL179" s="132"/>
      <c r="GM179" s="132"/>
      <c r="GN179" s="132"/>
      <c r="GO179" s="132"/>
      <c r="GP179" s="132"/>
      <c r="GQ179" s="132"/>
      <c r="GR179" s="135"/>
      <c r="GS179" s="135"/>
      <c r="GT179" s="135"/>
      <c r="GU179" s="135"/>
      <c r="GV179" s="135"/>
      <c r="GW179" s="135"/>
      <c r="GX179" s="135"/>
      <c r="GY179" s="132"/>
      <c r="GZ179" s="132"/>
      <c r="HA179" s="132"/>
      <c r="HB179" s="135"/>
      <c r="HC179" s="135"/>
      <c r="HD179" s="135"/>
      <c r="HE179" s="135"/>
      <c r="HF179" s="135"/>
      <c r="HG179" s="135"/>
      <c r="HH179" s="135"/>
      <c r="HI179" s="132"/>
      <c r="HJ179" s="132"/>
      <c r="HK179" s="132"/>
      <c r="HL179" s="132"/>
      <c r="HM179" s="132"/>
      <c r="HN179" s="132"/>
      <c r="HO179" s="135"/>
      <c r="HP179" s="135"/>
      <c r="HQ179" s="135"/>
      <c r="HR179" s="135"/>
      <c r="HS179" s="135"/>
      <c r="HT179" s="135"/>
      <c r="HU179" s="135"/>
      <c r="HV179" s="135"/>
      <c r="HW179" s="135"/>
      <c r="HX179" s="135"/>
      <c r="HY179" s="135"/>
      <c r="HZ179" s="135"/>
      <c r="IA179" s="135"/>
      <c r="IB179" s="135"/>
      <c r="IC179" s="135"/>
      <c r="ID179" s="135"/>
      <c r="IE179" s="135"/>
      <c r="IF179" s="135"/>
      <c r="IG179" s="135"/>
      <c r="IH179" s="135"/>
      <c r="II179" s="135"/>
      <c r="IJ179" s="135"/>
      <c r="IK179" s="135"/>
      <c r="IL179" s="135"/>
      <c r="IM179" s="135"/>
      <c r="IN179" s="135"/>
      <c r="IO179" s="132"/>
      <c r="IP179" s="132"/>
      <c r="IQ179" s="132"/>
      <c r="IR179" s="332"/>
      <c r="IS179" s="132"/>
      <c r="IT179" s="332"/>
      <c r="IU179" s="332"/>
      <c r="IV179" s="332"/>
      <c r="IW179" s="332"/>
      <c r="IX179" s="332"/>
      <c r="IY179" s="332"/>
      <c r="IZ179" s="332"/>
      <c r="JA179" s="332"/>
      <c r="JB179" s="332"/>
      <c r="JC179" s="332"/>
      <c r="JD179" s="332"/>
      <c r="JE179" s="332"/>
      <c r="JF179" s="332"/>
      <c r="JG179" s="332"/>
      <c r="JH179" s="332"/>
      <c r="JI179" s="332"/>
      <c r="JJ179" s="332"/>
      <c r="JK179" s="332"/>
      <c r="JL179" s="332"/>
      <c r="JM179" s="332"/>
      <c r="JN179" s="332"/>
      <c r="JO179" s="332"/>
      <c r="JP179" s="332"/>
      <c r="JQ179" s="332"/>
      <c r="JR179" s="332"/>
      <c r="JS179" s="332"/>
      <c r="JT179" s="332"/>
      <c r="JU179" s="332"/>
      <c r="JV179" s="332"/>
      <c r="JW179" s="332"/>
      <c r="JX179" s="332"/>
      <c r="JY179" s="332"/>
      <c r="JZ179" s="332"/>
      <c r="KA179" s="332"/>
      <c r="KB179" s="332"/>
      <c r="KC179" s="332"/>
      <c r="KD179" s="332"/>
      <c r="KE179" s="332"/>
      <c r="KF179" s="332"/>
      <c r="KG179" s="332"/>
      <c r="KH179" s="332"/>
      <c r="KI179" s="332"/>
      <c r="KJ179" s="332"/>
      <c r="KK179" s="332"/>
      <c r="KL179" s="332"/>
      <c r="KM179" s="332"/>
      <c r="KN179" s="332"/>
      <c r="KO179" s="332"/>
      <c r="KP179" s="332"/>
      <c r="KQ179" s="332"/>
      <c r="KR179" s="332"/>
      <c r="KS179" s="332"/>
      <c r="KT179" s="332"/>
      <c r="KU179" s="332"/>
      <c r="KV179" s="332"/>
      <c r="KW179" s="332"/>
      <c r="KX179" s="332"/>
      <c r="KY179" s="332"/>
      <c r="KZ179" s="332"/>
      <c r="LA179" s="332"/>
      <c r="LB179" s="332"/>
      <c r="LC179" s="332"/>
      <c r="LD179" s="332"/>
      <c r="LE179" s="332"/>
      <c r="LF179" s="332"/>
      <c r="LG179" s="332"/>
      <c r="LH179" s="332"/>
      <c r="LI179" s="332"/>
      <c r="LJ179" s="332"/>
      <c r="LK179" s="332"/>
      <c r="LL179" s="332"/>
      <c r="LM179" s="332"/>
      <c r="LN179" s="332"/>
      <c r="LO179" s="332"/>
      <c r="LP179" s="332"/>
      <c r="LQ179" s="332"/>
      <c r="LR179" s="332"/>
      <c r="LS179" s="132">
        <f t="shared" si="51"/>
        <v>140000</v>
      </c>
      <c r="LT179" s="132">
        <f t="shared" si="52"/>
        <v>140933.33333333334</v>
      </c>
      <c r="LU179" s="137">
        <f t="shared" si="53"/>
        <v>3689.6250938724565</v>
      </c>
      <c r="LV179" s="136">
        <f t="shared" si="48"/>
        <v>2.6179932075726983E-2</v>
      </c>
      <c r="LW179" s="137">
        <f t="shared" si="49"/>
        <v>118431.93277310925</v>
      </c>
      <c r="LX179" s="137">
        <f t="shared" si="50"/>
        <v>22502.067226890758</v>
      </c>
      <c r="LY179" s="377">
        <f t="shared" si="56"/>
        <v>140934</v>
      </c>
      <c r="LZ179" s="138" t="s">
        <v>125</v>
      </c>
    </row>
    <row r="180" spans="1:338" s="5" customFormat="1" ht="91.5" customHeight="1" x14ac:dyDescent="0.3">
      <c r="A180" s="131">
        <f t="shared" si="54"/>
        <v>177</v>
      </c>
      <c r="B180" s="139" t="s">
        <v>436</v>
      </c>
      <c r="C180" s="8" t="s">
        <v>569</v>
      </c>
      <c r="D180" s="141" t="s">
        <v>8</v>
      </c>
      <c r="E180" s="142">
        <v>1</v>
      </c>
      <c r="F180" s="132"/>
      <c r="G180" s="132"/>
      <c r="H180" s="132"/>
      <c r="I180" s="132"/>
      <c r="J180" s="132"/>
      <c r="K180" s="132"/>
      <c r="L180" s="132"/>
      <c r="M180" s="132"/>
      <c r="N180" s="132"/>
      <c r="O180" s="132"/>
      <c r="P180" s="132"/>
      <c r="Q180" s="132"/>
      <c r="R180" s="132"/>
      <c r="S180" s="132"/>
      <c r="T180" s="132"/>
      <c r="U180" s="132"/>
      <c r="V180" s="132"/>
      <c r="W180" s="132"/>
      <c r="X180" s="132"/>
      <c r="Y180" s="132"/>
      <c r="Z180" s="132"/>
      <c r="AA180" s="132"/>
      <c r="AB180" s="132"/>
      <c r="AC180" s="132"/>
      <c r="AD180" s="132"/>
      <c r="AE180" s="132"/>
      <c r="AF180" s="133"/>
      <c r="AG180" s="132"/>
      <c r="AH180" s="132"/>
      <c r="AI180" s="132"/>
      <c r="AJ180" s="132"/>
      <c r="AK180" s="134"/>
      <c r="AL180" s="134"/>
      <c r="AM180" s="135"/>
      <c r="AN180" s="137"/>
      <c r="AO180" s="135"/>
      <c r="AP180" s="135"/>
      <c r="AQ180" s="135"/>
      <c r="AR180" s="135"/>
      <c r="AS180" s="135">
        <v>87000</v>
      </c>
      <c r="AT180" s="135">
        <v>83000</v>
      </c>
      <c r="AU180" s="135">
        <v>85000</v>
      </c>
      <c r="AV180" s="137"/>
      <c r="AW180" s="137"/>
      <c r="AX180" s="132"/>
      <c r="AY180" s="132"/>
      <c r="AZ180" s="137"/>
      <c r="BA180" s="137"/>
      <c r="BB180" s="135"/>
      <c r="BC180" s="135"/>
      <c r="BD180" s="137"/>
      <c r="BE180" s="137"/>
      <c r="BF180" s="135"/>
      <c r="BG180" s="135"/>
      <c r="BH180" s="135"/>
      <c r="BI180" s="135"/>
      <c r="BJ180" s="135"/>
      <c r="BK180" s="135"/>
      <c r="BL180" s="135"/>
      <c r="BM180" s="135"/>
      <c r="BN180" s="135"/>
      <c r="BO180" s="135"/>
      <c r="BP180" s="135"/>
      <c r="BQ180" s="330"/>
      <c r="BR180" s="135"/>
      <c r="BS180" s="135"/>
      <c r="BT180" s="135"/>
      <c r="BU180" s="135"/>
      <c r="BV180" s="135"/>
      <c r="BW180" s="135"/>
      <c r="BX180" s="135"/>
      <c r="BY180" s="135"/>
      <c r="BZ180" s="132"/>
      <c r="CA180" s="132"/>
      <c r="CB180" s="132"/>
      <c r="CC180" s="132"/>
      <c r="CD180" s="132"/>
      <c r="CE180" s="132"/>
      <c r="CF180" s="137"/>
      <c r="CG180" s="137"/>
      <c r="CH180" s="330"/>
      <c r="CI180" s="135"/>
      <c r="CJ180" s="135"/>
      <c r="CK180" s="135"/>
      <c r="CL180" s="135"/>
      <c r="CM180" s="135"/>
      <c r="CN180" s="135"/>
      <c r="CO180" s="330"/>
      <c r="CP180" s="135"/>
      <c r="CQ180" s="135"/>
      <c r="CR180" s="135"/>
      <c r="CS180" s="135"/>
      <c r="CT180" s="135"/>
      <c r="CU180" s="135"/>
      <c r="CV180" s="135"/>
      <c r="CW180" s="135"/>
      <c r="CX180" s="135"/>
      <c r="CY180" s="135"/>
      <c r="CZ180" s="135"/>
      <c r="DA180" s="135"/>
      <c r="DB180" s="137"/>
      <c r="DC180" s="137"/>
      <c r="DD180" s="137"/>
      <c r="DE180" s="135"/>
      <c r="DF180" s="135"/>
      <c r="DG180" s="135"/>
      <c r="DH180" s="135"/>
      <c r="DI180" s="135"/>
      <c r="DJ180" s="135"/>
      <c r="DK180" s="135"/>
      <c r="DL180" s="135"/>
      <c r="DM180" s="135"/>
      <c r="DN180" s="135"/>
      <c r="DO180" s="135"/>
      <c r="DP180" s="135"/>
      <c r="DQ180" s="135"/>
      <c r="DR180" s="135"/>
      <c r="DS180" s="135"/>
      <c r="DT180" s="135"/>
      <c r="DU180" s="135"/>
      <c r="DV180" s="135"/>
      <c r="DW180" s="135"/>
      <c r="DX180" s="135"/>
      <c r="DY180" s="135"/>
      <c r="DZ180" s="135"/>
      <c r="EA180" s="135"/>
      <c r="EB180" s="135"/>
      <c r="EC180" s="135"/>
      <c r="ED180" s="135"/>
      <c r="EE180" s="135"/>
      <c r="EF180" s="135"/>
      <c r="EG180" s="135"/>
      <c r="EH180" s="135"/>
      <c r="EI180" s="135"/>
      <c r="EJ180" s="135"/>
      <c r="EK180" s="135"/>
      <c r="EL180" s="135"/>
      <c r="EM180" s="135"/>
      <c r="EN180" s="135"/>
      <c r="EO180" s="135"/>
      <c r="EP180" s="135"/>
      <c r="EQ180" s="135"/>
      <c r="ER180" s="135"/>
      <c r="ES180" s="135"/>
      <c r="ET180" s="135"/>
      <c r="EU180" s="135"/>
      <c r="EV180" s="135"/>
      <c r="EW180" s="135"/>
      <c r="EX180" s="135"/>
      <c r="EY180" s="135"/>
      <c r="EZ180" s="135"/>
      <c r="FA180" s="135"/>
      <c r="FB180" s="135"/>
      <c r="FC180" s="135"/>
      <c r="FD180" s="135"/>
      <c r="FE180" s="135"/>
      <c r="FF180" s="135"/>
      <c r="FG180" s="135"/>
      <c r="FH180" s="135"/>
      <c r="FI180" s="135"/>
      <c r="FJ180" s="135"/>
      <c r="FK180" s="135"/>
      <c r="FL180" s="135"/>
      <c r="FM180" s="135"/>
      <c r="FN180" s="135"/>
      <c r="FO180" s="135"/>
      <c r="FP180" s="135"/>
      <c r="FQ180" s="135"/>
      <c r="FR180" s="135"/>
      <c r="FS180" s="135"/>
      <c r="FT180" s="135"/>
      <c r="FU180" s="135"/>
      <c r="FV180" s="135"/>
      <c r="FW180" s="135"/>
      <c r="FX180" s="135"/>
      <c r="FY180" s="135"/>
      <c r="FZ180" s="135"/>
      <c r="GA180" s="135"/>
      <c r="GB180" s="135"/>
      <c r="GC180" s="135"/>
      <c r="GD180" s="135"/>
      <c r="GE180" s="135"/>
      <c r="GF180" s="135"/>
      <c r="GG180" s="135"/>
      <c r="GH180" s="135"/>
      <c r="GI180" s="135"/>
      <c r="GJ180" s="135"/>
      <c r="GK180" s="135"/>
      <c r="GL180" s="132"/>
      <c r="GM180" s="132"/>
      <c r="GN180" s="132"/>
      <c r="GO180" s="132"/>
      <c r="GP180" s="132"/>
      <c r="GQ180" s="132"/>
      <c r="GR180" s="135"/>
      <c r="GS180" s="135"/>
      <c r="GT180" s="135"/>
      <c r="GU180" s="135"/>
      <c r="GV180" s="135"/>
      <c r="GW180" s="135"/>
      <c r="GX180" s="135"/>
      <c r="GY180" s="132"/>
      <c r="GZ180" s="132"/>
      <c r="HA180" s="132"/>
      <c r="HB180" s="135"/>
      <c r="HC180" s="135"/>
      <c r="HD180" s="135"/>
      <c r="HE180" s="135"/>
      <c r="HF180" s="135"/>
      <c r="HG180" s="135"/>
      <c r="HH180" s="135"/>
      <c r="HI180" s="132"/>
      <c r="HJ180" s="132"/>
      <c r="HK180" s="132"/>
      <c r="HL180" s="132"/>
      <c r="HM180" s="132"/>
      <c r="HN180" s="132"/>
      <c r="HO180" s="135"/>
      <c r="HP180" s="135"/>
      <c r="HQ180" s="135"/>
      <c r="HR180" s="135"/>
      <c r="HS180" s="135"/>
      <c r="HT180" s="135"/>
      <c r="HU180" s="135"/>
      <c r="HV180" s="135"/>
      <c r="HW180" s="135"/>
      <c r="HX180" s="135"/>
      <c r="HY180" s="135"/>
      <c r="HZ180" s="135"/>
      <c r="IA180" s="135"/>
      <c r="IB180" s="135"/>
      <c r="IC180" s="135"/>
      <c r="ID180" s="135"/>
      <c r="IE180" s="135"/>
      <c r="IF180" s="135"/>
      <c r="IG180" s="135"/>
      <c r="IH180" s="135"/>
      <c r="II180" s="135"/>
      <c r="IJ180" s="135"/>
      <c r="IK180" s="135"/>
      <c r="IL180" s="135"/>
      <c r="IM180" s="135"/>
      <c r="IN180" s="135"/>
      <c r="IO180" s="132"/>
      <c r="IP180" s="132"/>
      <c r="IQ180" s="132"/>
      <c r="IR180" s="332"/>
      <c r="IS180" s="132"/>
      <c r="IT180" s="332"/>
      <c r="IU180" s="332"/>
      <c r="IV180" s="332"/>
      <c r="IW180" s="332"/>
      <c r="IX180" s="332"/>
      <c r="IY180" s="332"/>
      <c r="IZ180" s="332"/>
      <c r="JA180" s="332"/>
      <c r="JB180" s="332"/>
      <c r="JC180" s="332"/>
      <c r="JD180" s="332"/>
      <c r="JE180" s="332"/>
      <c r="JF180" s="332"/>
      <c r="JG180" s="332"/>
      <c r="JH180" s="332"/>
      <c r="JI180" s="332"/>
      <c r="JJ180" s="332"/>
      <c r="JK180" s="332"/>
      <c r="JL180" s="332"/>
      <c r="JM180" s="332"/>
      <c r="JN180" s="332"/>
      <c r="JO180" s="332"/>
      <c r="JP180" s="332"/>
      <c r="JQ180" s="332"/>
      <c r="JR180" s="332"/>
      <c r="JS180" s="332"/>
      <c r="JT180" s="332"/>
      <c r="JU180" s="332"/>
      <c r="JV180" s="332"/>
      <c r="JW180" s="332"/>
      <c r="JX180" s="332"/>
      <c r="JY180" s="332"/>
      <c r="JZ180" s="332"/>
      <c r="KA180" s="332"/>
      <c r="KB180" s="332"/>
      <c r="KC180" s="332"/>
      <c r="KD180" s="332"/>
      <c r="KE180" s="332"/>
      <c r="KF180" s="332"/>
      <c r="KG180" s="332"/>
      <c r="KH180" s="332"/>
      <c r="KI180" s="332"/>
      <c r="KJ180" s="332"/>
      <c r="KK180" s="332"/>
      <c r="KL180" s="332"/>
      <c r="KM180" s="332"/>
      <c r="KN180" s="332"/>
      <c r="KO180" s="332"/>
      <c r="KP180" s="332"/>
      <c r="KQ180" s="332"/>
      <c r="KR180" s="332"/>
      <c r="KS180" s="332"/>
      <c r="KT180" s="332"/>
      <c r="KU180" s="332"/>
      <c r="KV180" s="332"/>
      <c r="KW180" s="332"/>
      <c r="KX180" s="332"/>
      <c r="KY180" s="332"/>
      <c r="KZ180" s="332"/>
      <c r="LA180" s="332"/>
      <c r="LB180" s="332"/>
      <c r="LC180" s="332"/>
      <c r="LD180" s="332"/>
      <c r="LE180" s="332"/>
      <c r="LF180" s="332"/>
      <c r="LG180" s="332"/>
      <c r="LH180" s="332"/>
      <c r="LI180" s="332"/>
      <c r="LJ180" s="332"/>
      <c r="LK180" s="332"/>
      <c r="LL180" s="332"/>
      <c r="LM180" s="332"/>
      <c r="LN180" s="332"/>
      <c r="LO180" s="332"/>
      <c r="LP180" s="332"/>
      <c r="LQ180" s="332"/>
      <c r="LR180" s="332"/>
      <c r="LS180" s="132">
        <f t="shared" si="51"/>
        <v>85000</v>
      </c>
      <c r="LT180" s="132">
        <f t="shared" si="52"/>
        <v>85000</v>
      </c>
      <c r="LU180" s="137">
        <f t="shared" si="53"/>
        <v>2000</v>
      </c>
      <c r="LV180" s="136">
        <f t="shared" si="48"/>
        <v>2.3529411764705882E-2</v>
      </c>
      <c r="LW180" s="137">
        <f t="shared" si="49"/>
        <v>71428.571428571435</v>
      </c>
      <c r="LX180" s="137">
        <f t="shared" si="50"/>
        <v>13571.428571428572</v>
      </c>
      <c r="LY180" s="377">
        <f t="shared" si="56"/>
        <v>85000</v>
      </c>
      <c r="LZ180" s="138" t="s">
        <v>125</v>
      </c>
    </row>
    <row r="181" spans="1:338" s="5" customFormat="1" ht="103.95" customHeight="1" x14ac:dyDescent="0.3">
      <c r="A181" s="131">
        <f t="shared" si="54"/>
        <v>178</v>
      </c>
      <c r="B181" s="139" t="s">
        <v>570</v>
      </c>
      <c r="C181" s="140" t="s">
        <v>571</v>
      </c>
      <c r="D181" s="141" t="s">
        <v>8</v>
      </c>
      <c r="E181" s="322">
        <v>1</v>
      </c>
      <c r="F181" s="132"/>
      <c r="G181" s="132"/>
      <c r="H181" s="132"/>
      <c r="I181" s="132"/>
      <c r="J181" s="132"/>
      <c r="K181" s="132"/>
      <c r="L181" s="132"/>
      <c r="M181" s="132"/>
      <c r="N181" s="132"/>
      <c r="O181" s="132"/>
      <c r="P181" s="132"/>
      <c r="Q181" s="132"/>
      <c r="R181" s="132"/>
      <c r="S181" s="132"/>
      <c r="T181" s="132"/>
      <c r="U181" s="132"/>
      <c r="V181" s="132"/>
      <c r="W181" s="132"/>
      <c r="X181" s="132"/>
      <c r="Y181" s="132"/>
      <c r="Z181" s="132"/>
      <c r="AA181" s="132"/>
      <c r="AB181" s="132"/>
      <c r="AC181" s="132"/>
      <c r="AD181" s="132"/>
      <c r="AE181" s="132"/>
      <c r="AF181" s="133"/>
      <c r="AG181" s="132"/>
      <c r="AH181" s="132"/>
      <c r="AI181" s="132"/>
      <c r="AJ181" s="132"/>
      <c r="AK181" s="134"/>
      <c r="AL181" s="134"/>
      <c r="AM181" s="135"/>
      <c r="AN181" s="137"/>
      <c r="AO181" s="135"/>
      <c r="AP181" s="135"/>
      <c r="AQ181" s="135"/>
      <c r="AR181" s="135"/>
      <c r="AS181" s="135"/>
      <c r="AT181" s="135"/>
      <c r="AU181" s="135"/>
      <c r="AV181" s="137"/>
      <c r="AW181" s="137"/>
      <c r="AX181" s="132">
        <v>226918.72</v>
      </c>
      <c r="AY181" s="132">
        <f t="shared" ref="AY181" si="63">+(AX181*5.1%)+AX181</f>
        <v>238491.57472</v>
      </c>
      <c r="AZ181" s="137"/>
      <c r="BA181" s="137"/>
      <c r="BB181" s="135"/>
      <c r="BC181" s="135"/>
      <c r="BD181" s="137"/>
      <c r="BE181" s="137"/>
      <c r="BF181" s="135"/>
      <c r="BG181" s="135"/>
      <c r="BH181" s="135"/>
      <c r="BI181" s="135"/>
      <c r="BJ181" s="135"/>
      <c r="BK181" s="135"/>
      <c r="BL181" s="135"/>
      <c r="BM181" s="135"/>
      <c r="BN181" s="135"/>
      <c r="BO181" s="135"/>
      <c r="BP181" s="135"/>
      <c r="BQ181" s="330"/>
      <c r="BR181" s="135"/>
      <c r="BS181" s="135"/>
      <c r="BT181" s="135"/>
      <c r="BU181" s="135"/>
      <c r="BV181" s="135"/>
      <c r="BW181" s="135"/>
      <c r="BX181" s="135"/>
      <c r="BY181" s="135"/>
      <c r="BZ181" s="132"/>
      <c r="CA181" s="132"/>
      <c r="CB181" s="132"/>
      <c r="CC181" s="132"/>
      <c r="CD181" s="132"/>
      <c r="CE181" s="132"/>
      <c r="CF181" s="137"/>
      <c r="CG181" s="137"/>
      <c r="CH181" s="330"/>
      <c r="CI181" s="135"/>
      <c r="CJ181" s="135"/>
      <c r="CK181" s="135"/>
      <c r="CL181" s="135"/>
      <c r="CM181" s="135"/>
      <c r="CN181" s="135"/>
      <c r="CO181" s="330"/>
      <c r="CP181" s="135"/>
      <c r="CQ181" s="135"/>
      <c r="CR181" s="135"/>
      <c r="CS181" s="135"/>
      <c r="CT181" s="135"/>
      <c r="CU181" s="135"/>
      <c r="CV181" s="135"/>
      <c r="CW181" s="135"/>
      <c r="CX181" s="135"/>
      <c r="CY181" s="135"/>
      <c r="CZ181" s="135"/>
      <c r="DA181" s="135"/>
      <c r="DB181" s="137"/>
      <c r="DC181" s="137"/>
      <c r="DD181" s="137"/>
      <c r="DE181" s="135"/>
      <c r="DF181" s="135"/>
      <c r="DG181" s="135"/>
      <c r="DH181" s="135"/>
      <c r="DI181" s="135"/>
      <c r="DJ181" s="135"/>
      <c r="DK181" s="135"/>
      <c r="DL181" s="135"/>
      <c r="DM181" s="135"/>
      <c r="DN181" s="135"/>
      <c r="DO181" s="135"/>
      <c r="DP181" s="135"/>
      <c r="DQ181" s="135"/>
      <c r="DR181" s="135"/>
      <c r="DS181" s="135"/>
      <c r="DT181" s="135"/>
      <c r="DU181" s="135"/>
      <c r="DV181" s="135"/>
      <c r="DW181" s="135"/>
      <c r="DX181" s="135"/>
      <c r="DY181" s="135"/>
      <c r="DZ181" s="135"/>
      <c r="EA181" s="135"/>
      <c r="EB181" s="135"/>
      <c r="EC181" s="135"/>
      <c r="ED181" s="135"/>
      <c r="EE181" s="135"/>
      <c r="EF181" s="135"/>
      <c r="EG181" s="135"/>
      <c r="EH181" s="135"/>
      <c r="EI181" s="135"/>
      <c r="EJ181" s="135"/>
      <c r="EK181" s="135"/>
      <c r="EL181" s="135"/>
      <c r="EM181" s="135"/>
      <c r="EN181" s="135"/>
      <c r="EO181" s="135"/>
      <c r="EP181" s="135"/>
      <c r="EQ181" s="135"/>
      <c r="ER181" s="135"/>
      <c r="ES181" s="135"/>
      <c r="ET181" s="135"/>
      <c r="EU181" s="135"/>
      <c r="EV181" s="135">
        <v>213000</v>
      </c>
      <c r="EW181" s="135">
        <f t="shared" ref="EW181" si="64">+(EV181*5.1%)+EV181</f>
        <v>223863</v>
      </c>
      <c r="EX181" s="135"/>
      <c r="EY181" s="135"/>
      <c r="EZ181" s="135"/>
      <c r="FA181" s="135"/>
      <c r="FB181" s="135"/>
      <c r="FC181" s="135"/>
      <c r="FD181" s="135"/>
      <c r="FE181" s="135"/>
      <c r="FF181" s="135"/>
      <c r="FG181" s="135"/>
      <c r="FH181" s="135"/>
      <c r="FI181" s="135"/>
      <c r="FJ181" s="135"/>
      <c r="FK181" s="135"/>
      <c r="FL181" s="135"/>
      <c r="FM181" s="135"/>
      <c r="FN181" s="135"/>
      <c r="FO181" s="135"/>
      <c r="FP181" s="135"/>
      <c r="FQ181" s="135"/>
      <c r="FR181" s="135"/>
      <c r="FS181" s="135"/>
      <c r="FT181" s="135"/>
      <c r="FU181" s="135"/>
      <c r="FV181" s="135"/>
      <c r="FW181" s="135"/>
      <c r="FX181" s="135"/>
      <c r="FY181" s="135"/>
      <c r="FZ181" s="135"/>
      <c r="GA181" s="135"/>
      <c r="GB181" s="135"/>
      <c r="GC181" s="135"/>
      <c r="GD181" s="135"/>
      <c r="GE181" s="135"/>
      <c r="GF181" s="135"/>
      <c r="GG181" s="135"/>
      <c r="GH181" s="135"/>
      <c r="GI181" s="135"/>
      <c r="GJ181" s="135"/>
      <c r="GK181" s="135"/>
      <c r="GL181" s="132"/>
      <c r="GM181" s="132"/>
      <c r="GN181" s="132"/>
      <c r="GO181" s="132"/>
      <c r="GP181" s="132"/>
      <c r="GQ181" s="132"/>
      <c r="GR181" s="135"/>
      <c r="GS181" s="135"/>
      <c r="GT181" s="135"/>
      <c r="GU181" s="135"/>
      <c r="GV181" s="135"/>
      <c r="GW181" s="135"/>
      <c r="GX181" s="135"/>
      <c r="GY181" s="132"/>
      <c r="GZ181" s="132"/>
      <c r="HA181" s="132"/>
      <c r="HB181" s="135"/>
      <c r="HC181" s="135"/>
      <c r="HD181" s="135"/>
      <c r="HE181" s="135"/>
      <c r="HF181" s="135"/>
      <c r="HG181" s="135"/>
      <c r="HH181" s="135"/>
      <c r="HI181" s="132"/>
      <c r="HJ181" s="132"/>
      <c r="HK181" s="132"/>
      <c r="HL181" s="132"/>
      <c r="HM181" s="132"/>
      <c r="HN181" s="132"/>
      <c r="HO181" s="135"/>
      <c r="HP181" s="135"/>
      <c r="HQ181" s="135"/>
      <c r="HR181" s="135"/>
      <c r="HS181" s="135"/>
      <c r="HT181" s="135"/>
      <c r="HU181" s="135"/>
      <c r="HV181" s="135"/>
      <c r="HW181" s="135"/>
      <c r="HX181" s="135"/>
      <c r="HY181" s="135"/>
      <c r="HZ181" s="135"/>
      <c r="IA181" s="135"/>
      <c r="IB181" s="135"/>
      <c r="IC181" s="135"/>
      <c r="ID181" s="135"/>
      <c r="IE181" s="135"/>
      <c r="IF181" s="135"/>
      <c r="IG181" s="135"/>
      <c r="IH181" s="135"/>
      <c r="II181" s="135"/>
      <c r="IJ181" s="135"/>
      <c r="IK181" s="135"/>
      <c r="IL181" s="135"/>
      <c r="IM181" s="135"/>
      <c r="IN181" s="135"/>
      <c r="IO181" s="132"/>
      <c r="IP181" s="132"/>
      <c r="IQ181" s="132"/>
      <c r="IR181" s="332"/>
      <c r="IS181" s="132"/>
      <c r="IT181" s="332"/>
      <c r="IU181" s="332"/>
      <c r="IV181" s="332"/>
      <c r="IW181" s="332"/>
      <c r="IX181" s="332"/>
      <c r="IY181" s="332"/>
      <c r="IZ181" s="332"/>
      <c r="JA181" s="332"/>
      <c r="JB181" s="332"/>
      <c r="JC181" s="332"/>
      <c r="JD181" s="332"/>
      <c r="JE181" s="332"/>
      <c r="JF181" s="332"/>
      <c r="JG181" s="332"/>
      <c r="JH181" s="332"/>
      <c r="JI181" s="332"/>
      <c r="JJ181" s="332"/>
      <c r="JK181" s="332"/>
      <c r="JL181" s="332"/>
      <c r="JM181" s="332"/>
      <c r="JN181" s="332"/>
      <c r="JO181" s="332"/>
      <c r="JP181" s="332"/>
      <c r="JQ181" s="332"/>
      <c r="JR181" s="332"/>
      <c r="JS181" s="332"/>
      <c r="JT181" s="332"/>
      <c r="JU181" s="332"/>
      <c r="JV181" s="332"/>
      <c r="JW181" s="332"/>
      <c r="JX181" s="332"/>
      <c r="JY181" s="332"/>
      <c r="JZ181" s="332"/>
      <c r="KA181" s="332"/>
      <c r="KB181" s="332"/>
      <c r="KC181" s="332"/>
      <c r="KD181" s="332"/>
      <c r="KE181" s="332"/>
      <c r="KF181" s="332"/>
      <c r="KG181" s="332"/>
      <c r="KH181" s="332"/>
      <c r="KI181" s="332"/>
      <c r="KJ181" s="332"/>
      <c r="KK181" s="332"/>
      <c r="KL181" s="332"/>
      <c r="KM181" s="332"/>
      <c r="KN181" s="332"/>
      <c r="KO181" s="332"/>
      <c r="KP181" s="332"/>
      <c r="KQ181" s="332"/>
      <c r="KR181" s="332"/>
      <c r="KS181" s="332"/>
      <c r="KT181" s="332"/>
      <c r="KU181" s="332"/>
      <c r="KV181" s="332"/>
      <c r="KW181" s="332"/>
      <c r="KX181" s="332"/>
      <c r="KY181" s="332"/>
      <c r="KZ181" s="332"/>
      <c r="LA181" s="332"/>
      <c r="LB181" s="332"/>
      <c r="LC181" s="332"/>
      <c r="LD181" s="332"/>
      <c r="LE181" s="332"/>
      <c r="LF181" s="332"/>
      <c r="LG181" s="332"/>
      <c r="LH181" s="332"/>
      <c r="LI181" s="332"/>
      <c r="LJ181" s="332"/>
      <c r="LK181" s="332"/>
      <c r="LL181" s="332"/>
      <c r="LM181" s="332"/>
      <c r="LN181" s="332"/>
      <c r="LO181" s="332"/>
      <c r="LP181" s="332"/>
      <c r="LQ181" s="332"/>
      <c r="LR181" s="332"/>
      <c r="LS181" s="132">
        <f t="shared" si="51"/>
        <v>231177.28736000002</v>
      </c>
      <c r="LT181" s="132">
        <f t="shared" si="52"/>
        <v>231177.28736000002</v>
      </c>
      <c r="LU181" s="137">
        <f t="shared" si="53"/>
        <v>10343.964383606104</v>
      </c>
      <c r="LV181" s="136">
        <f t="shared" si="48"/>
        <v>4.4744726014100171E-2</v>
      </c>
      <c r="LW181" s="137">
        <f t="shared" si="49"/>
        <v>194267.22689075631</v>
      </c>
      <c r="LX181" s="137">
        <f t="shared" si="50"/>
        <v>36910.773109243702</v>
      </c>
      <c r="LY181" s="377">
        <f t="shared" si="56"/>
        <v>231178</v>
      </c>
      <c r="LZ181" s="138" t="s">
        <v>125</v>
      </c>
    </row>
    <row r="182" spans="1:338" s="5" customFormat="1" ht="191.55" customHeight="1" x14ac:dyDescent="0.3">
      <c r="A182" s="131">
        <f t="shared" si="54"/>
        <v>179</v>
      </c>
      <c r="B182" s="139" t="s">
        <v>572</v>
      </c>
      <c r="C182" s="140" t="s">
        <v>573</v>
      </c>
      <c r="D182" s="141" t="s">
        <v>8</v>
      </c>
      <c r="E182" s="142">
        <v>1</v>
      </c>
      <c r="F182" s="132"/>
      <c r="G182" s="132"/>
      <c r="H182" s="132"/>
      <c r="I182" s="132"/>
      <c r="J182" s="132"/>
      <c r="K182" s="132"/>
      <c r="L182" s="132"/>
      <c r="M182" s="132"/>
      <c r="N182" s="132"/>
      <c r="O182" s="132"/>
      <c r="P182" s="132"/>
      <c r="Q182" s="132"/>
      <c r="R182" s="132"/>
      <c r="S182" s="132"/>
      <c r="T182" s="132"/>
      <c r="U182" s="132"/>
      <c r="V182" s="132"/>
      <c r="W182" s="132"/>
      <c r="X182" s="132"/>
      <c r="Y182" s="132"/>
      <c r="Z182" s="132"/>
      <c r="AA182" s="132"/>
      <c r="AB182" s="132"/>
      <c r="AC182" s="132"/>
      <c r="AD182" s="132"/>
      <c r="AE182" s="132"/>
      <c r="AF182" s="133"/>
      <c r="AG182" s="132"/>
      <c r="AH182" s="132"/>
      <c r="AI182" s="132"/>
      <c r="AJ182" s="132"/>
      <c r="AK182" s="134"/>
      <c r="AL182" s="134"/>
      <c r="AM182" s="135"/>
      <c r="AN182" s="137"/>
      <c r="AO182" s="135"/>
      <c r="AP182" s="135"/>
      <c r="AQ182" s="135"/>
      <c r="AR182" s="135"/>
      <c r="AS182" s="135">
        <v>52000</v>
      </c>
      <c r="AT182" s="135">
        <v>49000</v>
      </c>
      <c r="AU182" s="135">
        <v>51000</v>
      </c>
      <c r="AV182" s="137"/>
      <c r="AW182" s="137"/>
      <c r="AX182" s="132"/>
      <c r="AY182" s="132"/>
      <c r="AZ182" s="137"/>
      <c r="BA182" s="137"/>
      <c r="BB182" s="135"/>
      <c r="BC182" s="135"/>
      <c r="BD182" s="137"/>
      <c r="BE182" s="137"/>
      <c r="BF182" s="135"/>
      <c r="BG182" s="135"/>
      <c r="BH182" s="135"/>
      <c r="BI182" s="135"/>
      <c r="BJ182" s="135"/>
      <c r="BK182" s="135"/>
      <c r="BL182" s="135"/>
      <c r="BM182" s="135"/>
      <c r="BN182" s="135"/>
      <c r="BO182" s="135"/>
      <c r="BP182" s="135"/>
      <c r="BQ182" s="330"/>
      <c r="BR182" s="135"/>
      <c r="BS182" s="135"/>
      <c r="BT182" s="135"/>
      <c r="BU182" s="135"/>
      <c r="BV182" s="135"/>
      <c r="BW182" s="135"/>
      <c r="BX182" s="135"/>
      <c r="BY182" s="135"/>
      <c r="BZ182" s="132"/>
      <c r="CA182" s="132"/>
      <c r="CB182" s="132"/>
      <c r="CC182" s="132"/>
      <c r="CD182" s="132"/>
      <c r="CE182" s="132"/>
      <c r="CF182" s="137"/>
      <c r="CG182" s="137"/>
      <c r="CH182" s="330"/>
      <c r="CI182" s="135"/>
      <c r="CJ182" s="135"/>
      <c r="CK182" s="135"/>
      <c r="CL182" s="135"/>
      <c r="CM182" s="135"/>
      <c r="CN182" s="135"/>
      <c r="CO182" s="330"/>
      <c r="CP182" s="135"/>
      <c r="CQ182" s="135"/>
      <c r="CR182" s="135"/>
      <c r="CS182" s="135"/>
      <c r="CT182" s="135"/>
      <c r="CU182" s="135"/>
      <c r="CV182" s="135"/>
      <c r="CW182" s="135"/>
      <c r="CX182" s="135"/>
      <c r="CY182" s="135"/>
      <c r="CZ182" s="135"/>
      <c r="DA182" s="135"/>
      <c r="DB182" s="137"/>
      <c r="DC182" s="137"/>
      <c r="DD182" s="137"/>
      <c r="DE182" s="135"/>
      <c r="DF182" s="135"/>
      <c r="DG182" s="135"/>
      <c r="DH182" s="135"/>
      <c r="DI182" s="135"/>
      <c r="DJ182" s="135"/>
      <c r="DK182" s="135"/>
      <c r="DL182" s="135"/>
      <c r="DM182" s="135"/>
      <c r="DN182" s="135"/>
      <c r="DO182" s="135"/>
      <c r="DP182" s="135"/>
      <c r="DQ182" s="135"/>
      <c r="DR182" s="135"/>
      <c r="DS182" s="135"/>
      <c r="DT182" s="135"/>
      <c r="DU182" s="135"/>
      <c r="DV182" s="135"/>
      <c r="DW182" s="135"/>
      <c r="DX182" s="135"/>
      <c r="DY182" s="135"/>
      <c r="DZ182" s="135"/>
      <c r="EA182" s="135"/>
      <c r="EB182" s="135"/>
      <c r="EC182" s="135"/>
      <c r="ED182" s="135"/>
      <c r="EE182" s="135"/>
      <c r="EF182" s="135"/>
      <c r="EG182" s="135"/>
      <c r="EH182" s="135"/>
      <c r="EI182" s="135"/>
      <c r="EJ182" s="135"/>
      <c r="EK182" s="135"/>
      <c r="EL182" s="135"/>
      <c r="EM182" s="135"/>
      <c r="EN182" s="135"/>
      <c r="EO182" s="135"/>
      <c r="EP182" s="135"/>
      <c r="EQ182" s="135"/>
      <c r="ER182" s="135"/>
      <c r="ES182" s="135"/>
      <c r="ET182" s="135"/>
      <c r="EU182" s="135"/>
      <c r="EV182" s="135"/>
      <c r="EW182" s="135"/>
      <c r="EX182" s="135"/>
      <c r="EY182" s="135"/>
      <c r="EZ182" s="135"/>
      <c r="FA182" s="135"/>
      <c r="FB182" s="135"/>
      <c r="FC182" s="135"/>
      <c r="FD182" s="135"/>
      <c r="FE182" s="135"/>
      <c r="FF182" s="135"/>
      <c r="FG182" s="135"/>
      <c r="FH182" s="135"/>
      <c r="FI182" s="135"/>
      <c r="FJ182" s="135"/>
      <c r="FK182" s="135"/>
      <c r="FL182" s="135"/>
      <c r="FM182" s="135"/>
      <c r="FN182" s="135"/>
      <c r="FO182" s="135"/>
      <c r="FP182" s="135"/>
      <c r="FQ182" s="135"/>
      <c r="FR182" s="135"/>
      <c r="FS182" s="135"/>
      <c r="FT182" s="135"/>
      <c r="FU182" s="135"/>
      <c r="FV182" s="135"/>
      <c r="FW182" s="135"/>
      <c r="FX182" s="135"/>
      <c r="FY182" s="135"/>
      <c r="FZ182" s="135"/>
      <c r="GA182" s="135"/>
      <c r="GB182" s="135"/>
      <c r="GC182" s="135"/>
      <c r="GD182" s="135"/>
      <c r="GE182" s="135"/>
      <c r="GF182" s="135"/>
      <c r="GG182" s="135"/>
      <c r="GH182" s="135"/>
      <c r="GI182" s="135"/>
      <c r="GJ182" s="135"/>
      <c r="GK182" s="135"/>
      <c r="GL182" s="132"/>
      <c r="GM182" s="132"/>
      <c r="GN182" s="132"/>
      <c r="GO182" s="132"/>
      <c r="GP182" s="132"/>
      <c r="GQ182" s="132"/>
      <c r="GR182" s="135"/>
      <c r="GS182" s="135"/>
      <c r="GT182" s="135"/>
      <c r="GU182" s="135"/>
      <c r="GV182" s="135"/>
      <c r="GW182" s="135"/>
      <c r="GX182" s="135"/>
      <c r="GY182" s="132"/>
      <c r="GZ182" s="132"/>
      <c r="HA182" s="132"/>
      <c r="HB182" s="135"/>
      <c r="HC182" s="135"/>
      <c r="HD182" s="135"/>
      <c r="HE182" s="135"/>
      <c r="HF182" s="135"/>
      <c r="HG182" s="135"/>
      <c r="HH182" s="135"/>
      <c r="HI182" s="132"/>
      <c r="HJ182" s="132"/>
      <c r="HK182" s="132"/>
      <c r="HL182" s="132"/>
      <c r="HM182" s="132"/>
      <c r="HN182" s="132"/>
      <c r="HO182" s="135"/>
      <c r="HP182" s="135"/>
      <c r="HQ182" s="135"/>
      <c r="HR182" s="135"/>
      <c r="HS182" s="135"/>
      <c r="HT182" s="135"/>
      <c r="HU182" s="135"/>
      <c r="HV182" s="135"/>
      <c r="HW182" s="135"/>
      <c r="HX182" s="135"/>
      <c r="HY182" s="135"/>
      <c r="HZ182" s="135"/>
      <c r="IA182" s="135"/>
      <c r="IB182" s="135"/>
      <c r="IC182" s="135"/>
      <c r="ID182" s="135"/>
      <c r="IE182" s="135"/>
      <c r="IF182" s="135"/>
      <c r="IG182" s="135"/>
      <c r="IH182" s="135"/>
      <c r="II182" s="135"/>
      <c r="IJ182" s="135"/>
      <c r="IK182" s="135"/>
      <c r="IL182" s="135"/>
      <c r="IM182" s="135"/>
      <c r="IN182" s="135"/>
      <c r="IO182" s="132"/>
      <c r="IP182" s="132"/>
      <c r="IQ182" s="132"/>
      <c r="IR182" s="332"/>
      <c r="IS182" s="132"/>
      <c r="IT182" s="332"/>
      <c r="IU182" s="332"/>
      <c r="IV182" s="332"/>
      <c r="IW182" s="332"/>
      <c r="IX182" s="332"/>
      <c r="IY182" s="332"/>
      <c r="IZ182" s="332"/>
      <c r="JA182" s="332"/>
      <c r="JB182" s="332"/>
      <c r="JC182" s="332"/>
      <c r="JD182" s="332"/>
      <c r="JE182" s="332"/>
      <c r="JF182" s="332"/>
      <c r="JG182" s="332"/>
      <c r="JH182" s="332"/>
      <c r="JI182" s="332"/>
      <c r="JJ182" s="332"/>
      <c r="JK182" s="332"/>
      <c r="JL182" s="332"/>
      <c r="JM182" s="332"/>
      <c r="JN182" s="332"/>
      <c r="JO182" s="332"/>
      <c r="JP182" s="332"/>
      <c r="JQ182" s="332"/>
      <c r="JR182" s="332"/>
      <c r="JS182" s="332"/>
      <c r="JT182" s="332"/>
      <c r="JU182" s="332"/>
      <c r="JV182" s="332"/>
      <c r="JW182" s="332"/>
      <c r="JX182" s="332"/>
      <c r="JY182" s="332"/>
      <c r="JZ182" s="332"/>
      <c r="KA182" s="332"/>
      <c r="KB182" s="332"/>
      <c r="KC182" s="332"/>
      <c r="KD182" s="332"/>
      <c r="KE182" s="332"/>
      <c r="KF182" s="332"/>
      <c r="KG182" s="332"/>
      <c r="KH182" s="332"/>
      <c r="KI182" s="332"/>
      <c r="KJ182" s="332"/>
      <c r="KK182" s="332"/>
      <c r="KL182" s="332"/>
      <c r="KM182" s="332"/>
      <c r="KN182" s="332"/>
      <c r="KO182" s="332"/>
      <c r="KP182" s="332"/>
      <c r="KQ182" s="332"/>
      <c r="KR182" s="332"/>
      <c r="KS182" s="332"/>
      <c r="KT182" s="332"/>
      <c r="KU182" s="332"/>
      <c r="KV182" s="332"/>
      <c r="KW182" s="332"/>
      <c r="KX182" s="332"/>
      <c r="KY182" s="332"/>
      <c r="KZ182" s="332"/>
      <c r="LA182" s="332"/>
      <c r="LB182" s="332"/>
      <c r="LC182" s="332"/>
      <c r="LD182" s="332"/>
      <c r="LE182" s="332"/>
      <c r="LF182" s="332"/>
      <c r="LG182" s="332"/>
      <c r="LH182" s="332"/>
      <c r="LI182" s="332"/>
      <c r="LJ182" s="332"/>
      <c r="LK182" s="332"/>
      <c r="LL182" s="332"/>
      <c r="LM182" s="332"/>
      <c r="LN182" s="332"/>
      <c r="LO182" s="332"/>
      <c r="LP182" s="332"/>
      <c r="LQ182" s="332"/>
      <c r="LR182" s="332"/>
      <c r="LS182" s="132">
        <f t="shared" si="51"/>
        <v>51000</v>
      </c>
      <c r="LT182" s="132">
        <f t="shared" si="52"/>
        <v>50666.666666666664</v>
      </c>
      <c r="LU182" s="137">
        <f t="shared" si="53"/>
        <v>1527.5252316519468</v>
      </c>
      <c r="LV182" s="136">
        <f t="shared" si="48"/>
        <v>3.0148524308920004E-2</v>
      </c>
      <c r="LW182" s="137">
        <f t="shared" si="49"/>
        <v>42577.310924369747</v>
      </c>
      <c r="LX182" s="137">
        <f t="shared" si="50"/>
        <v>8089.6890756302519</v>
      </c>
      <c r="LY182" s="377">
        <f t="shared" si="56"/>
        <v>50667</v>
      </c>
      <c r="LZ182" s="138" t="s">
        <v>118</v>
      </c>
    </row>
    <row r="183" spans="1:338" s="5" customFormat="1" ht="165" customHeight="1" x14ac:dyDescent="0.3">
      <c r="A183" s="131">
        <f t="shared" si="54"/>
        <v>180</v>
      </c>
      <c r="B183" s="139" t="s">
        <v>574</v>
      </c>
      <c r="C183" s="140" t="s">
        <v>575</v>
      </c>
      <c r="D183" s="141" t="s">
        <v>8</v>
      </c>
      <c r="E183" s="142">
        <v>1</v>
      </c>
      <c r="F183" s="132"/>
      <c r="G183" s="132"/>
      <c r="H183" s="132"/>
      <c r="I183" s="132"/>
      <c r="J183" s="132"/>
      <c r="K183" s="132"/>
      <c r="L183" s="132"/>
      <c r="M183" s="132"/>
      <c r="N183" s="132"/>
      <c r="O183" s="132"/>
      <c r="P183" s="132"/>
      <c r="Q183" s="132"/>
      <c r="R183" s="132"/>
      <c r="S183" s="132"/>
      <c r="T183" s="132"/>
      <c r="U183" s="132"/>
      <c r="V183" s="132"/>
      <c r="W183" s="132"/>
      <c r="X183" s="132"/>
      <c r="Y183" s="132"/>
      <c r="Z183" s="132"/>
      <c r="AA183" s="132"/>
      <c r="AB183" s="132"/>
      <c r="AC183" s="132"/>
      <c r="AD183" s="132"/>
      <c r="AE183" s="132"/>
      <c r="AF183" s="133"/>
      <c r="AG183" s="132"/>
      <c r="AH183" s="132"/>
      <c r="AI183" s="132"/>
      <c r="AJ183" s="132"/>
      <c r="AK183" s="134"/>
      <c r="AL183" s="134"/>
      <c r="AM183" s="135"/>
      <c r="AN183" s="137"/>
      <c r="AO183" s="135"/>
      <c r="AP183" s="135"/>
      <c r="AQ183" s="135"/>
      <c r="AR183" s="135"/>
      <c r="AS183" s="135"/>
      <c r="AT183" s="135"/>
      <c r="AU183" s="135"/>
      <c r="AV183" s="137"/>
      <c r="AW183" s="137"/>
      <c r="AX183" s="132"/>
      <c r="AY183" s="132"/>
      <c r="AZ183" s="137"/>
      <c r="BA183" s="137"/>
      <c r="BB183" s="135"/>
      <c r="BC183" s="135"/>
      <c r="BD183" s="137"/>
      <c r="BE183" s="137"/>
      <c r="BF183" s="135"/>
      <c r="BG183" s="135"/>
      <c r="BH183" s="135"/>
      <c r="BI183" s="135"/>
      <c r="BJ183" s="135"/>
      <c r="BK183" s="135"/>
      <c r="BL183" s="135"/>
      <c r="BM183" s="135"/>
      <c r="BN183" s="135"/>
      <c r="BO183" s="135"/>
      <c r="BP183" s="135"/>
      <c r="BQ183" s="330"/>
      <c r="BR183" s="135"/>
      <c r="BS183" s="135"/>
      <c r="BT183" s="135"/>
      <c r="BU183" s="135"/>
      <c r="BV183" s="135"/>
      <c r="BW183" s="135"/>
      <c r="BX183" s="135"/>
      <c r="BY183" s="135"/>
      <c r="BZ183" s="132"/>
      <c r="CA183" s="132"/>
      <c r="CB183" s="132"/>
      <c r="CC183" s="132"/>
      <c r="CD183" s="132"/>
      <c r="CE183" s="132"/>
      <c r="CF183" s="137"/>
      <c r="CG183" s="137"/>
      <c r="CH183" s="330"/>
      <c r="CI183" s="135"/>
      <c r="CJ183" s="135"/>
      <c r="CK183" s="135"/>
      <c r="CL183" s="135"/>
      <c r="CM183" s="135"/>
      <c r="CN183" s="135"/>
      <c r="CO183" s="330"/>
      <c r="CP183" s="135"/>
      <c r="CQ183" s="135"/>
      <c r="CR183" s="135"/>
      <c r="CS183" s="135"/>
      <c r="CT183" s="135"/>
      <c r="CU183" s="135"/>
      <c r="CV183" s="135"/>
      <c r="CW183" s="135"/>
      <c r="CX183" s="135"/>
      <c r="CY183" s="135"/>
      <c r="CZ183" s="135"/>
      <c r="DA183" s="135"/>
      <c r="DB183" s="137"/>
      <c r="DC183" s="137"/>
      <c r="DD183" s="137"/>
      <c r="DE183" s="135"/>
      <c r="DF183" s="135"/>
      <c r="DG183" s="135"/>
      <c r="DH183" s="135"/>
      <c r="DI183" s="135"/>
      <c r="DJ183" s="135"/>
      <c r="DK183" s="135"/>
      <c r="DL183" s="135"/>
      <c r="DM183" s="135"/>
      <c r="DN183" s="135"/>
      <c r="DO183" s="135"/>
      <c r="DP183" s="135"/>
      <c r="DQ183" s="135"/>
      <c r="DR183" s="135"/>
      <c r="DS183" s="135"/>
      <c r="DT183" s="135"/>
      <c r="DU183" s="135"/>
      <c r="DV183" s="135"/>
      <c r="DW183" s="135"/>
      <c r="DX183" s="135"/>
      <c r="DY183" s="135"/>
      <c r="DZ183" s="135"/>
      <c r="EA183" s="135"/>
      <c r="EB183" s="135"/>
      <c r="EC183" s="135"/>
      <c r="ED183" s="135"/>
      <c r="EE183" s="135"/>
      <c r="EF183" s="135"/>
      <c r="EG183" s="135"/>
      <c r="EH183" s="135"/>
      <c r="EI183" s="135"/>
      <c r="EJ183" s="135"/>
      <c r="EK183" s="135"/>
      <c r="EL183" s="135"/>
      <c r="EM183" s="135"/>
      <c r="EN183" s="135"/>
      <c r="EO183" s="135"/>
      <c r="EP183" s="135"/>
      <c r="EQ183" s="135"/>
      <c r="ER183" s="135"/>
      <c r="ES183" s="135"/>
      <c r="ET183" s="135"/>
      <c r="EU183" s="135"/>
      <c r="EV183" s="135"/>
      <c r="EW183" s="135"/>
      <c r="EX183" s="135"/>
      <c r="EY183" s="135"/>
      <c r="EZ183" s="135">
        <v>15000</v>
      </c>
      <c r="FA183" s="135">
        <f>+(EZ183*5.1%)+EZ183</f>
        <v>15765</v>
      </c>
      <c r="FB183" s="135">
        <v>16000</v>
      </c>
      <c r="FC183" s="135">
        <f t="shared" ref="FC183" si="65">+(FB183*5.1%)+FB183</f>
        <v>16816</v>
      </c>
      <c r="FD183" s="135"/>
      <c r="FE183" s="135"/>
      <c r="FF183" s="135"/>
      <c r="FG183" s="135"/>
      <c r="FH183" s="135"/>
      <c r="FI183" s="135"/>
      <c r="FJ183" s="135"/>
      <c r="FK183" s="135"/>
      <c r="FL183" s="135"/>
      <c r="FM183" s="135"/>
      <c r="FN183" s="135"/>
      <c r="FO183" s="135"/>
      <c r="FP183" s="135"/>
      <c r="FQ183" s="135"/>
      <c r="FR183" s="135"/>
      <c r="FS183" s="135"/>
      <c r="FT183" s="135"/>
      <c r="FU183" s="135"/>
      <c r="FV183" s="135"/>
      <c r="FW183" s="135"/>
      <c r="FX183" s="135"/>
      <c r="FY183" s="135"/>
      <c r="FZ183" s="135"/>
      <c r="GA183" s="135"/>
      <c r="GB183" s="135"/>
      <c r="GC183" s="135"/>
      <c r="GD183" s="135"/>
      <c r="GE183" s="135"/>
      <c r="GF183" s="135"/>
      <c r="GG183" s="135"/>
      <c r="GH183" s="135"/>
      <c r="GI183" s="135"/>
      <c r="GJ183" s="135"/>
      <c r="GK183" s="135"/>
      <c r="GL183" s="132"/>
      <c r="GM183" s="132"/>
      <c r="GN183" s="132"/>
      <c r="GO183" s="132"/>
      <c r="GP183" s="132"/>
      <c r="GQ183" s="132"/>
      <c r="GR183" s="135"/>
      <c r="GS183" s="135"/>
      <c r="GT183" s="135"/>
      <c r="GU183" s="135"/>
      <c r="GV183" s="135"/>
      <c r="GW183" s="135"/>
      <c r="GX183" s="135"/>
      <c r="GY183" s="132"/>
      <c r="GZ183" s="132"/>
      <c r="HA183" s="132"/>
      <c r="HB183" s="135"/>
      <c r="HC183" s="135"/>
      <c r="HD183" s="135"/>
      <c r="HE183" s="135"/>
      <c r="HF183" s="135"/>
      <c r="HG183" s="135"/>
      <c r="HH183" s="135"/>
      <c r="HI183" s="132"/>
      <c r="HJ183" s="132"/>
      <c r="HK183" s="132"/>
      <c r="HL183" s="132"/>
      <c r="HM183" s="132"/>
      <c r="HN183" s="132"/>
      <c r="HO183" s="135"/>
      <c r="HP183" s="135"/>
      <c r="HQ183" s="135"/>
      <c r="HR183" s="135"/>
      <c r="HS183" s="135"/>
      <c r="HT183" s="135"/>
      <c r="HU183" s="135"/>
      <c r="HV183" s="135"/>
      <c r="HW183" s="135"/>
      <c r="HX183" s="135"/>
      <c r="HY183" s="135"/>
      <c r="HZ183" s="135"/>
      <c r="IA183" s="135"/>
      <c r="IB183" s="135"/>
      <c r="IC183" s="135"/>
      <c r="ID183" s="135"/>
      <c r="IE183" s="135"/>
      <c r="IF183" s="135"/>
      <c r="IG183" s="135"/>
      <c r="IH183" s="135"/>
      <c r="II183" s="135"/>
      <c r="IJ183" s="135"/>
      <c r="IK183" s="135"/>
      <c r="IL183" s="135"/>
      <c r="IM183" s="135"/>
      <c r="IN183" s="135"/>
      <c r="IO183" s="132"/>
      <c r="IP183" s="132"/>
      <c r="IQ183" s="132"/>
      <c r="IR183" s="332"/>
      <c r="IS183" s="132"/>
      <c r="IT183" s="332"/>
      <c r="IU183" s="332"/>
      <c r="IV183" s="332"/>
      <c r="IW183" s="332"/>
      <c r="IX183" s="332"/>
      <c r="IY183" s="332"/>
      <c r="IZ183" s="332"/>
      <c r="JA183" s="332"/>
      <c r="JB183" s="332"/>
      <c r="JC183" s="332"/>
      <c r="JD183" s="332"/>
      <c r="JE183" s="332"/>
      <c r="JF183" s="332"/>
      <c r="JG183" s="332"/>
      <c r="JH183" s="332"/>
      <c r="JI183" s="332"/>
      <c r="JJ183" s="332"/>
      <c r="JK183" s="332"/>
      <c r="JL183" s="332"/>
      <c r="JM183" s="332"/>
      <c r="JN183" s="332"/>
      <c r="JO183" s="332"/>
      <c r="JP183" s="332"/>
      <c r="JQ183" s="332"/>
      <c r="JR183" s="332"/>
      <c r="JS183" s="332"/>
      <c r="JT183" s="332"/>
      <c r="JU183" s="332"/>
      <c r="JV183" s="332"/>
      <c r="JW183" s="332"/>
      <c r="JX183" s="332"/>
      <c r="JY183" s="332"/>
      <c r="JZ183" s="332"/>
      <c r="KA183" s="332"/>
      <c r="KB183" s="332"/>
      <c r="KC183" s="332"/>
      <c r="KD183" s="332"/>
      <c r="KE183" s="332"/>
      <c r="KF183" s="332"/>
      <c r="KG183" s="332"/>
      <c r="KH183" s="332"/>
      <c r="KI183" s="332"/>
      <c r="KJ183" s="332"/>
      <c r="KK183" s="332"/>
      <c r="KL183" s="332"/>
      <c r="KM183" s="332"/>
      <c r="KN183" s="332"/>
      <c r="KO183" s="332"/>
      <c r="KP183" s="332"/>
      <c r="KQ183" s="332"/>
      <c r="KR183" s="332"/>
      <c r="KS183" s="332"/>
      <c r="KT183" s="332"/>
      <c r="KU183" s="332"/>
      <c r="KV183" s="332"/>
      <c r="KW183" s="332"/>
      <c r="KX183" s="332"/>
      <c r="KY183" s="332"/>
      <c r="KZ183" s="332"/>
      <c r="LA183" s="332"/>
      <c r="LB183" s="332"/>
      <c r="LC183" s="332"/>
      <c r="LD183" s="332"/>
      <c r="LE183" s="332"/>
      <c r="LF183" s="332"/>
      <c r="LG183" s="332"/>
      <c r="LH183" s="332"/>
      <c r="LI183" s="332"/>
      <c r="LJ183" s="332"/>
      <c r="LK183" s="332"/>
      <c r="LL183" s="332"/>
      <c r="LM183" s="332"/>
      <c r="LN183" s="332"/>
      <c r="LO183" s="332"/>
      <c r="LP183" s="135"/>
      <c r="LQ183" s="135"/>
      <c r="LR183" s="135"/>
      <c r="LS183" s="132">
        <f t="shared" si="51"/>
        <v>16290.5</v>
      </c>
      <c r="LT183" s="132">
        <f t="shared" si="52"/>
        <v>16290.5</v>
      </c>
      <c r="LU183" s="137">
        <f t="shared" si="53"/>
        <v>743.16922702706142</v>
      </c>
      <c r="LV183" s="136">
        <f t="shared" si="48"/>
        <v>4.5619792334615966E-2</v>
      </c>
      <c r="LW183" s="137">
        <f t="shared" si="49"/>
        <v>13689.915966386556</v>
      </c>
      <c r="LX183" s="137">
        <f t="shared" si="50"/>
        <v>2601.0840336134456</v>
      </c>
      <c r="LY183" s="377">
        <f t="shared" si="56"/>
        <v>16291</v>
      </c>
      <c r="LZ183" s="138" t="s">
        <v>118</v>
      </c>
    </row>
    <row r="184" spans="1:338" s="5" customFormat="1" ht="91.5" customHeight="1" x14ac:dyDescent="0.3">
      <c r="A184" s="131">
        <f t="shared" si="54"/>
        <v>181</v>
      </c>
      <c r="B184" s="139" t="s">
        <v>576</v>
      </c>
      <c r="C184" s="140" t="s">
        <v>577</v>
      </c>
      <c r="D184" s="141" t="s">
        <v>8</v>
      </c>
      <c r="E184" s="142">
        <v>1</v>
      </c>
      <c r="F184" s="132"/>
      <c r="G184" s="132"/>
      <c r="H184" s="132"/>
      <c r="I184" s="132"/>
      <c r="J184" s="132"/>
      <c r="K184" s="132"/>
      <c r="L184" s="132"/>
      <c r="M184" s="132"/>
      <c r="N184" s="132"/>
      <c r="O184" s="132"/>
      <c r="P184" s="132"/>
      <c r="Q184" s="132"/>
      <c r="R184" s="132"/>
      <c r="S184" s="132"/>
      <c r="T184" s="132"/>
      <c r="U184" s="132"/>
      <c r="V184" s="132"/>
      <c r="W184" s="132"/>
      <c r="X184" s="132"/>
      <c r="Y184" s="132"/>
      <c r="Z184" s="132"/>
      <c r="AA184" s="132"/>
      <c r="AB184" s="132"/>
      <c r="AC184" s="132"/>
      <c r="AD184" s="132"/>
      <c r="AE184" s="132"/>
      <c r="AF184" s="133"/>
      <c r="AG184" s="132"/>
      <c r="AH184" s="132"/>
      <c r="AI184" s="132"/>
      <c r="AJ184" s="132"/>
      <c r="AK184" s="134"/>
      <c r="AL184" s="134"/>
      <c r="AM184" s="135"/>
      <c r="AN184" s="137"/>
      <c r="AO184" s="135"/>
      <c r="AP184" s="135"/>
      <c r="AQ184" s="135"/>
      <c r="AR184" s="135"/>
      <c r="AS184" s="135"/>
      <c r="AT184" s="135"/>
      <c r="AU184" s="135"/>
      <c r="AV184" s="137"/>
      <c r="AW184" s="137"/>
      <c r="AX184" s="132">
        <v>24994.76</v>
      </c>
      <c r="AY184" s="132">
        <f t="shared" ref="AY184:AY185" si="66">+(AX184*5.1%)+AX184</f>
        <v>26269.492759999997</v>
      </c>
      <c r="AZ184" s="137"/>
      <c r="BA184" s="137"/>
      <c r="BB184" s="135"/>
      <c r="BC184" s="135"/>
      <c r="BD184" s="137"/>
      <c r="BE184" s="137"/>
      <c r="BF184" s="135"/>
      <c r="BG184" s="135"/>
      <c r="BH184" s="135"/>
      <c r="BI184" s="135"/>
      <c r="BJ184" s="135"/>
      <c r="BK184" s="135"/>
      <c r="BL184" s="135"/>
      <c r="BM184" s="135"/>
      <c r="BN184" s="135"/>
      <c r="BO184" s="135"/>
      <c r="BP184" s="135"/>
      <c r="BQ184" s="330"/>
      <c r="BR184" s="135"/>
      <c r="BS184" s="135"/>
      <c r="BT184" s="135"/>
      <c r="BU184" s="135"/>
      <c r="BV184" s="135"/>
      <c r="BW184" s="135"/>
      <c r="BX184" s="135"/>
      <c r="BY184" s="135"/>
      <c r="BZ184" s="132"/>
      <c r="CA184" s="132"/>
      <c r="CB184" s="132"/>
      <c r="CC184" s="132"/>
      <c r="CD184" s="132"/>
      <c r="CE184" s="132"/>
      <c r="CF184" s="137"/>
      <c r="CG184" s="137"/>
      <c r="CH184" s="330"/>
      <c r="CI184" s="135"/>
      <c r="CJ184" s="135"/>
      <c r="CK184" s="135"/>
      <c r="CL184" s="135"/>
      <c r="CM184" s="135"/>
      <c r="CN184" s="135"/>
      <c r="CO184" s="330"/>
      <c r="CP184" s="135"/>
      <c r="CQ184" s="135"/>
      <c r="CR184" s="135"/>
      <c r="CS184" s="135"/>
      <c r="CT184" s="135"/>
      <c r="CU184" s="135"/>
      <c r="CV184" s="135"/>
      <c r="CW184" s="135"/>
      <c r="CX184" s="135"/>
      <c r="CY184" s="135"/>
      <c r="CZ184" s="135"/>
      <c r="DA184" s="135"/>
      <c r="DB184" s="137"/>
      <c r="DC184" s="137"/>
      <c r="DD184" s="137"/>
      <c r="DE184" s="135"/>
      <c r="DF184" s="135"/>
      <c r="DG184" s="135"/>
      <c r="DH184" s="135"/>
      <c r="DI184" s="135"/>
      <c r="DJ184" s="135"/>
      <c r="DK184" s="135"/>
      <c r="DL184" s="135"/>
      <c r="DM184" s="135"/>
      <c r="DN184" s="135"/>
      <c r="DO184" s="135"/>
      <c r="DP184" s="135"/>
      <c r="DQ184" s="135"/>
      <c r="DR184" s="135"/>
      <c r="DS184" s="135"/>
      <c r="DT184" s="135"/>
      <c r="DU184" s="135"/>
      <c r="DV184" s="135"/>
      <c r="DW184" s="135"/>
      <c r="DX184" s="135"/>
      <c r="DY184" s="135"/>
      <c r="DZ184" s="135"/>
      <c r="EA184" s="135"/>
      <c r="EB184" s="135"/>
      <c r="EC184" s="135"/>
      <c r="ED184" s="135"/>
      <c r="EE184" s="135"/>
      <c r="EF184" s="135"/>
      <c r="EG184" s="135"/>
      <c r="EH184" s="135"/>
      <c r="EI184" s="135"/>
      <c r="EJ184" s="135"/>
      <c r="EK184" s="135"/>
      <c r="EL184" s="135"/>
      <c r="EM184" s="135"/>
      <c r="EN184" s="135"/>
      <c r="EO184" s="135"/>
      <c r="EP184" s="135"/>
      <c r="EQ184" s="135"/>
      <c r="ER184" s="135"/>
      <c r="ES184" s="135"/>
      <c r="ET184" s="135"/>
      <c r="EU184" s="135"/>
      <c r="EV184" s="135"/>
      <c r="EW184" s="135"/>
      <c r="EX184" s="135"/>
      <c r="EY184" s="135"/>
      <c r="EZ184" s="135"/>
      <c r="FA184" s="135"/>
      <c r="FB184" s="135"/>
      <c r="FC184" s="135"/>
      <c r="FD184" s="135"/>
      <c r="FE184" s="135"/>
      <c r="FF184" s="135"/>
      <c r="FG184" s="135"/>
      <c r="FH184" s="135"/>
      <c r="FI184" s="135"/>
      <c r="FJ184" s="135"/>
      <c r="FK184" s="135"/>
      <c r="FL184" s="135"/>
      <c r="FM184" s="135"/>
      <c r="FN184" s="135"/>
      <c r="FO184" s="135"/>
      <c r="FP184" s="135"/>
      <c r="FQ184" s="135"/>
      <c r="FR184" s="135"/>
      <c r="FS184" s="135"/>
      <c r="FT184" s="135"/>
      <c r="FU184" s="135"/>
      <c r="FV184" s="135"/>
      <c r="FW184" s="135"/>
      <c r="FX184" s="135"/>
      <c r="FY184" s="135"/>
      <c r="FZ184" s="135"/>
      <c r="GA184" s="135"/>
      <c r="GB184" s="135"/>
      <c r="GC184" s="135"/>
      <c r="GD184" s="135"/>
      <c r="GE184" s="135"/>
      <c r="GF184" s="135"/>
      <c r="GG184" s="135"/>
      <c r="GH184" s="135"/>
      <c r="GI184" s="135"/>
      <c r="GJ184" s="135"/>
      <c r="GK184" s="135"/>
      <c r="GL184" s="132"/>
      <c r="GM184" s="132"/>
      <c r="GN184" s="132"/>
      <c r="GO184" s="132"/>
      <c r="GP184" s="132"/>
      <c r="GQ184" s="132"/>
      <c r="GR184" s="135"/>
      <c r="GS184" s="135"/>
      <c r="GT184" s="135"/>
      <c r="GU184" s="135"/>
      <c r="GV184" s="135"/>
      <c r="GW184" s="135"/>
      <c r="GX184" s="135"/>
      <c r="GY184" s="132"/>
      <c r="GZ184" s="132"/>
      <c r="HA184" s="132"/>
      <c r="HB184" s="135"/>
      <c r="HC184" s="135"/>
      <c r="HD184" s="135"/>
      <c r="HE184" s="135"/>
      <c r="HF184" s="135"/>
      <c r="HG184" s="135"/>
      <c r="HH184" s="135"/>
      <c r="HI184" s="132"/>
      <c r="HJ184" s="132"/>
      <c r="HK184" s="132"/>
      <c r="HL184" s="132"/>
      <c r="HM184" s="132"/>
      <c r="HN184" s="132"/>
      <c r="HO184" s="135"/>
      <c r="HP184" s="135"/>
      <c r="HQ184" s="135"/>
      <c r="HR184" s="135"/>
      <c r="HS184" s="135"/>
      <c r="HT184" s="135"/>
      <c r="HU184" s="135"/>
      <c r="HV184" s="135"/>
      <c r="HW184" s="135"/>
      <c r="HX184" s="135"/>
      <c r="HY184" s="135"/>
      <c r="HZ184" s="135"/>
      <c r="IA184" s="135"/>
      <c r="IB184" s="135"/>
      <c r="IC184" s="135"/>
      <c r="ID184" s="135"/>
      <c r="IE184" s="135"/>
      <c r="IF184" s="135"/>
      <c r="IG184" s="135"/>
      <c r="IH184" s="135"/>
      <c r="II184" s="135"/>
      <c r="IJ184" s="135"/>
      <c r="IK184" s="135"/>
      <c r="IL184" s="135"/>
      <c r="IM184" s="135"/>
      <c r="IN184" s="135"/>
      <c r="IO184" s="132"/>
      <c r="IP184" s="132"/>
      <c r="IQ184" s="132"/>
      <c r="IR184" s="332"/>
      <c r="IS184" s="132"/>
      <c r="IT184" s="332"/>
      <c r="IU184" s="332"/>
      <c r="IV184" s="332"/>
      <c r="IW184" s="332"/>
      <c r="IX184" s="332"/>
      <c r="IY184" s="332"/>
      <c r="IZ184" s="332"/>
      <c r="JA184" s="332"/>
      <c r="JB184" s="332"/>
      <c r="JC184" s="332"/>
      <c r="JD184" s="332"/>
      <c r="JE184" s="332"/>
      <c r="JF184" s="332"/>
      <c r="JG184" s="332"/>
      <c r="JH184" s="332"/>
      <c r="JI184" s="332"/>
      <c r="JJ184" s="332"/>
      <c r="JK184" s="332"/>
      <c r="JL184" s="332"/>
      <c r="JM184" s="332"/>
      <c r="JN184" s="332"/>
      <c r="JO184" s="332"/>
      <c r="JP184" s="332"/>
      <c r="JQ184" s="332"/>
      <c r="JR184" s="332"/>
      <c r="JS184" s="332"/>
      <c r="JT184" s="332"/>
      <c r="JU184" s="332"/>
      <c r="JV184" s="332"/>
      <c r="JW184" s="332"/>
      <c r="JX184" s="332"/>
      <c r="JY184" s="332"/>
      <c r="JZ184" s="332"/>
      <c r="KA184" s="332"/>
      <c r="KB184" s="332"/>
      <c r="KC184" s="332"/>
      <c r="KD184" s="332"/>
      <c r="KE184" s="332"/>
      <c r="KF184" s="332"/>
      <c r="KG184" s="332"/>
      <c r="KH184" s="332"/>
      <c r="KI184" s="332"/>
      <c r="KJ184" s="332"/>
      <c r="KK184" s="332"/>
      <c r="KL184" s="332"/>
      <c r="KM184" s="332"/>
      <c r="KN184" s="332"/>
      <c r="KO184" s="332"/>
      <c r="KP184" s="332"/>
      <c r="KQ184" s="332"/>
      <c r="KR184" s="332"/>
      <c r="KS184" s="332"/>
      <c r="KT184" s="332"/>
      <c r="KU184" s="332"/>
      <c r="KV184" s="332"/>
      <c r="KW184" s="332"/>
      <c r="KX184" s="332"/>
      <c r="KY184" s="332"/>
      <c r="KZ184" s="332"/>
      <c r="LA184" s="332"/>
      <c r="LB184" s="332"/>
      <c r="LC184" s="332"/>
      <c r="LD184" s="332"/>
      <c r="LE184" s="332"/>
      <c r="LF184" s="332"/>
      <c r="LG184" s="332"/>
      <c r="LH184" s="332"/>
      <c r="LI184" s="332"/>
      <c r="LJ184" s="332"/>
      <c r="LK184" s="332"/>
      <c r="LL184" s="332"/>
      <c r="LM184" s="332"/>
      <c r="LN184" s="332"/>
      <c r="LO184" s="332"/>
      <c r="LP184" s="332">
        <v>18540</v>
      </c>
      <c r="LQ184" s="332">
        <f>+LP184/1.19</f>
        <v>15579.83193277311</v>
      </c>
      <c r="LR184" s="332">
        <f>+(LQ184*36%)+LQ184</f>
        <v>21188.571428571428</v>
      </c>
      <c r="LS184" s="132">
        <f t="shared" si="51"/>
        <v>23729.032094285714</v>
      </c>
      <c r="LT184" s="132">
        <f t="shared" si="52"/>
        <v>23729.032094285714</v>
      </c>
      <c r="LU184" s="137">
        <f t="shared" si="53"/>
        <v>3592.7539281284767</v>
      </c>
      <c r="LV184" s="136">
        <f t="shared" si="48"/>
        <v>0.15140752112656389</v>
      </c>
      <c r="LW184" s="137">
        <f t="shared" si="49"/>
        <v>19941.176470588238</v>
      </c>
      <c r="LX184" s="137">
        <f t="shared" si="50"/>
        <v>3788.8235294117653</v>
      </c>
      <c r="LY184" s="377">
        <f t="shared" si="56"/>
        <v>23730</v>
      </c>
      <c r="LZ184" s="138" t="s">
        <v>118</v>
      </c>
    </row>
    <row r="185" spans="1:338" s="5" customFormat="1" ht="91.5" customHeight="1" x14ac:dyDescent="0.3">
      <c r="A185" s="131">
        <f t="shared" si="54"/>
        <v>182</v>
      </c>
      <c r="B185" s="139" t="s">
        <v>578</v>
      </c>
      <c r="C185" s="140" t="s">
        <v>579</v>
      </c>
      <c r="D185" s="141" t="s">
        <v>8</v>
      </c>
      <c r="E185" s="142">
        <v>1</v>
      </c>
      <c r="F185" s="132"/>
      <c r="G185" s="132"/>
      <c r="H185" s="132"/>
      <c r="I185" s="132"/>
      <c r="J185" s="132"/>
      <c r="K185" s="132"/>
      <c r="L185" s="132"/>
      <c r="M185" s="132"/>
      <c r="N185" s="132"/>
      <c r="O185" s="132"/>
      <c r="P185" s="132"/>
      <c r="Q185" s="132"/>
      <c r="R185" s="132"/>
      <c r="S185" s="132"/>
      <c r="T185" s="132"/>
      <c r="U185" s="132"/>
      <c r="V185" s="132"/>
      <c r="W185" s="132"/>
      <c r="X185" s="132"/>
      <c r="Y185" s="132"/>
      <c r="Z185" s="132"/>
      <c r="AA185" s="132"/>
      <c r="AB185" s="132"/>
      <c r="AC185" s="132"/>
      <c r="AD185" s="132"/>
      <c r="AE185" s="132"/>
      <c r="AF185" s="133"/>
      <c r="AG185" s="132"/>
      <c r="AH185" s="132"/>
      <c r="AI185" s="132"/>
      <c r="AJ185" s="132"/>
      <c r="AK185" s="134"/>
      <c r="AL185" s="134"/>
      <c r="AM185" s="135"/>
      <c r="AN185" s="137"/>
      <c r="AO185" s="135"/>
      <c r="AP185" s="135"/>
      <c r="AQ185" s="135"/>
      <c r="AR185" s="135"/>
      <c r="AS185" s="135"/>
      <c r="AT185" s="135"/>
      <c r="AU185" s="135"/>
      <c r="AV185" s="137"/>
      <c r="AW185" s="137"/>
      <c r="AX185" s="132">
        <v>17552.5</v>
      </c>
      <c r="AY185" s="132">
        <f t="shared" si="66"/>
        <v>18447.677500000002</v>
      </c>
      <c r="AZ185" s="137"/>
      <c r="BA185" s="137"/>
      <c r="BB185" s="135"/>
      <c r="BC185" s="135"/>
      <c r="BD185" s="137"/>
      <c r="BE185" s="137"/>
      <c r="BF185" s="135"/>
      <c r="BG185" s="135"/>
      <c r="BH185" s="135"/>
      <c r="BI185" s="135"/>
      <c r="BJ185" s="135"/>
      <c r="BK185" s="135"/>
      <c r="BL185" s="135"/>
      <c r="BM185" s="135"/>
      <c r="BN185" s="135"/>
      <c r="BO185" s="135"/>
      <c r="BP185" s="135"/>
      <c r="BQ185" s="330"/>
      <c r="BR185" s="135"/>
      <c r="BS185" s="135"/>
      <c r="BT185" s="135"/>
      <c r="BU185" s="135"/>
      <c r="BV185" s="135"/>
      <c r="BW185" s="135"/>
      <c r="BX185" s="135"/>
      <c r="BY185" s="135"/>
      <c r="BZ185" s="132"/>
      <c r="CA185" s="132"/>
      <c r="CB185" s="132"/>
      <c r="CC185" s="132"/>
      <c r="CD185" s="132"/>
      <c r="CE185" s="132"/>
      <c r="CF185" s="137"/>
      <c r="CG185" s="137"/>
      <c r="CH185" s="330"/>
      <c r="CI185" s="135"/>
      <c r="CJ185" s="135"/>
      <c r="CK185" s="135"/>
      <c r="CL185" s="135"/>
      <c r="CM185" s="135"/>
      <c r="CN185" s="135"/>
      <c r="CO185" s="330"/>
      <c r="CP185" s="135"/>
      <c r="CQ185" s="135"/>
      <c r="CR185" s="135"/>
      <c r="CS185" s="135"/>
      <c r="CT185" s="135"/>
      <c r="CU185" s="135"/>
      <c r="CV185" s="135"/>
      <c r="CW185" s="135"/>
      <c r="CX185" s="135"/>
      <c r="CY185" s="135"/>
      <c r="CZ185" s="135"/>
      <c r="DA185" s="135"/>
      <c r="DB185" s="137"/>
      <c r="DC185" s="137"/>
      <c r="DD185" s="137"/>
      <c r="DE185" s="135"/>
      <c r="DF185" s="135"/>
      <c r="DG185" s="135"/>
      <c r="DH185" s="135"/>
      <c r="DI185" s="135"/>
      <c r="DJ185" s="135"/>
      <c r="DK185" s="135"/>
      <c r="DL185" s="135"/>
      <c r="DM185" s="135"/>
      <c r="DN185" s="135"/>
      <c r="DO185" s="135"/>
      <c r="DP185" s="135"/>
      <c r="DQ185" s="135"/>
      <c r="DR185" s="135"/>
      <c r="DS185" s="135"/>
      <c r="DT185" s="135"/>
      <c r="DU185" s="135"/>
      <c r="DV185" s="135"/>
      <c r="DW185" s="135"/>
      <c r="DX185" s="135"/>
      <c r="DY185" s="135"/>
      <c r="DZ185" s="135"/>
      <c r="EA185" s="135"/>
      <c r="EB185" s="135"/>
      <c r="EC185" s="135"/>
      <c r="ED185" s="135"/>
      <c r="EE185" s="135"/>
      <c r="EF185" s="135"/>
      <c r="EG185" s="135"/>
      <c r="EH185" s="135"/>
      <c r="EI185" s="135"/>
      <c r="EJ185" s="135"/>
      <c r="EK185" s="135"/>
      <c r="EL185" s="135"/>
      <c r="EM185" s="135"/>
      <c r="EN185" s="135"/>
      <c r="EO185" s="135"/>
      <c r="EP185" s="135"/>
      <c r="EQ185" s="135"/>
      <c r="ER185" s="135"/>
      <c r="ES185" s="135"/>
      <c r="ET185" s="135"/>
      <c r="EU185" s="135"/>
      <c r="EV185" s="135"/>
      <c r="EW185" s="135"/>
      <c r="EX185" s="135"/>
      <c r="EY185" s="135"/>
      <c r="EZ185" s="135"/>
      <c r="FA185" s="135"/>
      <c r="FB185" s="135"/>
      <c r="FC185" s="135"/>
      <c r="FD185" s="135"/>
      <c r="FE185" s="135"/>
      <c r="FF185" s="135"/>
      <c r="FG185" s="135"/>
      <c r="FH185" s="135">
        <v>17655</v>
      </c>
      <c r="FI185" s="135">
        <f t="shared" ref="FI185" si="67">+(FH185*5.1%)+FH185</f>
        <v>18555.404999999999</v>
      </c>
      <c r="FJ185" s="135"/>
      <c r="FK185" s="135"/>
      <c r="FL185" s="135"/>
      <c r="FM185" s="135"/>
      <c r="FN185" s="135"/>
      <c r="FO185" s="135"/>
      <c r="FP185" s="135"/>
      <c r="FQ185" s="135"/>
      <c r="FR185" s="135"/>
      <c r="FS185" s="135"/>
      <c r="FT185" s="135"/>
      <c r="FU185" s="135"/>
      <c r="FV185" s="135"/>
      <c r="FW185" s="135"/>
      <c r="FX185" s="135"/>
      <c r="FY185" s="135"/>
      <c r="FZ185" s="135"/>
      <c r="GA185" s="135"/>
      <c r="GB185" s="135"/>
      <c r="GC185" s="135"/>
      <c r="GD185" s="135"/>
      <c r="GE185" s="135"/>
      <c r="GF185" s="135"/>
      <c r="GG185" s="135"/>
      <c r="GH185" s="135"/>
      <c r="GI185" s="135"/>
      <c r="GJ185" s="135"/>
      <c r="GK185" s="135"/>
      <c r="GL185" s="132"/>
      <c r="GM185" s="132"/>
      <c r="GN185" s="132"/>
      <c r="GO185" s="132"/>
      <c r="GP185" s="132"/>
      <c r="GQ185" s="132"/>
      <c r="GR185" s="135"/>
      <c r="GS185" s="135"/>
      <c r="GT185" s="135"/>
      <c r="GU185" s="135"/>
      <c r="GV185" s="135"/>
      <c r="GW185" s="135"/>
      <c r="GX185" s="135"/>
      <c r="GY185" s="132"/>
      <c r="GZ185" s="132"/>
      <c r="HA185" s="132"/>
      <c r="HB185" s="135"/>
      <c r="HC185" s="135"/>
      <c r="HD185" s="135"/>
      <c r="HE185" s="135"/>
      <c r="HF185" s="135"/>
      <c r="HG185" s="135"/>
      <c r="HH185" s="135"/>
      <c r="HI185" s="132"/>
      <c r="HJ185" s="132"/>
      <c r="HK185" s="132"/>
      <c r="HL185" s="132"/>
      <c r="HM185" s="132"/>
      <c r="HN185" s="132"/>
      <c r="HO185" s="135"/>
      <c r="HP185" s="135"/>
      <c r="HQ185" s="135"/>
      <c r="HR185" s="135"/>
      <c r="HS185" s="135"/>
      <c r="HT185" s="135"/>
      <c r="HU185" s="135"/>
      <c r="HV185" s="135"/>
      <c r="HW185" s="135"/>
      <c r="HX185" s="135"/>
      <c r="HY185" s="135"/>
      <c r="HZ185" s="135"/>
      <c r="IA185" s="135"/>
      <c r="IB185" s="135"/>
      <c r="IC185" s="135"/>
      <c r="ID185" s="135"/>
      <c r="IE185" s="135"/>
      <c r="IF185" s="135"/>
      <c r="IG185" s="135"/>
      <c r="IH185" s="135"/>
      <c r="II185" s="135"/>
      <c r="IJ185" s="135"/>
      <c r="IK185" s="135"/>
      <c r="IL185" s="135"/>
      <c r="IM185" s="135"/>
      <c r="IN185" s="135"/>
      <c r="IO185" s="132"/>
      <c r="IP185" s="132"/>
      <c r="IQ185" s="132"/>
      <c r="IR185" s="332"/>
      <c r="IS185" s="132"/>
      <c r="IT185" s="332"/>
      <c r="IU185" s="332"/>
      <c r="IV185" s="332"/>
      <c r="IW185" s="332"/>
      <c r="IX185" s="332"/>
      <c r="IY185" s="332"/>
      <c r="IZ185" s="332"/>
      <c r="JA185" s="332"/>
      <c r="JB185" s="332"/>
      <c r="JC185" s="332"/>
      <c r="JD185" s="332"/>
      <c r="JE185" s="332"/>
      <c r="JF185" s="332"/>
      <c r="JG185" s="332"/>
      <c r="JH185" s="332"/>
      <c r="JI185" s="332"/>
      <c r="JJ185" s="332"/>
      <c r="JK185" s="332"/>
      <c r="JL185" s="332"/>
      <c r="JM185" s="332"/>
      <c r="JN185" s="332"/>
      <c r="JO185" s="332"/>
      <c r="JP185" s="332"/>
      <c r="JQ185" s="332"/>
      <c r="JR185" s="332"/>
      <c r="JS185" s="332"/>
      <c r="JT185" s="332"/>
      <c r="JU185" s="332"/>
      <c r="JV185" s="332"/>
      <c r="JW185" s="332"/>
      <c r="JX185" s="332"/>
      <c r="JY185" s="332"/>
      <c r="JZ185" s="332"/>
      <c r="KA185" s="332"/>
      <c r="KB185" s="332"/>
      <c r="KC185" s="332"/>
      <c r="KD185" s="332"/>
      <c r="KE185" s="332"/>
      <c r="KF185" s="332"/>
      <c r="KG185" s="332"/>
      <c r="KH185" s="332"/>
      <c r="KI185" s="332"/>
      <c r="KJ185" s="332"/>
      <c r="KK185" s="332"/>
      <c r="KL185" s="332"/>
      <c r="KM185" s="332"/>
      <c r="KN185" s="332"/>
      <c r="KO185" s="332"/>
      <c r="KP185" s="332"/>
      <c r="KQ185" s="332"/>
      <c r="KR185" s="332"/>
      <c r="KS185" s="332"/>
      <c r="KT185" s="332"/>
      <c r="KU185" s="332"/>
      <c r="KV185" s="332"/>
      <c r="KW185" s="332"/>
      <c r="KX185" s="332"/>
      <c r="KY185" s="332"/>
      <c r="KZ185" s="332"/>
      <c r="LA185" s="332"/>
      <c r="LB185" s="332"/>
      <c r="LC185" s="332"/>
      <c r="LD185" s="332"/>
      <c r="LE185" s="332"/>
      <c r="LF185" s="332"/>
      <c r="LG185" s="332"/>
      <c r="LH185" s="332"/>
      <c r="LI185" s="332"/>
      <c r="LJ185" s="332"/>
      <c r="LK185" s="332"/>
      <c r="LL185" s="332"/>
      <c r="LM185" s="332"/>
      <c r="LN185" s="332"/>
      <c r="LO185" s="332"/>
      <c r="LP185" s="332"/>
      <c r="LQ185" s="332"/>
      <c r="LR185" s="332"/>
      <c r="LS185" s="132">
        <f t="shared" si="51"/>
        <v>18501.541250000002</v>
      </c>
      <c r="LT185" s="132">
        <f t="shared" si="52"/>
        <v>18501.541250000002</v>
      </c>
      <c r="LU185" s="137">
        <f t="shared" si="53"/>
        <v>76.174845770271844</v>
      </c>
      <c r="LV185" s="136">
        <f t="shared" si="48"/>
        <v>4.1172162222037493E-3</v>
      </c>
      <c r="LW185" s="137">
        <f t="shared" si="49"/>
        <v>15547.899159663866</v>
      </c>
      <c r="LX185" s="137">
        <f t="shared" si="50"/>
        <v>2954.1008403361348</v>
      </c>
      <c r="LY185" s="377">
        <f t="shared" si="56"/>
        <v>18502</v>
      </c>
      <c r="LZ185" s="138" t="s">
        <v>118</v>
      </c>
    </row>
    <row r="186" spans="1:338" s="5" customFormat="1" ht="125.55" customHeight="1" x14ac:dyDescent="0.3">
      <c r="A186" s="131">
        <f t="shared" si="54"/>
        <v>183</v>
      </c>
      <c r="B186" s="139" t="s">
        <v>580</v>
      </c>
      <c r="C186" s="140" t="s">
        <v>581</v>
      </c>
      <c r="D186" s="141" t="s">
        <v>8</v>
      </c>
      <c r="E186" s="142">
        <v>1</v>
      </c>
      <c r="F186" s="132"/>
      <c r="G186" s="132"/>
      <c r="H186" s="132"/>
      <c r="I186" s="132"/>
      <c r="J186" s="132"/>
      <c r="K186" s="132"/>
      <c r="L186" s="132"/>
      <c r="M186" s="132"/>
      <c r="N186" s="132"/>
      <c r="O186" s="132"/>
      <c r="P186" s="132"/>
      <c r="Q186" s="132"/>
      <c r="R186" s="132"/>
      <c r="S186" s="132"/>
      <c r="T186" s="132"/>
      <c r="U186" s="132"/>
      <c r="V186" s="132"/>
      <c r="W186" s="132"/>
      <c r="X186" s="132"/>
      <c r="Y186" s="132"/>
      <c r="Z186" s="132"/>
      <c r="AA186" s="132"/>
      <c r="AB186" s="132"/>
      <c r="AC186" s="132"/>
      <c r="AD186" s="132"/>
      <c r="AE186" s="132"/>
      <c r="AF186" s="133"/>
      <c r="AG186" s="132"/>
      <c r="AH186" s="132"/>
      <c r="AI186" s="132"/>
      <c r="AJ186" s="132"/>
      <c r="AK186" s="134"/>
      <c r="AL186" s="134"/>
      <c r="AM186" s="135"/>
      <c r="AN186" s="137"/>
      <c r="AO186" s="135"/>
      <c r="AP186" s="135"/>
      <c r="AQ186" s="135"/>
      <c r="AR186" s="135"/>
      <c r="AS186" s="135"/>
      <c r="AT186" s="135"/>
      <c r="AU186" s="135"/>
      <c r="AV186" s="137"/>
      <c r="AW186" s="137"/>
      <c r="AX186" s="132"/>
      <c r="AY186" s="132"/>
      <c r="AZ186" s="137"/>
      <c r="BA186" s="137"/>
      <c r="BB186" s="135"/>
      <c r="BC186" s="135"/>
      <c r="BD186" s="137"/>
      <c r="BE186" s="137"/>
      <c r="BF186" s="135"/>
      <c r="BG186" s="135"/>
      <c r="BH186" s="135"/>
      <c r="BI186" s="135"/>
      <c r="BJ186" s="135"/>
      <c r="BK186" s="135"/>
      <c r="BL186" s="135"/>
      <c r="BM186" s="135"/>
      <c r="BN186" s="135"/>
      <c r="BO186" s="135"/>
      <c r="BP186" s="135"/>
      <c r="BQ186" s="330"/>
      <c r="BR186" s="135"/>
      <c r="BS186" s="135"/>
      <c r="BT186" s="135"/>
      <c r="BU186" s="135"/>
      <c r="BV186" s="135"/>
      <c r="BW186" s="135"/>
      <c r="BX186" s="135"/>
      <c r="BY186" s="135"/>
      <c r="BZ186" s="132"/>
      <c r="CA186" s="132"/>
      <c r="CB186" s="132"/>
      <c r="CC186" s="132"/>
      <c r="CD186" s="132"/>
      <c r="CE186" s="132"/>
      <c r="CF186" s="137"/>
      <c r="CG186" s="137"/>
      <c r="CH186" s="330"/>
      <c r="CI186" s="135"/>
      <c r="CJ186" s="135"/>
      <c r="CK186" s="135"/>
      <c r="CL186" s="135"/>
      <c r="CM186" s="135"/>
      <c r="CN186" s="135"/>
      <c r="CO186" s="330"/>
      <c r="CP186" s="135"/>
      <c r="CQ186" s="135"/>
      <c r="CR186" s="135"/>
      <c r="CS186" s="135"/>
      <c r="CT186" s="135"/>
      <c r="CU186" s="135"/>
      <c r="CV186" s="135"/>
      <c r="CW186" s="135"/>
      <c r="CX186" s="135"/>
      <c r="CY186" s="135"/>
      <c r="CZ186" s="135"/>
      <c r="DA186" s="135"/>
      <c r="DB186" s="137"/>
      <c r="DC186" s="137"/>
      <c r="DD186" s="137"/>
      <c r="DE186" s="135"/>
      <c r="DF186" s="135"/>
      <c r="DG186" s="135"/>
      <c r="DH186" s="135"/>
      <c r="DI186" s="135"/>
      <c r="DJ186" s="135"/>
      <c r="DK186" s="135"/>
      <c r="DL186" s="135"/>
      <c r="DM186" s="135"/>
      <c r="DN186" s="135"/>
      <c r="DO186" s="135"/>
      <c r="DP186" s="135"/>
      <c r="DQ186" s="135"/>
      <c r="DR186" s="135"/>
      <c r="DS186" s="135"/>
      <c r="DT186" s="135"/>
      <c r="DU186" s="135"/>
      <c r="DV186" s="135"/>
      <c r="DW186" s="135"/>
      <c r="DX186" s="135"/>
      <c r="DY186" s="135"/>
      <c r="DZ186" s="135"/>
      <c r="EA186" s="135"/>
      <c r="EB186" s="135"/>
      <c r="EC186" s="135"/>
      <c r="ED186" s="135"/>
      <c r="EE186" s="135"/>
      <c r="EF186" s="135"/>
      <c r="EG186" s="135"/>
      <c r="EH186" s="135"/>
      <c r="EI186" s="135"/>
      <c r="EJ186" s="135"/>
      <c r="EK186" s="135"/>
      <c r="EL186" s="135"/>
      <c r="EM186" s="135"/>
      <c r="EN186" s="135"/>
      <c r="EO186" s="135"/>
      <c r="EP186" s="135"/>
      <c r="EQ186" s="135"/>
      <c r="ER186" s="135"/>
      <c r="ES186" s="135"/>
      <c r="ET186" s="135"/>
      <c r="EU186" s="135"/>
      <c r="EV186" s="135"/>
      <c r="EW186" s="135"/>
      <c r="EX186" s="135"/>
      <c r="EY186" s="135"/>
      <c r="EZ186" s="135"/>
      <c r="FA186" s="135"/>
      <c r="FB186" s="135"/>
      <c r="FC186" s="135"/>
      <c r="FD186" s="135"/>
      <c r="FE186" s="135"/>
      <c r="FF186" s="135"/>
      <c r="FG186" s="135"/>
      <c r="FH186" s="135"/>
      <c r="FI186" s="135"/>
      <c r="FJ186" s="135">
        <v>40000</v>
      </c>
      <c r="FK186" s="135">
        <f t="shared" ref="FK186:FK187" si="68">+(FJ186*5.1%)+FJ186</f>
        <v>42040</v>
      </c>
      <c r="FL186" s="135">
        <v>53000</v>
      </c>
      <c r="FM186" s="135">
        <f t="shared" ref="FM186:FM187" si="69">+(FL186*5.1%)+FL186</f>
        <v>55703</v>
      </c>
      <c r="FN186" s="135"/>
      <c r="FO186" s="135"/>
      <c r="FP186" s="135"/>
      <c r="FQ186" s="135"/>
      <c r="FR186" s="135"/>
      <c r="FS186" s="135"/>
      <c r="FT186" s="135"/>
      <c r="FU186" s="135"/>
      <c r="FV186" s="135"/>
      <c r="FW186" s="135"/>
      <c r="FX186" s="135"/>
      <c r="FY186" s="135"/>
      <c r="FZ186" s="135"/>
      <c r="GA186" s="135"/>
      <c r="GB186" s="135"/>
      <c r="GC186" s="135"/>
      <c r="GD186" s="135"/>
      <c r="GE186" s="135"/>
      <c r="GF186" s="135"/>
      <c r="GG186" s="135"/>
      <c r="GH186" s="135"/>
      <c r="GI186" s="135"/>
      <c r="GJ186" s="135"/>
      <c r="GK186" s="135"/>
      <c r="GL186" s="132"/>
      <c r="GM186" s="132"/>
      <c r="GN186" s="132"/>
      <c r="GO186" s="132"/>
      <c r="GP186" s="132"/>
      <c r="GQ186" s="132"/>
      <c r="GR186" s="135"/>
      <c r="GS186" s="135"/>
      <c r="GT186" s="135"/>
      <c r="GU186" s="135"/>
      <c r="GV186" s="135"/>
      <c r="GW186" s="135"/>
      <c r="GX186" s="135"/>
      <c r="GY186" s="132"/>
      <c r="GZ186" s="132"/>
      <c r="HA186" s="132"/>
      <c r="HB186" s="135"/>
      <c r="HC186" s="135"/>
      <c r="HD186" s="135"/>
      <c r="HE186" s="135"/>
      <c r="HF186" s="135"/>
      <c r="HG186" s="135"/>
      <c r="HH186" s="135"/>
      <c r="HI186" s="132"/>
      <c r="HJ186" s="132"/>
      <c r="HK186" s="132"/>
      <c r="HL186" s="132"/>
      <c r="HM186" s="132"/>
      <c r="HN186" s="132"/>
      <c r="HO186" s="135"/>
      <c r="HP186" s="135"/>
      <c r="HQ186" s="135"/>
      <c r="HR186" s="135"/>
      <c r="HS186" s="135"/>
      <c r="HT186" s="135"/>
      <c r="HU186" s="135"/>
      <c r="HV186" s="135"/>
      <c r="HW186" s="135"/>
      <c r="HX186" s="135"/>
      <c r="HY186" s="135"/>
      <c r="HZ186" s="135"/>
      <c r="IA186" s="135"/>
      <c r="IB186" s="135"/>
      <c r="IC186" s="135"/>
      <c r="ID186" s="135"/>
      <c r="IE186" s="135"/>
      <c r="IF186" s="135"/>
      <c r="IG186" s="135"/>
      <c r="IH186" s="135"/>
      <c r="II186" s="135"/>
      <c r="IJ186" s="135"/>
      <c r="IK186" s="135"/>
      <c r="IL186" s="135"/>
      <c r="IM186" s="135"/>
      <c r="IN186" s="135"/>
      <c r="IO186" s="132"/>
      <c r="IP186" s="132"/>
      <c r="IQ186" s="132"/>
      <c r="IR186" s="332"/>
      <c r="IS186" s="132"/>
      <c r="IT186" s="332"/>
      <c r="IU186" s="332"/>
      <c r="IV186" s="332"/>
      <c r="IW186" s="332"/>
      <c r="IX186" s="332"/>
      <c r="IY186" s="332"/>
      <c r="IZ186" s="332"/>
      <c r="JA186" s="332"/>
      <c r="JB186" s="332"/>
      <c r="JC186" s="332"/>
      <c r="JD186" s="332"/>
      <c r="JE186" s="332"/>
      <c r="JF186" s="332"/>
      <c r="JG186" s="332"/>
      <c r="JH186" s="332"/>
      <c r="JI186" s="332"/>
      <c r="JJ186" s="332"/>
      <c r="JK186" s="332"/>
      <c r="JL186" s="332"/>
      <c r="JM186" s="332"/>
      <c r="JN186" s="332"/>
      <c r="JO186" s="332"/>
      <c r="JP186" s="332"/>
      <c r="JQ186" s="332"/>
      <c r="JR186" s="332"/>
      <c r="JS186" s="332"/>
      <c r="JT186" s="332"/>
      <c r="JU186" s="332"/>
      <c r="JV186" s="332"/>
      <c r="JW186" s="332"/>
      <c r="JX186" s="332"/>
      <c r="JY186" s="332"/>
      <c r="JZ186" s="332"/>
      <c r="KA186" s="332"/>
      <c r="KB186" s="332"/>
      <c r="KC186" s="332"/>
      <c r="KD186" s="332"/>
      <c r="KE186" s="332"/>
      <c r="KF186" s="332"/>
      <c r="KG186" s="332"/>
      <c r="KH186" s="332"/>
      <c r="KI186" s="332"/>
      <c r="KJ186" s="332"/>
      <c r="KK186" s="332"/>
      <c r="KL186" s="332"/>
      <c r="KM186" s="332"/>
      <c r="KN186" s="332"/>
      <c r="KO186" s="332"/>
      <c r="KP186" s="332"/>
      <c r="KQ186" s="332"/>
      <c r="KR186" s="332"/>
      <c r="KS186" s="332"/>
      <c r="KT186" s="332"/>
      <c r="KU186" s="332"/>
      <c r="KV186" s="332"/>
      <c r="KW186" s="332"/>
      <c r="KX186" s="332"/>
      <c r="KY186" s="332"/>
      <c r="KZ186" s="332"/>
      <c r="LA186" s="332"/>
      <c r="LB186" s="332"/>
      <c r="LC186" s="332"/>
      <c r="LD186" s="332"/>
      <c r="LE186" s="332"/>
      <c r="LF186" s="332"/>
      <c r="LG186" s="332"/>
      <c r="LH186" s="332"/>
      <c r="LI186" s="332"/>
      <c r="LJ186" s="332"/>
      <c r="LK186" s="332"/>
      <c r="LL186" s="332"/>
      <c r="LM186" s="332"/>
      <c r="LN186" s="332"/>
      <c r="LO186" s="332"/>
      <c r="LP186" s="332"/>
      <c r="LQ186" s="332"/>
      <c r="LR186" s="332"/>
      <c r="LS186" s="132">
        <f t="shared" si="51"/>
        <v>48871.5</v>
      </c>
      <c r="LT186" s="132">
        <f t="shared" si="52"/>
        <v>48871.5</v>
      </c>
      <c r="LU186" s="137">
        <f t="shared" si="53"/>
        <v>9661.1999513517985</v>
      </c>
      <c r="LV186" s="136">
        <f t="shared" si="48"/>
        <v>0.19768576678333585</v>
      </c>
      <c r="LW186" s="137">
        <f t="shared" si="49"/>
        <v>41068.907563025212</v>
      </c>
      <c r="LX186" s="137">
        <f t="shared" si="50"/>
        <v>7803.09243697479</v>
      </c>
      <c r="LY186" s="377">
        <f t="shared" si="56"/>
        <v>48872</v>
      </c>
      <c r="LZ186" s="138" t="s">
        <v>283</v>
      </c>
    </row>
    <row r="187" spans="1:338" s="5" customFormat="1" ht="73.05" customHeight="1" x14ac:dyDescent="0.3">
      <c r="A187" s="131">
        <f t="shared" si="54"/>
        <v>184</v>
      </c>
      <c r="B187" s="139" t="s">
        <v>582</v>
      </c>
      <c r="C187" s="140" t="s">
        <v>583</v>
      </c>
      <c r="D187" s="141" t="s">
        <v>8</v>
      </c>
      <c r="E187" s="142">
        <v>1</v>
      </c>
      <c r="F187" s="132"/>
      <c r="G187" s="132"/>
      <c r="H187" s="132"/>
      <c r="I187" s="132"/>
      <c r="J187" s="132"/>
      <c r="K187" s="132"/>
      <c r="L187" s="132"/>
      <c r="M187" s="132"/>
      <c r="N187" s="132"/>
      <c r="O187" s="132"/>
      <c r="P187" s="132"/>
      <c r="Q187" s="132"/>
      <c r="R187" s="132"/>
      <c r="S187" s="132"/>
      <c r="T187" s="132"/>
      <c r="U187" s="132"/>
      <c r="V187" s="132"/>
      <c r="W187" s="132"/>
      <c r="X187" s="132"/>
      <c r="Y187" s="132"/>
      <c r="Z187" s="132"/>
      <c r="AA187" s="132"/>
      <c r="AB187" s="132"/>
      <c r="AC187" s="132"/>
      <c r="AD187" s="132"/>
      <c r="AE187" s="132"/>
      <c r="AF187" s="133"/>
      <c r="AG187" s="132"/>
      <c r="AH187" s="132"/>
      <c r="AI187" s="132"/>
      <c r="AJ187" s="132"/>
      <c r="AK187" s="134"/>
      <c r="AL187" s="134"/>
      <c r="AM187" s="135"/>
      <c r="AN187" s="137"/>
      <c r="AO187" s="135"/>
      <c r="AP187" s="135"/>
      <c r="AQ187" s="135"/>
      <c r="AR187" s="135"/>
      <c r="AS187" s="135"/>
      <c r="AT187" s="135"/>
      <c r="AU187" s="135"/>
      <c r="AV187" s="137"/>
      <c r="AW187" s="137"/>
      <c r="AX187" s="132"/>
      <c r="AY187" s="132"/>
      <c r="AZ187" s="137"/>
      <c r="BA187" s="137"/>
      <c r="BB187" s="135"/>
      <c r="BC187" s="135"/>
      <c r="BD187" s="137"/>
      <c r="BE187" s="137"/>
      <c r="BF187" s="135"/>
      <c r="BG187" s="135"/>
      <c r="BH187" s="135"/>
      <c r="BI187" s="135"/>
      <c r="BJ187" s="135"/>
      <c r="BK187" s="135"/>
      <c r="BL187" s="135"/>
      <c r="BM187" s="135"/>
      <c r="BN187" s="135"/>
      <c r="BO187" s="135"/>
      <c r="BP187" s="135"/>
      <c r="BQ187" s="330"/>
      <c r="BR187" s="135"/>
      <c r="BS187" s="135"/>
      <c r="BT187" s="135"/>
      <c r="BU187" s="135"/>
      <c r="BV187" s="135"/>
      <c r="BW187" s="135"/>
      <c r="BX187" s="135"/>
      <c r="BY187" s="135"/>
      <c r="BZ187" s="132"/>
      <c r="CA187" s="132"/>
      <c r="CB187" s="132"/>
      <c r="CC187" s="132"/>
      <c r="CD187" s="132"/>
      <c r="CE187" s="132"/>
      <c r="CF187" s="137"/>
      <c r="CG187" s="137"/>
      <c r="CH187" s="330"/>
      <c r="CI187" s="135"/>
      <c r="CJ187" s="135"/>
      <c r="CK187" s="135"/>
      <c r="CL187" s="135"/>
      <c r="CM187" s="135"/>
      <c r="CN187" s="135"/>
      <c r="CO187" s="330"/>
      <c r="CP187" s="135"/>
      <c r="CQ187" s="135"/>
      <c r="CR187" s="135"/>
      <c r="CS187" s="135"/>
      <c r="CT187" s="135"/>
      <c r="CU187" s="135"/>
      <c r="CV187" s="135"/>
      <c r="CW187" s="135"/>
      <c r="CX187" s="135"/>
      <c r="CY187" s="135"/>
      <c r="CZ187" s="135"/>
      <c r="DA187" s="135"/>
      <c r="DB187" s="137"/>
      <c r="DC187" s="137"/>
      <c r="DD187" s="137"/>
      <c r="DE187" s="135"/>
      <c r="DF187" s="135"/>
      <c r="DG187" s="135"/>
      <c r="DH187" s="135"/>
      <c r="DI187" s="135"/>
      <c r="DJ187" s="135"/>
      <c r="DK187" s="135"/>
      <c r="DL187" s="135"/>
      <c r="DM187" s="135"/>
      <c r="DN187" s="135"/>
      <c r="DO187" s="135"/>
      <c r="DP187" s="135"/>
      <c r="DQ187" s="135"/>
      <c r="DR187" s="135"/>
      <c r="DS187" s="135"/>
      <c r="DT187" s="135"/>
      <c r="DU187" s="135"/>
      <c r="DV187" s="135"/>
      <c r="DW187" s="135"/>
      <c r="DX187" s="135"/>
      <c r="DY187" s="135"/>
      <c r="DZ187" s="135"/>
      <c r="EA187" s="135"/>
      <c r="EB187" s="135"/>
      <c r="EC187" s="135"/>
      <c r="ED187" s="135"/>
      <c r="EE187" s="135"/>
      <c r="EF187" s="135"/>
      <c r="EG187" s="135"/>
      <c r="EH187" s="135"/>
      <c r="EI187" s="135"/>
      <c r="EJ187" s="135"/>
      <c r="EK187" s="135"/>
      <c r="EL187" s="135"/>
      <c r="EM187" s="135"/>
      <c r="EN187" s="135"/>
      <c r="EO187" s="135"/>
      <c r="EP187" s="135"/>
      <c r="EQ187" s="135"/>
      <c r="ER187" s="135"/>
      <c r="ES187" s="135"/>
      <c r="ET187" s="135"/>
      <c r="EU187" s="135"/>
      <c r="EV187" s="135"/>
      <c r="EW187" s="135"/>
      <c r="EX187" s="135"/>
      <c r="EY187" s="135"/>
      <c r="EZ187" s="135"/>
      <c r="FA187" s="135"/>
      <c r="FB187" s="135"/>
      <c r="FC187" s="135"/>
      <c r="FD187" s="135"/>
      <c r="FE187" s="135"/>
      <c r="FF187" s="135"/>
      <c r="FG187" s="135"/>
      <c r="FH187" s="135"/>
      <c r="FI187" s="135"/>
      <c r="FJ187" s="135">
        <v>14000</v>
      </c>
      <c r="FK187" s="135">
        <f t="shared" si="68"/>
        <v>14714</v>
      </c>
      <c r="FL187" s="135">
        <v>17000</v>
      </c>
      <c r="FM187" s="135">
        <f t="shared" si="69"/>
        <v>17867</v>
      </c>
      <c r="FN187" s="135"/>
      <c r="FO187" s="135"/>
      <c r="FP187" s="135"/>
      <c r="FQ187" s="135"/>
      <c r="FR187" s="135"/>
      <c r="FS187" s="135"/>
      <c r="FT187" s="135"/>
      <c r="FU187" s="135"/>
      <c r="FV187" s="135"/>
      <c r="FW187" s="135"/>
      <c r="FX187" s="135"/>
      <c r="FY187" s="135"/>
      <c r="FZ187" s="135"/>
      <c r="GA187" s="135"/>
      <c r="GB187" s="135"/>
      <c r="GC187" s="135"/>
      <c r="GD187" s="135"/>
      <c r="GE187" s="135"/>
      <c r="GF187" s="135"/>
      <c r="GG187" s="135"/>
      <c r="GH187" s="135"/>
      <c r="GI187" s="135"/>
      <c r="GJ187" s="135"/>
      <c r="GK187" s="135"/>
      <c r="GL187" s="132"/>
      <c r="GM187" s="132"/>
      <c r="GN187" s="132"/>
      <c r="GO187" s="132"/>
      <c r="GP187" s="132"/>
      <c r="GQ187" s="132"/>
      <c r="GR187" s="135"/>
      <c r="GS187" s="135"/>
      <c r="GT187" s="135"/>
      <c r="GU187" s="135"/>
      <c r="GV187" s="135"/>
      <c r="GW187" s="135"/>
      <c r="GX187" s="135"/>
      <c r="GY187" s="132"/>
      <c r="GZ187" s="132"/>
      <c r="HA187" s="132"/>
      <c r="HB187" s="135"/>
      <c r="HC187" s="135"/>
      <c r="HD187" s="135"/>
      <c r="HE187" s="135"/>
      <c r="HF187" s="135"/>
      <c r="HG187" s="135"/>
      <c r="HH187" s="135"/>
      <c r="HI187" s="132"/>
      <c r="HJ187" s="132"/>
      <c r="HK187" s="132"/>
      <c r="HL187" s="132"/>
      <c r="HM187" s="132"/>
      <c r="HN187" s="132"/>
      <c r="HO187" s="135"/>
      <c r="HP187" s="135"/>
      <c r="HQ187" s="135"/>
      <c r="HR187" s="135"/>
      <c r="HS187" s="135"/>
      <c r="HT187" s="135"/>
      <c r="HU187" s="135"/>
      <c r="HV187" s="135"/>
      <c r="HW187" s="135"/>
      <c r="HX187" s="135"/>
      <c r="HY187" s="135"/>
      <c r="HZ187" s="135"/>
      <c r="IA187" s="135"/>
      <c r="IB187" s="135"/>
      <c r="IC187" s="135"/>
      <c r="ID187" s="135"/>
      <c r="IE187" s="135"/>
      <c r="IF187" s="135"/>
      <c r="IG187" s="135"/>
      <c r="IH187" s="135"/>
      <c r="II187" s="135"/>
      <c r="IJ187" s="135"/>
      <c r="IK187" s="135"/>
      <c r="IL187" s="135"/>
      <c r="IM187" s="135"/>
      <c r="IN187" s="135"/>
      <c r="IO187" s="132"/>
      <c r="IP187" s="132"/>
      <c r="IQ187" s="132"/>
      <c r="IR187" s="332"/>
      <c r="IS187" s="132"/>
      <c r="IT187" s="332"/>
      <c r="IU187" s="332"/>
      <c r="IV187" s="332"/>
      <c r="IW187" s="332"/>
      <c r="IX187" s="332"/>
      <c r="IY187" s="332"/>
      <c r="IZ187" s="332"/>
      <c r="JA187" s="332"/>
      <c r="JB187" s="332"/>
      <c r="JC187" s="332"/>
      <c r="JD187" s="332"/>
      <c r="JE187" s="332"/>
      <c r="JF187" s="332"/>
      <c r="JG187" s="332"/>
      <c r="JH187" s="332"/>
      <c r="JI187" s="332"/>
      <c r="JJ187" s="332"/>
      <c r="JK187" s="332"/>
      <c r="JL187" s="332"/>
      <c r="JM187" s="332"/>
      <c r="JN187" s="332"/>
      <c r="JO187" s="332"/>
      <c r="JP187" s="332"/>
      <c r="JQ187" s="332"/>
      <c r="JR187" s="332"/>
      <c r="JS187" s="332"/>
      <c r="JT187" s="332"/>
      <c r="JU187" s="332"/>
      <c r="JV187" s="332"/>
      <c r="JW187" s="332"/>
      <c r="JX187" s="332"/>
      <c r="JY187" s="332"/>
      <c r="JZ187" s="332"/>
      <c r="KA187" s="332"/>
      <c r="KB187" s="332"/>
      <c r="KC187" s="332"/>
      <c r="KD187" s="332"/>
      <c r="KE187" s="332"/>
      <c r="KF187" s="332"/>
      <c r="KG187" s="332"/>
      <c r="KH187" s="332"/>
      <c r="KI187" s="332"/>
      <c r="KJ187" s="332"/>
      <c r="KK187" s="332"/>
      <c r="KL187" s="332"/>
      <c r="KM187" s="332"/>
      <c r="KN187" s="332"/>
      <c r="KO187" s="332"/>
      <c r="KP187" s="332"/>
      <c r="KQ187" s="332"/>
      <c r="KR187" s="332"/>
      <c r="KS187" s="332"/>
      <c r="KT187" s="332"/>
      <c r="KU187" s="332"/>
      <c r="KV187" s="332"/>
      <c r="KW187" s="332"/>
      <c r="KX187" s="332"/>
      <c r="KY187" s="332"/>
      <c r="KZ187" s="332"/>
      <c r="LA187" s="332"/>
      <c r="LB187" s="332"/>
      <c r="LC187" s="332"/>
      <c r="LD187" s="332"/>
      <c r="LE187" s="332"/>
      <c r="LF187" s="332"/>
      <c r="LG187" s="332"/>
      <c r="LH187" s="332"/>
      <c r="LI187" s="332"/>
      <c r="LJ187" s="332"/>
      <c r="LK187" s="332"/>
      <c r="LL187" s="332"/>
      <c r="LM187" s="332"/>
      <c r="LN187" s="332"/>
      <c r="LO187" s="332"/>
      <c r="LP187" s="332"/>
      <c r="LQ187" s="332"/>
      <c r="LR187" s="332"/>
      <c r="LS187" s="132">
        <f t="shared" si="51"/>
        <v>16290.5</v>
      </c>
      <c r="LT187" s="132">
        <f t="shared" si="52"/>
        <v>16290.5</v>
      </c>
      <c r="LU187" s="137">
        <f t="shared" si="53"/>
        <v>2229.5076810811843</v>
      </c>
      <c r="LV187" s="136">
        <f t="shared" si="48"/>
        <v>0.1368593770038479</v>
      </c>
      <c r="LW187" s="137">
        <f t="shared" si="49"/>
        <v>13689.915966386556</v>
      </c>
      <c r="LX187" s="137">
        <f t="shared" si="50"/>
        <v>2601.0840336134456</v>
      </c>
      <c r="LY187" s="377">
        <f t="shared" si="56"/>
        <v>16291</v>
      </c>
      <c r="LZ187" s="138" t="s">
        <v>125</v>
      </c>
    </row>
    <row r="188" spans="1:338" s="5" customFormat="1" ht="91.5" customHeight="1" x14ac:dyDescent="0.3">
      <c r="A188" s="131">
        <f t="shared" si="54"/>
        <v>185</v>
      </c>
      <c r="B188" s="139" t="s">
        <v>584</v>
      </c>
      <c r="C188" s="140" t="s">
        <v>585</v>
      </c>
      <c r="D188" s="141" t="s">
        <v>51</v>
      </c>
      <c r="E188" s="142">
        <v>1</v>
      </c>
      <c r="F188" s="132"/>
      <c r="G188" s="132"/>
      <c r="H188" s="132"/>
      <c r="I188" s="132"/>
      <c r="J188" s="132"/>
      <c r="K188" s="132"/>
      <c r="L188" s="132"/>
      <c r="M188" s="132"/>
      <c r="N188" s="132"/>
      <c r="O188" s="132"/>
      <c r="P188" s="132"/>
      <c r="Q188" s="132"/>
      <c r="R188" s="132"/>
      <c r="S188" s="132"/>
      <c r="T188" s="132"/>
      <c r="U188" s="132"/>
      <c r="V188" s="132"/>
      <c r="W188" s="132"/>
      <c r="X188" s="132"/>
      <c r="Y188" s="132"/>
      <c r="Z188" s="132"/>
      <c r="AA188" s="132"/>
      <c r="AB188" s="132"/>
      <c r="AC188" s="132"/>
      <c r="AD188" s="132"/>
      <c r="AE188" s="132"/>
      <c r="AF188" s="133"/>
      <c r="AG188" s="132"/>
      <c r="AH188" s="132"/>
      <c r="AI188" s="132"/>
      <c r="AJ188" s="132"/>
      <c r="AK188" s="134"/>
      <c r="AL188" s="134"/>
      <c r="AM188" s="135"/>
      <c r="AN188" s="137"/>
      <c r="AO188" s="135"/>
      <c r="AP188" s="135"/>
      <c r="AQ188" s="135"/>
      <c r="AR188" s="135"/>
      <c r="AS188" s="135"/>
      <c r="AT188" s="135"/>
      <c r="AU188" s="135"/>
      <c r="AV188" s="137"/>
      <c r="AW188" s="137"/>
      <c r="AX188" s="132">
        <v>22326.78</v>
      </c>
      <c r="AY188" s="132">
        <f t="shared" ref="AY188" si="70">+(AX188*5.1%)+AX188</f>
        <v>23465.445779999998</v>
      </c>
      <c r="AZ188" s="137"/>
      <c r="BA188" s="137"/>
      <c r="BB188" s="135"/>
      <c r="BC188" s="135"/>
      <c r="BD188" s="137"/>
      <c r="BE188" s="137"/>
      <c r="BF188" s="135"/>
      <c r="BG188" s="135"/>
      <c r="BH188" s="135"/>
      <c r="BI188" s="135"/>
      <c r="BJ188" s="135"/>
      <c r="BK188" s="135"/>
      <c r="BL188" s="135"/>
      <c r="BM188" s="135"/>
      <c r="BN188" s="135"/>
      <c r="BO188" s="135"/>
      <c r="BP188" s="135"/>
      <c r="BQ188" s="135"/>
      <c r="BR188" s="135"/>
      <c r="BS188" s="135"/>
      <c r="BT188" s="135"/>
      <c r="BU188" s="135"/>
      <c r="BV188" s="135"/>
      <c r="BW188" s="135"/>
      <c r="BX188" s="135"/>
      <c r="BY188" s="135"/>
      <c r="BZ188" s="132"/>
      <c r="CA188" s="132"/>
      <c r="CB188" s="132"/>
      <c r="CC188" s="132"/>
      <c r="CD188" s="132"/>
      <c r="CE188" s="132"/>
      <c r="CF188" s="137"/>
      <c r="CG188" s="137"/>
      <c r="CH188" s="330"/>
      <c r="CI188" s="135"/>
      <c r="CJ188" s="135"/>
      <c r="CK188" s="135"/>
      <c r="CL188" s="135"/>
      <c r="CM188" s="135"/>
      <c r="CN188" s="135"/>
      <c r="CO188" s="330"/>
      <c r="CP188" s="135"/>
      <c r="CQ188" s="135"/>
      <c r="CR188" s="135"/>
      <c r="CS188" s="135"/>
      <c r="CT188" s="135"/>
      <c r="CU188" s="135"/>
      <c r="CV188" s="135"/>
      <c r="CW188" s="135"/>
      <c r="CX188" s="135"/>
      <c r="CY188" s="135"/>
      <c r="CZ188" s="135"/>
      <c r="DA188" s="135"/>
      <c r="DB188" s="137"/>
      <c r="DC188" s="137"/>
      <c r="DD188" s="137"/>
      <c r="DE188" s="135"/>
      <c r="DF188" s="135"/>
      <c r="DG188" s="135"/>
      <c r="DH188" s="135"/>
      <c r="DI188" s="135"/>
      <c r="DJ188" s="135"/>
      <c r="DK188" s="135"/>
      <c r="DL188" s="135"/>
      <c r="DM188" s="135"/>
      <c r="DN188" s="135"/>
      <c r="DO188" s="135"/>
      <c r="DP188" s="135"/>
      <c r="DQ188" s="135"/>
      <c r="DR188" s="135"/>
      <c r="DS188" s="135"/>
      <c r="DT188" s="135"/>
      <c r="DU188" s="135"/>
      <c r="DV188" s="135"/>
      <c r="DW188" s="135"/>
      <c r="DX188" s="135"/>
      <c r="DY188" s="135"/>
      <c r="DZ188" s="135"/>
      <c r="EA188" s="135"/>
      <c r="EB188" s="135"/>
      <c r="EC188" s="135"/>
      <c r="ED188" s="135"/>
      <c r="EE188" s="135"/>
      <c r="EF188" s="135"/>
      <c r="EG188" s="135"/>
      <c r="EH188" s="135"/>
      <c r="EI188" s="135"/>
      <c r="EJ188" s="135"/>
      <c r="EK188" s="135"/>
      <c r="EL188" s="135"/>
      <c r="EM188" s="135"/>
      <c r="EN188" s="135"/>
      <c r="EO188" s="135"/>
      <c r="EP188" s="135"/>
      <c r="EQ188" s="135"/>
      <c r="ER188" s="135"/>
      <c r="ES188" s="135"/>
      <c r="ET188" s="135"/>
      <c r="EU188" s="135"/>
      <c r="EV188" s="135"/>
      <c r="EW188" s="135"/>
      <c r="EX188" s="135"/>
      <c r="EY188" s="135"/>
      <c r="EZ188" s="135"/>
      <c r="FA188" s="135"/>
      <c r="FB188" s="135"/>
      <c r="FC188" s="135"/>
      <c r="FD188" s="135"/>
      <c r="FE188" s="135"/>
      <c r="FF188" s="135"/>
      <c r="FG188" s="135"/>
      <c r="FH188" s="135"/>
      <c r="FI188" s="135"/>
      <c r="FJ188" s="135"/>
      <c r="FK188" s="135"/>
      <c r="FL188" s="135"/>
      <c r="FM188" s="135"/>
      <c r="FN188" s="135">
        <v>15000</v>
      </c>
      <c r="FO188" s="135">
        <f t="shared" ref="FO188:FO190" si="71">+(FN188*5.1%)+FN188</f>
        <v>15765</v>
      </c>
      <c r="FP188" s="135"/>
      <c r="FQ188" s="135"/>
      <c r="FR188" s="135"/>
      <c r="FS188" s="135"/>
      <c r="FT188" s="135"/>
      <c r="FU188" s="135"/>
      <c r="FV188" s="135"/>
      <c r="FW188" s="135"/>
      <c r="FX188" s="135"/>
      <c r="FY188" s="135"/>
      <c r="FZ188" s="135"/>
      <c r="GA188" s="135"/>
      <c r="GB188" s="135"/>
      <c r="GC188" s="135"/>
      <c r="GD188" s="135"/>
      <c r="GE188" s="135"/>
      <c r="GF188" s="135"/>
      <c r="GG188" s="135"/>
      <c r="GH188" s="135"/>
      <c r="GI188" s="135"/>
      <c r="GJ188" s="135"/>
      <c r="GK188" s="135"/>
      <c r="GL188" s="132"/>
      <c r="GM188" s="132"/>
      <c r="GN188" s="132"/>
      <c r="GO188" s="132"/>
      <c r="GP188" s="132"/>
      <c r="GQ188" s="132"/>
      <c r="GR188" s="135"/>
      <c r="GS188" s="135"/>
      <c r="GT188" s="135"/>
      <c r="GU188" s="135"/>
      <c r="GV188" s="135"/>
      <c r="GW188" s="135"/>
      <c r="GX188" s="135"/>
      <c r="GY188" s="132"/>
      <c r="GZ188" s="132"/>
      <c r="HA188" s="132"/>
      <c r="HB188" s="135"/>
      <c r="HC188" s="135"/>
      <c r="HD188" s="135"/>
      <c r="HE188" s="135"/>
      <c r="HF188" s="135"/>
      <c r="HG188" s="135"/>
      <c r="HH188" s="135"/>
      <c r="HI188" s="132"/>
      <c r="HJ188" s="132"/>
      <c r="HK188" s="132"/>
      <c r="HL188" s="132"/>
      <c r="HM188" s="132"/>
      <c r="HN188" s="132"/>
      <c r="HO188" s="135"/>
      <c r="HP188" s="135"/>
      <c r="HQ188" s="135"/>
      <c r="HR188" s="135"/>
      <c r="HS188" s="135"/>
      <c r="HT188" s="135"/>
      <c r="HU188" s="135"/>
      <c r="HV188" s="135"/>
      <c r="HW188" s="135"/>
      <c r="HX188" s="135"/>
      <c r="HY188" s="135"/>
      <c r="HZ188" s="135"/>
      <c r="IA188" s="135"/>
      <c r="IB188" s="135"/>
      <c r="IC188" s="135"/>
      <c r="ID188" s="135"/>
      <c r="IE188" s="135"/>
      <c r="IF188" s="135"/>
      <c r="IG188" s="135"/>
      <c r="IH188" s="135"/>
      <c r="II188" s="135"/>
      <c r="IJ188" s="135"/>
      <c r="IK188" s="135"/>
      <c r="IL188" s="135"/>
      <c r="IM188" s="135"/>
      <c r="IN188" s="135"/>
      <c r="IO188" s="132"/>
      <c r="IP188" s="132"/>
      <c r="IQ188" s="132"/>
      <c r="IR188" s="332"/>
      <c r="IS188" s="132"/>
      <c r="IT188" s="332"/>
      <c r="IU188" s="332"/>
      <c r="IV188" s="332"/>
      <c r="IW188" s="332"/>
      <c r="IX188" s="332"/>
      <c r="IY188" s="332"/>
      <c r="IZ188" s="332"/>
      <c r="JA188" s="332"/>
      <c r="JB188" s="332"/>
      <c r="JC188" s="332"/>
      <c r="JD188" s="332"/>
      <c r="JE188" s="332"/>
      <c r="JF188" s="332"/>
      <c r="JG188" s="332"/>
      <c r="JH188" s="332"/>
      <c r="JI188" s="332"/>
      <c r="JJ188" s="332"/>
      <c r="JK188" s="332"/>
      <c r="JL188" s="332"/>
      <c r="JM188" s="332"/>
      <c r="JN188" s="332"/>
      <c r="JO188" s="332"/>
      <c r="JP188" s="332"/>
      <c r="JQ188" s="332"/>
      <c r="JR188" s="332"/>
      <c r="JS188" s="332"/>
      <c r="JT188" s="332"/>
      <c r="JU188" s="332"/>
      <c r="JV188" s="332"/>
      <c r="JW188" s="332"/>
      <c r="JX188" s="332"/>
      <c r="JY188" s="332"/>
      <c r="JZ188" s="332"/>
      <c r="KA188" s="332"/>
      <c r="KB188" s="332"/>
      <c r="KC188" s="332"/>
      <c r="KD188" s="332"/>
      <c r="KE188" s="332"/>
      <c r="KF188" s="332"/>
      <c r="KG188" s="332"/>
      <c r="KH188" s="332"/>
      <c r="KI188" s="332"/>
      <c r="KJ188" s="332"/>
      <c r="KK188" s="332"/>
      <c r="KL188" s="332"/>
      <c r="KM188" s="332"/>
      <c r="KN188" s="332"/>
      <c r="KO188" s="332"/>
      <c r="KP188" s="332"/>
      <c r="KQ188" s="332"/>
      <c r="KR188" s="332"/>
      <c r="KS188" s="332"/>
      <c r="KT188" s="332"/>
      <c r="KU188" s="332"/>
      <c r="KV188" s="332"/>
      <c r="KW188" s="332"/>
      <c r="KX188" s="332"/>
      <c r="KY188" s="332"/>
      <c r="KZ188" s="332"/>
      <c r="LA188" s="332"/>
      <c r="LB188" s="332"/>
      <c r="LC188" s="332"/>
      <c r="LD188" s="332"/>
      <c r="LE188" s="332"/>
      <c r="LF188" s="332"/>
      <c r="LG188" s="332"/>
      <c r="LH188" s="332"/>
      <c r="LI188" s="332"/>
      <c r="LJ188" s="332"/>
      <c r="LK188" s="332"/>
      <c r="LL188" s="332"/>
      <c r="LM188" s="332"/>
      <c r="LN188" s="332"/>
      <c r="LO188" s="332"/>
      <c r="LP188" s="332"/>
      <c r="LQ188" s="332"/>
      <c r="LR188" s="332"/>
      <c r="LS188" s="132">
        <f t="shared" si="51"/>
        <v>19615.222889999997</v>
      </c>
      <c r="LT188" s="132">
        <f t="shared" si="52"/>
        <v>19615.222889999997</v>
      </c>
      <c r="LU188" s="137">
        <f t="shared" si="53"/>
        <v>5445.0374291973449</v>
      </c>
      <c r="LV188" s="136">
        <f t="shared" si="48"/>
        <v>0.2775924321498926</v>
      </c>
      <c r="LW188" s="137">
        <f t="shared" si="49"/>
        <v>16484.033613445379</v>
      </c>
      <c r="LX188" s="137">
        <f t="shared" si="50"/>
        <v>3131.9663865546222</v>
      </c>
      <c r="LY188" s="377">
        <f t="shared" si="56"/>
        <v>19616</v>
      </c>
      <c r="LZ188" s="138" t="s">
        <v>283</v>
      </c>
    </row>
    <row r="189" spans="1:338" s="5" customFormat="1" ht="57.45" customHeight="1" x14ac:dyDescent="0.3">
      <c r="A189" s="131">
        <f t="shared" si="54"/>
        <v>186</v>
      </c>
      <c r="B189" s="139" t="s">
        <v>586</v>
      </c>
      <c r="C189" s="140" t="s">
        <v>587</v>
      </c>
      <c r="D189" s="141" t="s">
        <v>472</v>
      </c>
      <c r="E189" s="142">
        <v>1</v>
      </c>
      <c r="F189" s="132"/>
      <c r="G189" s="132"/>
      <c r="H189" s="132"/>
      <c r="I189" s="132"/>
      <c r="J189" s="132"/>
      <c r="K189" s="132"/>
      <c r="L189" s="132"/>
      <c r="M189" s="132"/>
      <c r="N189" s="132"/>
      <c r="O189" s="132"/>
      <c r="P189" s="132"/>
      <c r="Q189" s="132"/>
      <c r="R189" s="132"/>
      <c r="S189" s="132"/>
      <c r="T189" s="132"/>
      <c r="U189" s="132"/>
      <c r="V189" s="132"/>
      <c r="W189" s="132"/>
      <c r="X189" s="132"/>
      <c r="Y189" s="132"/>
      <c r="Z189" s="132"/>
      <c r="AA189" s="132"/>
      <c r="AB189" s="132"/>
      <c r="AC189" s="132"/>
      <c r="AD189" s="132"/>
      <c r="AE189" s="132"/>
      <c r="AF189" s="133"/>
      <c r="AG189" s="132"/>
      <c r="AH189" s="132"/>
      <c r="AI189" s="132"/>
      <c r="AJ189" s="132"/>
      <c r="AK189" s="134"/>
      <c r="AL189" s="134"/>
      <c r="AM189" s="135"/>
      <c r="AN189" s="137"/>
      <c r="AO189" s="135"/>
      <c r="AP189" s="135"/>
      <c r="AQ189" s="135"/>
      <c r="AR189" s="135"/>
      <c r="AS189" s="135"/>
      <c r="AT189" s="135"/>
      <c r="AU189" s="135"/>
      <c r="AV189" s="137"/>
      <c r="AW189" s="137"/>
      <c r="AX189" s="132"/>
      <c r="AY189" s="132"/>
      <c r="AZ189" s="137"/>
      <c r="BA189" s="137"/>
      <c r="BB189" s="135"/>
      <c r="BC189" s="135"/>
      <c r="BD189" s="137"/>
      <c r="BE189" s="137"/>
      <c r="BF189" s="135"/>
      <c r="BG189" s="135"/>
      <c r="BH189" s="135"/>
      <c r="BI189" s="135"/>
      <c r="BJ189" s="135"/>
      <c r="BK189" s="135"/>
      <c r="BL189" s="135"/>
      <c r="BM189" s="135"/>
      <c r="BN189" s="135"/>
      <c r="BO189" s="135"/>
      <c r="BP189" s="135"/>
      <c r="BQ189" s="135"/>
      <c r="BR189" s="135"/>
      <c r="BS189" s="135"/>
      <c r="BT189" s="135"/>
      <c r="BU189" s="135"/>
      <c r="BV189" s="135"/>
      <c r="BW189" s="135"/>
      <c r="BX189" s="135"/>
      <c r="BY189" s="135"/>
      <c r="BZ189" s="132"/>
      <c r="CA189" s="132"/>
      <c r="CB189" s="132"/>
      <c r="CC189" s="132"/>
      <c r="CD189" s="132"/>
      <c r="CE189" s="132"/>
      <c r="CF189" s="137"/>
      <c r="CG189" s="137"/>
      <c r="CH189" s="330"/>
      <c r="CI189" s="135"/>
      <c r="CJ189" s="135"/>
      <c r="CK189" s="135"/>
      <c r="CL189" s="135"/>
      <c r="CM189" s="135"/>
      <c r="CN189" s="135"/>
      <c r="CO189" s="330"/>
      <c r="CP189" s="135"/>
      <c r="CQ189" s="135"/>
      <c r="CR189" s="135"/>
      <c r="CS189" s="135"/>
      <c r="CT189" s="135"/>
      <c r="CU189" s="135"/>
      <c r="CV189" s="135"/>
      <c r="CW189" s="135"/>
      <c r="CX189" s="135"/>
      <c r="CY189" s="135"/>
      <c r="CZ189" s="135"/>
      <c r="DA189" s="135"/>
      <c r="DB189" s="137"/>
      <c r="DC189" s="137"/>
      <c r="DD189" s="137"/>
      <c r="DE189" s="135"/>
      <c r="DF189" s="135"/>
      <c r="DG189" s="135"/>
      <c r="DH189" s="135"/>
      <c r="DI189" s="135"/>
      <c r="DJ189" s="135"/>
      <c r="DK189" s="135"/>
      <c r="DL189" s="135"/>
      <c r="DM189" s="135"/>
      <c r="DN189" s="135"/>
      <c r="DO189" s="135"/>
      <c r="DP189" s="135"/>
      <c r="DQ189" s="135"/>
      <c r="DR189" s="135"/>
      <c r="DS189" s="135"/>
      <c r="DT189" s="135"/>
      <c r="DU189" s="135"/>
      <c r="DV189" s="135"/>
      <c r="DW189" s="135"/>
      <c r="DX189" s="135"/>
      <c r="DY189" s="135"/>
      <c r="DZ189" s="135"/>
      <c r="EA189" s="135"/>
      <c r="EB189" s="135"/>
      <c r="EC189" s="135"/>
      <c r="ED189" s="135"/>
      <c r="EE189" s="135"/>
      <c r="EF189" s="135"/>
      <c r="EG189" s="135"/>
      <c r="EH189" s="135"/>
      <c r="EI189" s="135"/>
      <c r="EJ189" s="135"/>
      <c r="EK189" s="135"/>
      <c r="EL189" s="135"/>
      <c r="EM189" s="135"/>
      <c r="EN189" s="135"/>
      <c r="EO189" s="135"/>
      <c r="EP189" s="135"/>
      <c r="EQ189" s="135"/>
      <c r="ER189" s="135"/>
      <c r="ES189" s="135"/>
      <c r="ET189" s="135"/>
      <c r="EU189" s="135"/>
      <c r="EV189" s="135"/>
      <c r="EW189" s="135"/>
      <c r="EX189" s="135"/>
      <c r="EY189" s="135"/>
      <c r="EZ189" s="135"/>
      <c r="FA189" s="135"/>
      <c r="FB189" s="135"/>
      <c r="FC189" s="135"/>
      <c r="FD189" s="135"/>
      <c r="FE189" s="135"/>
      <c r="FF189" s="135"/>
      <c r="FG189" s="135"/>
      <c r="FH189" s="135"/>
      <c r="FI189" s="135"/>
      <c r="FJ189" s="135">
        <v>4000</v>
      </c>
      <c r="FK189" s="135">
        <f t="shared" ref="FK189:FK190" si="72">+(FJ189*5.1%)+FJ189</f>
        <v>4204</v>
      </c>
      <c r="FL189" s="135"/>
      <c r="FM189" s="135"/>
      <c r="FN189" s="135">
        <v>4000</v>
      </c>
      <c r="FO189" s="135">
        <f t="shared" si="71"/>
        <v>4204</v>
      </c>
      <c r="FP189" s="135"/>
      <c r="FQ189" s="135"/>
      <c r="FR189" s="135"/>
      <c r="FS189" s="135"/>
      <c r="FT189" s="135"/>
      <c r="FU189" s="135"/>
      <c r="FV189" s="135"/>
      <c r="FW189" s="135"/>
      <c r="FX189" s="135"/>
      <c r="FY189" s="135"/>
      <c r="FZ189" s="135"/>
      <c r="GA189" s="135"/>
      <c r="GB189" s="135"/>
      <c r="GC189" s="135"/>
      <c r="GD189" s="135"/>
      <c r="GE189" s="135"/>
      <c r="GF189" s="135"/>
      <c r="GG189" s="135"/>
      <c r="GH189" s="135"/>
      <c r="GI189" s="135"/>
      <c r="GJ189" s="135"/>
      <c r="GK189" s="135"/>
      <c r="GL189" s="132"/>
      <c r="GM189" s="132"/>
      <c r="GN189" s="132"/>
      <c r="GO189" s="132"/>
      <c r="GP189" s="132"/>
      <c r="GQ189" s="132"/>
      <c r="GR189" s="135"/>
      <c r="GS189" s="135"/>
      <c r="GT189" s="135"/>
      <c r="GU189" s="135"/>
      <c r="GV189" s="135"/>
      <c r="GW189" s="135"/>
      <c r="GX189" s="135"/>
      <c r="GY189" s="132"/>
      <c r="GZ189" s="132"/>
      <c r="HA189" s="132"/>
      <c r="HB189" s="135"/>
      <c r="HC189" s="135"/>
      <c r="HD189" s="135"/>
      <c r="HE189" s="135"/>
      <c r="HF189" s="135"/>
      <c r="HG189" s="135"/>
      <c r="HH189" s="135"/>
      <c r="HI189" s="132"/>
      <c r="HJ189" s="132"/>
      <c r="HK189" s="132"/>
      <c r="HL189" s="132"/>
      <c r="HM189" s="132"/>
      <c r="HN189" s="132"/>
      <c r="HO189" s="135"/>
      <c r="HP189" s="135"/>
      <c r="HQ189" s="135"/>
      <c r="HR189" s="135"/>
      <c r="HS189" s="135"/>
      <c r="HT189" s="135"/>
      <c r="HU189" s="135"/>
      <c r="HV189" s="135"/>
      <c r="HW189" s="135"/>
      <c r="HX189" s="135"/>
      <c r="HY189" s="135"/>
      <c r="HZ189" s="135"/>
      <c r="IA189" s="135"/>
      <c r="IB189" s="135"/>
      <c r="IC189" s="135"/>
      <c r="ID189" s="135"/>
      <c r="IE189" s="135"/>
      <c r="IF189" s="135"/>
      <c r="IG189" s="135"/>
      <c r="IH189" s="135"/>
      <c r="II189" s="135"/>
      <c r="IJ189" s="135"/>
      <c r="IK189" s="135"/>
      <c r="IL189" s="135"/>
      <c r="IM189" s="135"/>
      <c r="IN189" s="135"/>
      <c r="IO189" s="132"/>
      <c r="IP189" s="132"/>
      <c r="IQ189" s="132"/>
      <c r="IR189" s="332"/>
      <c r="IS189" s="132"/>
      <c r="IT189" s="332"/>
      <c r="IU189" s="332"/>
      <c r="IV189" s="332"/>
      <c r="IW189" s="332"/>
      <c r="IX189" s="332"/>
      <c r="IY189" s="332"/>
      <c r="IZ189" s="332"/>
      <c r="JA189" s="332"/>
      <c r="JB189" s="332"/>
      <c r="JC189" s="332"/>
      <c r="JD189" s="332"/>
      <c r="JE189" s="332"/>
      <c r="JF189" s="332"/>
      <c r="JG189" s="332"/>
      <c r="JH189" s="332"/>
      <c r="JI189" s="332"/>
      <c r="JJ189" s="332"/>
      <c r="JK189" s="332"/>
      <c r="JL189" s="332"/>
      <c r="JM189" s="332"/>
      <c r="JN189" s="332"/>
      <c r="JO189" s="332"/>
      <c r="JP189" s="332"/>
      <c r="JQ189" s="332"/>
      <c r="JR189" s="332"/>
      <c r="JS189" s="332"/>
      <c r="JT189" s="332"/>
      <c r="JU189" s="332"/>
      <c r="JV189" s="332"/>
      <c r="JW189" s="332"/>
      <c r="JX189" s="332"/>
      <c r="JY189" s="332"/>
      <c r="JZ189" s="332"/>
      <c r="KA189" s="332"/>
      <c r="KB189" s="332"/>
      <c r="KC189" s="332"/>
      <c r="KD189" s="332"/>
      <c r="KE189" s="332"/>
      <c r="KF189" s="332"/>
      <c r="KG189" s="332"/>
      <c r="KH189" s="332"/>
      <c r="KI189" s="332"/>
      <c r="KJ189" s="332"/>
      <c r="KK189" s="332"/>
      <c r="KL189" s="332"/>
      <c r="KM189" s="332"/>
      <c r="KN189" s="332"/>
      <c r="KO189" s="332"/>
      <c r="KP189" s="332"/>
      <c r="KQ189" s="332"/>
      <c r="KR189" s="332"/>
      <c r="KS189" s="332"/>
      <c r="KT189" s="332"/>
      <c r="KU189" s="332"/>
      <c r="KV189" s="332"/>
      <c r="KW189" s="332"/>
      <c r="KX189" s="332"/>
      <c r="KY189" s="332"/>
      <c r="KZ189" s="332"/>
      <c r="LA189" s="332"/>
      <c r="LB189" s="332"/>
      <c r="LC189" s="332"/>
      <c r="LD189" s="332"/>
      <c r="LE189" s="332"/>
      <c r="LF189" s="332"/>
      <c r="LG189" s="332"/>
      <c r="LH189" s="332"/>
      <c r="LI189" s="332"/>
      <c r="LJ189" s="332"/>
      <c r="LK189" s="332"/>
      <c r="LL189" s="332"/>
      <c r="LM189" s="332"/>
      <c r="LN189" s="332"/>
      <c r="LO189" s="332"/>
      <c r="LP189" s="332"/>
      <c r="LQ189" s="332"/>
      <c r="LR189" s="332"/>
      <c r="LS189" s="132">
        <f t="shared" si="51"/>
        <v>4204</v>
      </c>
      <c r="LT189" s="132">
        <f t="shared" si="52"/>
        <v>4204</v>
      </c>
      <c r="LU189" s="137">
        <f t="shared" si="53"/>
        <v>0</v>
      </c>
      <c r="LV189" s="136">
        <f t="shared" si="48"/>
        <v>0</v>
      </c>
      <c r="LW189" s="137">
        <f t="shared" si="49"/>
        <v>3532.7731092436975</v>
      </c>
      <c r="LX189" s="137">
        <f t="shared" si="50"/>
        <v>671.22689075630251</v>
      </c>
      <c r="LY189" s="377">
        <f t="shared" si="56"/>
        <v>4204</v>
      </c>
      <c r="LZ189" s="138" t="s">
        <v>125</v>
      </c>
    </row>
    <row r="190" spans="1:338" s="5" customFormat="1" ht="60" customHeight="1" x14ac:dyDescent="0.3">
      <c r="A190" s="131">
        <f t="shared" si="54"/>
        <v>187</v>
      </c>
      <c r="B190" s="139" t="s">
        <v>588</v>
      </c>
      <c r="C190" s="140" t="s">
        <v>589</v>
      </c>
      <c r="D190" s="141" t="s">
        <v>8</v>
      </c>
      <c r="E190" s="142">
        <v>1</v>
      </c>
      <c r="F190" s="132"/>
      <c r="G190" s="132"/>
      <c r="H190" s="132"/>
      <c r="I190" s="132"/>
      <c r="J190" s="132"/>
      <c r="K190" s="132"/>
      <c r="L190" s="132"/>
      <c r="M190" s="132"/>
      <c r="N190" s="132"/>
      <c r="O190" s="132"/>
      <c r="P190" s="132"/>
      <c r="Q190" s="132"/>
      <c r="R190" s="132"/>
      <c r="S190" s="132"/>
      <c r="T190" s="132"/>
      <c r="U190" s="132"/>
      <c r="V190" s="132"/>
      <c r="W190" s="132"/>
      <c r="X190" s="132"/>
      <c r="Y190" s="132"/>
      <c r="Z190" s="132"/>
      <c r="AA190" s="132"/>
      <c r="AB190" s="132"/>
      <c r="AC190" s="132"/>
      <c r="AD190" s="132"/>
      <c r="AE190" s="132"/>
      <c r="AF190" s="133"/>
      <c r="AG190" s="132"/>
      <c r="AH190" s="132"/>
      <c r="AI190" s="132"/>
      <c r="AJ190" s="132"/>
      <c r="AK190" s="134"/>
      <c r="AL190" s="134"/>
      <c r="AM190" s="135"/>
      <c r="AN190" s="137"/>
      <c r="AO190" s="135"/>
      <c r="AP190" s="135"/>
      <c r="AQ190" s="135"/>
      <c r="AR190" s="135"/>
      <c r="AS190" s="135"/>
      <c r="AT190" s="135"/>
      <c r="AU190" s="135"/>
      <c r="AV190" s="137"/>
      <c r="AW190" s="137"/>
      <c r="AX190" s="132">
        <v>5195.54</v>
      </c>
      <c r="AY190" s="132">
        <f>+(AX190*5.1%)+AX190</f>
        <v>5460.5125399999997</v>
      </c>
      <c r="AZ190" s="137"/>
      <c r="BA190" s="137"/>
      <c r="BB190" s="135"/>
      <c r="BC190" s="135"/>
      <c r="BD190" s="137"/>
      <c r="BE190" s="137"/>
      <c r="BF190" s="135"/>
      <c r="BG190" s="135"/>
      <c r="BH190" s="135"/>
      <c r="BI190" s="135"/>
      <c r="BJ190" s="135"/>
      <c r="BK190" s="135"/>
      <c r="BL190" s="135"/>
      <c r="BM190" s="135"/>
      <c r="BN190" s="135"/>
      <c r="BO190" s="135"/>
      <c r="BP190" s="135"/>
      <c r="BQ190" s="135"/>
      <c r="BR190" s="135"/>
      <c r="BS190" s="135"/>
      <c r="BT190" s="135"/>
      <c r="BU190" s="135"/>
      <c r="BV190" s="135"/>
      <c r="BW190" s="135"/>
      <c r="BX190" s="135"/>
      <c r="BY190" s="135"/>
      <c r="BZ190" s="132"/>
      <c r="CA190" s="132"/>
      <c r="CB190" s="132"/>
      <c r="CC190" s="132"/>
      <c r="CD190" s="132"/>
      <c r="CE190" s="132"/>
      <c r="CF190" s="137"/>
      <c r="CG190" s="137"/>
      <c r="CH190" s="330"/>
      <c r="CI190" s="135"/>
      <c r="CJ190" s="135"/>
      <c r="CK190" s="135"/>
      <c r="CL190" s="135"/>
      <c r="CM190" s="135"/>
      <c r="CN190" s="135"/>
      <c r="CO190" s="330"/>
      <c r="CP190" s="135"/>
      <c r="CQ190" s="135"/>
      <c r="CR190" s="135"/>
      <c r="CS190" s="135"/>
      <c r="CT190" s="135"/>
      <c r="CU190" s="135"/>
      <c r="CV190" s="135"/>
      <c r="CW190" s="135"/>
      <c r="CX190" s="135"/>
      <c r="CY190" s="135"/>
      <c r="CZ190" s="135"/>
      <c r="DA190" s="135"/>
      <c r="DB190" s="137"/>
      <c r="DC190" s="137"/>
      <c r="DD190" s="137"/>
      <c r="DE190" s="135"/>
      <c r="DF190" s="135"/>
      <c r="DG190" s="135"/>
      <c r="DH190" s="135"/>
      <c r="DI190" s="135"/>
      <c r="DJ190" s="135"/>
      <c r="DK190" s="135"/>
      <c r="DL190" s="135"/>
      <c r="DM190" s="135"/>
      <c r="DN190" s="135"/>
      <c r="DO190" s="135"/>
      <c r="DP190" s="135"/>
      <c r="DQ190" s="135"/>
      <c r="DR190" s="135"/>
      <c r="DS190" s="135"/>
      <c r="DT190" s="135"/>
      <c r="DU190" s="135"/>
      <c r="DV190" s="135"/>
      <c r="DW190" s="135"/>
      <c r="DX190" s="135"/>
      <c r="DY190" s="135"/>
      <c r="DZ190" s="135"/>
      <c r="EA190" s="135"/>
      <c r="EB190" s="135"/>
      <c r="EC190" s="135"/>
      <c r="ED190" s="135"/>
      <c r="EE190" s="135"/>
      <c r="EF190" s="135"/>
      <c r="EG190" s="135"/>
      <c r="EH190" s="135"/>
      <c r="EI190" s="135"/>
      <c r="EJ190" s="135"/>
      <c r="EK190" s="135"/>
      <c r="EL190" s="135"/>
      <c r="EM190" s="135"/>
      <c r="EN190" s="135"/>
      <c r="EO190" s="135"/>
      <c r="EP190" s="135"/>
      <c r="EQ190" s="135"/>
      <c r="ER190" s="135"/>
      <c r="ES190" s="135"/>
      <c r="ET190" s="135"/>
      <c r="EU190" s="135"/>
      <c r="EV190" s="135"/>
      <c r="EW190" s="135"/>
      <c r="EX190" s="135"/>
      <c r="EY190" s="135"/>
      <c r="EZ190" s="135"/>
      <c r="FA190" s="135"/>
      <c r="FB190" s="135"/>
      <c r="FC190" s="135"/>
      <c r="FD190" s="135"/>
      <c r="FE190" s="135"/>
      <c r="FF190" s="135"/>
      <c r="FG190" s="135"/>
      <c r="FH190" s="135"/>
      <c r="FI190" s="135"/>
      <c r="FJ190" s="135">
        <v>5000</v>
      </c>
      <c r="FK190" s="135">
        <f t="shared" si="72"/>
        <v>5255</v>
      </c>
      <c r="FL190" s="135"/>
      <c r="FM190" s="135"/>
      <c r="FN190" s="135">
        <v>5000</v>
      </c>
      <c r="FO190" s="135">
        <f t="shared" si="71"/>
        <v>5255</v>
      </c>
      <c r="FP190" s="135"/>
      <c r="FQ190" s="135"/>
      <c r="FR190" s="135"/>
      <c r="FS190" s="135"/>
      <c r="FT190" s="135"/>
      <c r="FU190" s="135"/>
      <c r="FV190" s="135"/>
      <c r="FW190" s="135"/>
      <c r="FX190" s="135"/>
      <c r="FY190" s="135"/>
      <c r="FZ190" s="135"/>
      <c r="GA190" s="135"/>
      <c r="GB190" s="135"/>
      <c r="GC190" s="135"/>
      <c r="GD190" s="135"/>
      <c r="GE190" s="135"/>
      <c r="GF190" s="135"/>
      <c r="GG190" s="135"/>
      <c r="GH190" s="135"/>
      <c r="GI190" s="135"/>
      <c r="GJ190" s="135"/>
      <c r="GK190" s="135"/>
      <c r="GL190" s="132"/>
      <c r="GM190" s="132"/>
      <c r="GN190" s="132"/>
      <c r="GO190" s="132"/>
      <c r="GP190" s="132"/>
      <c r="GQ190" s="132"/>
      <c r="GR190" s="135"/>
      <c r="GS190" s="135"/>
      <c r="GT190" s="135"/>
      <c r="GU190" s="135"/>
      <c r="GV190" s="135"/>
      <c r="GW190" s="135"/>
      <c r="GX190" s="135"/>
      <c r="GY190" s="132"/>
      <c r="GZ190" s="132"/>
      <c r="HA190" s="132"/>
      <c r="HB190" s="135"/>
      <c r="HC190" s="135"/>
      <c r="HD190" s="135"/>
      <c r="HE190" s="135"/>
      <c r="HF190" s="135"/>
      <c r="HG190" s="135"/>
      <c r="HH190" s="135"/>
      <c r="HI190" s="132"/>
      <c r="HJ190" s="132"/>
      <c r="HK190" s="132"/>
      <c r="HL190" s="132"/>
      <c r="HM190" s="132"/>
      <c r="HN190" s="132"/>
      <c r="HO190" s="135"/>
      <c r="HP190" s="135"/>
      <c r="HQ190" s="135"/>
      <c r="HR190" s="135"/>
      <c r="HS190" s="135"/>
      <c r="HT190" s="135"/>
      <c r="HU190" s="135"/>
      <c r="HV190" s="135"/>
      <c r="HW190" s="135"/>
      <c r="HX190" s="135"/>
      <c r="HY190" s="135"/>
      <c r="HZ190" s="135"/>
      <c r="IA190" s="135"/>
      <c r="IB190" s="135"/>
      <c r="IC190" s="135"/>
      <c r="ID190" s="135"/>
      <c r="IE190" s="135"/>
      <c r="IF190" s="135"/>
      <c r="IG190" s="135"/>
      <c r="IH190" s="135"/>
      <c r="II190" s="135"/>
      <c r="IJ190" s="135"/>
      <c r="IK190" s="135"/>
      <c r="IL190" s="135"/>
      <c r="IM190" s="135"/>
      <c r="IN190" s="135"/>
      <c r="IO190" s="132"/>
      <c r="IP190" s="132"/>
      <c r="IQ190" s="132"/>
      <c r="IR190" s="332"/>
      <c r="IS190" s="132"/>
      <c r="IT190" s="332"/>
      <c r="IU190" s="332"/>
      <c r="IV190" s="332"/>
      <c r="IW190" s="332"/>
      <c r="IX190" s="332"/>
      <c r="IY190" s="332"/>
      <c r="IZ190" s="332"/>
      <c r="JA190" s="332"/>
      <c r="JB190" s="332"/>
      <c r="JC190" s="332"/>
      <c r="JD190" s="332"/>
      <c r="JE190" s="332"/>
      <c r="JF190" s="332"/>
      <c r="JG190" s="332"/>
      <c r="JH190" s="332"/>
      <c r="JI190" s="332"/>
      <c r="JJ190" s="332"/>
      <c r="JK190" s="332"/>
      <c r="JL190" s="332"/>
      <c r="JM190" s="332"/>
      <c r="JN190" s="332"/>
      <c r="JO190" s="332"/>
      <c r="JP190" s="332"/>
      <c r="JQ190" s="332"/>
      <c r="JR190" s="332"/>
      <c r="JS190" s="332"/>
      <c r="JT190" s="332"/>
      <c r="JU190" s="332"/>
      <c r="JV190" s="332"/>
      <c r="JW190" s="332"/>
      <c r="JX190" s="332"/>
      <c r="JY190" s="332"/>
      <c r="JZ190" s="332"/>
      <c r="KA190" s="332"/>
      <c r="KB190" s="332"/>
      <c r="KC190" s="332"/>
      <c r="KD190" s="332"/>
      <c r="KE190" s="332"/>
      <c r="KF190" s="332"/>
      <c r="KG190" s="332"/>
      <c r="KH190" s="332"/>
      <c r="KI190" s="332"/>
      <c r="KJ190" s="332"/>
      <c r="KK190" s="332"/>
      <c r="KL190" s="332"/>
      <c r="KM190" s="332"/>
      <c r="KN190" s="332"/>
      <c r="KO190" s="332"/>
      <c r="KP190" s="332"/>
      <c r="KQ190" s="332"/>
      <c r="KR190" s="332"/>
      <c r="KS190" s="332"/>
      <c r="KT190" s="332"/>
      <c r="KU190" s="332"/>
      <c r="KV190" s="332"/>
      <c r="KW190" s="332"/>
      <c r="KX190" s="332"/>
      <c r="KY190" s="332"/>
      <c r="KZ190" s="332"/>
      <c r="LA190" s="332"/>
      <c r="LB190" s="332"/>
      <c r="LC190" s="332"/>
      <c r="LD190" s="332"/>
      <c r="LE190" s="332"/>
      <c r="LF190" s="332"/>
      <c r="LG190" s="332"/>
      <c r="LH190" s="332"/>
      <c r="LI190" s="332"/>
      <c r="LJ190" s="332"/>
      <c r="LK190" s="332"/>
      <c r="LL190" s="332"/>
      <c r="LM190" s="332"/>
      <c r="LN190" s="332"/>
      <c r="LO190" s="332"/>
      <c r="LP190" s="332"/>
      <c r="LQ190" s="332"/>
      <c r="LR190" s="332"/>
      <c r="LS190" s="132">
        <f t="shared" si="51"/>
        <v>5255</v>
      </c>
      <c r="LT190" s="132">
        <f t="shared" si="52"/>
        <v>5323.5041799999999</v>
      </c>
      <c r="LU190" s="137">
        <f t="shared" si="53"/>
        <v>118.65272029084358</v>
      </c>
      <c r="LV190" s="136">
        <f t="shared" si="48"/>
        <v>2.2288461937648666E-2</v>
      </c>
      <c r="LW190" s="137">
        <f t="shared" si="49"/>
        <v>4473.9495798319331</v>
      </c>
      <c r="LX190" s="137">
        <f t="shared" si="50"/>
        <v>850.05042016806726</v>
      </c>
      <c r="LY190" s="377">
        <f t="shared" si="56"/>
        <v>5324</v>
      </c>
      <c r="LZ190" s="138" t="s">
        <v>125</v>
      </c>
    </row>
    <row r="191" spans="1:338" s="5" customFormat="1" ht="157.05000000000001" customHeight="1" x14ac:dyDescent="0.3">
      <c r="A191" s="131">
        <f t="shared" si="54"/>
        <v>188</v>
      </c>
      <c r="B191" s="139" t="s">
        <v>590</v>
      </c>
      <c r="C191" s="140" t="s">
        <v>591</v>
      </c>
      <c r="D191" s="141" t="s">
        <v>8</v>
      </c>
      <c r="E191" s="142">
        <v>1</v>
      </c>
      <c r="F191" s="132"/>
      <c r="G191" s="132"/>
      <c r="H191" s="132"/>
      <c r="I191" s="132"/>
      <c r="J191" s="132"/>
      <c r="K191" s="132"/>
      <c r="L191" s="132"/>
      <c r="M191" s="132"/>
      <c r="N191" s="132"/>
      <c r="O191" s="132"/>
      <c r="P191" s="132"/>
      <c r="Q191" s="132"/>
      <c r="R191" s="132"/>
      <c r="S191" s="132"/>
      <c r="T191" s="132"/>
      <c r="U191" s="132"/>
      <c r="V191" s="132"/>
      <c r="W191" s="132"/>
      <c r="X191" s="132"/>
      <c r="Y191" s="132"/>
      <c r="Z191" s="132"/>
      <c r="AA191" s="132"/>
      <c r="AB191" s="132"/>
      <c r="AC191" s="132"/>
      <c r="AD191" s="132"/>
      <c r="AE191" s="132"/>
      <c r="AF191" s="133"/>
      <c r="AG191" s="132"/>
      <c r="AH191" s="132"/>
      <c r="AI191" s="132"/>
      <c r="AJ191" s="132"/>
      <c r="AK191" s="134"/>
      <c r="AL191" s="134"/>
      <c r="AM191" s="135"/>
      <c r="AN191" s="137"/>
      <c r="AO191" s="135"/>
      <c r="AP191" s="135"/>
      <c r="AQ191" s="135"/>
      <c r="AR191" s="135"/>
      <c r="AS191" s="135"/>
      <c r="AT191" s="135"/>
      <c r="AU191" s="135"/>
      <c r="AV191" s="137"/>
      <c r="AW191" s="137"/>
      <c r="AX191" s="132"/>
      <c r="AY191" s="132"/>
      <c r="AZ191" s="137"/>
      <c r="BA191" s="137"/>
      <c r="BB191" s="135"/>
      <c r="BC191" s="135"/>
      <c r="BD191" s="137"/>
      <c r="BE191" s="137"/>
      <c r="BF191" s="135"/>
      <c r="BG191" s="135"/>
      <c r="BH191" s="135"/>
      <c r="BI191" s="135"/>
      <c r="BJ191" s="135"/>
      <c r="BK191" s="135"/>
      <c r="BL191" s="135"/>
      <c r="BM191" s="135"/>
      <c r="BN191" s="135"/>
      <c r="BO191" s="135"/>
      <c r="BP191" s="135"/>
      <c r="BQ191" s="135"/>
      <c r="BR191" s="135"/>
      <c r="BS191" s="135"/>
      <c r="BT191" s="135"/>
      <c r="BU191" s="135"/>
      <c r="BV191" s="135"/>
      <c r="BW191" s="135"/>
      <c r="BX191" s="135"/>
      <c r="BY191" s="135"/>
      <c r="BZ191" s="132"/>
      <c r="CA191" s="132"/>
      <c r="CB191" s="132"/>
      <c r="CC191" s="132"/>
      <c r="CD191" s="132"/>
      <c r="CE191" s="132"/>
      <c r="CF191" s="137"/>
      <c r="CG191" s="137"/>
      <c r="CH191" s="330"/>
      <c r="CI191" s="135"/>
      <c r="CJ191" s="135"/>
      <c r="CK191" s="135"/>
      <c r="CL191" s="135"/>
      <c r="CM191" s="135"/>
      <c r="CN191" s="135"/>
      <c r="CO191" s="330"/>
      <c r="CP191" s="135"/>
      <c r="CQ191" s="135"/>
      <c r="CR191" s="135"/>
      <c r="CS191" s="135"/>
      <c r="CT191" s="135"/>
      <c r="CU191" s="135"/>
      <c r="CV191" s="135"/>
      <c r="CW191" s="135"/>
      <c r="CX191" s="135"/>
      <c r="CY191" s="135"/>
      <c r="CZ191" s="135"/>
      <c r="DA191" s="135"/>
      <c r="DB191" s="137"/>
      <c r="DC191" s="137"/>
      <c r="DD191" s="137"/>
      <c r="DE191" s="135"/>
      <c r="DF191" s="135"/>
      <c r="DG191" s="135"/>
      <c r="DH191" s="135"/>
      <c r="DI191" s="135"/>
      <c r="DJ191" s="135"/>
      <c r="DK191" s="135"/>
      <c r="DL191" s="135"/>
      <c r="DM191" s="135"/>
      <c r="DN191" s="135"/>
      <c r="DO191" s="135"/>
      <c r="DP191" s="135"/>
      <c r="DQ191" s="135"/>
      <c r="DR191" s="135"/>
      <c r="DS191" s="135"/>
      <c r="DT191" s="135"/>
      <c r="DU191" s="135"/>
      <c r="DV191" s="135"/>
      <c r="DW191" s="135"/>
      <c r="DX191" s="135"/>
      <c r="DY191" s="135"/>
      <c r="DZ191" s="135"/>
      <c r="EA191" s="135"/>
      <c r="EB191" s="135"/>
      <c r="EC191" s="135"/>
      <c r="ED191" s="135"/>
      <c r="EE191" s="135"/>
      <c r="EF191" s="135"/>
      <c r="EG191" s="135"/>
      <c r="EH191" s="135"/>
      <c r="EI191" s="135"/>
      <c r="EJ191" s="135"/>
      <c r="EK191" s="135"/>
      <c r="EL191" s="135"/>
      <c r="EM191" s="135"/>
      <c r="EN191" s="135"/>
      <c r="EO191" s="135"/>
      <c r="EP191" s="135"/>
      <c r="EQ191" s="135"/>
      <c r="ER191" s="135"/>
      <c r="ES191" s="135"/>
      <c r="ET191" s="135"/>
      <c r="EU191" s="135"/>
      <c r="EV191" s="135"/>
      <c r="EW191" s="135"/>
      <c r="EX191" s="135"/>
      <c r="EY191" s="135"/>
      <c r="EZ191" s="135"/>
      <c r="FA191" s="135"/>
      <c r="FB191" s="135"/>
      <c r="FC191" s="135"/>
      <c r="FD191" s="135"/>
      <c r="FE191" s="135"/>
      <c r="FF191" s="135"/>
      <c r="FG191" s="135"/>
      <c r="FH191" s="135">
        <v>2772</v>
      </c>
      <c r="FI191" s="135">
        <f t="shared" ref="FI191" si="73">+(FH191*5.1%)+FH191</f>
        <v>2913.3719999999998</v>
      </c>
      <c r="FJ191" s="135"/>
      <c r="FK191" s="135"/>
      <c r="FL191" s="135">
        <v>2142</v>
      </c>
      <c r="FM191" s="135">
        <f t="shared" ref="FM191" si="74">+(FL191*5.1%)+FL191</f>
        <v>2251.2420000000002</v>
      </c>
      <c r="FN191" s="135"/>
      <c r="FO191" s="135"/>
      <c r="FP191" s="135"/>
      <c r="FQ191" s="135"/>
      <c r="FR191" s="135"/>
      <c r="FS191" s="135"/>
      <c r="FT191" s="135"/>
      <c r="FU191" s="135"/>
      <c r="FV191" s="135"/>
      <c r="FW191" s="135"/>
      <c r="FX191" s="135"/>
      <c r="FY191" s="135"/>
      <c r="FZ191" s="135"/>
      <c r="GA191" s="135"/>
      <c r="GB191" s="135"/>
      <c r="GC191" s="135"/>
      <c r="GD191" s="135"/>
      <c r="GE191" s="135"/>
      <c r="GF191" s="135"/>
      <c r="GG191" s="135"/>
      <c r="GH191" s="135"/>
      <c r="GI191" s="135"/>
      <c r="GJ191" s="135"/>
      <c r="GK191" s="135"/>
      <c r="GL191" s="132"/>
      <c r="GM191" s="132"/>
      <c r="GN191" s="132"/>
      <c r="GO191" s="132"/>
      <c r="GP191" s="132"/>
      <c r="GQ191" s="132"/>
      <c r="GR191" s="135"/>
      <c r="GS191" s="135"/>
      <c r="GT191" s="135"/>
      <c r="GU191" s="135"/>
      <c r="GV191" s="135"/>
      <c r="GW191" s="135"/>
      <c r="GX191" s="135"/>
      <c r="GY191" s="132"/>
      <c r="GZ191" s="132"/>
      <c r="HA191" s="132"/>
      <c r="HB191" s="135"/>
      <c r="HC191" s="135"/>
      <c r="HD191" s="135"/>
      <c r="HE191" s="135"/>
      <c r="HF191" s="135"/>
      <c r="HG191" s="135"/>
      <c r="HH191" s="135"/>
      <c r="HI191" s="132"/>
      <c r="HJ191" s="132"/>
      <c r="HK191" s="132"/>
      <c r="HL191" s="132"/>
      <c r="HM191" s="132"/>
      <c r="HN191" s="132"/>
      <c r="HO191" s="135"/>
      <c r="HP191" s="135"/>
      <c r="HQ191" s="135"/>
      <c r="HR191" s="135"/>
      <c r="HS191" s="135"/>
      <c r="HT191" s="135"/>
      <c r="HU191" s="135"/>
      <c r="HV191" s="135"/>
      <c r="HW191" s="135"/>
      <c r="HX191" s="135"/>
      <c r="HY191" s="135"/>
      <c r="HZ191" s="135"/>
      <c r="IA191" s="135"/>
      <c r="IB191" s="135"/>
      <c r="IC191" s="135"/>
      <c r="ID191" s="135"/>
      <c r="IE191" s="135"/>
      <c r="IF191" s="135"/>
      <c r="IG191" s="135"/>
      <c r="IH191" s="135"/>
      <c r="II191" s="135"/>
      <c r="IJ191" s="135"/>
      <c r="IK191" s="135"/>
      <c r="IL191" s="135"/>
      <c r="IM191" s="135"/>
      <c r="IN191" s="135"/>
      <c r="IO191" s="132"/>
      <c r="IP191" s="132"/>
      <c r="IQ191" s="132"/>
      <c r="IR191" s="332"/>
      <c r="IS191" s="132"/>
      <c r="IT191" s="332"/>
      <c r="IU191" s="332"/>
      <c r="IV191" s="332"/>
      <c r="IW191" s="332"/>
      <c r="IX191" s="332"/>
      <c r="IY191" s="332"/>
      <c r="IZ191" s="332"/>
      <c r="JA191" s="332"/>
      <c r="JB191" s="332"/>
      <c r="JC191" s="332"/>
      <c r="JD191" s="332"/>
      <c r="JE191" s="332"/>
      <c r="JF191" s="332"/>
      <c r="JG191" s="332"/>
      <c r="JH191" s="332"/>
      <c r="JI191" s="332"/>
      <c r="JJ191" s="332"/>
      <c r="JK191" s="332"/>
      <c r="JL191" s="332"/>
      <c r="JM191" s="332"/>
      <c r="JN191" s="332"/>
      <c r="JO191" s="332"/>
      <c r="JP191" s="332"/>
      <c r="JQ191" s="332"/>
      <c r="JR191" s="332"/>
      <c r="JS191" s="332"/>
      <c r="JT191" s="332"/>
      <c r="JU191" s="332"/>
      <c r="JV191" s="332"/>
      <c r="JW191" s="332"/>
      <c r="JX191" s="332"/>
      <c r="JY191" s="332"/>
      <c r="JZ191" s="332"/>
      <c r="KA191" s="332"/>
      <c r="KB191" s="332"/>
      <c r="KC191" s="332"/>
      <c r="KD191" s="332"/>
      <c r="KE191" s="332"/>
      <c r="KF191" s="332"/>
      <c r="KG191" s="332"/>
      <c r="KH191" s="332"/>
      <c r="KI191" s="332"/>
      <c r="KJ191" s="332"/>
      <c r="KK191" s="332"/>
      <c r="KL191" s="332"/>
      <c r="KM191" s="332"/>
      <c r="KN191" s="332"/>
      <c r="KO191" s="332"/>
      <c r="KP191" s="332"/>
      <c r="KQ191" s="332"/>
      <c r="KR191" s="332"/>
      <c r="KS191" s="332"/>
      <c r="KT191" s="332"/>
      <c r="KU191" s="332"/>
      <c r="KV191" s="332"/>
      <c r="KW191" s="332"/>
      <c r="KX191" s="332"/>
      <c r="KY191" s="332"/>
      <c r="KZ191" s="332"/>
      <c r="LA191" s="332"/>
      <c r="LB191" s="332"/>
      <c r="LC191" s="332"/>
      <c r="LD191" s="332"/>
      <c r="LE191" s="332"/>
      <c r="LF191" s="332"/>
      <c r="LG191" s="332"/>
      <c r="LH191" s="332"/>
      <c r="LI191" s="332"/>
      <c r="LJ191" s="332"/>
      <c r="LK191" s="332"/>
      <c r="LL191" s="332"/>
      <c r="LM191" s="332"/>
      <c r="LN191" s="332"/>
      <c r="LO191" s="332"/>
      <c r="LP191" s="332"/>
      <c r="LQ191" s="332"/>
      <c r="LR191" s="332"/>
      <c r="LS191" s="132">
        <f t="shared" si="51"/>
        <v>2582.3069999999998</v>
      </c>
      <c r="LT191" s="132">
        <f t="shared" si="52"/>
        <v>2582.3069999999998</v>
      </c>
      <c r="LU191" s="137">
        <f t="shared" si="53"/>
        <v>468.19661302705083</v>
      </c>
      <c r="LV191" s="136">
        <f t="shared" si="48"/>
        <v>0.18130943107347455</v>
      </c>
      <c r="LW191" s="137">
        <f t="shared" si="49"/>
        <v>2170.5882352941176</v>
      </c>
      <c r="LX191" s="137">
        <f t="shared" si="50"/>
        <v>412.41176470588232</v>
      </c>
      <c r="LY191" s="377">
        <f t="shared" si="56"/>
        <v>2583</v>
      </c>
      <c r="LZ191" s="138" t="s">
        <v>283</v>
      </c>
    </row>
    <row r="192" spans="1:338" s="5" customFormat="1" ht="61.05" customHeight="1" x14ac:dyDescent="0.3">
      <c r="A192" s="131">
        <f t="shared" si="54"/>
        <v>189</v>
      </c>
      <c r="B192" s="139" t="s">
        <v>592</v>
      </c>
      <c r="C192" s="140" t="s">
        <v>593</v>
      </c>
      <c r="D192" s="141" t="s">
        <v>277</v>
      </c>
      <c r="E192" s="142">
        <v>1</v>
      </c>
      <c r="F192" s="132"/>
      <c r="G192" s="132"/>
      <c r="H192" s="132"/>
      <c r="I192" s="132"/>
      <c r="J192" s="132"/>
      <c r="K192" s="132"/>
      <c r="L192" s="132"/>
      <c r="M192" s="132"/>
      <c r="N192" s="132"/>
      <c r="O192" s="132"/>
      <c r="P192" s="132"/>
      <c r="Q192" s="132"/>
      <c r="R192" s="132"/>
      <c r="S192" s="132"/>
      <c r="T192" s="132"/>
      <c r="U192" s="132"/>
      <c r="V192" s="132"/>
      <c r="W192" s="132"/>
      <c r="X192" s="132"/>
      <c r="Y192" s="132"/>
      <c r="Z192" s="132"/>
      <c r="AA192" s="132"/>
      <c r="AB192" s="132"/>
      <c r="AC192" s="132"/>
      <c r="AD192" s="132"/>
      <c r="AE192" s="132"/>
      <c r="AF192" s="133"/>
      <c r="AG192" s="132"/>
      <c r="AH192" s="132"/>
      <c r="AI192" s="132"/>
      <c r="AJ192" s="132"/>
      <c r="AK192" s="134"/>
      <c r="AL192" s="134"/>
      <c r="AM192" s="135"/>
      <c r="AN192" s="137"/>
      <c r="AO192" s="135"/>
      <c r="AP192" s="135"/>
      <c r="AQ192" s="135"/>
      <c r="AR192" s="135"/>
      <c r="AS192" s="135"/>
      <c r="AT192" s="135"/>
      <c r="AU192" s="135"/>
      <c r="AV192" s="137"/>
      <c r="AW192" s="137"/>
      <c r="AX192" s="132"/>
      <c r="AY192" s="132"/>
      <c r="AZ192" s="137"/>
      <c r="BA192" s="137"/>
      <c r="BB192" s="135"/>
      <c r="BC192" s="135"/>
      <c r="BD192" s="137"/>
      <c r="BE192" s="137"/>
      <c r="BF192" s="135"/>
      <c r="BG192" s="135"/>
      <c r="BH192" s="135"/>
      <c r="BI192" s="135"/>
      <c r="BJ192" s="135"/>
      <c r="BK192" s="135"/>
      <c r="BL192" s="135"/>
      <c r="BM192" s="135"/>
      <c r="BN192" s="135"/>
      <c r="BO192" s="135"/>
      <c r="BP192" s="135"/>
      <c r="BQ192" s="135"/>
      <c r="BR192" s="135"/>
      <c r="BS192" s="135"/>
      <c r="BT192" s="135"/>
      <c r="BU192" s="135"/>
      <c r="BV192" s="135"/>
      <c r="BW192" s="135"/>
      <c r="BX192" s="135"/>
      <c r="BY192" s="135"/>
      <c r="BZ192" s="132"/>
      <c r="CA192" s="132"/>
      <c r="CB192" s="132"/>
      <c r="CC192" s="132"/>
      <c r="CD192" s="132"/>
      <c r="CE192" s="132"/>
      <c r="CF192" s="137"/>
      <c r="CG192" s="137"/>
      <c r="CH192" s="330"/>
      <c r="CI192" s="135"/>
      <c r="CJ192" s="135"/>
      <c r="CK192" s="135"/>
      <c r="CL192" s="135"/>
      <c r="CM192" s="135"/>
      <c r="CN192" s="135"/>
      <c r="CO192" s="330"/>
      <c r="CP192" s="135"/>
      <c r="CQ192" s="135"/>
      <c r="CR192" s="135"/>
      <c r="CS192" s="135"/>
      <c r="CT192" s="135"/>
      <c r="CU192" s="135"/>
      <c r="CV192" s="135"/>
      <c r="CW192" s="135"/>
      <c r="CX192" s="135"/>
      <c r="CY192" s="135"/>
      <c r="CZ192" s="135"/>
      <c r="DA192" s="135"/>
      <c r="DB192" s="137"/>
      <c r="DC192" s="137"/>
      <c r="DD192" s="137"/>
      <c r="DE192" s="135"/>
      <c r="DF192" s="135"/>
      <c r="DG192" s="135"/>
      <c r="DH192" s="135"/>
      <c r="DI192" s="135"/>
      <c r="DJ192" s="135"/>
      <c r="DK192" s="135"/>
      <c r="DL192" s="135"/>
      <c r="DM192" s="135"/>
      <c r="DN192" s="135"/>
      <c r="DO192" s="135"/>
      <c r="DP192" s="135"/>
      <c r="DQ192" s="135"/>
      <c r="DR192" s="135"/>
      <c r="DS192" s="135"/>
      <c r="DT192" s="135"/>
      <c r="DU192" s="135"/>
      <c r="DV192" s="135"/>
      <c r="DW192" s="135"/>
      <c r="DX192" s="135"/>
      <c r="DY192" s="135"/>
      <c r="DZ192" s="135"/>
      <c r="EA192" s="135"/>
      <c r="EB192" s="135"/>
      <c r="EC192" s="135"/>
      <c r="ED192" s="135"/>
      <c r="EE192" s="135"/>
      <c r="EF192" s="135"/>
      <c r="EG192" s="135"/>
      <c r="EH192" s="135"/>
      <c r="EI192" s="135"/>
      <c r="EJ192" s="135"/>
      <c r="EK192" s="135"/>
      <c r="EL192" s="135"/>
      <c r="EM192" s="135"/>
      <c r="EN192" s="135"/>
      <c r="EO192" s="135"/>
      <c r="EP192" s="135"/>
      <c r="EQ192" s="135"/>
      <c r="ER192" s="135"/>
      <c r="ES192" s="135"/>
      <c r="ET192" s="135"/>
      <c r="EU192" s="135"/>
      <c r="EV192" s="135"/>
      <c r="EW192" s="135"/>
      <c r="EX192" s="135"/>
      <c r="EY192" s="135"/>
      <c r="EZ192" s="135"/>
      <c r="FA192" s="135"/>
      <c r="FB192" s="135"/>
      <c r="FC192" s="135"/>
      <c r="FD192" s="135"/>
      <c r="FE192" s="135"/>
      <c r="FF192" s="135"/>
      <c r="FG192" s="135"/>
      <c r="FH192" s="135">
        <v>8500</v>
      </c>
      <c r="FI192" s="135">
        <f>+(FH192*5.1%)+FH192</f>
        <v>8933.5</v>
      </c>
      <c r="FJ192" s="135">
        <v>8000</v>
      </c>
      <c r="FK192" s="135">
        <f t="shared" ref="FK192:FK194" si="75">+(FJ192*5.1%)+FJ192</f>
        <v>8408</v>
      </c>
      <c r="FL192" s="135"/>
      <c r="FM192" s="135"/>
      <c r="FN192" s="135">
        <v>8000</v>
      </c>
      <c r="FO192" s="135">
        <f t="shared" ref="FO192:FO193" si="76">+(FN192*5.1%)+FN192</f>
        <v>8408</v>
      </c>
      <c r="FP192" s="135"/>
      <c r="FQ192" s="135"/>
      <c r="FR192" s="135"/>
      <c r="FS192" s="135"/>
      <c r="FT192" s="135"/>
      <c r="FU192" s="135"/>
      <c r="FV192" s="135"/>
      <c r="FW192" s="135"/>
      <c r="FX192" s="135"/>
      <c r="FY192" s="135"/>
      <c r="FZ192" s="135"/>
      <c r="GA192" s="135"/>
      <c r="GB192" s="135"/>
      <c r="GC192" s="135"/>
      <c r="GD192" s="135"/>
      <c r="GE192" s="135"/>
      <c r="GF192" s="135"/>
      <c r="GG192" s="135"/>
      <c r="GH192" s="135"/>
      <c r="GI192" s="135"/>
      <c r="GJ192" s="135"/>
      <c r="GK192" s="135"/>
      <c r="GL192" s="132"/>
      <c r="GM192" s="132"/>
      <c r="GN192" s="132"/>
      <c r="GO192" s="132"/>
      <c r="GP192" s="132"/>
      <c r="GQ192" s="132"/>
      <c r="GR192" s="135"/>
      <c r="GS192" s="135"/>
      <c r="GT192" s="135"/>
      <c r="GU192" s="135"/>
      <c r="GV192" s="135"/>
      <c r="GW192" s="135"/>
      <c r="GX192" s="135"/>
      <c r="GY192" s="132"/>
      <c r="GZ192" s="132"/>
      <c r="HA192" s="132"/>
      <c r="HB192" s="135"/>
      <c r="HC192" s="135"/>
      <c r="HD192" s="135"/>
      <c r="HE192" s="135"/>
      <c r="HF192" s="135"/>
      <c r="HG192" s="135"/>
      <c r="HH192" s="135"/>
      <c r="HI192" s="132"/>
      <c r="HJ192" s="132"/>
      <c r="HK192" s="132"/>
      <c r="HL192" s="132"/>
      <c r="HM192" s="132"/>
      <c r="HN192" s="132"/>
      <c r="HO192" s="135"/>
      <c r="HP192" s="135"/>
      <c r="HQ192" s="135"/>
      <c r="HR192" s="135"/>
      <c r="HS192" s="135"/>
      <c r="HT192" s="135"/>
      <c r="HU192" s="135"/>
      <c r="HV192" s="135"/>
      <c r="HW192" s="135"/>
      <c r="HX192" s="135"/>
      <c r="HY192" s="135"/>
      <c r="HZ192" s="135"/>
      <c r="IA192" s="135"/>
      <c r="IB192" s="135"/>
      <c r="IC192" s="135"/>
      <c r="ID192" s="135"/>
      <c r="IE192" s="135"/>
      <c r="IF192" s="135"/>
      <c r="IG192" s="135"/>
      <c r="IH192" s="135"/>
      <c r="II192" s="135"/>
      <c r="IJ192" s="135"/>
      <c r="IK192" s="135"/>
      <c r="IL192" s="135"/>
      <c r="IM192" s="135"/>
      <c r="IN192" s="135"/>
      <c r="IO192" s="132"/>
      <c r="IP192" s="132"/>
      <c r="IQ192" s="132"/>
      <c r="IR192" s="332"/>
      <c r="IS192" s="132"/>
      <c r="IT192" s="332"/>
      <c r="IU192" s="332"/>
      <c r="IV192" s="332"/>
      <c r="IW192" s="332"/>
      <c r="IX192" s="332"/>
      <c r="IY192" s="332"/>
      <c r="IZ192" s="332"/>
      <c r="JA192" s="332"/>
      <c r="JB192" s="332"/>
      <c r="JC192" s="332"/>
      <c r="JD192" s="332"/>
      <c r="JE192" s="332"/>
      <c r="JF192" s="332"/>
      <c r="JG192" s="332"/>
      <c r="JH192" s="332"/>
      <c r="JI192" s="332"/>
      <c r="JJ192" s="332"/>
      <c r="JK192" s="332"/>
      <c r="JL192" s="332"/>
      <c r="JM192" s="332"/>
      <c r="JN192" s="332"/>
      <c r="JO192" s="332"/>
      <c r="JP192" s="332"/>
      <c r="JQ192" s="332"/>
      <c r="JR192" s="332"/>
      <c r="JS192" s="332"/>
      <c r="JT192" s="332"/>
      <c r="JU192" s="332"/>
      <c r="JV192" s="332"/>
      <c r="JW192" s="332"/>
      <c r="JX192" s="332"/>
      <c r="JY192" s="332"/>
      <c r="JZ192" s="332"/>
      <c r="KA192" s="332"/>
      <c r="KB192" s="332"/>
      <c r="KC192" s="332"/>
      <c r="KD192" s="332"/>
      <c r="KE192" s="332"/>
      <c r="KF192" s="332"/>
      <c r="KG192" s="332"/>
      <c r="KH192" s="332"/>
      <c r="KI192" s="332"/>
      <c r="KJ192" s="332"/>
      <c r="KK192" s="332"/>
      <c r="KL192" s="332"/>
      <c r="KM192" s="332"/>
      <c r="KN192" s="332"/>
      <c r="KO192" s="332"/>
      <c r="KP192" s="332"/>
      <c r="KQ192" s="332"/>
      <c r="KR192" s="332"/>
      <c r="KS192" s="332"/>
      <c r="KT192" s="332"/>
      <c r="KU192" s="332"/>
      <c r="KV192" s="332"/>
      <c r="KW192" s="332"/>
      <c r="KX192" s="332"/>
      <c r="KY192" s="332"/>
      <c r="KZ192" s="332"/>
      <c r="LA192" s="332"/>
      <c r="LB192" s="332"/>
      <c r="LC192" s="332"/>
      <c r="LD192" s="332"/>
      <c r="LE192" s="332"/>
      <c r="LF192" s="332"/>
      <c r="LG192" s="332"/>
      <c r="LH192" s="332"/>
      <c r="LI192" s="332"/>
      <c r="LJ192" s="332"/>
      <c r="LK192" s="332"/>
      <c r="LL192" s="332"/>
      <c r="LM192" s="332"/>
      <c r="LN192" s="332"/>
      <c r="LO192" s="332"/>
      <c r="LP192" s="332"/>
      <c r="LQ192" s="332"/>
      <c r="LR192" s="332"/>
      <c r="LS192" s="132">
        <f t="shared" si="51"/>
        <v>8408</v>
      </c>
      <c r="LT192" s="132">
        <f t="shared" si="52"/>
        <v>8583.1666666666661</v>
      </c>
      <c r="LU192" s="137">
        <f t="shared" si="53"/>
        <v>303.39756645914832</v>
      </c>
      <c r="LV192" s="136">
        <f t="shared" si="48"/>
        <v>3.5347975664670968E-2</v>
      </c>
      <c r="LW192" s="137">
        <f t="shared" si="49"/>
        <v>7213.4453781512611</v>
      </c>
      <c r="LX192" s="137">
        <f t="shared" si="50"/>
        <v>1370.5546218487395</v>
      </c>
      <c r="LY192" s="377">
        <f t="shared" ref="LY192:LY199" si="77">+ROUNDUP(IF(LV192&lt;15%,LT192,LS192),0)</f>
        <v>8584</v>
      </c>
      <c r="LZ192" s="138" t="s">
        <v>125</v>
      </c>
    </row>
    <row r="193" spans="1:338" s="5" customFormat="1" ht="41.55" customHeight="1" x14ac:dyDescent="0.3">
      <c r="A193" s="131">
        <f t="shared" si="54"/>
        <v>190</v>
      </c>
      <c r="B193" s="139" t="s">
        <v>594</v>
      </c>
      <c r="C193" s="140" t="s">
        <v>595</v>
      </c>
      <c r="D193" s="141" t="s">
        <v>277</v>
      </c>
      <c r="E193" s="142">
        <v>1</v>
      </c>
      <c r="F193" s="132"/>
      <c r="G193" s="132"/>
      <c r="H193" s="132"/>
      <c r="I193" s="132"/>
      <c r="J193" s="132"/>
      <c r="K193" s="132"/>
      <c r="L193" s="132"/>
      <c r="M193" s="132"/>
      <c r="N193" s="132"/>
      <c r="O193" s="132"/>
      <c r="P193" s="132"/>
      <c r="Q193" s="132"/>
      <c r="R193" s="132"/>
      <c r="S193" s="132"/>
      <c r="T193" s="132"/>
      <c r="U193" s="132"/>
      <c r="V193" s="132"/>
      <c r="W193" s="132"/>
      <c r="X193" s="132"/>
      <c r="Y193" s="132"/>
      <c r="Z193" s="132"/>
      <c r="AA193" s="132"/>
      <c r="AB193" s="132"/>
      <c r="AC193" s="132"/>
      <c r="AD193" s="132"/>
      <c r="AE193" s="132"/>
      <c r="AF193" s="133"/>
      <c r="AG193" s="132"/>
      <c r="AH193" s="132"/>
      <c r="AI193" s="132"/>
      <c r="AJ193" s="132"/>
      <c r="AK193" s="134"/>
      <c r="AL193" s="134"/>
      <c r="AM193" s="135"/>
      <c r="AN193" s="137"/>
      <c r="AO193" s="135"/>
      <c r="AP193" s="135"/>
      <c r="AQ193" s="135"/>
      <c r="AR193" s="135"/>
      <c r="AS193" s="135"/>
      <c r="AT193" s="135"/>
      <c r="AU193" s="135"/>
      <c r="AV193" s="137"/>
      <c r="AW193" s="137"/>
      <c r="AX193" s="132"/>
      <c r="AY193" s="132"/>
      <c r="AZ193" s="137"/>
      <c r="BA193" s="137"/>
      <c r="BB193" s="135"/>
      <c r="BC193" s="135"/>
      <c r="BD193" s="137"/>
      <c r="BE193" s="137"/>
      <c r="BF193" s="135"/>
      <c r="BG193" s="135"/>
      <c r="BH193" s="135"/>
      <c r="BI193" s="135"/>
      <c r="BJ193" s="135"/>
      <c r="BK193" s="135"/>
      <c r="BL193" s="135"/>
      <c r="BM193" s="135"/>
      <c r="BN193" s="135"/>
      <c r="BO193" s="135"/>
      <c r="BP193" s="135"/>
      <c r="BQ193" s="135"/>
      <c r="BR193" s="135"/>
      <c r="BS193" s="135"/>
      <c r="BT193" s="135"/>
      <c r="BU193" s="135"/>
      <c r="BV193" s="135"/>
      <c r="BW193" s="135"/>
      <c r="BX193" s="135"/>
      <c r="BY193" s="135"/>
      <c r="BZ193" s="132"/>
      <c r="CA193" s="132"/>
      <c r="CB193" s="132"/>
      <c r="CC193" s="132"/>
      <c r="CD193" s="132"/>
      <c r="CE193" s="132"/>
      <c r="CF193" s="137"/>
      <c r="CG193" s="137"/>
      <c r="CH193" s="330"/>
      <c r="CI193" s="135"/>
      <c r="CJ193" s="135"/>
      <c r="CK193" s="135"/>
      <c r="CL193" s="135"/>
      <c r="CM193" s="135"/>
      <c r="CN193" s="135"/>
      <c r="CO193" s="330"/>
      <c r="CP193" s="135"/>
      <c r="CQ193" s="135"/>
      <c r="CR193" s="135"/>
      <c r="CS193" s="135"/>
      <c r="CT193" s="135"/>
      <c r="CU193" s="135"/>
      <c r="CV193" s="135"/>
      <c r="CW193" s="135"/>
      <c r="CX193" s="135"/>
      <c r="CY193" s="135"/>
      <c r="CZ193" s="135"/>
      <c r="DA193" s="135"/>
      <c r="DB193" s="137"/>
      <c r="DC193" s="137"/>
      <c r="DD193" s="137"/>
      <c r="DE193" s="135"/>
      <c r="DF193" s="135"/>
      <c r="DG193" s="135"/>
      <c r="DH193" s="135"/>
      <c r="DI193" s="135"/>
      <c r="DJ193" s="135"/>
      <c r="DK193" s="135"/>
      <c r="DL193" s="135"/>
      <c r="DM193" s="135"/>
      <c r="DN193" s="135"/>
      <c r="DO193" s="135"/>
      <c r="DP193" s="135"/>
      <c r="DQ193" s="135"/>
      <c r="DR193" s="135"/>
      <c r="DS193" s="135"/>
      <c r="DT193" s="135"/>
      <c r="DU193" s="135"/>
      <c r="DV193" s="135"/>
      <c r="DW193" s="135"/>
      <c r="DX193" s="135"/>
      <c r="DY193" s="135"/>
      <c r="DZ193" s="135"/>
      <c r="EA193" s="135"/>
      <c r="EB193" s="135"/>
      <c r="EC193" s="135"/>
      <c r="ED193" s="135"/>
      <c r="EE193" s="135"/>
      <c r="EF193" s="135"/>
      <c r="EG193" s="135"/>
      <c r="EH193" s="135"/>
      <c r="EI193" s="135"/>
      <c r="EJ193" s="135"/>
      <c r="EK193" s="135"/>
      <c r="EL193" s="135"/>
      <c r="EM193" s="135"/>
      <c r="EN193" s="135"/>
      <c r="EO193" s="135"/>
      <c r="EP193" s="135"/>
      <c r="EQ193" s="135"/>
      <c r="ER193" s="135"/>
      <c r="ES193" s="135"/>
      <c r="ET193" s="135"/>
      <c r="EU193" s="135"/>
      <c r="EV193" s="135"/>
      <c r="EW193" s="135"/>
      <c r="EX193" s="135"/>
      <c r="EY193" s="135"/>
      <c r="EZ193" s="135"/>
      <c r="FA193" s="135"/>
      <c r="FB193" s="135"/>
      <c r="FC193" s="135"/>
      <c r="FD193" s="135"/>
      <c r="FE193" s="135"/>
      <c r="FF193" s="135"/>
      <c r="FG193" s="135"/>
      <c r="FH193" s="135"/>
      <c r="FI193" s="135"/>
      <c r="FJ193" s="135">
        <v>7500</v>
      </c>
      <c r="FK193" s="135">
        <f t="shared" si="75"/>
        <v>7882.5</v>
      </c>
      <c r="FL193" s="135"/>
      <c r="FM193" s="135"/>
      <c r="FN193" s="135">
        <v>8000</v>
      </c>
      <c r="FO193" s="135">
        <f t="shared" si="76"/>
        <v>8408</v>
      </c>
      <c r="FP193" s="135"/>
      <c r="FQ193" s="135"/>
      <c r="FR193" s="135"/>
      <c r="FS193" s="135"/>
      <c r="FT193" s="135"/>
      <c r="FU193" s="135"/>
      <c r="FV193" s="135"/>
      <c r="FW193" s="135"/>
      <c r="FX193" s="135"/>
      <c r="FY193" s="135"/>
      <c r="FZ193" s="135"/>
      <c r="GA193" s="135"/>
      <c r="GB193" s="135"/>
      <c r="GC193" s="135"/>
      <c r="GD193" s="135"/>
      <c r="GE193" s="135"/>
      <c r="GF193" s="135"/>
      <c r="GG193" s="135"/>
      <c r="GH193" s="135"/>
      <c r="GI193" s="135"/>
      <c r="GJ193" s="135"/>
      <c r="GK193" s="135"/>
      <c r="GL193" s="132"/>
      <c r="GM193" s="132"/>
      <c r="GN193" s="132"/>
      <c r="GO193" s="132"/>
      <c r="GP193" s="132"/>
      <c r="GQ193" s="132"/>
      <c r="GR193" s="135"/>
      <c r="GS193" s="135"/>
      <c r="GT193" s="135"/>
      <c r="GU193" s="135"/>
      <c r="GV193" s="135"/>
      <c r="GW193" s="135"/>
      <c r="GX193" s="135"/>
      <c r="GY193" s="132"/>
      <c r="GZ193" s="132"/>
      <c r="HA193" s="132"/>
      <c r="HB193" s="135"/>
      <c r="HC193" s="135"/>
      <c r="HD193" s="135"/>
      <c r="HE193" s="135"/>
      <c r="HF193" s="135"/>
      <c r="HG193" s="135"/>
      <c r="HH193" s="135"/>
      <c r="HI193" s="132"/>
      <c r="HJ193" s="132"/>
      <c r="HK193" s="132"/>
      <c r="HL193" s="132"/>
      <c r="HM193" s="132"/>
      <c r="HN193" s="132"/>
      <c r="HO193" s="135"/>
      <c r="HP193" s="135"/>
      <c r="HQ193" s="135"/>
      <c r="HR193" s="135"/>
      <c r="HS193" s="135"/>
      <c r="HT193" s="135"/>
      <c r="HU193" s="135"/>
      <c r="HV193" s="135"/>
      <c r="HW193" s="135"/>
      <c r="HX193" s="135"/>
      <c r="HY193" s="135"/>
      <c r="HZ193" s="135"/>
      <c r="IA193" s="135"/>
      <c r="IB193" s="135"/>
      <c r="IC193" s="135"/>
      <c r="ID193" s="135"/>
      <c r="IE193" s="135"/>
      <c r="IF193" s="135"/>
      <c r="IG193" s="135"/>
      <c r="IH193" s="135"/>
      <c r="II193" s="135"/>
      <c r="IJ193" s="135"/>
      <c r="IK193" s="135"/>
      <c r="IL193" s="135"/>
      <c r="IM193" s="135"/>
      <c r="IN193" s="135"/>
      <c r="IO193" s="132"/>
      <c r="IP193" s="132"/>
      <c r="IQ193" s="132"/>
      <c r="IR193" s="332"/>
      <c r="IS193" s="132"/>
      <c r="IT193" s="332"/>
      <c r="IU193" s="332"/>
      <c r="IV193" s="332"/>
      <c r="IW193" s="332"/>
      <c r="IX193" s="332"/>
      <c r="IY193" s="332"/>
      <c r="IZ193" s="332"/>
      <c r="JA193" s="332"/>
      <c r="JB193" s="332"/>
      <c r="JC193" s="332"/>
      <c r="JD193" s="332"/>
      <c r="JE193" s="332"/>
      <c r="JF193" s="332"/>
      <c r="JG193" s="332"/>
      <c r="JH193" s="332"/>
      <c r="JI193" s="332"/>
      <c r="JJ193" s="332"/>
      <c r="JK193" s="332"/>
      <c r="JL193" s="332"/>
      <c r="JM193" s="332"/>
      <c r="JN193" s="332"/>
      <c r="JO193" s="332"/>
      <c r="JP193" s="332"/>
      <c r="JQ193" s="332"/>
      <c r="JR193" s="332"/>
      <c r="JS193" s="332"/>
      <c r="JT193" s="332"/>
      <c r="JU193" s="332"/>
      <c r="JV193" s="332"/>
      <c r="JW193" s="332"/>
      <c r="JX193" s="332"/>
      <c r="JY193" s="332"/>
      <c r="JZ193" s="332"/>
      <c r="KA193" s="332"/>
      <c r="KB193" s="332"/>
      <c r="KC193" s="332"/>
      <c r="KD193" s="332"/>
      <c r="KE193" s="332"/>
      <c r="KF193" s="332"/>
      <c r="KG193" s="332"/>
      <c r="KH193" s="332"/>
      <c r="KI193" s="332"/>
      <c r="KJ193" s="332"/>
      <c r="KK193" s="332"/>
      <c r="KL193" s="332"/>
      <c r="KM193" s="332"/>
      <c r="KN193" s="332"/>
      <c r="KO193" s="332"/>
      <c r="KP193" s="332"/>
      <c r="KQ193" s="332"/>
      <c r="KR193" s="332"/>
      <c r="KS193" s="332"/>
      <c r="KT193" s="332"/>
      <c r="KU193" s="332"/>
      <c r="KV193" s="332"/>
      <c r="KW193" s="332"/>
      <c r="KX193" s="332"/>
      <c r="KY193" s="332"/>
      <c r="KZ193" s="332"/>
      <c r="LA193" s="332"/>
      <c r="LB193" s="332"/>
      <c r="LC193" s="332"/>
      <c r="LD193" s="332"/>
      <c r="LE193" s="332"/>
      <c r="LF193" s="332"/>
      <c r="LG193" s="332"/>
      <c r="LH193" s="332"/>
      <c r="LI193" s="332"/>
      <c r="LJ193" s="332"/>
      <c r="LK193" s="332"/>
      <c r="LL193" s="332"/>
      <c r="LM193" s="332"/>
      <c r="LN193" s="332"/>
      <c r="LO193" s="332"/>
      <c r="LP193" s="332"/>
      <c r="LQ193" s="332"/>
      <c r="LR193" s="332"/>
      <c r="LS193" s="132">
        <f t="shared" si="51"/>
        <v>8145.25</v>
      </c>
      <c r="LT193" s="132">
        <f t="shared" si="52"/>
        <v>8145.25</v>
      </c>
      <c r="LU193" s="137">
        <f t="shared" si="53"/>
        <v>371.58461351353071</v>
      </c>
      <c r="LV193" s="136">
        <f t="shared" si="48"/>
        <v>4.5619792334615966E-2</v>
      </c>
      <c r="LW193" s="137">
        <f t="shared" ref="LW193:LW200" si="78">+LY193/1.19</f>
        <v>6845.3781512605046</v>
      </c>
      <c r="LX193" s="137">
        <f t="shared" ref="LX193:LX200" si="79">+LW193*19%</f>
        <v>1300.6218487394958</v>
      </c>
      <c r="LY193" s="377">
        <f t="shared" si="77"/>
        <v>8146</v>
      </c>
      <c r="LZ193" s="138" t="s">
        <v>125</v>
      </c>
    </row>
    <row r="194" spans="1:338" s="5" customFormat="1" ht="48" customHeight="1" x14ac:dyDescent="0.3">
      <c r="A194" s="131">
        <f t="shared" si="54"/>
        <v>191</v>
      </c>
      <c r="B194" s="139" t="s">
        <v>596</v>
      </c>
      <c r="C194" s="140" t="s">
        <v>597</v>
      </c>
      <c r="D194" s="141" t="s">
        <v>8</v>
      </c>
      <c r="E194" s="142">
        <v>1</v>
      </c>
      <c r="F194" s="132"/>
      <c r="G194" s="132"/>
      <c r="H194" s="132"/>
      <c r="I194" s="132"/>
      <c r="J194" s="132"/>
      <c r="K194" s="132"/>
      <c r="L194" s="132"/>
      <c r="M194" s="132"/>
      <c r="N194" s="132"/>
      <c r="O194" s="132"/>
      <c r="P194" s="132"/>
      <c r="Q194" s="132"/>
      <c r="R194" s="132"/>
      <c r="S194" s="132"/>
      <c r="T194" s="132"/>
      <c r="U194" s="132"/>
      <c r="V194" s="132"/>
      <c r="W194" s="132"/>
      <c r="X194" s="132"/>
      <c r="Y194" s="132"/>
      <c r="Z194" s="132"/>
      <c r="AA194" s="132"/>
      <c r="AB194" s="132"/>
      <c r="AC194" s="132"/>
      <c r="AD194" s="132"/>
      <c r="AE194" s="132"/>
      <c r="AF194" s="133"/>
      <c r="AG194" s="132"/>
      <c r="AH194" s="132"/>
      <c r="AI194" s="132"/>
      <c r="AJ194" s="132"/>
      <c r="AK194" s="134"/>
      <c r="AL194" s="134"/>
      <c r="AM194" s="135"/>
      <c r="AN194" s="137"/>
      <c r="AO194" s="135"/>
      <c r="AP194" s="135"/>
      <c r="AQ194" s="135"/>
      <c r="AR194" s="135"/>
      <c r="AS194" s="135"/>
      <c r="AT194" s="135"/>
      <c r="AU194" s="135"/>
      <c r="AV194" s="137"/>
      <c r="AW194" s="137"/>
      <c r="AX194" s="132"/>
      <c r="AY194" s="132"/>
      <c r="AZ194" s="137"/>
      <c r="BA194" s="137"/>
      <c r="BB194" s="135"/>
      <c r="BC194" s="135"/>
      <c r="BD194" s="137"/>
      <c r="BE194" s="137"/>
      <c r="BF194" s="135"/>
      <c r="BG194" s="135"/>
      <c r="BH194" s="135"/>
      <c r="BI194" s="135"/>
      <c r="BJ194" s="135"/>
      <c r="BK194" s="135"/>
      <c r="BL194" s="135"/>
      <c r="BM194" s="135"/>
      <c r="BN194" s="135"/>
      <c r="BO194" s="135"/>
      <c r="BP194" s="135"/>
      <c r="BQ194" s="135"/>
      <c r="BR194" s="135"/>
      <c r="BS194" s="135"/>
      <c r="BT194" s="135"/>
      <c r="BU194" s="135"/>
      <c r="BV194" s="135"/>
      <c r="BW194" s="135"/>
      <c r="BX194" s="135"/>
      <c r="BY194" s="135"/>
      <c r="BZ194" s="132"/>
      <c r="CA194" s="132"/>
      <c r="CB194" s="132"/>
      <c r="CC194" s="132"/>
      <c r="CD194" s="132"/>
      <c r="CE194" s="132"/>
      <c r="CF194" s="137"/>
      <c r="CG194" s="137"/>
      <c r="CH194" s="330"/>
      <c r="CI194" s="135"/>
      <c r="CJ194" s="135"/>
      <c r="CK194" s="135"/>
      <c r="CL194" s="135"/>
      <c r="CM194" s="135"/>
      <c r="CN194" s="135"/>
      <c r="CO194" s="330"/>
      <c r="CP194" s="135"/>
      <c r="CQ194" s="135"/>
      <c r="CR194" s="135"/>
      <c r="CS194" s="135"/>
      <c r="CT194" s="135"/>
      <c r="CU194" s="135"/>
      <c r="CV194" s="135"/>
      <c r="CW194" s="135"/>
      <c r="CX194" s="135"/>
      <c r="CY194" s="135"/>
      <c r="CZ194" s="135"/>
      <c r="DA194" s="135"/>
      <c r="DB194" s="137"/>
      <c r="DC194" s="137"/>
      <c r="DD194" s="137"/>
      <c r="DE194" s="135"/>
      <c r="DF194" s="135"/>
      <c r="DG194" s="135"/>
      <c r="DH194" s="135"/>
      <c r="DI194" s="135"/>
      <c r="DJ194" s="135"/>
      <c r="DK194" s="135"/>
      <c r="DL194" s="135"/>
      <c r="DM194" s="135"/>
      <c r="DN194" s="135"/>
      <c r="DO194" s="135"/>
      <c r="DP194" s="135"/>
      <c r="DQ194" s="135"/>
      <c r="DR194" s="135"/>
      <c r="DS194" s="135"/>
      <c r="DT194" s="135"/>
      <c r="DU194" s="135"/>
      <c r="DV194" s="135"/>
      <c r="DW194" s="135"/>
      <c r="DX194" s="135"/>
      <c r="DY194" s="135"/>
      <c r="DZ194" s="135"/>
      <c r="EA194" s="135"/>
      <c r="EB194" s="135"/>
      <c r="EC194" s="135"/>
      <c r="ED194" s="135"/>
      <c r="EE194" s="135"/>
      <c r="EF194" s="135"/>
      <c r="EG194" s="135"/>
      <c r="EH194" s="135"/>
      <c r="EI194" s="135"/>
      <c r="EJ194" s="135"/>
      <c r="EK194" s="135"/>
      <c r="EL194" s="135"/>
      <c r="EM194" s="135"/>
      <c r="EN194" s="135"/>
      <c r="EO194" s="135"/>
      <c r="EP194" s="135"/>
      <c r="EQ194" s="135"/>
      <c r="ER194" s="135"/>
      <c r="ES194" s="135"/>
      <c r="ET194" s="135"/>
      <c r="EU194" s="135"/>
      <c r="EV194" s="135"/>
      <c r="EW194" s="135"/>
      <c r="EX194" s="135"/>
      <c r="EY194" s="135"/>
      <c r="EZ194" s="135"/>
      <c r="FA194" s="135"/>
      <c r="FB194" s="135"/>
      <c r="FC194" s="135"/>
      <c r="FD194" s="135"/>
      <c r="FE194" s="135"/>
      <c r="FF194" s="135"/>
      <c r="FG194" s="135"/>
      <c r="FH194" s="135"/>
      <c r="FI194" s="135"/>
      <c r="FJ194" s="135">
        <v>18000</v>
      </c>
      <c r="FK194" s="135">
        <f t="shared" si="75"/>
        <v>18918</v>
      </c>
      <c r="FL194" s="135">
        <v>20000</v>
      </c>
      <c r="FM194" s="135">
        <f t="shared" ref="FM194:FM195" si="80">+(FL194*5.1%)+FL194</f>
        <v>21020</v>
      </c>
      <c r="FN194" s="135"/>
      <c r="FO194" s="135"/>
      <c r="FP194" s="135"/>
      <c r="FQ194" s="135"/>
      <c r="FR194" s="135"/>
      <c r="FS194" s="135"/>
      <c r="FT194" s="135"/>
      <c r="FU194" s="135"/>
      <c r="FV194" s="135"/>
      <c r="FW194" s="135"/>
      <c r="FX194" s="135"/>
      <c r="FY194" s="135"/>
      <c r="FZ194" s="135"/>
      <c r="GA194" s="135"/>
      <c r="GB194" s="135"/>
      <c r="GC194" s="135"/>
      <c r="GD194" s="135"/>
      <c r="GE194" s="135"/>
      <c r="GF194" s="135"/>
      <c r="GG194" s="135"/>
      <c r="GH194" s="135"/>
      <c r="GI194" s="135"/>
      <c r="GJ194" s="135"/>
      <c r="GK194" s="135"/>
      <c r="GL194" s="132"/>
      <c r="GM194" s="132"/>
      <c r="GN194" s="132"/>
      <c r="GO194" s="132"/>
      <c r="GP194" s="132"/>
      <c r="GQ194" s="132"/>
      <c r="GR194" s="135"/>
      <c r="GS194" s="135"/>
      <c r="GT194" s="135"/>
      <c r="GU194" s="135"/>
      <c r="GV194" s="135"/>
      <c r="GW194" s="135"/>
      <c r="GX194" s="135"/>
      <c r="GY194" s="132"/>
      <c r="GZ194" s="132"/>
      <c r="HA194" s="132"/>
      <c r="HB194" s="135"/>
      <c r="HC194" s="135"/>
      <c r="HD194" s="135"/>
      <c r="HE194" s="135"/>
      <c r="HF194" s="135"/>
      <c r="HG194" s="135"/>
      <c r="HH194" s="135"/>
      <c r="HI194" s="132"/>
      <c r="HJ194" s="132"/>
      <c r="HK194" s="132"/>
      <c r="HL194" s="132"/>
      <c r="HM194" s="132"/>
      <c r="HN194" s="132"/>
      <c r="HO194" s="135"/>
      <c r="HP194" s="135"/>
      <c r="HQ194" s="135"/>
      <c r="HR194" s="135"/>
      <c r="HS194" s="135"/>
      <c r="HT194" s="135"/>
      <c r="HU194" s="135"/>
      <c r="HV194" s="135"/>
      <c r="HW194" s="135"/>
      <c r="HX194" s="135"/>
      <c r="HY194" s="135"/>
      <c r="HZ194" s="135"/>
      <c r="IA194" s="135"/>
      <c r="IB194" s="135"/>
      <c r="IC194" s="135"/>
      <c r="ID194" s="135"/>
      <c r="IE194" s="135"/>
      <c r="IF194" s="135"/>
      <c r="IG194" s="135"/>
      <c r="IH194" s="135"/>
      <c r="II194" s="135"/>
      <c r="IJ194" s="135"/>
      <c r="IK194" s="135"/>
      <c r="IL194" s="135"/>
      <c r="IM194" s="135"/>
      <c r="IN194" s="135"/>
      <c r="IO194" s="132"/>
      <c r="IP194" s="132"/>
      <c r="IQ194" s="132"/>
      <c r="IR194" s="332"/>
      <c r="IS194" s="132"/>
      <c r="IT194" s="332"/>
      <c r="IU194" s="332"/>
      <c r="IV194" s="332"/>
      <c r="IW194" s="332"/>
      <c r="IX194" s="332"/>
      <c r="IY194" s="332"/>
      <c r="IZ194" s="332"/>
      <c r="JA194" s="332"/>
      <c r="JB194" s="332"/>
      <c r="JC194" s="332"/>
      <c r="JD194" s="332"/>
      <c r="JE194" s="332"/>
      <c r="JF194" s="332"/>
      <c r="JG194" s="332"/>
      <c r="JH194" s="332"/>
      <c r="JI194" s="332"/>
      <c r="JJ194" s="332"/>
      <c r="JK194" s="332"/>
      <c r="JL194" s="332"/>
      <c r="JM194" s="332"/>
      <c r="JN194" s="332"/>
      <c r="JO194" s="332"/>
      <c r="JP194" s="332"/>
      <c r="JQ194" s="332"/>
      <c r="JR194" s="332"/>
      <c r="JS194" s="332"/>
      <c r="JT194" s="332"/>
      <c r="JU194" s="332"/>
      <c r="JV194" s="332"/>
      <c r="JW194" s="332"/>
      <c r="JX194" s="332"/>
      <c r="JY194" s="332"/>
      <c r="JZ194" s="332"/>
      <c r="KA194" s="332"/>
      <c r="KB194" s="332"/>
      <c r="KC194" s="332"/>
      <c r="KD194" s="332"/>
      <c r="KE194" s="332"/>
      <c r="KF194" s="332"/>
      <c r="KG194" s="332"/>
      <c r="KH194" s="332"/>
      <c r="KI194" s="332"/>
      <c r="KJ194" s="332"/>
      <c r="KK194" s="332"/>
      <c r="KL194" s="332"/>
      <c r="KM194" s="332"/>
      <c r="KN194" s="332"/>
      <c r="KO194" s="332"/>
      <c r="KP194" s="332"/>
      <c r="KQ194" s="332"/>
      <c r="KR194" s="332"/>
      <c r="KS194" s="332"/>
      <c r="KT194" s="332"/>
      <c r="KU194" s="332"/>
      <c r="KV194" s="332"/>
      <c r="KW194" s="332"/>
      <c r="KX194" s="332"/>
      <c r="KY194" s="332"/>
      <c r="KZ194" s="332"/>
      <c r="LA194" s="332"/>
      <c r="LB194" s="332"/>
      <c r="LC194" s="332"/>
      <c r="LD194" s="332"/>
      <c r="LE194" s="332"/>
      <c r="LF194" s="332"/>
      <c r="LG194" s="332"/>
      <c r="LH194" s="332"/>
      <c r="LI194" s="332"/>
      <c r="LJ194" s="332"/>
      <c r="LK194" s="332"/>
      <c r="LL194" s="332"/>
      <c r="LM194" s="332"/>
      <c r="LN194" s="332"/>
      <c r="LO194" s="332"/>
      <c r="LP194" s="332"/>
      <c r="LQ194" s="332"/>
      <c r="LR194" s="332"/>
      <c r="LS194" s="132">
        <f t="shared" si="51"/>
        <v>19969</v>
      </c>
      <c r="LT194" s="132">
        <f t="shared" si="52"/>
        <v>19969</v>
      </c>
      <c r="LU194" s="137">
        <f t="shared" si="53"/>
        <v>1486.3384540541228</v>
      </c>
      <c r="LV194" s="136">
        <f t="shared" si="48"/>
        <v>7.4432292756478682E-2</v>
      </c>
      <c r="LW194" s="137">
        <f t="shared" si="78"/>
        <v>16780.672268907565</v>
      </c>
      <c r="LX194" s="137">
        <f t="shared" si="79"/>
        <v>3188.3277310924373</v>
      </c>
      <c r="LY194" s="377">
        <f t="shared" si="77"/>
        <v>19969</v>
      </c>
      <c r="LZ194" s="138" t="s">
        <v>118</v>
      </c>
    </row>
    <row r="195" spans="1:338" s="5" customFormat="1" ht="44.55" customHeight="1" x14ac:dyDescent="0.3">
      <c r="A195" s="131">
        <f t="shared" si="54"/>
        <v>192</v>
      </c>
      <c r="B195" s="139" t="s">
        <v>598</v>
      </c>
      <c r="C195" s="140" t="s">
        <v>599</v>
      </c>
      <c r="D195" s="141" t="s">
        <v>8</v>
      </c>
      <c r="E195" s="142">
        <v>1</v>
      </c>
      <c r="F195" s="132"/>
      <c r="G195" s="132"/>
      <c r="H195" s="132"/>
      <c r="I195" s="132"/>
      <c r="J195" s="132"/>
      <c r="K195" s="132"/>
      <c r="L195" s="132"/>
      <c r="M195" s="132"/>
      <c r="N195" s="132"/>
      <c r="O195" s="132"/>
      <c r="P195" s="132"/>
      <c r="Q195" s="132"/>
      <c r="R195" s="132"/>
      <c r="S195" s="132"/>
      <c r="T195" s="132"/>
      <c r="U195" s="132"/>
      <c r="V195" s="132"/>
      <c r="W195" s="132"/>
      <c r="X195" s="132"/>
      <c r="Y195" s="132"/>
      <c r="Z195" s="132"/>
      <c r="AA195" s="132"/>
      <c r="AB195" s="132"/>
      <c r="AC195" s="132"/>
      <c r="AD195" s="132"/>
      <c r="AE195" s="132"/>
      <c r="AF195" s="133"/>
      <c r="AG195" s="132"/>
      <c r="AH195" s="132"/>
      <c r="AI195" s="132"/>
      <c r="AJ195" s="132"/>
      <c r="AK195" s="134"/>
      <c r="AL195" s="134"/>
      <c r="AM195" s="135"/>
      <c r="AN195" s="137"/>
      <c r="AO195" s="135"/>
      <c r="AP195" s="135"/>
      <c r="AQ195" s="135"/>
      <c r="AR195" s="135"/>
      <c r="AS195" s="135"/>
      <c r="AT195" s="135"/>
      <c r="AU195" s="135">
        <v>3500</v>
      </c>
      <c r="AV195" s="137"/>
      <c r="AW195" s="137"/>
      <c r="AX195" s="132"/>
      <c r="AY195" s="132"/>
      <c r="AZ195" s="137"/>
      <c r="BA195" s="137"/>
      <c r="BB195" s="135"/>
      <c r="BC195" s="135"/>
      <c r="BD195" s="137"/>
      <c r="BE195" s="137"/>
      <c r="BF195" s="135"/>
      <c r="BG195" s="135"/>
      <c r="BH195" s="135"/>
      <c r="BI195" s="135"/>
      <c r="BJ195" s="135"/>
      <c r="BK195" s="135"/>
      <c r="BL195" s="135"/>
      <c r="BM195" s="135"/>
      <c r="BN195" s="135"/>
      <c r="BO195" s="135"/>
      <c r="BP195" s="135"/>
      <c r="BQ195" s="135"/>
      <c r="BR195" s="135"/>
      <c r="BS195" s="135"/>
      <c r="BT195" s="135"/>
      <c r="BU195" s="135"/>
      <c r="BV195" s="135"/>
      <c r="BW195" s="135"/>
      <c r="BX195" s="135"/>
      <c r="BY195" s="135"/>
      <c r="BZ195" s="132"/>
      <c r="CA195" s="132"/>
      <c r="CB195" s="132"/>
      <c r="CC195" s="132"/>
      <c r="CD195" s="132"/>
      <c r="CE195" s="132"/>
      <c r="CF195" s="137"/>
      <c r="CG195" s="137"/>
      <c r="CH195" s="135"/>
      <c r="CI195" s="135"/>
      <c r="CJ195" s="135"/>
      <c r="CK195" s="135"/>
      <c r="CL195" s="135"/>
      <c r="CM195" s="135"/>
      <c r="CN195" s="135"/>
      <c r="CO195" s="135"/>
      <c r="CP195" s="135"/>
      <c r="CQ195" s="135"/>
      <c r="CR195" s="135"/>
      <c r="CS195" s="135"/>
      <c r="CT195" s="135"/>
      <c r="CU195" s="135"/>
      <c r="CV195" s="135"/>
      <c r="CW195" s="135"/>
      <c r="CX195" s="135"/>
      <c r="CY195" s="135"/>
      <c r="CZ195" s="135"/>
      <c r="DA195" s="135"/>
      <c r="DB195" s="137"/>
      <c r="DC195" s="137"/>
      <c r="DD195" s="137"/>
      <c r="DE195" s="135"/>
      <c r="DF195" s="135"/>
      <c r="DG195" s="135"/>
      <c r="DH195" s="135"/>
      <c r="DI195" s="135"/>
      <c r="DJ195" s="135"/>
      <c r="DK195" s="135"/>
      <c r="DL195" s="135"/>
      <c r="DM195" s="135"/>
      <c r="DN195" s="135"/>
      <c r="DO195" s="135"/>
      <c r="DP195" s="135"/>
      <c r="DQ195" s="135"/>
      <c r="DR195" s="135"/>
      <c r="DS195" s="135"/>
      <c r="DT195" s="135"/>
      <c r="DU195" s="135"/>
      <c r="DV195" s="135"/>
      <c r="DW195" s="135"/>
      <c r="DX195" s="135"/>
      <c r="DY195" s="135"/>
      <c r="DZ195" s="135"/>
      <c r="EA195" s="135"/>
      <c r="EB195" s="135"/>
      <c r="EC195" s="135"/>
      <c r="ED195" s="135"/>
      <c r="EE195" s="135"/>
      <c r="EF195" s="135"/>
      <c r="EG195" s="135"/>
      <c r="EH195" s="135"/>
      <c r="EI195" s="135"/>
      <c r="EJ195" s="135"/>
      <c r="EK195" s="135"/>
      <c r="EL195" s="135"/>
      <c r="EM195" s="135"/>
      <c r="EN195" s="135"/>
      <c r="EO195" s="135"/>
      <c r="EP195" s="135"/>
      <c r="EQ195" s="135"/>
      <c r="ER195" s="135"/>
      <c r="ES195" s="135"/>
      <c r="ET195" s="135"/>
      <c r="EU195" s="135"/>
      <c r="EV195" s="135"/>
      <c r="EW195" s="135"/>
      <c r="EX195" s="135"/>
      <c r="EY195" s="135"/>
      <c r="EZ195" s="135"/>
      <c r="FA195" s="135"/>
      <c r="FB195" s="135"/>
      <c r="FC195" s="135"/>
      <c r="FD195" s="135"/>
      <c r="FE195" s="135"/>
      <c r="FF195" s="135"/>
      <c r="FG195" s="135"/>
      <c r="FH195" s="135"/>
      <c r="FI195" s="135"/>
      <c r="FJ195" s="135"/>
      <c r="FK195" s="135"/>
      <c r="FL195" s="135">
        <v>3000</v>
      </c>
      <c r="FM195" s="135">
        <f t="shared" si="80"/>
        <v>3153</v>
      </c>
      <c r="FN195" s="135"/>
      <c r="FO195" s="135"/>
      <c r="FP195" s="135"/>
      <c r="FQ195" s="135"/>
      <c r="FR195" s="135"/>
      <c r="FS195" s="135"/>
      <c r="FT195" s="135"/>
      <c r="FU195" s="135"/>
      <c r="FV195" s="135"/>
      <c r="FW195" s="135"/>
      <c r="FX195" s="135"/>
      <c r="FY195" s="135"/>
      <c r="FZ195" s="135"/>
      <c r="GA195" s="135"/>
      <c r="GB195" s="135"/>
      <c r="GC195" s="135"/>
      <c r="GD195" s="135"/>
      <c r="GE195" s="135"/>
      <c r="GF195" s="135"/>
      <c r="GG195" s="135"/>
      <c r="GH195" s="135"/>
      <c r="GI195" s="135"/>
      <c r="GJ195" s="135"/>
      <c r="GK195" s="135"/>
      <c r="GL195" s="132"/>
      <c r="GM195" s="132"/>
      <c r="GN195" s="132"/>
      <c r="GO195" s="132"/>
      <c r="GP195" s="132"/>
      <c r="GQ195" s="132"/>
      <c r="GR195" s="135"/>
      <c r="GS195" s="135"/>
      <c r="GT195" s="135"/>
      <c r="GU195" s="135"/>
      <c r="GV195" s="135"/>
      <c r="GW195" s="135"/>
      <c r="GX195" s="135"/>
      <c r="GY195" s="132"/>
      <c r="GZ195" s="132"/>
      <c r="HA195" s="132"/>
      <c r="HB195" s="135"/>
      <c r="HC195" s="135"/>
      <c r="HD195" s="135"/>
      <c r="HE195" s="135"/>
      <c r="HF195" s="135"/>
      <c r="HG195" s="135"/>
      <c r="HH195" s="135"/>
      <c r="HI195" s="132"/>
      <c r="HJ195" s="132"/>
      <c r="HK195" s="132"/>
      <c r="HL195" s="132"/>
      <c r="HM195" s="132"/>
      <c r="HN195" s="132"/>
      <c r="HO195" s="135"/>
      <c r="HP195" s="135"/>
      <c r="HQ195" s="135"/>
      <c r="HR195" s="135"/>
      <c r="HS195" s="135"/>
      <c r="HT195" s="135"/>
      <c r="HU195" s="135"/>
      <c r="HV195" s="135"/>
      <c r="HW195" s="135"/>
      <c r="HX195" s="135"/>
      <c r="HY195" s="135"/>
      <c r="HZ195" s="135"/>
      <c r="IA195" s="135"/>
      <c r="IB195" s="135"/>
      <c r="IC195" s="135"/>
      <c r="ID195" s="135"/>
      <c r="IE195" s="135"/>
      <c r="IF195" s="135"/>
      <c r="IG195" s="135"/>
      <c r="IH195" s="135"/>
      <c r="II195" s="135"/>
      <c r="IJ195" s="135"/>
      <c r="IK195" s="135"/>
      <c r="IL195" s="135"/>
      <c r="IM195" s="135"/>
      <c r="IN195" s="135"/>
      <c r="IO195" s="132"/>
      <c r="IP195" s="132"/>
      <c r="IQ195" s="132"/>
      <c r="IR195" s="332"/>
      <c r="IS195" s="132"/>
      <c r="IT195" s="332"/>
      <c r="IU195" s="332"/>
      <c r="IV195" s="332"/>
      <c r="IW195" s="332"/>
      <c r="IX195" s="332"/>
      <c r="IY195" s="332"/>
      <c r="IZ195" s="332"/>
      <c r="JA195" s="332"/>
      <c r="JB195" s="332"/>
      <c r="JC195" s="332"/>
      <c r="JD195" s="332"/>
      <c r="JE195" s="332"/>
      <c r="JF195" s="332"/>
      <c r="JG195" s="332"/>
      <c r="JH195" s="332"/>
      <c r="JI195" s="332"/>
      <c r="JJ195" s="332"/>
      <c r="JK195" s="332"/>
      <c r="JL195" s="332"/>
      <c r="JM195" s="332"/>
      <c r="JN195" s="332"/>
      <c r="JO195" s="332"/>
      <c r="JP195" s="332"/>
      <c r="JQ195" s="332"/>
      <c r="JR195" s="332"/>
      <c r="JS195" s="332"/>
      <c r="JT195" s="332"/>
      <c r="JU195" s="332"/>
      <c r="JV195" s="332"/>
      <c r="JW195" s="332"/>
      <c r="JX195" s="332"/>
      <c r="JY195" s="332"/>
      <c r="JZ195" s="332"/>
      <c r="KA195" s="332"/>
      <c r="KB195" s="332"/>
      <c r="KC195" s="332"/>
      <c r="KD195" s="332"/>
      <c r="KE195" s="332"/>
      <c r="KF195" s="332"/>
      <c r="KG195" s="332"/>
      <c r="KH195" s="332"/>
      <c r="KI195" s="332"/>
      <c r="KJ195" s="332"/>
      <c r="KK195" s="332"/>
      <c r="KL195" s="332"/>
      <c r="KM195" s="332"/>
      <c r="KN195" s="332"/>
      <c r="KO195" s="332"/>
      <c r="KP195" s="332"/>
      <c r="KQ195" s="332"/>
      <c r="KR195" s="332"/>
      <c r="KS195" s="332"/>
      <c r="KT195" s="332"/>
      <c r="KU195" s="332"/>
      <c r="KV195" s="332"/>
      <c r="KW195" s="332"/>
      <c r="KX195" s="332"/>
      <c r="KY195" s="332"/>
      <c r="KZ195" s="332"/>
      <c r="LA195" s="332"/>
      <c r="LB195" s="332"/>
      <c r="LC195" s="332"/>
      <c r="LD195" s="332"/>
      <c r="LE195" s="332"/>
      <c r="LF195" s="332"/>
      <c r="LG195" s="332"/>
      <c r="LH195" s="332"/>
      <c r="LI195" s="332"/>
      <c r="LJ195" s="332"/>
      <c r="LK195" s="332"/>
      <c r="LL195" s="332"/>
      <c r="LM195" s="332"/>
      <c r="LN195" s="332"/>
      <c r="LO195" s="332"/>
      <c r="LP195" s="332"/>
      <c r="LQ195" s="332"/>
      <c r="LR195" s="332"/>
      <c r="LS195" s="132">
        <f t="shared" si="51"/>
        <v>3326.5</v>
      </c>
      <c r="LT195" s="132">
        <f t="shared" si="52"/>
        <v>3326.5</v>
      </c>
      <c r="LU195" s="137">
        <f t="shared" si="53"/>
        <v>245.36605307173198</v>
      </c>
      <c r="LV195" s="136">
        <f t="shared" ref="LV195:LV199" si="81">LU195/LT195</f>
        <v>7.3761026024870585E-2</v>
      </c>
      <c r="LW195" s="137">
        <f t="shared" si="78"/>
        <v>2795.7983193277314</v>
      </c>
      <c r="LX195" s="137">
        <f t="shared" si="79"/>
        <v>531.20168067226894</v>
      </c>
      <c r="LY195" s="377">
        <f t="shared" si="77"/>
        <v>3327</v>
      </c>
      <c r="LZ195" s="138" t="s">
        <v>118</v>
      </c>
    </row>
    <row r="196" spans="1:338" s="5" customFormat="1" ht="91.5" customHeight="1" x14ac:dyDescent="0.3">
      <c r="A196" s="131">
        <f t="shared" si="54"/>
        <v>193</v>
      </c>
      <c r="B196" s="139" t="s">
        <v>600</v>
      </c>
      <c r="C196" s="140" t="s">
        <v>601</v>
      </c>
      <c r="D196" s="141" t="s">
        <v>8</v>
      </c>
      <c r="E196" s="142">
        <v>1</v>
      </c>
      <c r="F196" s="132"/>
      <c r="G196" s="132"/>
      <c r="H196" s="132"/>
      <c r="I196" s="132"/>
      <c r="J196" s="132"/>
      <c r="K196" s="132"/>
      <c r="L196" s="132"/>
      <c r="M196" s="132"/>
      <c r="N196" s="132"/>
      <c r="O196" s="132"/>
      <c r="P196" s="132"/>
      <c r="Q196" s="132"/>
      <c r="R196" s="132"/>
      <c r="S196" s="132"/>
      <c r="T196" s="132"/>
      <c r="U196" s="132"/>
      <c r="V196" s="132"/>
      <c r="W196" s="132"/>
      <c r="X196" s="132"/>
      <c r="Y196" s="132"/>
      <c r="Z196" s="132"/>
      <c r="AA196" s="132"/>
      <c r="AB196" s="132"/>
      <c r="AC196" s="132"/>
      <c r="AD196" s="132"/>
      <c r="AE196" s="132"/>
      <c r="AF196" s="133"/>
      <c r="AG196" s="132"/>
      <c r="AH196" s="132"/>
      <c r="AI196" s="132"/>
      <c r="AJ196" s="132"/>
      <c r="AK196" s="134"/>
      <c r="AL196" s="134"/>
      <c r="AM196" s="135"/>
      <c r="AN196" s="137"/>
      <c r="AO196" s="135"/>
      <c r="AP196" s="135"/>
      <c r="AQ196" s="135"/>
      <c r="AR196" s="135"/>
      <c r="AS196" s="135"/>
      <c r="AT196" s="135"/>
      <c r="AU196" s="135"/>
      <c r="AV196" s="137"/>
      <c r="AW196" s="137"/>
      <c r="AX196" s="132"/>
      <c r="AY196" s="132"/>
      <c r="AZ196" s="137"/>
      <c r="BA196" s="137"/>
      <c r="BB196" s="135"/>
      <c r="BC196" s="135"/>
      <c r="BD196" s="137"/>
      <c r="BE196" s="137"/>
      <c r="BF196" s="135"/>
      <c r="BG196" s="135"/>
      <c r="BH196" s="135"/>
      <c r="BI196" s="135"/>
      <c r="BJ196" s="135"/>
      <c r="BK196" s="135"/>
      <c r="BL196" s="135"/>
      <c r="BM196" s="135"/>
      <c r="BN196" s="135"/>
      <c r="BO196" s="135"/>
      <c r="BP196" s="135"/>
      <c r="BQ196" s="135"/>
      <c r="BR196" s="135"/>
      <c r="BS196" s="135"/>
      <c r="BT196" s="135"/>
      <c r="BU196" s="135"/>
      <c r="BV196" s="135"/>
      <c r="BW196" s="135"/>
      <c r="BX196" s="135"/>
      <c r="BY196" s="135"/>
      <c r="BZ196" s="132"/>
      <c r="CA196" s="132"/>
      <c r="CB196" s="132"/>
      <c r="CC196" s="132"/>
      <c r="CD196" s="132"/>
      <c r="CE196" s="132"/>
      <c r="CF196" s="137"/>
      <c r="CG196" s="137"/>
      <c r="CH196" s="135"/>
      <c r="CI196" s="135"/>
      <c r="CJ196" s="135"/>
      <c r="CK196" s="135"/>
      <c r="CL196" s="135"/>
      <c r="CM196" s="135"/>
      <c r="CN196" s="135"/>
      <c r="CO196" s="135"/>
      <c r="CP196" s="135"/>
      <c r="CQ196" s="135"/>
      <c r="CR196" s="135"/>
      <c r="CS196" s="135"/>
      <c r="CT196" s="135"/>
      <c r="CU196" s="135"/>
      <c r="CV196" s="135"/>
      <c r="CW196" s="135"/>
      <c r="CX196" s="135"/>
      <c r="CY196" s="135"/>
      <c r="CZ196" s="135"/>
      <c r="DA196" s="135"/>
      <c r="DB196" s="137"/>
      <c r="DC196" s="137"/>
      <c r="DD196" s="137"/>
      <c r="DE196" s="135"/>
      <c r="DF196" s="135"/>
      <c r="DG196" s="135"/>
      <c r="DH196" s="135"/>
      <c r="DI196" s="135"/>
      <c r="DJ196" s="135"/>
      <c r="DK196" s="135"/>
      <c r="DL196" s="135"/>
      <c r="DM196" s="135"/>
      <c r="DN196" s="135"/>
      <c r="DO196" s="135"/>
      <c r="DP196" s="135"/>
      <c r="DQ196" s="135"/>
      <c r="DR196" s="135"/>
      <c r="DS196" s="135"/>
      <c r="DT196" s="135"/>
      <c r="DU196" s="135"/>
      <c r="DV196" s="135"/>
      <c r="DW196" s="135"/>
      <c r="DX196" s="135"/>
      <c r="DY196" s="135"/>
      <c r="DZ196" s="135"/>
      <c r="EA196" s="135"/>
      <c r="EB196" s="135"/>
      <c r="EC196" s="135"/>
      <c r="ED196" s="135"/>
      <c r="EE196" s="135"/>
      <c r="EF196" s="135"/>
      <c r="EG196" s="135"/>
      <c r="EH196" s="135"/>
      <c r="EI196" s="135"/>
      <c r="EJ196" s="135"/>
      <c r="EK196" s="135"/>
      <c r="EL196" s="135"/>
      <c r="EM196" s="135"/>
      <c r="EN196" s="135"/>
      <c r="EO196" s="135"/>
      <c r="EP196" s="135"/>
      <c r="EQ196" s="135"/>
      <c r="ER196" s="135"/>
      <c r="ES196" s="135"/>
      <c r="ET196" s="135"/>
      <c r="EU196" s="135"/>
      <c r="EV196" s="135"/>
      <c r="EW196" s="135"/>
      <c r="EX196" s="135"/>
      <c r="EY196" s="135"/>
      <c r="EZ196" s="135"/>
      <c r="FA196" s="135"/>
      <c r="FB196" s="135"/>
      <c r="FC196" s="135"/>
      <c r="FD196" s="135"/>
      <c r="FE196" s="135"/>
      <c r="FF196" s="135"/>
      <c r="FG196" s="135"/>
      <c r="FH196" s="135">
        <f>3900*6</f>
        <v>23400</v>
      </c>
      <c r="FI196" s="135">
        <f t="shared" ref="FI196" si="82">+(FH196*5.1%)+FH196</f>
        <v>24593.4</v>
      </c>
      <c r="FJ196" s="135"/>
      <c r="FK196" s="135"/>
      <c r="FL196" s="135"/>
      <c r="FM196" s="135"/>
      <c r="FN196" s="135"/>
      <c r="FO196" s="135"/>
      <c r="FP196" s="135">
        <v>16800</v>
      </c>
      <c r="FQ196" s="135">
        <f t="shared" ref="FQ196" si="83">+(FP196*5.1%)+FP196</f>
        <v>17656.8</v>
      </c>
      <c r="FR196" s="135"/>
      <c r="FS196" s="135"/>
      <c r="FT196" s="135"/>
      <c r="FU196" s="135"/>
      <c r="FV196" s="135"/>
      <c r="FW196" s="135"/>
      <c r="FX196" s="135"/>
      <c r="FY196" s="135"/>
      <c r="FZ196" s="135"/>
      <c r="GA196" s="135"/>
      <c r="GB196" s="135"/>
      <c r="GC196" s="135"/>
      <c r="GD196" s="135"/>
      <c r="GE196" s="135"/>
      <c r="GF196" s="135"/>
      <c r="GG196" s="135"/>
      <c r="GH196" s="135"/>
      <c r="GI196" s="135"/>
      <c r="GJ196" s="135"/>
      <c r="GK196" s="135"/>
      <c r="GL196" s="132"/>
      <c r="GM196" s="132"/>
      <c r="GN196" s="132"/>
      <c r="GO196" s="132"/>
      <c r="GP196" s="132"/>
      <c r="GQ196" s="132"/>
      <c r="GR196" s="135"/>
      <c r="GS196" s="135"/>
      <c r="GT196" s="135"/>
      <c r="GU196" s="135"/>
      <c r="GV196" s="135"/>
      <c r="GW196" s="135"/>
      <c r="GX196" s="135"/>
      <c r="GY196" s="132"/>
      <c r="GZ196" s="132"/>
      <c r="HA196" s="132"/>
      <c r="HB196" s="135"/>
      <c r="HC196" s="135"/>
      <c r="HD196" s="135"/>
      <c r="HE196" s="135"/>
      <c r="HF196" s="135"/>
      <c r="HG196" s="135"/>
      <c r="HH196" s="135"/>
      <c r="HI196" s="132"/>
      <c r="HJ196" s="132"/>
      <c r="HK196" s="132"/>
      <c r="HL196" s="132"/>
      <c r="HM196" s="132"/>
      <c r="HN196" s="132"/>
      <c r="HO196" s="135"/>
      <c r="HP196" s="135"/>
      <c r="HQ196" s="135"/>
      <c r="HR196" s="135"/>
      <c r="HS196" s="135"/>
      <c r="HT196" s="135"/>
      <c r="HU196" s="135"/>
      <c r="HV196" s="135"/>
      <c r="HW196" s="135"/>
      <c r="HX196" s="135"/>
      <c r="HY196" s="135"/>
      <c r="HZ196" s="135"/>
      <c r="IA196" s="135"/>
      <c r="IB196" s="135"/>
      <c r="IC196" s="135"/>
      <c r="ID196" s="135"/>
      <c r="IE196" s="135"/>
      <c r="IF196" s="135"/>
      <c r="IG196" s="135"/>
      <c r="IH196" s="135"/>
      <c r="II196" s="135"/>
      <c r="IJ196" s="135"/>
      <c r="IK196" s="135"/>
      <c r="IL196" s="135"/>
      <c r="IM196" s="135"/>
      <c r="IN196" s="135"/>
      <c r="IO196" s="132"/>
      <c r="IP196" s="132"/>
      <c r="IQ196" s="132"/>
      <c r="IR196" s="332"/>
      <c r="IS196" s="132"/>
      <c r="IT196" s="332"/>
      <c r="IU196" s="332"/>
      <c r="IV196" s="332"/>
      <c r="IW196" s="332"/>
      <c r="IX196" s="332"/>
      <c r="IY196" s="332"/>
      <c r="IZ196" s="332"/>
      <c r="JA196" s="332"/>
      <c r="JB196" s="332"/>
      <c r="JC196" s="332"/>
      <c r="JD196" s="332"/>
      <c r="JE196" s="332"/>
      <c r="JF196" s="332"/>
      <c r="JG196" s="332"/>
      <c r="JH196" s="332"/>
      <c r="JI196" s="332"/>
      <c r="JJ196" s="332"/>
      <c r="JK196" s="332"/>
      <c r="JL196" s="332"/>
      <c r="JM196" s="332"/>
      <c r="JN196" s="332"/>
      <c r="JO196" s="332"/>
      <c r="JP196" s="332"/>
      <c r="JQ196" s="332"/>
      <c r="JR196" s="332"/>
      <c r="JS196" s="332"/>
      <c r="JT196" s="332"/>
      <c r="JU196" s="332"/>
      <c r="JV196" s="332"/>
      <c r="JW196" s="332"/>
      <c r="JX196" s="332"/>
      <c r="JY196" s="332"/>
      <c r="JZ196" s="332"/>
      <c r="KA196" s="332"/>
      <c r="KB196" s="332"/>
      <c r="KC196" s="332"/>
      <c r="KD196" s="332"/>
      <c r="KE196" s="332"/>
      <c r="KF196" s="332"/>
      <c r="KG196" s="332"/>
      <c r="KH196" s="332"/>
      <c r="KI196" s="332"/>
      <c r="KJ196" s="332"/>
      <c r="KK196" s="332"/>
      <c r="KL196" s="332"/>
      <c r="KM196" s="332"/>
      <c r="KN196" s="332"/>
      <c r="KO196" s="332"/>
      <c r="KP196" s="332"/>
      <c r="KQ196" s="332"/>
      <c r="KR196" s="332"/>
      <c r="KS196" s="332"/>
      <c r="KT196" s="332"/>
      <c r="KU196" s="332"/>
      <c r="KV196" s="332"/>
      <c r="KW196" s="332"/>
      <c r="KX196" s="332"/>
      <c r="KY196" s="332"/>
      <c r="KZ196" s="332"/>
      <c r="LA196" s="332"/>
      <c r="LB196" s="332"/>
      <c r="LC196" s="332"/>
      <c r="LD196" s="332"/>
      <c r="LE196" s="332"/>
      <c r="LF196" s="332"/>
      <c r="LG196" s="332"/>
      <c r="LH196" s="332"/>
      <c r="LI196" s="332"/>
      <c r="LJ196" s="332"/>
      <c r="LK196" s="332"/>
      <c r="LL196" s="332"/>
      <c r="LM196" s="332"/>
      <c r="LN196" s="332"/>
      <c r="LO196" s="332"/>
      <c r="LP196" s="332"/>
      <c r="LQ196" s="332"/>
      <c r="LR196" s="332"/>
      <c r="LS196" s="132">
        <f t="shared" si="51"/>
        <v>21125.1</v>
      </c>
      <c r="LT196" s="132">
        <f t="shared" si="52"/>
        <v>21125.1</v>
      </c>
      <c r="LU196" s="137">
        <f t="shared" si="53"/>
        <v>4904.9168983786149</v>
      </c>
      <c r="LV196" s="136">
        <f t="shared" si="81"/>
        <v>0.23218431621050861</v>
      </c>
      <c r="LW196" s="137">
        <f t="shared" si="78"/>
        <v>17752.941176470587</v>
      </c>
      <c r="LX196" s="137">
        <f t="shared" si="79"/>
        <v>3373.0588235294117</v>
      </c>
      <c r="LY196" s="377">
        <f t="shared" si="77"/>
        <v>21126</v>
      </c>
      <c r="LZ196" s="138" t="s">
        <v>283</v>
      </c>
    </row>
    <row r="197" spans="1:338" s="5" customFormat="1" ht="53.55" customHeight="1" x14ac:dyDescent="0.3">
      <c r="A197" s="131">
        <f t="shared" si="54"/>
        <v>194</v>
      </c>
      <c r="B197" s="139" t="s">
        <v>602</v>
      </c>
      <c r="C197" s="140" t="s">
        <v>603</v>
      </c>
      <c r="D197" s="141" t="s">
        <v>604</v>
      </c>
      <c r="E197" s="142">
        <v>1</v>
      </c>
      <c r="F197" s="132"/>
      <c r="G197" s="132"/>
      <c r="H197" s="132"/>
      <c r="I197" s="132"/>
      <c r="J197" s="132"/>
      <c r="K197" s="132"/>
      <c r="L197" s="132"/>
      <c r="M197" s="132"/>
      <c r="N197" s="132"/>
      <c r="O197" s="132"/>
      <c r="P197" s="132"/>
      <c r="Q197" s="132"/>
      <c r="R197" s="132"/>
      <c r="S197" s="132"/>
      <c r="T197" s="132"/>
      <c r="U197" s="132"/>
      <c r="V197" s="132"/>
      <c r="W197" s="132"/>
      <c r="X197" s="132"/>
      <c r="Y197" s="132"/>
      <c r="Z197" s="132"/>
      <c r="AA197" s="132"/>
      <c r="AB197" s="132"/>
      <c r="AC197" s="132"/>
      <c r="AD197" s="132"/>
      <c r="AE197" s="132"/>
      <c r="AF197" s="133"/>
      <c r="AG197" s="132"/>
      <c r="AH197" s="132"/>
      <c r="AI197" s="132"/>
      <c r="AJ197" s="132"/>
      <c r="AK197" s="134"/>
      <c r="AL197" s="134"/>
      <c r="AM197" s="135"/>
      <c r="AN197" s="137"/>
      <c r="AO197" s="135"/>
      <c r="AP197" s="135"/>
      <c r="AQ197" s="135"/>
      <c r="AR197" s="135"/>
      <c r="AS197" s="135"/>
      <c r="AT197" s="135"/>
      <c r="AU197" s="135"/>
      <c r="AV197" s="137"/>
      <c r="AW197" s="137"/>
      <c r="AX197" s="132"/>
      <c r="AY197" s="132"/>
      <c r="AZ197" s="137"/>
      <c r="BA197" s="137"/>
      <c r="BB197" s="135"/>
      <c r="BC197" s="135"/>
      <c r="BD197" s="137"/>
      <c r="BE197" s="137"/>
      <c r="BF197" s="135"/>
      <c r="BG197" s="135"/>
      <c r="BH197" s="135"/>
      <c r="BI197" s="135"/>
      <c r="BJ197" s="135"/>
      <c r="BK197" s="135"/>
      <c r="BL197" s="135"/>
      <c r="BM197" s="135"/>
      <c r="BN197" s="135"/>
      <c r="BO197" s="135"/>
      <c r="BP197" s="135"/>
      <c r="BQ197" s="135"/>
      <c r="BR197" s="135"/>
      <c r="BS197" s="135"/>
      <c r="BT197" s="135"/>
      <c r="BU197" s="135"/>
      <c r="BV197" s="135"/>
      <c r="BW197" s="135"/>
      <c r="BX197" s="135"/>
      <c r="BY197" s="135"/>
      <c r="BZ197" s="132"/>
      <c r="CA197" s="132"/>
      <c r="CB197" s="132"/>
      <c r="CC197" s="132"/>
      <c r="CD197" s="132"/>
      <c r="CE197" s="132"/>
      <c r="CF197" s="137"/>
      <c r="CG197" s="137"/>
      <c r="CH197" s="135"/>
      <c r="CI197" s="135"/>
      <c r="CJ197" s="135"/>
      <c r="CK197" s="135"/>
      <c r="CL197" s="135"/>
      <c r="CM197" s="135"/>
      <c r="CN197" s="135"/>
      <c r="CO197" s="135"/>
      <c r="CP197" s="135"/>
      <c r="CQ197" s="135"/>
      <c r="CR197" s="135"/>
      <c r="CS197" s="135"/>
      <c r="CT197" s="135"/>
      <c r="CU197" s="135"/>
      <c r="CV197" s="135"/>
      <c r="CW197" s="135"/>
      <c r="CX197" s="135"/>
      <c r="CY197" s="135"/>
      <c r="CZ197" s="135"/>
      <c r="DA197" s="135"/>
      <c r="DB197" s="137"/>
      <c r="DC197" s="137"/>
      <c r="DD197" s="137"/>
      <c r="DE197" s="135"/>
      <c r="DF197" s="135"/>
      <c r="DG197" s="135"/>
      <c r="DH197" s="135"/>
      <c r="DI197" s="135"/>
      <c r="DJ197" s="135"/>
      <c r="DK197" s="135"/>
      <c r="DL197" s="135"/>
      <c r="DM197" s="135"/>
      <c r="DN197" s="135"/>
      <c r="DO197" s="135"/>
      <c r="DP197" s="135"/>
      <c r="DQ197" s="135"/>
      <c r="DR197" s="135"/>
      <c r="DS197" s="135"/>
      <c r="DT197" s="135"/>
      <c r="DU197" s="135"/>
      <c r="DV197" s="135"/>
      <c r="DW197" s="135"/>
      <c r="DX197" s="135"/>
      <c r="DY197" s="135"/>
      <c r="DZ197" s="135"/>
      <c r="EA197" s="135"/>
      <c r="EB197" s="135"/>
      <c r="EC197" s="135"/>
      <c r="ED197" s="135"/>
      <c r="EE197" s="135"/>
      <c r="EF197" s="135"/>
      <c r="EG197" s="135"/>
      <c r="EH197" s="135"/>
      <c r="EI197" s="135"/>
      <c r="EJ197" s="135"/>
      <c r="EK197" s="135"/>
      <c r="EL197" s="135"/>
      <c r="EM197" s="135"/>
      <c r="EN197" s="135"/>
      <c r="EO197" s="135"/>
      <c r="EP197" s="135"/>
      <c r="EQ197" s="135"/>
      <c r="ER197" s="135"/>
      <c r="ES197" s="135"/>
      <c r="ET197" s="135"/>
      <c r="EU197" s="135"/>
      <c r="EV197" s="135"/>
      <c r="EW197" s="135"/>
      <c r="EX197" s="135"/>
      <c r="EY197" s="135"/>
      <c r="EZ197" s="135"/>
      <c r="FA197" s="135"/>
      <c r="FB197" s="135"/>
      <c r="FC197" s="135"/>
      <c r="FD197" s="135"/>
      <c r="FE197" s="135"/>
      <c r="FF197" s="135"/>
      <c r="FG197" s="135"/>
      <c r="FH197" s="135">
        <v>11750</v>
      </c>
      <c r="FI197" s="135">
        <f t="shared" ref="FI197" si="84">+(FH197*5.1%)+FH197</f>
        <v>12349.25</v>
      </c>
      <c r="FJ197" s="135"/>
      <c r="FK197" s="135"/>
      <c r="FL197" s="135"/>
      <c r="FM197" s="135"/>
      <c r="FN197" s="135"/>
      <c r="FO197" s="135"/>
      <c r="FP197" s="135"/>
      <c r="FQ197" s="135"/>
      <c r="FR197" s="135">
        <v>14000</v>
      </c>
      <c r="FS197" s="135">
        <f t="shared" ref="FS197" si="85">+(FR197*5.1%)+FR197</f>
        <v>14714</v>
      </c>
      <c r="FT197" s="135"/>
      <c r="FU197" s="135"/>
      <c r="FV197" s="135"/>
      <c r="FW197" s="135"/>
      <c r="FX197" s="135"/>
      <c r="FY197" s="135"/>
      <c r="FZ197" s="135"/>
      <c r="GA197" s="135"/>
      <c r="GB197" s="135"/>
      <c r="GC197" s="135"/>
      <c r="GD197" s="135"/>
      <c r="GE197" s="135"/>
      <c r="GF197" s="135"/>
      <c r="GG197" s="135"/>
      <c r="GH197" s="135"/>
      <c r="GI197" s="135"/>
      <c r="GJ197" s="135"/>
      <c r="GK197" s="135"/>
      <c r="GL197" s="132"/>
      <c r="GM197" s="132"/>
      <c r="GN197" s="132"/>
      <c r="GO197" s="132"/>
      <c r="GP197" s="132"/>
      <c r="GQ197" s="132"/>
      <c r="GR197" s="135"/>
      <c r="GS197" s="135"/>
      <c r="GT197" s="135"/>
      <c r="GU197" s="135"/>
      <c r="GV197" s="135"/>
      <c r="GW197" s="135"/>
      <c r="GX197" s="135"/>
      <c r="GY197" s="132"/>
      <c r="GZ197" s="132"/>
      <c r="HA197" s="132"/>
      <c r="HB197" s="135"/>
      <c r="HC197" s="135"/>
      <c r="HD197" s="135"/>
      <c r="HE197" s="135"/>
      <c r="HF197" s="135"/>
      <c r="HG197" s="135"/>
      <c r="HH197" s="135"/>
      <c r="HI197" s="132"/>
      <c r="HJ197" s="132"/>
      <c r="HK197" s="132"/>
      <c r="HL197" s="132"/>
      <c r="HM197" s="132"/>
      <c r="HN197" s="132"/>
      <c r="HO197" s="135"/>
      <c r="HP197" s="135"/>
      <c r="HQ197" s="135"/>
      <c r="HR197" s="135"/>
      <c r="HS197" s="135"/>
      <c r="HT197" s="135"/>
      <c r="HU197" s="135"/>
      <c r="HV197" s="135"/>
      <c r="HW197" s="135"/>
      <c r="HX197" s="135"/>
      <c r="HY197" s="135"/>
      <c r="HZ197" s="135"/>
      <c r="IA197" s="135"/>
      <c r="IB197" s="135"/>
      <c r="IC197" s="135"/>
      <c r="ID197" s="135"/>
      <c r="IE197" s="135"/>
      <c r="IF197" s="135"/>
      <c r="IG197" s="135"/>
      <c r="IH197" s="135"/>
      <c r="II197" s="135"/>
      <c r="IJ197" s="135"/>
      <c r="IK197" s="135"/>
      <c r="IL197" s="135"/>
      <c r="IM197" s="135"/>
      <c r="IN197" s="135"/>
      <c r="IO197" s="132"/>
      <c r="IP197" s="132"/>
      <c r="IQ197" s="132"/>
      <c r="IR197" s="332"/>
      <c r="IS197" s="132"/>
      <c r="IT197" s="332"/>
      <c r="IU197" s="332"/>
      <c r="IV197" s="332"/>
      <c r="IW197" s="332"/>
      <c r="IX197" s="332"/>
      <c r="IY197" s="332"/>
      <c r="IZ197" s="332"/>
      <c r="JA197" s="332"/>
      <c r="JB197" s="332"/>
      <c r="JC197" s="332"/>
      <c r="JD197" s="332"/>
      <c r="JE197" s="332"/>
      <c r="JF197" s="332"/>
      <c r="JG197" s="332"/>
      <c r="JH197" s="332"/>
      <c r="JI197" s="332"/>
      <c r="JJ197" s="332"/>
      <c r="JK197" s="332"/>
      <c r="JL197" s="332"/>
      <c r="JM197" s="332"/>
      <c r="JN197" s="332"/>
      <c r="JO197" s="332"/>
      <c r="JP197" s="332"/>
      <c r="JQ197" s="332"/>
      <c r="JR197" s="332"/>
      <c r="JS197" s="332"/>
      <c r="JT197" s="332"/>
      <c r="JU197" s="332"/>
      <c r="JV197" s="332"/>
      <c r="JW197" s="332"/>
      <c r="JX197" s="332"/>
      <c r="JY197" s="332"/>
      <c r="JZ197" s="332"/>
      <c r="KA197" s="332"/>
      <c r="KB197" s="332"/>
      <c r="KC197" s="332"/>
      <c r="KD197" s="332"/>
      <c r="KE197" s="332"/>
      <c r="KF197" s="332"/>
      <c r="KG197" s="332"/>
      <c r="KH197" s="332"/>
      <c r="KI197" s="332"/>
      <c r="KJ197" s="332"/>
      <c r="KK197" s="332"/>
      <c r="KL197" s="332"/>
      <c r="KM197" s="332"/>
      <c r="KN197" s="332"/>
      <c r="KO197" s="332"/>
      <c r="KP197" s="332"/>
      <c r="KQ197" s="332"/>
      <c r="KR197" s="332"/>
      <c r="KS197" s="332"/>
      <c r="KT197" s="332"/>
      <c r="KU197" s="332"/>
      <c r="KV197" s="332"/>
      <c r="KW197" s="332"/>
      <c r="KX197" s="332"/>
      <c r="KY197" s="332"/>
      <c r="KZ197" s="332"/>
      <c r="LA197" s="332"/>
      <c r="LB197" s="332"/>
      <c r="LC197" s="332"/>
      <c r="LD197" s="332"/>
      <c r="LE197" s="332"/>
      <c r="LF197" s="332"/>
      <c r="LG197" s="332"/>
      <c r="LH197" s="332"/>
      <c r="LI197" s="332"/>
      <c r="LJ197" s="332"/>
      <c r="LK197" s="332"/>
      <c r="LL197" s="332"/>
      <c r="LM197" s="332"/>
      <c r="LN197" s="332"/>
      <c r="LO197" s="332"/>
      <c r="LP197" s="332"/>
      <c r="LQ197" s="332"/>
      <c r="LR197" s="332"/>
      <c r="LS197" s="132">
        <f t="shared" ref="LS197:LS199" si="86">MEDIAN(G197,I197,K197,L197,N197,P197,R197,T197,V197,X197,Z197,AB197,AD197,AF197,AG197,AH197,AI197,AJ197,AK197,AL197,AN197,AP197,AR197,AS197,AT197,AU197,AW197,AY197,BA197,BC197,BE197,BF197,BG197,BH197,BI197,BJ197,BM197,BP197,BQ197,BR197,BS197,BT197,BU197,BW197,BY197,CA197,CC197,CE197,CG197,CI197,CK197,CM197,CO197,CP197,CQ197,CR197,CS197,CT197,CW197,CX197,DA197,DD197,DF197,DH197,DJ197,DK197,DN197,DQ197,DR197,DT197,DV197,DY197,EB197,EE197,EG197,EI197,EK197,EM197,EO197,EQ197,ES197,EU197,EW197,EY197,FA197,FC197,FE197,FG197,FI197,FK197,FM197,FO197,FQ197,FS197,FT197,FU197,FV197,FW197,FZ197,GC197,GF197,GI197,GJ197,GK197,GN197,GQ197,GS197,GU197,GW197,GX197,HA197,HC197,HE197,HG197,HH197,HJ197,HL197,HN197,HP197,HR197,HT197,HV197,HX197,HZ197,IA197,IB197,ID197,IE197,IF197,IH197,IJ197,IL197,IN197,IQ197,IT197,IV197,IX197,IZ197,JB197,JC197,JD197,JG197,JI197,JK197,JM197,JN197,JQ197,JT197,JV197,JX197,JY197,KB197,KE197,KH197,KK197,KN197,KQ197,KT197,KW197,KZ197,LC197,LF197,LH197,LJ197,LL197,LO197,LR197)</f>
        <v>13531.625</v>
      </c>
      <c r="LT197" s="132">
        <f t="shared" ref="LT197:LT199" si="87">AVERAGE(G197,I197,K197,L197,N197,P197,R197,T197,V197,X197,Z197,AB197,AD197,AF197,AG197,AH197,AI197,AJ197,AK197,AL197,AN197,AP197,AR197,AS197,AT197,AU197,AW197,AY197,BA197,BC197,BE197,BF197,BG197,BH197,BI197,BJ197,BM197,BP197,BQ197,BR197,BS197,BT197,BU197,BW197,BY197,CA197,CC197,CE197,CG197,CI197,CK197,CM197,CO197,CP197,CQ197,CR197,CS197,CT197,CW197,CX197,DA197,DD197,DF197,DH197,DJ197,DK197,DN197,DQ197,DR197,DT197,DV197,DY197,EB197,EE197,EG197,EI197,EK197,EM197,EO197,EQ197,ES197,EU197,EW197,EY197,FA197,FC197,FE197,FG197,FI197,FK197,FM197,FO197,FQ197,FS197,FT197,FU197,FV197,FW197,FZ197,GC197,GF197,GI197,GJ197,GK197,GN197,GQ197,GS197,GU197,GW197,GX197,HA197,HC197,HE197,HG197,HH197,HJ197,HL197,HN197,HP197,HR197,HT197,HV197,HX197,HZ197,IA197,IB197,ID197,IE197,IF197,IH197,IJ197,IL197,IN197,IQ197,IT197,IV197,IX197,IZ197,JB197,JC197,JD197,JG197,JI197,JK197,JM197,JN197,JQ197,JT197,JV197,JX197,JY197,KB197,KE197,KH197,KK197,KN197,KQ197,KT197,KW197,KZ197,LC197,LF197,LH197,LJ197,LL197,LO197,LR197)</f>
        <v>13531.625</v>
      </c>
      <c r="LU197" s="137">
        <f t="shared" ref="LU197:LU199" si="88">STDEV(G197,I197,K197,L197,N197,P197,R197,T197,V197,X197,Z197,AB197,AD197,AF197,AG197,AH197,AI197,AJ197,AK197,AL197,AN197,AP197,AR197,AS197,AT197,AU197,AW197,AY197,BA197,BC197,BE197,BF197,BG197,BH197,BI197,BJ197,BM197,BP197,BQ197,BR197,BS197,BT197,BU197,BW197,BY197,CA197,CC197,CE197,CG197,CI197,CK197,CM197,CO197,CP197,CQ197,CR197,CS197,CT197,CW197,CX197,DA197,DD197,DF197,DH197,DJ197,DK197,DN197,DQ197,DR197,DT197,DV197,DY197,EB197,EE197,EG197,EI197,EK197,EM197,EO197,EQ197,ES197,EU197,EW197,EY197,FA197,FC197,FE197,FG197,FI197,FK197,FM197,FO197,FQ197,FS197,FT197,FU197,FV197,FW197,FZ197,GC197,GF197,GI197,GJ197,GK197,GN197,GQ197,GS197,GU197,GW197,GX197,HA197,HC197,HE197,HG197,HH197,HJ197,HL197,HN197,HP197,HR197,HT197,HV197,HX197,HZ197,IA197,IB197,ID197,IE197,IF197,IH197,IJ197,IL197,IN197,IQ197,IT197,IV197,IX197,IZ197,JB197,JC197,JD197,JG197,JI197,JK197,JM197,JN197,JQ197,JT197,JV197,JX197,JY197,KB197,KE197,KH197,KK197,KN197,KQ197,KT197,KW197,KZ197,LC197,LF197,LH197,LJ197,LL197,LO197,LR197)</f>
        <v>1672.1307608108882</v>
      </c>
      <c r="LV197" s="136">
        <f t="shared" si="81"/>
        <v>0.12357205884813452</v>
      </c>
      <c r="LW197" s="137">
        <f t="shared" si="78"/>
        <v>11371.428571428572</v>
      </c>
      <c r="LX197" s="137">
        <f t="shared" si="79"/>
        <v>2160.5714285714289</v>
      </c>
      <c r="LY197" s="377">
        <f t="shared" si="77"/>
        <v>13532</v>
      </c>
      <c r="LZ197" s="138" t="s">
        <v>283</v>
      </c>
    </row>
    <row r="198" spans="1:338" s="5" customFormat="1" ht="91.5" customHeight="1" x14ac:dyDescent="0.3">
      <c r="A198" s="131">
        <f t="shared" ref="A198:A199" si="89">+A197+1</f>
        <v>195</v>
      </c>
      <c r="B198" s="139" t="s">
        <v>605</v>
      </c>
      <c r="C198" s="140" t="s">
        <v>606</v>
      </c>
      <c r="D198" s="141" t="s">
        <v>8</v>
      </c>
      <c r="E198" s="142">
        <v>1</v>
      </c>
      <c r="F198" s="132"/>
      <c r="G198" s="132"/>
      <c r="H198" s="132"/>
      <c r="I198" s="132"/>
      <c r="J198" s="132"/>
      <c r="K198" s="132"/>
      <c r="L198" s="132"/>
      <c r="M198" s="132"/>
      <c r="N198" s="132"/>
      <c r="O198" s="132"/>
      <c r="P198" s="132"/>
      <c r="Q198" s="132"/>
      <c r="R198" s="132"/>
      <c r="S198" s="132"/>
      <c r="T198" s="132"/>
      <c r="U198" s="132"/>
      <c r="V198" s="132"/>
      <c r="W198" s="132"/>
      <c r="X198" s="132"/>
      <c r="Y198" s="132"/>
      <c r="Z198" s="132"/>
      <c r="AA198" s="132"/>
      <c r="AB198" s="132"/>
      <c r="AC198" s="132"/>
      <c r="AD198" s="132"/>
      <c r="AE198" s="132"/>
      <c r="AF198" s="133"/>
      <c r="AG198" s="132"/>
      <c r="AH198" s="132"/>
      <c r="AI198" s="132"/>
      <c r="AJ198" s="132"/>
      <c r="AK198" s="134"/>
      <c r="AL198" s="134"/>
      <c r="AM198" s="135"/>
      <c r="AN198" s="168"/>
      <c r="AO198" s="135"/>
      <c r="AP198" s="135"/>
      <c r="AQ198" s="135"/>
      <c r="AR198" s="135"/>
      <c r="AS198" s="135"/>
      <c r="AT198" s="135"/>
      <c r="AU198" s="135"/>
      <c r="AV198" s="168"/>
      <c r="AW198" s="168"/>
      <c r="AX198" s="132">
        <v>6318.9</v>
      </c>
      <c r="AY198" s="132">
        <f t="shared" ref="AY198" si="90">+(AX198*5.1%)+AX198</f>
        <v>6641.1638999999996</v>
      </c>
      <c r="AZ198" s="168"/>
      <c r="BA198" s="168"/>
      <c r="BB198" s="135"/>
      <c r="BC198" s="135"/>
      <c r="BD198" s="168"/>
      <c r="BE198" s="168"/>
      <c r="BF198" s="135"/>
      <c r="BG198" s="135"/>
      <c r="BH198" s="135"/>
      <c r="BI198" s="135"/>
      <c r="BJ198" s="135"/>
      <c r="BK198" s="135"/>
      <c r="BL198" s="135"/>
      <c r="BM198" s="135"/>
      <c r="BN198" s="135"/>
      <c r="BO198" s="135"/>
      <c r="BP198" s="135"/>
      <c r="BQ198" s="135"/>
      <c r="BR198" s="135"/>
      <c r="BS198" s="135"/>
      <c r="BT198" s="135"/>
      <c r="BU198" s="135"/>
      <c r="BV198" s="135"/>
      <c r="BW198" s="135"/>
      <c r="BX198" s="135"/>
      <c r="BY198" s="135"/>
      <c r="BZ198" s="132"/>
      <c r="CA198" s="132"/>
      <c r="CB198" s="132"/>
      <c r="CC198" s="132"/>
      <c r="CD198" s="132"/>
      <c r="CE198" s="132"/>
      <c r="CF198" s="168"/>
      <c r="CG198" s="168"/>
      <c r="CH198" s="135"/>
      <c r="CI198" s="135"/>
      <c r="CJ198" s="135"/>
      <c r="CK198" s="135"/>
      <c r="CL198" s="135"/>
      <c r="CM198" s="135"/>
      <c r="CN198" s="135"/>
      <c r="CO198" s="135"/>
      <c r="CP198" s="135"/>
      <c r="CQ198" s="135"/>
      <c r="CR198" s="135"/>
      <c r="CS198" s="135"/>
      <c r="CT198" s="135"/>
      <c r="CU198" s="135"/>
      <c r="CV198" s="135"/>
      <c r="CW198" s="135"/>
      <c r="CX198" s="135"/>
      <c r="CY198" s="135"/>
      <c r="CZ198" s="135"/>
      <c r="DA198" s="135"/>
      <c r="DB198" s="168"/>
      <c r="DC198" s="168"/>
      <c r="DD198" s="168"/>
      <c r="DE198" s="135"/>
      <c r="DF198" s="135"/>
      <c r="DG198" s="135"/>
      <c r="DH198" s="135"/>
      <c r="DI198" s="135"/>
      <c r="DJ198" s="135"/>
      <c r="DK198" s="135"/>
      <c r="DL198" s="135"/>
      <c r="DM198" s="135"/>
      <c r="DN198" s="135"/>
      <c r="DO198" s="135"/>
      <c r="DP198" s="135"/>
      <c r="DQ198" s="135"/>
      <c r="DR198" s="135"/>
      <c r="DS198" s="135"/>
      <c r="DT198" s="135"/>
      <c r="DU198" s="135"/>
      <c r="DV198" s="135"/>
      <c r="DW198" s="135"/>
      <c r="DX198" s="135"/>
      <c r="DY198" s="135"/>
      <c r="DZ198" s="135"/>
      <c r="EA198" s="135"/>
      <c r="EB198" s="135"/>
      <c r="EC198" s="135"/>
      <c r="ED198" s="135"/>
      <c r="EE198" s="135"/>
      <c r="EF198" s="135"/>
      <c r="EG198" s="135"/>
      <c r="EH198" s="135"/>
      <c r="EI198" s="135"/>
      <c r="EJ198" s="135"/>
      <c r="EK198" s="135"/>
      <c r="EL198" s="135"/>
      <c r="EM198" s="135"/>
      <c r="EN198" s="135"/>
      <c r="EO198" s="135"/>
      <c r="EP198" s="135"/>
      <c r="EQ198" s="135"/>
      <c r="ER198" s="135"/>
      <c r="ES198" s="135"/>
      <c r="ET198" s="135"/>
      <c r="EU198" s="135"/>
      <c r="EV198" s="135"/>
      <c r="EW198" s="135"/>
      <c r="EX198" s="135"/>
      <c r="EY198" s="135"/>
      <c r="EZ198" s="135"/>
      <c r="FA198" s="135"/>
      <c r="FB198" s="135"/>
      <c r="FC198" s="135"/>
      <c r="FD198" s="135"/>
      <c r="FE198" s="135"/>
      <c r="FF198" s="135"/>
      <c r="FG198" s="135"/>
      <c r="FH198" s="135"/>
      <c r="FI198" s="135"/>
      <c r="FJ198" s="135"/>
      <c r="FK198" s="135"/>
      <c r="FL198" s="135">
        <v>4500</v>
      </c>
      <c r="FM198" s="135">
        <f t="shared" ref="FM198" si="91">+(FL198*5.1%)+FL198</f>
        <v>4729.5</v>
      </c>
      <c r="FN198" s="135"/>
      <c r="FO198" s="135"/>
      <c r="FP198" s="135"/>
      <c r="FQ198" s="135"/>
      <c r="FR198" s="135"/>
      <c r="FS198" s="135"/>
      <c r="FT198" s="135"/>
      <c r="FU198" s="135"/>
      <c r="FV198" s="135"/>
      <c r="FW198" s="135"/>
      <c r="FX198" s="135"/>
      <c r="FY198" s="135"/>
      <c r="FZ198" s="135"/>
      <c r="GA198" s="135"/>
      <c r="GB198" s="135"/>
      <c r="GC198" s="135"/>
      <c r="GD198" s="135"/>
      <c r="GE198" s="135"/>
      <c r="GF198" s="135"/>
      <c r="GG198" s="135"/>
      <c r="GH198" s="135"/>
      <c r="GI198" s="135"/>
      <c r="GJ198" s="135"/>
      <c r="GK198" s="135"/>
      <c r="GL198" s="132"/>
      <c r="GM198" s="132"/>
      <c r="GN198" s="132"/>
      <c r="GO198" s="132"/>
      <c r="GP198" s="132"/>
      <c r="GQ198" s="132"/>
      <c r="GR198" s="135"/>
      <c r="GS198" s="135"/>
      <c r="GT198" s="135"/>
      <c r="GU198" s="135"/>
      <c r="GV198" s="135"/>
      <c r="GW198" s="135"/>
      <c r="GX198" s="135"/>
      <c r="GY198" s="132"/>
      <c r="GZ198" s="132"/>
      <c r="HA198" s="132"/>
      <c r="HB198" s="135"/>
      <c r="HC198" s="135"/>
      <c r="HD198" s="135"/>
      <c r="HE198" s="135"/>
      <c r="HF198" s="135"/>
      <c r="HG198" s="135"/>
      <c r="HH198" s="135"/>
      <c r="HI198" s="132"/>
      <c r="HJ198" s="132"/>
      <c r="HK198" s="132"/>
      <c r="HL198" s="132"/>
      <c r="HM198" s="132"/>
      <c r="HN198" s="132"/>
      <c r="HO198" s="135"/>
      <c r="HP198" s="135"/>
      <c r="HQ198" s="135"/>
      <c r="HR198" s="135"/>
      <c r="HS198" s="135"/>
      <c r="HT198" s="135"/>
      <c r="HU198" s="135"/>
      <c r="HV198" s="135"/>
      <c r="HW198" s="135"/>
      <c r="HX198" s="135"/>
      <c r="HY198" s="135"/>
      <c r="HZ198" s="135"/>
      <c r="IA198" s="135"/>
      <c r="IB198" s="135"/>
      <c r="IC198" s="135"/>
      <c r="ID198" s="135"/>
      <c r="IE198" s="135"/>
      <c r="IF198" s="135"/>
      <c r="IG198" s="135"/>
      <c r="IH198" s="135"/>
      <c r="II198" s="135"/>
      <c r="IJ198" s="135"/>
      <c r="IK198" s="135"/>
      <c r="IL198" s="135"/>
      <c r="IM198" s="135"/>
      <c r="IN198" s="135"/>
      <c r="IO198" s="132"/>
      <c r="IP198" s="132"/>
      <c r="IQ198" s="132"/>
      <c r="IR198" s="165"/>
      <c r="IS198" s="132"/>
      <c r="IT198" s="165"/>
      <c r="IU198" s="165"/>
      <c r="IV198" s="165"/>
      <c r="IW198" s="165"/>
      <c r="IX198" s="165"/>
      <c r="IY198" s="165"/>
      <c r="IZ198" s="165"/>
      <c r="JA198" s="165"/>
      <c r="JB198" s="165"/>
      <c r="JC198" s="165"/>
      <c r="JD198" s="165"/>
      <c r="JE198" s="165"/>
      <c r="JF198" s="165"/>
      <c r="JG198" s="165"/>
      <c r="JH198" s="165"/>
      <c r="JI198" s="165"/>
      <c r="JJ198" s="165"/>
      <c r="JK198" s="165"/>
      <c r="JL198" s="165"/>
      <c r="JM198" s="165"/>
      <c r="JN198" s="165"/>
      <c r="JO198" s="165"/>
      <c r="JP198" s="165"/>
      <c r="JQ198" s="165"/>
      <c r="JR198" s="165"/>
      <c r="JS198" s="165"/>
      <c r="JT198" s="165"/>
      <c r="JU198" s="165"/>
      <c r="JV198" s="165"/>
      <c r="JW198" s="165"/>
      <c r="JX198" s="165"/>
      <c r="JY198" s="165"/>
      <c r="JZ198" s="165"/>
      <c r="KA198" s="165"/>
      <c r="KB198" s="165"/>
      <c r="KC198" s="165"/>
      <c r="KD198" s="165"/>
      <c r="KE198" s="165"/>
      <c r="KF198" s="165"/>
      <c r="KG198" s="165"/>
      <c r="KH198" s="165"/>
      <c r="KI198" s="165"/>
      <c r="KJ198" s="165"/>
      <c r="KK198" s="165"/>
      <c r="KL198" s="165"/>
      <c r="KM198" s="165"/>
      <c r="KN198" s="165"/>
      <c r="KO198" s="165"/>
      <c r="KP198" s="165"/>
      <c r="KQ198" s="165"/>
      <c r="KR198" s="165"/>
      <c r="KS198" s="165"/>
      <c r="KT198" s="165"/>
      <c r="KU198" s="165"/>
      <c r="KV198" s="165"/>
      <c r="KW198" s="165"/>
      <c r="KX198" s="165"/>
      <c r="KY198" s="165"/>
      <c r="KZ198" s="165"/>
      <c r="LA198" s="165"/>
      <c r="LB198" s="165"/>
      <c r="LC198" s="165"/>
      <c r="LD198" s="165"/>
      <c r="LE198" s="165"/>
      <c r="LF198" s="165"/>
      <c r="LG198" s="165"/>
      <c r="LH198" s="165"/>
      <c r="LI198" s="165"/>
      <c r="LJ198" s="165"/>
      <c r="LK198" s="165"/>
      <c r="LL198" s="165"/>
      <c r="LM198" s="165"/>
      <c r="LN198" s="165"/>
      <c r="LO198" s="165"/>
      <c r="LP198" s="165"/>
      <c r="LQ198" s="165"/>
      <c r="LR198" s="165"/>
      <c r="LS198" s="132">
        <f t="shared" si="86"/>
        <v>5685.3319499999998</v>
      </c>
      <c r="LT198" s="132">
        <f t="shared" si="87"/>
        <v>5685.3319499999998</v>
      </c>
      <c r="LU198" s="137">
        <f t="shared" si="88"/>
        <v>1351.7505070395205</v>
      </c>
      <c r="LV198" s="136">
        <f t="shared" si="81"/>
        <v>0.23776105228816419</v>
      </c>
      <c r="LW198" s="137">
        <f t="shared" si="78"/>
        <v>4778.1512605042017</v>
      </c>
      <c r="LX198" s="137">
        <f t="shared" si="79"/>
        <v>907.84873949579833</v>
      </c>
      <c r="LY198" s="377">
        <f t="shared" si="77"/>
        <v>5686</v>
      </c>
      <c r="LZ198" s="138" t="s">
        <v>283</v>
      </c>
    </row>
    <row r="199" spans="1:338" s="5" customFormat="1" ht="91.5" customHeight="1" x14ac:dyDescent="0.3">
      <c r="A199" s="131">
        <f t="shared" si="89"/>
        <v>196</v>
      </c>
      <c r="B199" s="139" t="s">
        <v>607</v>
      </c>
      <c r="C199" s="140" t="s">
        <v>608</v>
      </c>
      <c r="D199" s="141" t="s">
        <v>8</v>
      </c>
      <c r="E199" s="142">
        <v>1</v>
      </c>
      <c r="F199" s="132"/>
      <c r="G199" s="132"/>
      <c r="H199" s="132"/>
      <c r="I199" s="132"/>
      <c r="J199" s="132"/>
      <c r="K199" s="132"/>
      <c r="L199" s="132"/>
      <c r="M199" s="132"/>
      <c r="N199" s="132"/>
      <c r="O199" s="132"/>
      <c r="P199" s="132"/>
      <c r="Q199" s="132"/>
      <c r="R199" s="132"/>
      <c r="S199" s="132"/>
      <c r="T199" s="132"/>
      <c r="U199" s="132"/>
      <c r="V199" s="132"/>
      <c r="W199" s="132"/>
      <c r="X199" s="132"/>
      <c r="Y199" s="132"/>
      <c r="Z199" s="132"/>
      <c r="AA199" s="132"/>
      <c r="AB199" s="132"/>
      <c r="AC199" s="132"/>
      <c r="AD199" s="132"/>
      <c r="AE199" s="132"/>
      <c r="AF199" s="133"/>
      <c r="AG199" s="132"/>
      <c r="AH199" s="132"/>
      <c r="AI199" s="132"/>
      <c r="AJ199" s="132"/>
      <c r="AK199" s="134"/>
      <c r="AL199" s="134"/>
      <c r="AM199" s="135"/>
      <c r="AN199" s="168"/>
      <c r="AO199" s="135"/>
      <c r="AP199" s="135"/>
      <c r="AQ199" s="135"/>
      <c r="AR199" s="135"/>
      <c r="AS199" s="135">
        <v>15000</v>
      </c>
      <c r="AT199" s="135">
        <v>14000</v>
      </c>
      <c r="AU199" s="135">
        <v>14500</v>
      </c>
      <c r="AV199" s="168"/>
      <c r="AW199" s="168"/>
      <c r="AX199" s="132"/>
      <c r="AY199" s="132"/>
      <c r="AZ199" s="168"/>
      <c r="BA199" s="168"/>
      <c r="BB199" s="135"/>
      <c r="BC199" s="135"/>
      <c r="BD199" s="168"/>
      <c r="BE199" s="168"/>
      <c r="BF199" s="135"/>
      <c r="BG199" s="135"/>
      <c r="BH199" s="135"/>
      <c r="BI199" s="135"/>
      <c r="BJ199" s="135"/>
      <c r="BK199" s="135"/>
      <c r="BL199" s="135"/>
      <c r="BM199" s="135"/>
      <c r="BN199" s="135"/>
      <c r="BO199" s="135"/>
      <c r="BP199" s="135"/>
      <c r="BQ199" s="135"/>
      <c r="BR199" s="135"/>
      <c r="BS199" s="135"/>
      <c r="BT199" s="135"/>
      <c r="BU199" s="135"/>
      <c r="BV199" s="135"/>
      <c r="BW199" s="135"/>
      <c r="BX199" s="135"/>
      <c r="BY199" s="135"/>
      <c r="BZ199" s="132"/>
      <c r="CA199" s="132"/>
      <c r="CB199" s="132"/>
      <c r="CC199" s="132"/>
      <c r="CD199" s="132"/>
      <c r="CE199" s="132"/>
      <c r="CF199" s="168"/>
      <c r="CG199" s="168"/>
      <c r="CH199" s="135"/>
      <c r="CI199" s="135"/>
      <c r="CJ199" s="135"/>
      <c r="CK199" s="135"/>
      <c r="CL199" s="135"/>
      <c r="CM199" s="135"/>
      <c r="CN199" s="135"/>
      <c r="CO199" s="135"/>
      <c r="CP199" s="135"/>
      <c r="CQ199" s="135"/>
      <c r="CR199" s="135"/>
      <c r="CS199" s="135"/>
      <c r="CT199" s="135"/>
      <c r="CU199" s="135"/>
      <c r="CV199" s="135"/>
      <c r="CW199" s="135"/>
      <c r="CX199" s="135"/>
      <c r="CY199" s="135"/>
      <c r="CZ199" s="135"/>
      <c r="DA199" s="135"/>
      <c r="DB199" s="168"/>
      <c r="DC199" s="168"/>
      <c r="DD199" s="168"/>
      <c r="DE199" s="135"/>
      <c r="DF199" s="135"/>
      <c r="DG199" s="135"/>
      <c r="DH199" s="135"/>
      <c r="DI199" s="135"/>
      <c r="DJ199" s="135"/>
      <c r="DK199" s="135"/>
      <c r="DL199" s="135"/>
      <c r="DM199" s="135"/>
      <c r="DN199" s="135"/>
      <c r="DO199" s="135"/>
      <c r="DP199" s="135"/>
      <c r="DQ199" s="135"/>
      <c r="DR199" s="135"/>
      <c r="DS199" s="135"/>
      <c r="DT199" s="135"/>
      <c r="DU199" s="135"/>
      <c r="DV199" s="135"/>
      <c r="DW199" s="135"/>
      <c r="DX199" s="135"/>
      <c r="DY199" s="135"/>
      <c r="DZ199" s="135"/>
      <c r="EA199" s="135"/>
      <c r="EB199" s="135"/>
      <c r="EC199" s="135"/>
      <c r="ED199" s="135"/>
      <c r="EE199" s="135"/>
      <c r="EF199" s="135"/>
      <c r="EG199" s="135"/>
      <c r="EH199" s="135"/>
      <c r="EI199" s="135"/>
      <c r="EJ199" s="135"/>
      <c r="EK199" s="135"/>
      <c r="EL199" s="135"/>
      <c r="EM199" s="135"/>
      <c r="EN199" s="135"/>
      <c r="EO199" s="135"/>
      <c r="EP199" s="135"/>
      <c r="EQ199" s="135"/>
      <c r="ER199" s="135"/>
      <c r="ES199" s="135"/>
      <c r="ET199" s="135"/>
      <c r="EU199" s="135"/>
      <c r="EV199" s="135"/>
      <c r="EW199" s="135"/>
      <c r="EX199" s="135"/>
      <c r="EY199" s="135"/>
      <c r="EZ199" s="135"/>
      <c r="FA199" s="135"/>
      <c r="FB199" s="135"/>
      <c r="FC199" s="135"/>
      <c r="FD199" s="135"/>
      <c r="FE199" s="135"/>
      <c r="FF199" s="135"/>
      <c r="FG199" s="135"/>
      <c r="FH199" s="135"/>
      <c r="FI199" s="135"/>
      <c r="FJ199" s="135"/>
      <c r="FK199" s="135"/>
      <c r="FL199" s="135"/>
      <c r="FM199" s="135"/>
      <c r="FN199" s="135"/>
      <c r="FO199" s="135"/>
      <c r="FP199" s="135"/>
      <c r="FQ199" s="135"/>
      <c r="FR199" s="135"/>
      <c r="FS199" s="135"/>
      <c r="FT199" s="135"/>
      <c r="FU199" s="135"/>
      <c r="FV199" s="135"/>
      <c r="FW199" s="135"/>
      <c r="FX199" s="135"/>
      <c r="FY199" s="135"/>
      <c r="FZ199" s="135"/>
      <c r="GA199" s="135"/>
      <c r="GB199" s="135"/>
      <c r="GC199" s="135"/>
      <c r="GD199" s="135"/>
      <c r="GE199" s="135"/>
      <c r="GF199" s="135"/>
      <c r="GG199" s="135"/>
      <c r="GH199" s="135"/>
      <c r="GI199" s="135"/>
      <c r="GJ199" s="135"/>
      <c r="GK199" s="135"/>
      <c r="GL199" s="132"/>
      <c r="GM199" s="132"/>
      <c r="GN199" s="132"/>
      <c r="GO199" s="132"/>
      <c r="GP199" s="132"/>
      <c r="GQ199" s="132"/>
      <c r="GR199" s="135"/>
      <c r="GS199" s="135"/>
      <c r="GT199" s="135"/>
      <c r="GU199" s="135"/>
      <c r="GV199" s="135"/>
      <c r="GW199" s="135"/>
      <c r="GX199" s="135"/>
      <c r="GY199" s="132"/>
      <c r="GZ199" s="132"/>
      <c r="HA199" s="132"/>
      <c r="HB199" s="135"/>
      <c r="HC199" s="135"/>
      <c r="HD199" s="135"/>
      <c r="HE199" s="135"/>
      <c r="HF199" s="135"/>
      <c r="HG199" s="135"/>
      <c r="HH199" s="135"/>
      <c r="HI199" s="132"/>
      <c r="HJ199" s="132"/>
      <c r="HK199" s="132"/>
      <c r="HL199" s="132"/>
      <c r="HM199" s="132"/>
      <c r="HN199" s="132"/>
      <c r="HO199" s="135"/>
      <c r="HP199" s="135"/>
      <c r="HQ199" s="135"/>
      <c r="HR199" s="135"/>
      <c r="HS199" s="135"/>
      <c r="HT199" s="135"/>
      <c r="HU199" s="135"/>
      <c r="HV199" s="135"/>
      <c r="HW199" s="135"/>
      <c r="HX199" s="135"/>
      <c r="HY199" s="135"/>
      <c r="HZ199" s="135"/>
      <c r="IA199" s="135"/>
      <c r="IB199" s="135"/>
      <c r="IC199" s="135"/>
      <c r="ID199" s="135"/>
      <c r="IE199" s="135"/>
      <c r="IF199" s="135"/>
      <c r="IG199" s="135"/>
      <c r="IH199" s="135"/>
      <c r="II199" s="135"/>
      <c r="IJ199" s="135"/>
      <c r="IK199" s="135"/>
      <c r="IL199" s="135"/>
      <c r="IM199" s="135"/>
      <c r="IN199" s="135"/>
      <c r="IO199" s="132"/>
      <c r="IP199" s="132"/>
      <c r="IQ199" s="132"/>
      <c r="IR199" s="165"/>
      <c r="IS199" s="132"/>
      <c r="IT199" s="165"/>
      <c r="IU199" s="165"/>
      <c r="IV199" s="165"/>
      <c r="IW199" s="165"/>
      <c r="IX199" s="165"/>
      <c r="IY199" s="165"/>
      <c r="IZ199" s="165"/>
      <c r="JA199" s="165"/>
      <c r="JB199" s="165"/>
      <c r="JC199" s="165"/>
      <c r="JD199" s="165"/>
      <c r="JE199" s="165"/>
      <c r="JF199" s="165"/>
      <c r="JG199" s="165"/>
      <c r="JH199" s="165"/>
      <c r="JI199" s="165"/>
      <c r="JJ199" s="165"/>
      <c r="JK199" s="165"/>
      <c r="JL199" s="165"/>
      <c r="JM199" s="165"/>
      <c r="JN199" s="165"/>
      <c r="JO199" s="165"/>
      <c r="JP199" s="165"/>
      <c r="JQ199" s="165"/>
      <c r="JR199" s="165"/>
      <c r="JS199" s="165"/>
      <c r="JT199" s="165"/>
      <c r="JU199" s="165"/>
      <c r="JV199" s="165"/>
      <c r="JW199" s="165"/>
      <c r="JX199" s="165"/>
      <c r="JY199" s="165"/>
      <c r="JZ199" s="165"/>
      <c r="KA199" s="165"/>
      <c r="KB199" s="165"/>
      <c r="KC199" s="165"/>
      <c r="KD199" s="165"/>
      <c r="KE199" s="165"/>
      <c r="KF199" s="165"/>
      <c r="KG199" s="165"/>
      <c r="KH199" s="165"/>
      <c r="KI199" s="165"/>
      <c r="KJ199" s="165"/>
      <c r="KK199" s="165"/>
      <c r="KL199" s="165"/>
      <c r="KM199" s="165"/>
      <c r="KN199" s="165"/>
      <c r="KO199" s="165"/>
      <c r="KP199" s="165"/>
      <c r="KQ199" s="165"/>
      <c r="KR199" s="165"/>
      <c r="KS199" s="165"/>
      <c r="KT199" s="165"/>
      <c r="KU199" s="165"/>
      <c r="KV199" s="165"/>
      <c r="KW199" s="165"/>
      <c r="KX199" s="165"/>
      <c r="KY199" s="165"/>
      <c r="KZ199" s="165"/>
      <c r="LA199" s="165"/>
      <c r="LB199" s="165"/>
      <c r="LC199" s="165"/>
      <c r="LD199" s="165"/>
      <c r="LE199" s="165"/>
      <c r="LF199" s="165"/>
      <c r="LG199" s="165"/>
      <c r="LH199" s="165"/>
      <c r="LI199" s="165"/>
      <c r="LJ199" s="165"/>
      <c r="LK199" s="165"/>
      <c r="LL199" s="165"/>
      <c r="LM199" s="165"/>
      <c r="LN199" s="165"/>
      <c r="LO199" s="165"/>
      <c r="LP199" s="165"/>
      <c r="LQ199" s="165"/>
      <c r="LR199" s="165"/>
      <c r="LS199" s="132">
        <f t="shared" si="86"/>
        <v>14500</v>
      </c>
      <c r="LT199" s="132">
        <f t="shared" si="87"/>
        <v>14500</v>
      </c>
      <c r="LU199" s="137">
        <f t="shared" si="88"/>
        <v>500</v>
      </c>
      <c r="LV199" s="136">
        <f t="shared" si="81"/>
        <v>3.4482758620689655E-2</v>
      </c>
      <c r="LW199" s="137">
        <f>+LY199</f>
        <v>14500</v>
      </c>
      <c r="LX199" s="137"/>
      <c r="LY199" s="377">
        <f t="shared" si="77"/>
        <v>14500</v>
      </c>
      <c r="LZ199" s="138" t="s">
        <v>125</v>
      </c>
    </row>
    <row r="200" spans="1:338" ht="21" customHeight="1" x14ac:dyDescent="0.3">
      <c r="A200" s="520" t="s">
        <v>846</v>
      </c>
      <c r="B200" s="521"/>
      <c r="C200" s="521"/>
      <c r="D200" s="521"/>
      <c r="E200" s="522"/>
      <c r="F200" s="363"/>
      <c r="G200" s="363"/>
      <c r="H200" s="363"/>
      <c r="I200" s="363"/>
      <c r="J200" s="363"/>
      <c r="K200" s="363"/>
      <c r="L200" s="363"/>
      <c r="M200" s="363"/>
      <c r="N200" s="363"/>
      <c r="O200" s="363"/>
      <c r="P200" s="363"/>
      <c r="Q200" s="363"/>
      <c r="R200" s="363"/>
      <c r="S200" s="363"/>
      <c r="T200" s="363"/>
      <c r="U200" s="363"/>
      <c r="V200" s="363"/>
      <c r="W200" s="363"/>
      <c r="X200" s="363"/>
      <c r="Y200" s="363"/>
      <c r="Z200" s="363"/>
      <c r="AA200" s="363"/>
      <c r="AB200" s="363"/>
      <c r="AC200" s="363"/>
      <c r="AD200" s="363"/>
      <c r="AE200" s="363"/>
      <c r="AF200" s="363"/>
      <c r="AG200" s="363"/>
      <c r="AH200" s="363"/>
      <c r="AI200" s="363"/>
      <c r="AJ200" s="363"/>
      <c r="AK200" s="364"/>
      <c r="AL200" s="364"/>
      <c r="AM200" s="365"/>
      <c r="AN200" s="366"/>
      <c r="AO200" s="365"/>
      <c r="AP200" s="365"/>
      <c r="AQ200" s="365"/>
      <c r="AR200" s="365"/>
      <c r="AS200" s="365"/>
      <c r="AT200" s="365"/>
      <c r="AU200" s="365"/>
      <c r="AV200" s="366"/>
      <c r="AW200" s="366"/>
      <c r="AX200" s="363"/>
      <c r="AY200" s="363"/>
      <c r="AZ200" s="366"/>
      <c r="BA200" s="366"/>
      <c r="BB200" s="365"/>
      <c r="BC200" s="365"/>
      <c r="BD200" s="366"/>
      <c r="BE200" s="366"/>
      <c r="BF200" s="365"/>
      <c r="BG200" s="365"/>
      <c r="BH200" s="365"/>
      <c r="BI200" s="365"/>
      <c r="BJ200" s="365"/>
      <c r="BK200" s="365"/>
      <c r="BL200" s="365"/>
      <c r="BM200" s="365"/>
      <c r="BN200" s="365"/>
      <c r="BO200" s="365"/>
      <c r="BP200" s="365"/>
      <c r="BQ200" s="365"/>
      <c r="BR200" s="365"/>
      <c r="BS200" s="365"/>
      <c r="BT200" s="365"/>
      <c r="BU200" s="365"/>
      <c r="BV200" s="365"/>
      <c r="BW200" s="365"/>
      <c r="BX200" s="365"/>
      <c r="BY200" s="365"/>
      <c r="BZ200" s="363"/>
      <c r="CA200" s="363"/>
      <c r="CB200" s="363"/>
      <c r="CC200" s="363"/>
      <c r="CD200" s="363"/>
      <c r="CE200" s="363"/>
      <c r="CF200" s="366"/>
      <c r="CG200" s="366"/>
      <c r="CH200" s="365"/>
      <c r="CI200" s="365"/>
      <c r="CJ200" s="365"/>
      <c r="CK200" s="365"/>
      <c r="CL200" s="365"/>
      <c r="CM200" s="365"/>
      <c r="CN200" s="365"/>
      <c r="CO200" s="365"/>
      <c r="CP200" s="365"/>
      <c r="CQ200" s="365"/>
      <c r="CR200" s="365"/>
      <c r="CS200" s="365"/>
      <c r="CT200" s="365"/>
      <c r="CU200" s="365"/>
      <c r="CV200" s="365"/>
      <c r="CW200" s="365"/>
      <c r="CX200" s="365"/>
      <c r="CY200" s="365"/>
      <c r="CZ200" s="365"/>
      <c r="DA200" s="365"/>
      <c r="DB200" s="366"/>
      <c r="DC200" s="366"/>
      <c r="DD200" s="366"/>
      <c r="DE200" s="365"/>
      <c r="DF200" s="365"/>
      <c r="DG200" s="365"/>
      <c r="DH200" s="365"/>
      <c r="DI200" s="365"/>
      <c r="DJ200" s="365"/>
      <c r="DK200" s="365"/>
      <c r="DL200" s="365"/>
      <c r="DM200" s="365"/>
      <c r="DN200" s="365"/>
      <c r="DO200" s="365"/>
      <c r="DP200" s="365"/>
      <c r="DQ200" s="365"/>
      <c r="DR200" s="365"/>
      <c r="DS200" s="365"/>
      <c r="DT200" s="365"/>
      <c r="DU200" s="365"/>
      <c r="DV200" s="365"/>
      <c r="DW200" s="365"/>
      <c r="DX200" s="365"/>
      <c r="DY200" s="365"/>
      <c r="DZ200" s="365"/>
      <c r="EA200" s="365"/>
      <c r="EB200" s="365"/>
      <c r="EC200" s="365"/>
      <c r="ED200" s="365"/>
      <c r="EE200" s="365"/>
      <c r="EF200" s="365"/>
      <c r="EG200" s="365"/>
      <c r="EH200" s="365"/>
      <c r="EI200" s="365"/>
      <c r="EJ200" s="365"/>
      <c r="EK200" s="365"/>
      <c r="EL200" s="365"/>
      <c r="EM200" s="365"/>
      <c r="EN200" s="365"/>
      <c r="EO200" s="365"/>
      <c r="EP200" s="365"/>
      <c r="EQ200" s="365"/>
      <c r="ER200" s="365"/>
      <c r="ES200" s="365"/>
      <c r="ET200" s="365"/>
      <c r="EU200" s="365"/>
      <c r="EV200" s="365"/>
      <c r="EW200" s="365"/>
      <c r="EX200" s="365"/>
      <c r="EY200" s="365"/>
      <c r="EZ200" s="365"/>
      <c r="FA200" s="365"/>
      <c r="FB200" s="365"/>
      <c r="FC200" s="365"/>
      <c r="FD200" s="365"/>
      <c r="FE200" s="365"/>
      <c r="FF200" s="365"/>
      <c r="FG200" s="365"/>
      <c r="FH200" s="365"/>
      <c r="FI200" s="365"/>
      <c r="FJ200" s="365"/>
      <c r="FK200" s="365"/>
      <c r="FL200" s="365"/>
      <c r="FM200" s="365"/>
      <c r="FN200" s="365"/>
      <c r="FO200" s="365"/>
      <c r="FP200" s="365"/>
      <c r="FQ200" s="365"/>
      <c r="FR200" s="365"/>
      <c r="FS200" s="365"/>
      <c r="FT200" s="365"/>
      <c r="FU200" s="365"/>
      <c r="FV200" s="365"/>
      <c r="FW200" s="365"/>
      <c r="FX200" s="365"/>
      <c r="FY200" s="365"/>
      <c r="FZ200" s="365"/>
      <c r="GA200" s="365"/>
      <c r="GB200" s="365"/>
      <c r="GC200" s="365"/>
      <c r="GD200" s="365"/>
      <c r="GE200" s="365"/>
      <c r="GF200" s="365"/>
      <c r="GG200" s="365"/>
      <c r="GH200" s="365"/>
      <c r="GI200" s="365"/>
      <c r="GJ200" s="365"/>
      <c r="GK200" s="365"/>
      <c r="GL200" s="363"/>
      <c r="GM200" s="363"/>
      <c r="GN200" s="363"/>
      <c r="GO200" s="363"/>
      <c r="GP200" s="363"/>
      <c r="GQ200" s="363"/>
      <c r="GR200" s="365"/>
      <c r="GS200" s="365"/>
      <c r="GT200" s="365"/>
      <c r="GU200" s="365"/>
      <c r="GV200" s="365"/>
      <c r="GW200" s="365"/>
      <c r="GX200" s="365"/>
      <c r="GY200" s="363"/>
      <c r="GZ200" s="363"/>
      <c r="HA200" s="363"/>
      <c r="HB200" s="365"/>
      <c r="HC200" s="365"/>
      <c r="HD200" s="365"/>
      <c r="HE200" s="365"/>
      <c r="HF200" s="365"/>
      <c r="HG200" s="365"/>
      <c r="HH200" s="365"/>
      <c r="HI200" s="363"/>
      <c r="HJ200" s="363"/>
      <c r="HK200" s="363"/>
      <c r="HL200" s="363"/>
      <c r="HM200" s="363"/>
      <c r="HN200" s="363"/>
      <c r="HO200" s="365"/>
      <c r="HP200" s="365"/>
      <c r="HQ200" s="365"/>
      <c r="HR200" s="365"/>
      <c r="HS200" s="365"/>
      <c r="HT200" s="365"/>
      <c r="HU200" s="365"/>
      <c r="HV200" s="365"/>
      <c r="HW200" s="365"/>
      <c r="HX200" s="365"/>
      <c r="HY200" s="365"/>
      <c r="HZ200" s="365"/>
      <c r="IA200" s="365"/>
      <c r="IB200" s="365"/>
      <c r="IC200" s="365"/>
      <c r="ID200" s="365"/>
      <c r="IE200" s="365"/>
      <c r="IF200" s="365"/>
      <c r="IG200" s="365"/>
      <c r="IH200" s="365"/>
      <c r="II200" s="365"/>
      <c r="IJ200" s="365"/>
      <c r="IK200" s="365"/>
      <c r="IL200" s="365"/>
      <c r="IM200" s="365"/>
      <c r="IN200" s="365"/>
      <c r="IO200" s="363"/>
      <c r="IP200" s="363"/>
      <c r="IQ200" s="363"/>
      <c r="IR200" s="367"/>
      <c r="IS200" s="363"/>
      <c r="IT200" s="367"/>
      <c r="IU200" s="367"/>
      <c r="IV200" s="367"/>
      <c r="IW200" s="367"/>
      <c r="IX200" s="367"/>
      <c r="IY200" s="367"/>
      <c r="IZ200" s="367"/>
      <c r="JA200" s="367"/>
      <c r="JB200" s="367"/>
      <c r="JC200" s="367"/>
      <c r="JD200" s="367"/>
      <c r="JE200" s="367"/>
      <c r="JF200" s="367"/>
      <c r="JG200" s="367"/>
      <c r="JH200" s="367"/>
      <c r="JI200" s="367"/>
      <c r="JJ200" s="367"/>
      <c r="JK200" s="367"/>
      <c r="JL200" s="367"/>
      <c r="JM200" s="367"/>
      <c r="JN200" s="367"/>
      <c r="JO200" s="367"/>
      <c r="JP200" s="367"/>
      <c r="JQ200" s="367"/>
      <c r="JR200" s="367"/>
      <c r="JS200" s="367"/>
      <c r="JT200" s="367"/>
      <c r="JU200" s="367"/>
      <c r="JV200" s="367"/>
      <c r="JW200" s="367"/>
      <c r="JX200" s="367"/>
      <c r="JY200" s="367"/>
      <c r="JZ200" s="367"/>
      <c r="KA200" s="367"/>
      <c r="KB200" s="367"/>
      <c r="KC200" s="367"/>
      <c r="KD200" s="367"/>
      <c r="KE200" s="367"/>
      <c r="KF200" s="367"/>
      <c r="KG200" s="367"/>
      <c r="KH200" s="367"/>
      <c r="KI200" s="367"/>
      <c r="KJ200" s="367"/>
      <c r="KK200" s="367"/>
      <c r="KL200" s="367"/>
      <c r="KM200" s="367"/>
      <c r="KN200" s="367"/>
      <c r="KO200" s="367"/>
      <c r="KP200" s="367"/>
      <c r="KQ200" s="367"/>
      <c r="KR200" s="367"/>
      <c r="KS200" s="367"/>
      <c r="KT200" s="367"/>
      <c r="KU200" s="367"/>
      <c r="KV200" s="367"/>
      <c r="KW200" s="367"/>
      <c r="KX200" s="367"/>
      <c r="KY200" s="367"/>
      <c r="KZ200" s="367"/>
      <c r="LA200" s="367"/>
      <c r="LB200" s="367"/>
      <c r="LC200" s="367"/>
      <c r="LD200" s="367"/>
      <c r="LE200" s="367"/>
      <c r="LF200" s="367"/>
      <c r="LG200" s="367"/>
      <c r="LH200" s="367"/>
      <c r="LI200" s="367"/>
      <c r="LJ200" s="367"/>
      <c r="LK200" s="367"/>
      <c r="LL200" s="367"/>
      <c r="LM200" s="367"/>
      <c r="LN200" s="367"/>
      <c r="LO200" s="367"/>
      <c r="LP200" s="367"/>
      <c r="LQ200" s="367"/>
      <c r="LR200" s="367"/>
      <c r="LS200" s="365"/>
      <c r="LT200" s="365"/>
      <c r="LU200" s="366"/>
      <c r="LV200" s="368"/>
      <c r="LW200" s="369">
        <f t="shared" si="78"/>
        <v>86741000</v>
      </c>
      <c r="LX200" s="369">
        <f t="shared" si="79"/>
        <v>16480790</v>
      </c>
      <c r="LY200" s="369">
        <f>+SUM(LY4:LY198)</f>
        <v>103221790</v>
      </c>
      <c r="LZ200" s="365"/>
    </row>
    <row r="201" spans="1:338" ht="15" thickBot="1" x14ac:dyDescent="0.35">
      <c r="A201" s="362"/>
      <c r="LY201" s="357"/>
    </row>
    <row r="202" spans="1:338" customFormat="1" ht="135.44999999999999" customHeight="1" thickBot="1" x14ac:dyDescent="0.35">
      <c r="A202" s="420" t="s">
        <v>830</v>
      </c>
      <c r="B202" s="421"/>
      <c r="C202" s="421"/>
      <c r="D202" s="421"/>
      <c r="E202" s="421"/>
      <c r="F202" s="421"/>
      <c r="G202" s="421"/>
      <c r="H202" s="422"/>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c r="BU202" s="10"/>
      <c r="BV202" s="10"/>
      <c r="BW202" s="10"/>
      <c r="BX202" s="10"/>
      <c r="BY202" s="10"/>
      <c r="BZ202" s="10"/>
      <c r="CA202" s="10"/>
      <c r="CB202" s="10"/>
      <c r="CC202" s="10"/>
      <c r="CD202" s="10"/>
      <c r="CE202" s="10"/>
      <c r="CF202" s="10"/>
      <c r="CG202" s="10"/>
      <c r="CH202" s="10"/>
      <c r="CI202" s="39"/>
      <c r="CJ202" s="39"/>
      <c r="CK202" s="39"/>
      <c r="CL202" s="20"/>
      <c r="CM202" s="39"/>
      <c r="CN202" s="39"/>
      <c r="CO202" s="39"/>
      <c r="CP202" s="39"/>
      <c r="CQ202" s="3"/>
      <c r="CR202" s="3"/>
      <c r="CS202" s="3"/>
      <c r="CT202" s="3"/>
    </row>
    <row r="203" spans="1:338" x14ac:dyDescent="0.3">
      <c r="LY203" s="357"/>
    </row>
    <row r="204" spans="1:338" x14ac:dyDescent="0.3">
      <c r="LY204" s="357"/>
    </row>
    <row r="205" spans="1:338" x14ac:dyDescent="0.3">
      <c r="LY205" s="357"/>
    </row>
    <row r="206" spans="1:338" x14ac:dyDescent="0.3">
      <c r="LY206" s="357"/>
    </row>
    <row r="207" spans="1:338" x14ac:dyDescent="0.3">
      <c r="LY207" s="357"/>
    </row>
    <row r="208" spans="1:338" x14ac:dyDescent="0.3">
      <c r="LY208" s="357"/>
    </row>
    <row r="209" spans="337:337" x14ac:dyDescent="0.3">
      <c r="LY209" s="357"/>
    </row>
    <row r="210" spans="337:337" x14ac:dyDescent="0.3">
      <c r="LY210" s="357"/>
    </row>
    <row r="211" spans="337:337" x14ac:dyDescent="0.3">
      <c r="LY211" s="357"/>
    </row>
    <row r="212" spans="337:337" x14ac:dyDescent="0.3">
      <c r="LY212" s="357"/>
    </row>
    <row r="213" spans="337:337" x14ac:dyDescent="0.3">
      <c r="LY213" s="357"/>
    </row>
    <row r="214" spans="337:337" x14ac:dyDescent="0.3">
      <c r="LY214" s="357"/>
    </row>
    <row r="215" spans="337:337" x14ac:dyDescent="0.3">
      <c r="LY215" s="357"/>
    </row>
    <row r="216" spans="337:337" x14ac:dyDescent="0.3">
      <c r="LY216" s="357"/>
    </row>
    <row r="217" spans="337:337" x14ac:dyDescent="0.3">
      <c r="LY217" s="357"/>
    </row>
    <row r="218" spans="337:337" x14ac:dyDescent="0.3">
      <c r="LY218" s="357"/>
    </row>
    <row r="219" spans="337:337" x14ac:dyDescent="0.3">
      <c r="LY219" s="357"/>
    </row>
    <row r="220" spans="337:337" x14ac:dyDescent="0.3">
      <c r="LY220" s="357"/>
    </row>
    <row r="221" spans="337:337" x14ac:dyDescent="0.3">
      <c r="LY221" s="357"/>
    </row>
    <row r="222" spans="337:337" x14ac:dyDescent="0.3">
      <c r="LY222" s="357"/>
    </row>
    <row r="223" spans="337:337" x14ac:dyDescent="0.3">
      <c r="LY223" s="357"/>
    </row>
    <row r="224" spans="337:337" x14ac:dyDescent="0.3">
      <c r="LY224" s="357"/>
    </row>
    <row r="225" spans="1:337" x14ac:dyDescent="0.3">
      <c r="LY225" s="357"/>
    </row>
    <row r="226" spans="1:337" x14ac:dyDescent="0.3">
      <c r="A226" s="84"/>
      <c r="LY226" s="357"/>
    </row>
    <row r="227" spans="1:337" x14ac:dyDescent="0.3">
      <c r="A227" s="84"/>
      <c r="LY227" s="357"/>
    </row>
    <row r="228" spans="1:337" x14ac:dyDescent="0.3">
      <c r="A228" s="84"/>
      <c r="LY228" s="357"/>
    </row>
    <row r="229" spans="1:337" x14ac:dyDescent="0.3">
      <c r="A229" s="84"/>
      <c r="LY229" s="357"/>
    </row>
    <row r="230" spans="1:337" x14ac:dyDescent="0.3">
      <c r="A230" s="84"/>
      <c r="LY230" s="357"/>
    </row>
    <row r="231" spans="1:337" x14ac:dyDescent="0.3">
      <c r="A231" s="84"/>
      <c r="LY231" s="357"/>
    </row>
    <row r="232" spans="1:337" x14ac:dyDescent="0.3">
      <c r="A232" s="84"/>
      <c r="LY232" s="357"/>
    </row>
    <row r="233" spans="1:337" x14ac:dyDescent="0.3">
      <c r="A233" s="84"/>
      <c r="LY233" s="357"/>
    </row>
    <row r="234" spans="1:337" x14ac:dyDescent="0.3">
      <c r="A234" s="84"/>
      <c r="LY234" s="357"/>
    </row>
    <row r="235" spans="1:337" x14ac:dyDescent="0.3">
      <c r="A235" s="84"/>
      <c r="D235" s="88"/>
      <c r="E235" s="88"/>
      <c r="LY235" s="357"/>
    </row>
    <row r="236" spans="1:337" x14ac:dyDescent="0.3">
      <c r="A236" s="84"/>
      <c r="D236" s="88"/>
      <c r="E236" s="88"/>
      <c r="LY236" s="357"/>
    </row>
    <row r="237" spans="1:337" x14ac:dyDescent="0.3">
      <c r="A237" s="84"/>
      <c r="D237" s="88"/>
      <c r="E237" s="88"/>
      <c r="LY237" s="357"/>
    </row>
    <row r="238" spans="1:337" x14ac:dyDescent="0.3">
      <c r="A238" s="84"/>
      <c r="D238" s="88"/>
      <c r="E238" s="88"/>
      <c r="LY238" s="357"/>
    </row>
    <row r="239" spans="1:337" x14ac:dyDescent="0.3">
      <c r="A239" s="84"/>
      <c r="D239" s="88"/>
      <c r="E239" s="88"/>
      <c r="LY239" s="357"/>
    </row>
    <row r="240" spans="1:337" x14ac:dyDescent="0.3">
      <c r="A240" s="84"/>
      <c r="D240" s="88"/>
      <c r="E240" s="88"/>
      <c r="LY240" s="357"/>
    </row>
    <row r="241" spans="1:337" x14ac:dyDescent="0.3">
      <c r="A241" s="84"/>
      <c r="D241" s="88"/>
      <c r="E241" s="88"/>
      <c r="LY241" s="357"/>
    </row>
    <row r="242" spans="1:337" x14ac:dyDescent="0.3">
      <c r="A242" s="84"/>
      <c r="D242" s="88"/>
      <c r="E242" s="88"/>
      <c r="LY242" s="357"/>
    </row>
    <row r="243" spans="1:337" x14ac:dyDescent="0.3">
      <c r="A243" s="84"/>
      <c r="D243" s="88"/>
      <c r="E243" s="88"/>
      <c r="LY243" s="357"/>
    </row>
    <row r="244" spans="1:337" x14ac:dyDescent="0.3">
      <c r="A244" s="84"/>
      <c r="D244" s="88"/>
      <c r="E244" s="88"/>
      <c r="LY244" s="357"/>
    </row>
    <row r="245" spans="1:337" x14ac:dyDescent="0.3">
      <c r="A245" s="84"/>
      <c r="D245" s="88"/>
      <c r="E245" s="88"/>
      <c r="LY245" s="357"/>
    </row>
    <row r="246" spans="1:337" x14ac:dyDescent="0.3">
      <c r="A246" s="84"/>
      <c r="D246" s="88"/>
      <c r="E246" s="88"/>
      <c r="LY246" s="357"/>
    </row>
    <row r="247" spans="1:337" x14ac:dyDescent="0.3">
      <c r="A247" s="84"/>
      <c r="D247" s="88"/>
      <c r="E247" s="88"/>
      <c r="LY247" s="357"/>
    </row>
    <row r="248" spans="1:337" x14ac:dyDescent="0.3">
      <c r="D248" s="88"/>
      <c r="E248" s="88"/>
      <c r="LY248" s="357"/>
    </row>
    <row r="249" spans="1:337" x14ac:dyDescent="0.3">
      <c r="D249" s="88"/>
      <c r="E249" s="88"/>
      <c r="LY249" s="357"/>
    </row>
    <row r="250" spans="1:337" x14ac:dyDescent="0.3">
      <c r="D250" s="88"/>
      <c r="E250" s="88"/>
      <c r="LY250" s="357"/>
    </row>
    <row r="251" spans="1:337" x14ac:dyDescent="0.3">
      <c r="D251" s="88"/>
      <c r="E251" s="88"/>
      <c r="LY251" s="357"/>
    </row>
    <row r="252" spans="1:337" x14ac:dyDescent="0.3">
      <c r="D252" s="88"/>
      <c r="E252" s="88"/>
      <c r="LY252" s="357"/>
    </row>
    <row r="253" spans="1:337" x14ac:dyDescent="0.3">
      <c r="D253" s="88"/>
      <c r="E253" s="88"/>
      <c r="LY253" s="357"/>
    </row>
    <row r="254" spans="1:337" x14ac:dyDescent="0.3">
      <c r="D254" s="88"/>
      <c r="E254" s="88"/>
      <c r="LY254" s="357"/>
    </row>
    <row r="255" spans="1:337" x14ac:dyDescent="0.3">
      <c r="D255" s="88"/>
      <c r="E255" s="88"/>
    </row>
    <row r="256" spans="1:337" x14ac:dyDescent="0.3">
      <c r="D256" s="88"/>
      <c r="E256" s="88"/>
    </row>
  </sheetData>
  <autoFilter ref="A3:LZ200" xr:uid="{38F680B9-D450-4CB0-AFC9-6EF429B3F7C7}"/>
  <mergeCells count="129">
    <mergeCell ref="A200:E200"/>
    <mergeCell ref="KC2:KE2"/>
    <mergeCell ref="KF2:KH2"/>
    <mergeCell ref="KI2:KK2"/>
    <mergeCell ref="KL2:KN2"/>
    <mergeCell ref="KO2:KQ2"/>
    <mergeCell ref="KR2:KT2"/>
    <mergeCell ref="KU2:KW2"/>
    <mergeCell ref="KX2:KZ2"/>
    <mergeCell ref="GO2:GQ2"/>
    <mergeCell ref="GG2:GI2"/>
    <mergeCell ref="GL2:GN2"/>
    <mergeCell ref="FF2:FG2"/>
    <mergeCell ref="EJ2:EK2"/>
    <mergeCell ref="EL2:EM2"/>
    <mergeCell ref="EN2:EO2"/>
    <mergeCell ref="EP2:EQ2"/>
    <mergeCell ref="ER2:ES2"/>
    <mergeCell ref="ET2:EU2"/>
    <mergeCell ref="EV2:EW2"/>
    <mergeCell ref="EX2:EY2"/>
    <mergeCell ref="EZ2:FA2"/>
    <mergeCell ref="FB2:FC2"/>
    <mergeCell ref="FD2:FE2"/>
    <mergeCell ref="GT2:GU2"/>
    <mergeCell ref="GV2:GW2"/>
    <mergeCell ref="GY2:HA2"/>
    <mergeCell ref="HB2:HC2"/>
    <mergeCell ref="HD2:HE2"/>
    <mergeCell ref="LW2:LZ2"/>
    <mergeCell ref="C106:C109"/>
    <mergeCell ref="HS2:HT2"/>
    <mergeCell ref="HU2:HV2"/>
    <mergeCell ref="HW2:HX2"/>
    <mergeCell ref="HY2:HZ2"/>
    <mergeCell ref="IC2:ID2"/>
    <mergeCell ref="IG2:IH2"/>
    <mergeCell ref="HF2:HG2"/>
    <mergeCell ref="HI2:HJ2"/>
    <mergeCell ref="HK2:HL2"/>
    <mergeCell ref="HM2:HN2"/>
    <mergeCell ref="HO2:HP2"/>
    <mergeCell ref="HQ2:HR2"/>
    <mergeCell ref="GR2:GS2"/>
    <mergeCell ref="IU2:IV2"/>
    <mergeCell ref="IW2:IX2"/>
    <mergeCell ref="IY2:IZ2"/>
    <mergeCell ref="FH2:FI2"/>
    <mergeCell ref="FJ2:FK2"/>
    <mergeCell ref="FL2:FM2"/>
    <mergeCell ref="FN2:FO2"/>
    <mergeCell ref="FP2:FQ2"/>
    <mergeCell ref="FR2:FS2"/>
    <mergeCell ref="FX2:FZ2"/>
    <mergeCell ref="GA2:GC2"/>
    <mergeCell ref="GD2:GF2"/>
    <mergeCell ref="CN2:CO2"/>
    <mergeCell ref="CU2:CW2"/>
    <mergeCell ref="CY2:DA2"/>
    <mergeCell ref="EH2:EI2"/>
    <mergeCell ref="DE2:DF2"/>
    <mergeCell ref="DG2:DH2"/>
    <mergeCell ref="DI2:DJ2"/>
    <mergeCell ref="DL2:DN2"/>
    <mergeCell ref="DO2:DQ2"/>
    <mergeCell ref="DS2:DT2"/>
    <mergeCell ref="DU2:DV2"/>
    <mergeCell ref="DW2:DY2"/>
    <mergeCell ref="DZ2:EB2"/>
    <mergeCell ref="EC2:EE2"/>
    <mergeCell ref="EF2:EG2"/>
    <mergeCell ref="DB2:DD2"/>
    <mergeCell ref="A2:E2"/>
    <mergeCell ref="F2:G2"/>
    <mergeCell ref="H2:I2"/>
    <mergeCell ref="J2:K2"/>
    <mergeCell ref="M2:N2"/>
    <mergeCell ref="AO2:AP2"/>
    <mergeCell ref="Q2:R2"/>
    <mergeCell ref="S2:T2"/>
    <mergeCell ref="U2:V2"/>
    <mergeCell ref="W2:X2"/>
    <mergeCell ref="Y2:Z2"/>
    <mergeCell ref="AA2:AB2"/>
    <mergeCell ref="AC2:AD2"/>
    <mergeCell ref="AE2:AF2"/>
    <mergeCell ref="AM2:AN2"/>
    <mergeCell ref="CD2:CE2"/>
    <mergeCell ref="CF2:CG2"/>
    <mergeCell ref="CH2:CI2"/>
    <mergeCell ref="CJ2:CK2"/>
    <mergeCell ref="CL2:CM2"/>
    <mergeCell ref="O2:P2"/>
    <mergeCell ref="AQ2:AR2"/>
    <mergeCell ref="AV2:AW2"/>
    <mergeCell ref="AX2:AY2"/>
    <mergeCell ref="AZ2:BA2"/>
    <mergeCell ref="BB2:BC2"/>
    <mergeCell ref="BD2:BE2"/>
    <mergeCell ref="BK2:BM2"/>
    <mergeCell ref="BN2:BP2"/>
    <mergeCell ref="BV2:BW2"/>
    <mergeCell ref="BX2:BY2"/>
    <mergeCell ref="BZ2:CA2"/>
    <mergeCell ref="CB2:CC2"/>
    <mergeCell ref="A202:H202"/>
    <mergeCell ref="LI2:LJ2"/>
    <mergeCell ref="LK2:LL2"/>
    <mergeCell ref="LM2:LO2"/>
    <mergeCell ref="LP2:LR2"/>
    <mergeCell ref="LS2:LV2"/>
    <mergeCell ref="LD2:LF2"/>
    <mergeCell ref="LG2:LH2"/>
    <mergeCell ref="II2:IJ2"/>
    <mergeCell ref="IK2:IL2"/>
    <mergeCell ref="IM2:IN2"/>
    <mergeCell ref="IR2:IT2"/>
    <mergeCell ref="IO2:IQ2"/>
    <mergeCell ref="JA2:JB2"/>
    <mergeCell ref="JE2:JG2"/>
    <mergeCell ref="JH2:JI2"/>
    <mergeCell ref="JJ2:JK2"/>
    <mergeCell ref="JL2:JM2"/>
    <mergeCell ref="JO2:JQ2"/>
    <mergeCell ref="JR2:JT2"/>
    <mergeCell ref="JU2:JV2"/>
    <mergeCell ref="JW2:JX2"/>
    <mergeCell ref="LA2:LC2"/>
    <mergeCell ref="JZ2:KB2"/>
  </mergeCells>
  <conditionalFormatting sqref="B119">
    <cfRule type="duplicateValues" dxfId="1" priority="2"/>
  </conditionalFormatting>
  <conditionalFormatting sqref="B120">
    <cfRule type="duplicateValues" dxfId="0" priority="1"/>
  </conditionalFormatting>
  <pageMargins left="0.7" right="0.7" top="0.75" bottom="0.75" header="0.3" footer="0.3"/>
  <ignoredErrors>
    <ignoredError sqref="LW15 LW199" formula="1"/>
  </ignoredErrors>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CF5B0-D99F-421F-9F50-DBD2A7A3349C}">
  <dimension ref="A1:CY30"/>
  <sheetViews>
    <sheetView zoomScale="54" zoomScaleNormal="54" workbookViewId="0">
      <selection sqref="A1:V1"/>
    </sheetView>
  </sheetViews>
  <sheetFormatPr baseColWidth="10" defaultColWidth="11.44140625" defaultRowHeight="14.4" x14ac:dyDescent="0.3"/>
  <cols>
    <col min="1" max="1" width="11.44140625" style="151"/>
    <col min="2" max="2" width="17.77734375" style="151" customWidth="1"/>
    <col min="3" max="3" width="105.5546875" style="151" customWidth="1"/>
    <col min="4" max="4" width="11.44140625" style="151"/>
    <col min="5" max="5" width="13.77734375" style="151" customWidth="1"/>
    <col min="6" max="6" width="24.21875" style="223" customWidth="1"/>
    <col min="7" max="7" width="21.77734375" style="224" customWidth="1"/>
    <col min="8" max="8" width="24.21875" style="225" customWidth="1"/>
    <col min="9" max="12" width="24.21875" style="224" customWidth="1"/>
    <col min="13" max="13" width="24.21875" style="223" customWidth="1"/>
    <col min="14" max="17" width="20.77734375" style="151" customWidth="1"/>
    <col min="18" max="19" width="26.21875" style="151" customWidth="1"/>
    <col min="20" max="20" width="34" style="151" customWidth="1"/>
    <col min="21" max="21" width="20.44140625" style="151" customWidth="1"/>
    <col min="22" max="22" width="49.44140625" style="151" customWidth="1"/>
    <col min="23" max="16384" width="11.44140625" style="151"/>
  </cols>
  <sheetData>
    <row r="1" spans="1:22" x14ac:dyDescent="0.3">
      <c r="A1" s="527" t="s">
        <v>777</v>
      </c>
      <c r="B1" s="528"/>
      <c r="C1" s="528"/>
      <c r="D1" s="528"/>
      <c r="E1" s="528"/>
      <c r="F1" s="528"/>
      <c r="G1" s="528"/>
      <c r="H1" s="528"/>
      <c r="I1" s="528"/>
      <c r="J1" s="528"/>
      <c r="K1" s="528"/>
      <c r="L1" s="528"/>
      <c r="M1" s="528"/>
      <c r="N1" s="528"/>
      <c r="O1" s="528"/>
      <c r="P1" s="528"/>
      <c r="Q1" s="528"/>
      <c r="R1" s="528"/>
      <c r="S1" s="528"/>
      <c r="T1" s="528"/>
      <c r="U1" s="528"/>
      <c r="V1" s="528"/>
    </row>
    <row r="2" spans="1:22" x14ac:dyDescent="0.3">
      <c r="A2" s="182"/>
      <c r="B2" s="183"/>
      <c r="C2" s="183"/>
      <c r="D2" s="183"/>
      <c r="E2" s="183"/>
      <c r="F2" s="183"/>
      <c r="G2" s="183"/>
      <c r="H2" s="183"/>
      <c r="I2" s="183"/>
      <c r="J2" s="183"/>
      <c r="K2" s="183"/>
      <c r="L2" s="183"/>
      <c r="M2" s="183"/>
      <c r="N2" s="183"/>
      <c r="O2" s="183"/>
      <c r="P2" s="183"/>
      <c r="Q2" s="183"/>
      <c r="R2" s="183"/>
      <c r="S2" s="183"/>
      <c r="T2" s="183"/>
      <c r="U2" s="183"/>
      <c r="V2" s="183"/>
    </row>
    <row r="3" spans="1:22" ht="33" customHeight="1" x14ac:dyDescent="0.3">
      <c r="A3" s="529" t="s">
        <v>778</v>
      </c>
      <c r="B3" s="530"/>
      <c r="C3" s="530"/>
      <c r="D3" s="530"/>
      <c r="E3" s="530"/>
      <c r="F3" s="533" t="s">
        <v>779</v>
      </c>
      <c r="G3" s="534" t="s">
        <v>780</v>
      </c>
      <c r="H3" s="536" t="s">
        <v>781</v>
      </c>
      <c r="I3" s="534" t="s">
        <v>782</v>
      </c>
      <c r="J3" s="538" t="s">
        <v>783</v>
      </c>
      <c r="K3" s="534" t="s">
        <v>784</v>
      </c>
      <c r="L3" s="538" t="s">
        <v>785</v>
      </c>
      <c r="M3" s="540" t="s">
        <v>786</v>
      </c>
      <c r="N3" s="523" t="s">
        <v>66</v>
      </c>
      <c r="O3" s="523"/>
      <c r="P3" s="523"/>
      <c r="Q3" s="523"/>
      <c r="R3" s="524" t="s">
        <v>787</v>
      </c>
      <c r="S3" s="524"/>
      <c r="T3" s="524"/>
      <c r="U3" s="524"/>
      <c r="V3" s="524"/>
    </row>
    <row r="4" spans="1:22" ht="33" customHeight="1" x14ac:dyDescent="0.3">
      <c r="A4" s="531"/>
      <c r="B4" s="532"/>
      <c r="C4" s="532"/>
      <c r="D4" s="532"/>
      <c r="E4" s="532"/>
      <c r="F4" s="533"/>
      <c r="G4" s="535"/>
      <c r="H4" s="537"/>
      <c r="I4" s="535"/>
      <c r="J4" s="539"/>
      <c r="K4" s="535"/>
      <c r="L4" s="539"/>
      <c r="M4" s="541"/>
      <c r="N4" s="523"/>
      <c r="O4" s="523"/>
      <c r="P4" s="523"/>
      <c r="Q4" s="523"/>
      <c r="R4" s="524"/>
      <c r="S4" s="524"/>
      <c r="T4" s="524"/>
      <c r="U4" s="524"/>
      <c r="V4" s="524"/>
    </row>
    <row r="5" spans="1:22" ht="43.2" x14ac:dyDescent="0.3">
      <c r="A5" s="184" t="s">
        <v>0</v>
      </c>
      <c r="B5" s="184" t="s">
        <v>2</v>
      </c>
      <c r="C5" s="184" t="s">
        <v>3</v>
      </c>
      <c r="D5" s="185" t="s">
        <v>788</v>
      </c>
      <c r="E5" s="186" t="s">
        <v>884</v>
      </c>
      <c r="F5" s="187" t="s">
        <v>6</v>
      </c>
      <c r="G5" s="188" t="s">
        <v>6</v>
      </c>
      <c r="H5" s="189" t="s">
        <v>6</v>
      </c>
      <c r="I5" s="188" t="s">
        <v>6</v>
      </c>
      <c r="J5" s="190" t="s">
        <v>6</v>
      </c>
      <c r="K5" s="190" t="s">
        <v>6</v>
      </c>
      <c r="L5" s="190" t="s">
        <v>6</v>
      </c>
      <c r="M5" s="190" t="s">
        <v>6</v>
      </c>
      <c r="N5" s="191" t="s">
        <v>67</v>
      </c>
      <c r="O5" s="191" t="s">
        <v>68</v>
      </c>
      <c r="P5" s="191" t="s">
        <v>69</v>
      </c>
      <c r="Q5" s="192" t="s">
        <v>70</v>
      </c>
      <c r="R5" s="193" t="s">
        <v>868</v>
      </c>
      <c r="S5" s="193" t="s">
        <v>866</v>
      </c>
      <c r="T5" s="194" t="s">
        <v>867</v>
      </c>
      <c r="U5" s="194" t="s">
        <v>71</v>
      </c>
      <c r="V5" s="195" t="s">
        <v>256</v>
      </c>
    </row>
    <row r="6" spans="1:22" ht="57.6" x14ac:dyDescent="0.3">
      <c r="A6" s="196">
        <v>1</v>
      </c>
      <c r="B6" s="197" t="s">
        <v>789</v>
      </c>
      <c r="C6" s="198" t="s">
        <v>790</v>
      </c>
      <c r="D6" s="196" t="s">
        <v>8</v>
      </c>
      <c r="E6" s="196">
        <v>1</v>
      </c>
      <c r="F6" s="199">
        <v>96000</v>
      </c>
      <c r="G6" s="200">
        <v>66640</v>
      </c>
      <c r="H6" s="201">
        <v>66640</v>
      </c>
      <c r="I6" s="202"/>
      <c r="J6" s="203"/>
      <c r="K6" s="203">
        <v>95200</v>
      </c>
      <c r="L6" s="203"/>
      <c r="M6" s="201"/>
      <c r="N6" s="17">
        <f>MEDIAN(F6,G6,H6,I6,J6,K6)</f>
        <v>80920</v>
      </c>
      <c r="O6" s="17">
        <f>AVERAGE(F6,G6,H6,I6,J6,K6)</f>
        <v>81120</v>
      </c>
      <c r="P6" s="17">
        <f>+STDEV(F6,G6,H6,I6,J6,K6)</f>
        <v>16723.253272016183</v>
      </c>
      <c r="Q6" s="204">
        <f t="shared" ref="Q6:Q16" si="0">P6/O6</f>
        <v>0.20615450286016004</v>
      </c>
      <c r="R6" s="205">
        <f>+T6/1.19</f>
        <v>68000</v>
      </c>
      <c r="S6" s="205">
        <f>+R6*19%</f>
        <v>12920</v>
      </c>
      <c r="T6" s="206">
        <f t="shared" ref="T6:T16" si="1">ROUNDUP(IF(Q6&lt;15%,O6,N6),0)</f>
        <v>80920</v>
      </c>
      <c r="U6" s="207">
        <f t="shared" ref="U6:U16" si="2">+T6*E6</f>
        <v>80920</v>
      </c>
      <c r="V6" s="66" t="s">
        <v>791</v>
      </c>
    </row>
    <row r="7" spans="1:22" ht="57.6" x14ac:dyDescent="0.3">
      <c r="A7" s="196">
        <v>2</v>
      </c>
      <c r="B7" s="197" t="s">
        <v>792</v>
      </c>
      <c r="C7" s="198" t="s">
        <v>793</v>
      </c>
      <c r="D7" s="196" t="s">
        <v>8</v>
      </c>
      <c r="E7" s="196">
        <v>1</v>
      </c>
      <c r="F7" s="199"/>
      <c r="G7" s="200"/>
      <c r="H7" s="208"/>
      <c r="I7" s="203">
        <v>416.5</v>
      </c>
      <c r="J7" s="203">
        <v>379</v>
      </c>
      <c r="K7" s="203">
        <v>238</v>
      </c>
      <c r="L7" s="203"/>
      <c r="M7" s="201"/>
      <c r="N7" s="17">
        <f t="shared" ref="N7:N16" si="3">MEDIAN(F7,G7,H7,I7,J7,K7)</f>
        <v>379</v>
      </c>
      <c r="O7" s="17">
        <f t="shared" ref="O7:O16" si="4">AVERAGE(F7,G7,H7,I7,J7,K7)</f>
        <v>344.5</v>
      </c>
      <c r="P7" s="17">
        <f t="shared" ref="P7:P16" si="5">+STDEV(F7,G7,H7,I7,J7,K7)</f>
        <v>94.118276652305951</v>
      </c>
      <c r="Q7" s="204">
        <f t="shared" si="0"/>
        <v>0.27320254470916094</v>
      </c>
      <c r="R7" s="205">
        <f t="shared" ref="R7:R27" si="6">+T7/1.19</f>
        <v>318.48739495798321</v>
      </c>
      <c r="S7" s="205">
        <f t="shared" ref="S7:S27" si="7">+R7*19%</f>
        <v>60.512605042016808</v>
      </c>
      <c r="T7" s="206">
        <f t="shared" si="1"/>
        <v>379</v>
      </c>
      <c r="U7" s="207">
        <f t="shared" si="2"/>
        <v>379</v>
      </c>
      <c r="V7" s="66" t="s">
        <v>791</v>
      </c>
    </row>
    <row r="8" spans="1:22" ht="57.6" x14ac:dyDescent="0.3">
      <c r="A8" s="196">
        <v>3</v>
      </c>
      <c r="B8" s="197" t="s">
        <v>792</v>
      </c>
      <c r="C8" s="198" t="s">
        <v>794</v>
      </c>
      <c r="D8" s="196" t="s">
        <v>8</v>
      </c>
      <c r="E8" s="196">
        <v>1</v>
      </c>
      <c r="F8" s="199"/>
      <c r="G8" s="200"/>
      <c r="H8" s="208"/>
      <c r="I8" s="203">
        <v>642.6</v>
      </c>
      <c r="J8" s="203">
        <v>472</v>
      </c>
      <c r="K8" s="203">
        <v>476</v>
      </c>
      <c r="L8" s="203"/>
      <c r="M8" s="201"/>
      <c r="N8" s="17">
        <f t="shared" si="3"/>
        <v>476</v>
      </c>
      <c r="O8" s="17">
        <f t="shared" si="4"/>
        <v>530.19999999999993</v>
      </c>
      <c r="P8" s="17">
        <f t="shared" si="5"/>
        <v>97.361799490354571</v>
      </c>
      <c r="Q8" s="204">
        <f t="shared" si="0"/>
        <v>0.18363221329753787</v>
      </c>
      <c r="R8" s="205">
        <f t="shared" si="6"/>
        <v>400</v>
      </c>
      <c r="S8" s="205">
        <f t="shared" si="7"/>
        <v>76</v>
      </c>
      <c r="T8" s="206">
        <f t="shared" si="1"/>
        <v>476</v>
      </c>
      <c r="U8" s="207">
        <f t="shared" si="2"/>
        <v>476</v>
      </c>
      <c r="V8" s="66" t="s">
        <v>791</v>
      </c>
    </row>
    <row r="9" spans="1:22" ht="57.6" x14ac:dyDescent="0.3">
      <c r="A9" s="196">
        <v>4</v>
      </c>
      <c r="B9" s="197" t="s">
        <v>792</v>
      </c>
      <c r="C9" s="198" t="s">
        <v>795</v>
      </c>
      <c r="D9" s="196" t="s">
        <v>8</v>
      </c>
      <c r="E9" s="196">
        <v>1</v>
      </c>
      <c r="F9" s="199"/>
      <c r="G9" s="200"/>
      <c r="H9" s="208"/>
      <c r="I9" s="203"/>
      <c r="J9" s="203">
        <v>644</v>
      </c>
      <c r="K9" s="203">
        <v>773</v>
      </c>
      <c r="L9" s="203"/>
      <c r="M9" s="201"/>
      <c r="N9" s="17">
        <f t="shared" si="3"/>
        <v>708.5</v>
      </c>
      <c r="O9" s="17">
        <f t="shared" si="4"/>
        <v>708.5</v>
      </c>
      <c r="P9" s="17">
        <f t="shared" si="5"/>
        <v>91.216774773064628</v>
      </c>
      <c r="Q9" s="204">
        <f>P9/O9</f>
        <v>0.12874632995492538</v>
      </c>
      <c r="R9" s="205">
        <f t="shared" si="6"/>
        <v>595.79831932773106</v>
      </c>
      <c r="S9" s="205">
        <f t="shared" si="7"/>
        <v>113.20168067226891</v>
      </c>
      <c r="T9" s="206">
        <f t="shared" si="1"/>
        <v>709</v>
      </c>
      <c r="U9" s="207">
        <f t="shared" si="2"/>
        <v>709</v>
      </c>
      <c r="V9" s="66" t="s">
        <v>796</v>
      </c>
    </row>
    <row r="10" spans="1:22" ht="57.6" x14ac:dyDescent="0.3">
      <c r="A10" s="196">
        <v>5</v>
      </c>
      <c r="B10" s="197" t="s">
        <v>792</v>
      </c>
      <c r="C10" s="198" t="s">
        <v>797</v>
      </c>
      <c r="D10" s="196" t="s">
        <v>8</v>
      </c>
      <c r="E10" s="196">
        <v>1</v>
      </c>
      <c r="F10" s="199"/>
      <c r="G10" s="200"/>
      <c r="H10" s="208"/>
      <c r="I10" s="203">
        <v>368.9</v>
      </c>
      <c r="J10" s="203">
        <v>404</v>
      </c>
      <c r="K10" s="203" t="s">
        <v>798</v>
      </c>
      <c r="L10" s="203"/>
      <c r="M10" s="201"/>
      <c r="N10" s="17">
        <f t="shared" si="3"/>
        <v>386.45</v>
      </c>
      <c r="O10" s="17">
        <f t="shared" si="4"/>
        <v>386.45</v>
      </c>
      <c r="P10" s="17">
        <f t="shared" si="5"/>
        <v>24.819448019647833</v>
      </c>
      <c r="Q10" s="204">
        <f t="shared" si="0"/>
        <v>6.4224215343893998E-2</v>
      </c>
      <c r="R10" s="205">
        <f t="shared" si="6"/>
        <v>325.21008403361344</v>
      </c>
      <c r="S10" s="205">
        <f t="shared" si="7"/>
        <v>61.789915966386552</v>
      </c>
      <c r="T10" s="206">
        <f t="shared" si="1"/>
        <v>387</v>
      </c>
      <c r="U10" s="207">
        <f t="shared" si="2"/>
        <v>387</v>
      </c>
      <c r="V10" s="66" t="s">
        <v>796</v>
      </c>
    </row>
    <row r="11" spans="1:22" ht="57.6" x14ac:dyDescent="0.3">
      <c r="A11" s="196">
        <v>6</v>
      </c>
      <c r="B11" s="197" t="s">
        <v>792</v>
      </c>
      <c r="C11" s="198" t="s">
        <v>799</v>
      </c>
      <c r="D11" s="196" t="s">
        <v>8</v>
      </c>
      <c r="E11" s="196">
        <v>1</v>
      </c>
      <c r="F11" s="199"/>
      <c r="G11" s="200"/>
      <c r="H11" s="208"/>
      <c r="I11" s="203">
        <v>618.79999999999995</v>
      </c>
      <c r="J11" s="203">
        <v>523</v>
      </c>
      <c r="K11" s="203" t="s">
        <v>800</v>
      </c>
      <c r="L11" s="203"/>
      <c r="M11" s="201"/>
      <c r="N11" s="17">
        <f t="shared" si="3"/>
        <v>570.9</v>
      </c>
      <c r="O11" s="17">
        <f t="shared" si="4"/>
        <v>570.9</v>
      </c>
      <c r="P11" s="17">
        <f t="shared" si="5"/>
        <v>67.740829637671226</v>
      </c>
      <c r="Q11" s="204">
        <f t="shared" si="0"/>
        <v>0.11865620885911933</v>
      </c>
      <c r="R11" s="205">
        <f t="shared" si="6"/>
        <v>479.83193277310926</v>
      </c>
      <c r="S11" s="205">
        <f t="shared" si="7"/>
        <v>91.168067226890756</v>
      </c>
      <c r="T11" s="206">
        <f t="shared" si="1"/>
        <v>571</v>
      </c>
      <c r="U11" s="207">
        <f t="shared" si="2"/>
        <v>571</v>
      </c>
      <c r="V11" s="66" t="s">
        <v>801</v>
      </c>
    </row>
    <row r="12" spans="1:22" ht="57.6" x14ac:dyDescent="0.3">
      <c r="A12" s="196">
        <v>7</v>
      </c>
      <c r="B12" s="197" t="s">
        <v>792</v>
      </c>
      <c r="C12" s="198" t="s">
        <v>802</v>
      </c>
      <c r="D12" s="196" t="s">
        <v>8</v>
      </c>
      <c r="E12" s="196">
        <v>1</v>
      </c>
      <c r="F12" s="199"/>
      <c r="G12" s="200"/>
      <c r="H12" s="208"/>
      <c r="I12" s="203">
        <v>1178.0999999999999</v>
      </c>
      <c r="J12" s="203">
        <v>739</v>
      </c>
      <c r="K12" s="203">
        <v>833</v>
      </c>
      <c r="L12" s="203"/>
      <c r="M12" s="201"/>
      <c r="N12" s="17">
        <f t="shared" si="3"/>
        <v>833</v>
      </c>
      <c r="O12" s="17">
        <f t="shared" si="4"/>
        <v>916.69999999999993</v>
      </c>
      <c r="P12" s="17">
        <f t="shared" si="5"/>
        <v>231.20655267530799</v>
      </c>
      <c r="Q12" s="204">
        <f t="shared" si="0"/>
        <v>0.25221615869456532</v>
      </c>
      <c r="R12" s="205">
        <f t="shared" si="6"/>
        <v>700</v>
      </c>
      <c r="S12" s="205">
        <f t="shared" si="7"/>
        <v>133</v>
      </c>
      <c r="T12" s="206">
        <f t="shared" si="1"/>
        <v>833</v>
      </c>
      <c r="U12" s="207">
        <f t="shared" si="2"/>
        <v>833</v>
      </c>
      <c r="V12" s="66" t="s">
        <v>791</v>
      </c>
    </row>
    <row r="13" spans="1:22" ht="57.6" x14ac:dyDescent="0.3">
      <c r="A13" s="196">
        <v>8</v>
      </c>
      <c r="B13" s="197" t="s">
        <v>792</v>
      </c>
      <c r="C13" s="198" t="s">
        <v>803</v>
      </c>
      <c r="D13" s="196" t="s">
        <v>8</v>
      </c>
      <c r="E13" s="196">
        <v>1</v>
      </c>
      <c r="F13" s="199"/>
      <c r="G13" s="200"/>
      <c r="H13" s="208"/>
      <c r="I13" s="203">
        <v>487.9</v>
      </c>
      <c r="J13" s="203">
        <v>445</v>
      </c>
      <c r="K13" s="203">
        <v>357</v>
      </c>
      <c r="L13" s="203"/>
      <c r="M13" s="201"/>
      <c r="N13" s="17">
        <f t="shared" si="3"/>
        <v>445</v>
      </c>
      <c r="O13" s="17">
        <f t="shared" si="4"/>
        <v>429.9666666666667</v>
      </c>
      <c r="P13" s="17">
        <f t="shared" si="5"/>
        <v>66.73232599972259</v>
      </c>
      <c r="Q13" s="204">
        <f t="shared" si="0"/>
        <v>0.15520348709137743</v>
      </c>
      <c r="R13" s="205">
        <f t="shared" si="6"/>
        <v>373.94957983193279</v>
      </c>
      <c r="S13" s="205">
        <f t="shared" si="7"/>
        <v>71.050420168067234</v>
      </c>
      <c r="T13" s="206">
        <f t="shared" si="1"/>
        <v>445</v>
      </c>
      <c r="U13" s="207">
        <f t="shared" si="2"/>
        <v>445</v>
      </c>
      <c r="V13" s="66" t="s">
        <v>791</v>
      </c>
    </row>
    <row r="14" spans="1:22" ht="57.6" x14ac:dyDescent="0.3">
      <c r="A14" s="196">
        <v>9</v>
      </c>
      <c r="B14" s="197" t="s">
        <v>792</v>
      </c>
      <c r="C14" s="198" t="s">
        <v>804</v>
      </c>
      <c r="D14" s="196" t="s">
        <v>8</v>
      </c>
      <c r="E14" s="196">
        <v>1</v>
      </c>
      <c r="F14" s="199"/>
      <c r="G14" s="200"/>
      <c r="H14" s="208"/>
      <c r="I14" s="203">
        <v>749.7</v>
      </c>
      <c r="J14" s="203">
        <v>604</v>
      </c>
      <c r="K14" s="203" t="s">
        <v>805</v>
      </c>
      <c r="L14" s="203"/>
      <c r="M14" s="201"/>
      <c r="N14" s="17">
        <f t="shared" si="3"/>
        <v>676.85</v>
      </c>
      <c r="O14" s="17">
        <f t="shared" si="4"/>
        <v>676.85</v>
      </c>
      <c r="P14" s="17">
        <f t="shared" si="5"/>
        <v>103.02545801887995</v>
      </c>
      <c r="Q14" s="204">
        <f t="shared" si="0"/>
        <v>0.15221313144549006</v>
      </c>
      <c r="R14" s="205">
        <f t="shared" si="6"/>
        <v>568.90756302521015</v>
      </c>
      <c r="S14" s="205">
        <f t="shared" si="7"/>
        <v>108.09243697478993</v>
      </c>
      <c r="T14" s="206">
        <f t="shared" si="1"/>
        <v>677</v>
      </c>
      <c r="U14" s="207">
        <f t="shared" si="2"/>
        <v>677</v>
      </c>
      <c r="V14" s="66" t="s">
        <v>791</v>
      </c>
    </row>
    <row r="15" spans="1:22" ht="57.6" x14ac:dyDescent="0.3">
      <c r="A15" s="196">
        <v>10</v>
      </c>
      <c r="B15" s="197" t="s">
        <v>792</v>
      </c>
      <c r="C15" s="198" t="s">
        <v>806</v>
      </c>
      <c r="D15" s="196" t="s">
        <v>8</v>
      </c>
      <c r="E15" s="196">
        <v>1</v>
      </c>
      <c r="F15" s="199"/>
      <c r="G15" s="200"/>
      <c r="H15" s="208"/>
      <c r="I15" s="203">
        <v>1309</v>
      </c>
      <c r="J15" s="203">
        <v>887</v>
      </c>
      <c r="K15" s="203">
        <v>1071</v>
      </c>
      <c r="L15" s="203"/>
      <c r="M15" s="201"/>
      <c r="N15" s="17">
        <f t="shared" si="3"/>
        <v>1071</v>
      </c>
      <c r="O15" s="17">
        <f t="shared" si="4"/>
        <v>1089</v>
      </c>
      <c r="P15" s="17">
        <f t="shared" si="5"/>
        <v>211.57504578754083</v>
      </c>
      <c r="Q15" s="204">
        <f t="shared" si="0"/>
        <v>0.19428378860196588</v>
      </c>
      <c r="R15" s="205">
        <f t="shared" si="6"/>
        <v>900</v>
      </c>
      <c r="S15" s="205">
        <f t="shared" si="7"/>
        <v>171</v>
      </c>
      <c r="T15" s="206">
        <f t="shared" si="1"/>
        <v>1071</v>
      </c>
      <c r="U15" s="207">
        <f t="shared" si="2"/>
        <v>1071</v>
      </c>
      <c r="V15" s="66" t="s">
        <v>791</v>
      </c>
    </row>
    <row r="16" spans="1:22" ht="57.6" x14ac:dyDescent="0.3">
      <c r="A16" s="196">
        <v>11</v>
      </c>
      <c r="B16" s="197" t="s">
        <v>807</v>
      </c>
      <c r="C16" s="198" t="s">
        <v>808</v>
      </c>
      <c r="D16" s="196" t="s">
        <v>8</v>
      </c>
      <c r="E16" s="196">
        <v>1</v>
      </c>
      <c r="F16" s="209"/>
      <c r="G16" s="200"/>
      <c r="H16" s="208"/>
      <c r="I16" s="203">
        <v>380</v>
      </c>
      <c r="J16" s="203">
        <v>345</v>
      </c>
      <c r="K16" s="203" t="s">
        <v>809</v>
      </c>
      <c r="L16" s="203"/>
      <c r="M16" s="201"/>
      <c r="N16" s="17">
        <f t="shared" si="3"/>
        <v>362.5</v>
      </c>
      <c r="O16" s="17">
        <f t="shared" si="4"/>
        <v>362.5</v>
      </c>
      <c r="P16" s="17">
        <f t="shared" si="5"/>
        <v>24.748737341529164</v>
      </c>
      <c r="Q16" s="204">
        <f t="shared" si="0"/>
        <v>6.8272378873183895E-2</v>
      </c>
      <c r="R16" s="205">
        <f t="shared" si="6"/>
        <v>305.0420168067227</v>
      </c>
      <c r="S16" s="205">
        <f t="shared" si="7"/>
        <v>57.957983193277315</v>
      </c>
      <c r="T16" s="206">
        <f t="shared" si="1"/>
        <v>363</v>
      </c>
      <c r="U16" s="207">
        <f t="shared" si="2"/>
        <v>363</v>
      </c>
      <c r="V16" s="66" t="s">
        <v>801</v>
      </c>
    </row>
    <row r="17" spans="1:103" ht="100.8" x14ac:dyDescent="0.3">
      <c r="A17" s="196">
        <v>12</v>
      </c>
      <c r="B17" s="197" t="s">
        <v>810</v>
      </c>
      <c r="C17" s="198" t="s">
        <v>811</v>
      </c>
      <c r="D17" s="196" t="s">
        <v>8</v>
      </c>
      <c r="E17" s="210">
        <v>1</v>
      </c>
      <c r="F17" s="209"/>
      <c r="G17" s="200"/>
      <c r="H17" s="208"/>
      <c r="I17" s="203"/>
      <c r="J17" s="203"/>
      <c r="K17" s="203"/>
      <c r="L17" s="203"/>
      <c r="M17" s="211">
        <v>6741476</v>
      </c>
      <c r="N17" s="17"/>
      <c r="O17" s="17"/>
      <c r="P17" s="17"/>
      <c r="Q17" s="204"/>
      <c r="R17" s="205">
        <f t="shared" si="6"/>
        <v>5665105.8823529417</v>
      </c>
      <c r="S17" s="205">
        <f t="shared" si="7"/>
        <v>1076370.117647059</v>
      </c>
      <c r="T17" s="206">
        <f>+M17</f>
        <v>6741476</v>
      </c>
      <c r="U17" s="207">
        <f>+M17</f>
        <v>6741476</v>
      </c>
      <c r="V17" s="66" t="s">
        <v>812</v>
      </c>
    </row>
    <row r="18" spans="1:103" ht="100.8" x14ac:dyDescent="0.3">
      <c r="A18" s="196">
        <v>13</v>
      </c>
      <c r="B18" s="197" t="s">
        <v>810</v>
      </c>
      <c r="C18" s="198" t="s">
        <v>813</v>
      </c>
      <c r="D18" s="196" t="s">
        <v>8</v>
      </c>
      <c r="E18" s="210">
        <v>1</v>
      </c>
      <c r="F18" s="209"/>
      <c r="G18" s="200"/>
      <c r="H18" s="208"/>
      <c r="I18" s="203"/>
      <c r="J18" s="203"/>
      <c r="K18" s="203"/>
      <c r="L18" s="203"/>
      <c r="M18" s="211">
        <v>8763918</v>
      </c>
      <c r="N18" s="17"/>
      <c r="O18" s="17"/>
      <c r="P18" s="17"/>
      <c r="Q18" s="204"/>
      <c r="R18" s="205">
        <f t="shared" si="6"/>
        <v>7364636.9747899165</v>
      </c>
      <c r="S18" s="205">
        <f t="shared" si="7"/>
        <v>1399281.0252100842</v>
      </c>
      <c r="T18" s="206">
        <f>+M18</f>
        <v>8763918</v>
      </c>
      <c r="U18" s="207">
        <f>+M18</f>
        <v>8763918</v>
      </c>
      <c r="V18" s="66" t="s">
        <v>812</v>
      </c>
    </row>
    <row r="19" spans="1:103" ht="100.8" x14ac:dyDescent="0.3">
      <c r="A19" s="196">
        <v>14</v>
      </c>
      <c r="B19" s="197" t="s">
        <v>810</v>
      </c>
      <c r="C19" s="198" t="s">
        <v>814</v>
      </c>
      <c r="D19" s="196" t="s">
        <v>8</v>
      </c>
      <c r="E19" s="210">
        <v>1</v>
      </c>
      <c r="F19" s="209"/>
      <c r="G19" s="200"/>
      <c r="H19" s="208"/>
      <c r="I19" s="203"/>
      <c r="J19" s="203"/>
      <c r="K19" s="203"/>
      <c r="L19" s="203"/>
      <c r="M19" s="211">
        <v>4654745</v>
      </c>
      <c r="N19" s="17"/>
      <c r="O19" s="17"/>
      <c r="P19" s="17"/>
      <c r="Q19" s="204"/>
      <c r="R19" s="205">
        <f t="shared" si="6"/>
        <v>3911550.4201680673</v>
      </c>
      <c r="S19" s="205">
        <f t="shared" si="7"/>
        <v>743194.57983193279</v>
      </c>
      <c r="T19" s="206">
        <f>+M19</f>
        <v>4654745</v>
      </c>
      <c r="U19" s="207">
        <f>+M19</f>
        <v>4654745</v>
      </c>
      <c r="V19" s="66" t="s">
        <v>812</v>
      </c>
    </row>
    <row r="20" spans="1:103" ht="100.8" x14ac:dyDescent="0.3">
      <c r="A20" s="196">
        <v>15</v>
      </c>
      <c r="B20" s="197" t="s">
        <v>810</v>
      </c>
      <c r="C20" s="198" t="s">
        <v>815</v>
      </c>
      <c r="D20" s="196" t="s">
        <v>8</v>
      </c>
      <c r="E20" s="210">
        <v>1</v>
      </c>
      <c r="F20" s="209"/>
      <c r="G20" s="200"/>
      <c r="H20" s="208"/>
      <c r="I20" s="203"/>
      <c r="J20" s="203"/>
      <c r="K20" s="203"/>
      <c r="L20" s="203"/>
      <c r="M20" s="211">
        <v>2921306</v>
      </c>
      <c r="N20" s="17"/>
      <c r="O20" s="17"/>
      <c r="P20" s="17"/>
      <c r="Q20" s="204"/>
      <c r="R20" s="205">
        <f t="shared" si="6"/>
        <v>2454878.9915966387</v>
      </c>
      <c r="S20" s="205">
        <f t="shared" si="7"/>
        <v>466427.00840336137</v>
      </c>
      <c r="T20" s="206">
        <f t="shared" ref="T20:T21" si="8">+M20</f>
        <v>2921306</v>
      </c>
      <c r="U20" s="207">
        <f t="shared" ref="U20:U21" si="9">+M20</f>
        <v>2921306</v>
      </c>
      <c r="V20" s="66" t="s">
        <v>812</v>
      </c>
    </row>
    <row r="21" spans="1:103" ht="100.8" x14ac:dyDescent="0.3">
      <c r="A21" s="196">
        <v>16</v>
      </c>
      <c r="B21" s="197" t="s">
        <v>810</v>
      </c>
      <c r="C21" s="198" t="s">
        <v>816</v>
      </c>
      <c r="D21" s="196" t="s">
        <v>8</v>
      </c>
      <c r="E21" s="210">
        <v>1</v>
      </c>
      <c r="F21" s="209"/>
      <c r="G21" s="200"/>
      <c r="H21" s="208"/>
      <c r="I21" s="203"/>
      <c r="J21" s="203"/>
      <c r="K21" s="203"/>
      <c r="L21" s="203"/>
      <c r="M21" s="211">
        <v>2693083</v>
      </c>
      <c r="N21" s="17"/>
      <c r="O21" s="17"/>
      <c r="P21" s="17"/>
      <c r="Q21" s="204"/>
      <c r="R21" s="205">
        <f t="shared" si="6"/>
        <v>2263094.9579831935</v>
      </c>
      <c r="S21" s="205">
        <f t="shared" si="7"/>
        <v>429988.04201680678</v>
      </c>
      <c r="T21" s="206">
        <f t="shared" si="8"/>
        <v>2693083</v>
      </c>
      <c r="U21" s="207">
        <f t="shared" si="9"/>
        <v>2693083</v>
      </c>
      <c r="V21" s="66" t="s">
        <v>812</v>
      </c>
    </row>
    <row r="22" spans="1:103" ht="72" x14ac:dyDescent="0.3">
      <c r="A22" s="196">
        <v>17</v>
      </c>
      <c r="B22" s="197" t="s">
        <v>817</v>
      </c>
      <c r="C22" s="198" t="s">
        <v>818</v>
      </c>
      <c r="D22" s="196" t="s">
        <v>819</v>
      </c>
      <c r="E22" s="210">
        <v>1</v>
      </c>
      <c r="F22" s="209"/>
      <c r="G22" s="200"/>
      <c r="H22" s="201"/>
      <c r="I22" s="203"/>
      <c r="J22" s="203"/>
      <c r="K22" s="203"/>
      <c r="L22" s="203">
        <v>88000</v>
      </c>
      <c r="M22" s="201"/>
      <c r="N22" s="17"/>
      <c r="O22" s="17"/>
      <c r="P22" s="17"/>
      <c r="Q22" s="204"/>
      <c r="R22" s="205">
        <f t="shared" si="6"/>
        <v>73949.579831932773</v>
      </c>
      <c r="S22" s="205">
        <f t="shared" si="7"/>
        <v>14050.420168067227</v>
      </c>
      <c r="T22" s="206">
        <f>+L22</f>
        <v>88000</v>
      </c>
      <c r="U22" s="207">
        <f>+L22</f>
        <v>88000</v>
      </c>
      <c r="V22" s="66" t="s">
        <v>820</v>
      </c>
    </row>
    <row r="23" spans="1:103" ht="57.6" x14ac:dyDescent="0.3">
      <c r="A23" s="196">
        <v>18</v>
      </c>
      <c r="B23" s="197" t="s">
        <v>821</v>
      </c>
      <c r="C23" s="198" t="s">
        <v>822</v>
      </c>
      <c r="D23" s="196" t="s">
        <v>819</v>
      </c>
      <c r="E23" s="210">
        <v>1</v>
      </c>
      <c r="F23" s="209"/>
      <c r="G23" s="212"/>
      <c r="H23" s="201"/>
      <c r="I23" s="203"/>
      <c r="J23" s="203"/>
      <c r="K23" s="203"/>
      <c r="L23" s="203">
        <v>66000</v>
      </c>
      <c r="M23" s="201"/>
      <c r="N23" s="17"/>
      <c r="O23" s="17"/>
      <c r="P23" s="17"/>
      <c r="Q23" s="204"/>
      <c r="R23" s="205">
        <f t="shared" si="6"/>
        <v>55462.184873949584</v>
      </c>
      <c r="S23" s="205">
        <f t="shared" si="7"/>
        <v>10537.815126050422</v>
      </c>
      <c r="T23" s="206">
        <f t="shared" ref="T23:T25" si="10">+L23</f>
        <v>66000</v>
      </c>
      <c r="U23" s="207">
        <f t="shared" ref="U23:U25" si="11">+L23</f>
        <v>66000</v>
      </c>
      <c r="V23" s="66" t="s">
        <v>823</v>
      </c>
    </row>
    <row r="24" spans="1:103" ht="57.6" x14ac:dyDescent="0.3">
      <c r="A24" s="196">
        <v>19</v>
      </c>
      <c r="B24" s="197" t="s">
        <v>817</v>
      </c>
      <c r="C24" s="198" t="s">
        <v>824</v>
      </c>
      <c r="D24" s="196" t="s">
        <v>819</v>
      </c>
      <c r="E24" s="210">
        <v>1</v>
      </c>
      <c r="F24" s="209"/>
      <c r="G24" s="212"/>
      <c r="H24" s="201"/>
      <c r="I24" s="203"/>
      <c r="J24" s="203"/>
      <c r="K24" s="203"/>
      <c r="L24" s="203">
        <v>53000</v>
      </c>
      <c r="M24" s="201"/>
      <c r="N24" s="17"/>
      <c r="O24" s="17"/>
      <c r="P24" s="17"/>
      <c r="Q24" s="204"/>
      <c r="R24" s="205">
        <f t="shared" si="6"/>
        <v>44537.815126050424</v>
      </c>
      <c r="S24" s="205">
        <f t="shared" si="7"/>
        <v>8462.1848739495799</v>
      </c>
      <c r="T24" s="206">
        <f t="shared" si="10"/>
        <v>53000</v>
      </c>
      <c r="U24" s="207">
        <f t="shared" si="11"/>
        <v>53000</v>
      </c>
      <c r="V24" s="66" t="s">
        <v>823</v>
      </c>
    </row>
    <row r="25" spans="1:103" ht="57.6" x14ac:dyDescent="0.3">
      <c r="A25" s="196">
        <v>20</v>
      </c>
      <c r="B25" s="197" t="s">
        <v>825</v>
      </c>
      <c r="C25" s="198" t="s">
        <v>826</v>
      </c>
      <c r="D25" s="196" t="s">
        <v>819</v>
      </c>
      <c r="E25" s="210">
        <v>1</v>
      </c>
      <c r="F25" s="209"/>
      <c r="G25" s="212"/>
      <c r="H25" s="201"/>
      <c r="I25" s="203"/>
      <c r="J25" s="203"/>
      <c r="K25" s="203"/>
      <c r="L25" s="203">
        <v>200000</v>
      </c>
      <c r="M25" s="201"/>
      <c r="N25" s="17"/>
      <c r="O25" s="17"/>
      <c r="P25" s="17"/>
      <c r="Q25" s="204"/>
      <c r="R25" s="205">
        <f t="shared" si="6"/>
        <v>168067.22689075631</v>
      </c>
      <c r="S25" s="205">
        <f t="shared" si="7"/>
        <v>31932.773109243699</v>
      </c>
      <c r="T25" s="206">
        <f t="shared" si="10"/>
        <v>200000</v>
      </c>
      <c r="U25" s="207">
        <f t="shared" si="11"/>
        <v>200000</v>
      </c>
      <c r="V25" s="66" t="s">
        <v>823</v>
      </c>
    </row>
    <row r="26" spans="1:103" ht="57.6" x14ac:dyDescent="0.3">
      <c r="A26" s="196">
        <v>21</v>
      </c>
      <c r="B26" s="197" t="s">
        <v>825</v>
      </c>
      <c r="C26" s="198" t="s">
        <v>827</v>
      </c>
      <c r="D26" s="196" t="s">
        <v>819</v>
      </c>
      <c r="E26" s="196">
        <v>1</v>
      </c>
      <c r="F26" s="213"/>
      <c r="G26" s="214">
        <v>900000</v>
      </c>
      <c r="H26" s="215"/>
      <c r="I26" s="216"/>
      <c r="J26" s="216"/>
      <c r="K26" s="216"/>
      <c r="L26" s="216"/>
      <c r="M26" s="214"/>
      <c r="N26" s="17"/>
      <c r="O26" s="17"/>
      <c r="P26" s="17"/>
      <c r="Q26" s="204"/>
      <c r="R26" s="205">
        <f t="shared" si="6"/>
        <v>756302.52100840339</v>
      </c>
      <c r="S26" s="205">
        <f t="shared" si="7"/>
        <v>143697.47899159664</v>
      </c>
      <c r="T26" s="206">
        <f>+G26</f>
        <v>900000</v>
      </c>
      <c r="U26" s="207">
        <f>+G26</f>
        <v>900000</v>
      </c>
      <c r="V26" s="217" t="s">
        <v>828</v>
      </c>
    </row>
    <row r="27" spans="1:103" ht="57.6" x14ac:dyDescent="0.3">
      <c r="A27" s="196">
        <v>22</v>
      </c>
      <c r="B27" s="197" t="s">
        <v>825</v>
      </c>
      <c r="C27" s="198" t="s">
        <v>829</v>
      </c>
      <c r="D27" s="196" t="s">
        <v>819</v>
      </c>
      <c r="E27" s="196">
        <v>1</v>
      </c>
      <c r="F27" s="213"/>
      <c r="G27" s="214">
        <v>1134000</v>
      </c>
      <c r="H27" s="215"/>
      <c r="I27" s="216"/>
      <c r="J27" s="216"/>
      <c r="K27" s="216"/>
      <c r="L27" s="216"/>
      <c r="M27" s="214"/>
      <c r="N27" s="17"/>
      <c r="O27" s="17"/>
      <c r="P27" s="17"/>
      <c r="Q27" s="204"/>
      <c r="R27" s="205">
        <f t="shared" si="6"/>
        <v>952941.17647058831</v>
      </c>
      <c r="S27" s="205">
        <f t="shared" si="7"/>
        <v>181058.82352941178</v>
      </c>
      <c r="T27" s="206">
        <f>+G27</f>
        <v>1134000</v>
      </c>
      <c r="U27" s="207">
        <f>+G27</f>
        <v>1134000</v>
      </c>
      <c r="V27" s="217" t="s">
        <v>828</v>
      </c>
    </row>
    <row r="28" spans="1:103" x14ac:dyDescent="0.3">
      <c r="A28" s="525" t="s">
        <v>9</v>
      </c>
      <c r="B28" s="526"/>
      <c r="C28" s="526"/>
      <c r="D28" s="526"/>
      <c r="E28" s="218"/>
      <c r="F28" s="219">
        <f t="shared" ref="F28:K28" si="12">+SUM(F6:F27)</f>
        <v>96000</v>
      </c>
      <c r="G28" s="219">
        <f t="shared" si="12"/>
        <v>2100640</v>
      </c>
      <c r="H28" s="219">
        <f t="shared" si="12"/>
        <v>66640</v>
      </c>
      <c r="I28" s="219">
        <f t="shared" si="12"/>
        <v>6151.5</v>
      </c>
      <c r="J28" s="219">
        <f t="shared" si="12"/>
        <v>5442</v>
      </c>
      <c r="K28" s="219">
        <f t="shared" si="12"/>
        <v>98948</v>
      </c>
      <c r="L28" s="219"/>
      <c r="M28" s="219">
        <f>+SUM(M6:M27)</f>
        <v>25774528</v>
      </c>
      <c r="N28" s="220"/>
      <c r="O28" s="220"/>
      <c r="P28" s="220"/>
      <c r="Q28" s="221"/>
      <c r="R28" s="221"/>
      <c r="S28" s="221"/>
      <c r="T28" s="222"/>
      <c r="U28" s="221">
        <f>SUM(U6:U27)</f>
        <v>28302359</v>
      </c>
      <c r="V28" s="221"/>
    </row>
    <row r="29" spans="1:103" ht="15" thickBot="1" x14ac:dyDescent="0.35"/>
    <row r="30" spans="1:103" customFormat="1" ht="135.44999999999999" customHeight="1" thickBot="1" x14ac:dyDescent="0.35">
      <c r="A30" s="420" t="s">
        <v>830</v>
      </c>
      <c r="B30" s="421"/>
      <c r="C30" s="421"/>
      <c r="D30" s="421"/>
      <c r="E30" s="421"/>
      <c r="F30" s="421"/>
      <c r="G30" s="422"/>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39"/>
      <c r="CO30" s="39"/>
      <c r="CP30" s="39"/>
      <c r="CQ30" s="20"/>
      <c r="CR30" s="39"/>
      <c r="CS30" s="39"/>
      <c r="CT30" s="39"/>
      <c r="CU30" s="39"/>
      <c r="CV30" s="3"/>
      <c r="CW30" s="3"/>
      <c r="CX30" s="3"/>
      <c r="CY30" s="3"/>
    </row>
  </sheetData>
  <mergeCells count="14">
    <mergeCell ref="A30:G30"/>
    <mergeCell ref="N3:Q4"/>
    <mergeCell ref="R3:V4"/>
    <mergeCell ref="A28:D28"/>
    <mergeCell ref="A1:V1"/>
    <mergeCell ref="A3:E4"/>
    <mergeCell ref="F3:F4"/>
    <mergeCell ref="G3:G4"/>
    <mergeCell ref="H3:H4"/>
    <mergeCell ref="I3:I4"/>
    <mergeCell ref="J3:J4"/>
    <mergeCell ref="K3:K4"/>
    <mergeCell ref="L3:L4"/>
    <mergeCell ref="M3:M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ESTUDIO DE MERCADO</vt:lpstr>
      <vt:lpstr>BOLSA INCENTIVOS</vt:lpstr>
      <vt:lpstr>BOLSA DIFUSION Y COMUNICACIÓN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Hermes Melo Santamaría</cp:lastModifiedBy>
  <dcterms:created xsi:type="dcterms:W3CDTF">2022-02-23T18:47:10Z</dcterms:created>
  <dcterms:modified xsi:type="dcterms:W3CDTF">2026-09-03T17:47:44Z</dcterms:modified>
</cp:coreProperties>
</file>