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kamariablancovargas/Library/Mobile Documents/com~apple~CloudDocs/11_SECRETARIA HABITAT/8_RADICACIONES CONTRATACION/260804_SAN BERNARDO_LP_FINAL/"/>
    </mc:Choice>
  </mc:AlternateContent>
  <xr:revisionPtr revIDLastSave="0" documentId="8_{59AD9B79-3289-BF4F-B114-15F8A767B928}" xr6:coauthVersionLast="47" xr6:coauthVersionMax="47" xr10:uidLastSave="{00000000-0000-0000-0000-000000000000}"/>
  <bookViews>
    <workbookView xWindow="940" yWindow="660" windowWidth="21040" windowHeight="17060" activeTab="2" xr2:uid="{9B52A436-8D56-E547-9EFB-055448DF610C}"/>
  </bookViews>
  <sheets>
    <sheet name="area andenes" sheetId="15" state="hidden" r:id="rId1"/>
    <sheet name="area parques" sheetId="16" state="hidden" r:id="rId2"/>
    <sheet name="OFERTA ECONOMICA ETAPA 1 Y 2" sheetId="17" r:id="rId3"/>
    <sheet name="FM" sheetId="10" r:id="rId4"/>
    <sheet name="IDU" sheetId="9" state="hidden" r:id="rId5"/>
    <sheet name="INDEXACIÓN Y HONORARIOS" sheetId="12" state="hidden" r:id="rId6"/>
  </sheets>
  <externalReferences>
    <externalReference r:id="rId7"/>
  </externalReferences>
  <definedNames>
    <definedName name="a">#REF!</definedName>
    <definedName name="alfabeto">#REF!</definedName>
    <definedName name="CDC">#REF!</definedName>
    <definedName name="_xlnm.Database">#REF!</definedName>
    <definedName name="EQUI">#REF!</definedName>
    <definedName name="EQUIPO_1">#REF!</definedName>
    <definedName name="ESTACON">#REF!</definedName>
    <definedName name="MATER">#REF!</definedName>
    <definedName name="MATERIALES">#REF!</definedName>
    <definedName name="_xlnm.Print_Area" localSheetId="3">FM!$A$1:$C$48</definedName>
    <definedName name="_xlnm.Print_Area" localSheetId="2">'OFERTA ECONOMICA ETAPA 1 Y 2'!$A$1:$J$70</definedName>
    <definedName name="Unidade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1" i="17" l="1"/>
  <c r="H12" i="17"/>
  <c r="H13" i="17"/>
  <c r="H14" i="17"/>
  <c r="H15" i="17"/>
  <c r="H16" i="17"/>
  <c r="H17" i="17"/>
  <c r="H18" i="17"/>
  <c r="H19" i="17"/>
  <c r="H20" i="17"/>
  <c r="H21" i="17"/>
  <c r="H22" i="17"/>
  <c r="H25" i="17"/>
  <c r="H26" i="17"/>
  <c r="H27" i="17"/>
  <c r="H28" i="17"/>
  <c r="I24" i="17" l="1"/>
  <c r="I10" i="17"/>
  <c r="B46" i="10"/>
  <c r="C43" i="10"/>
  <c r="C39" i="10"/>
  <c r="C31" i="10"/>
  <c r="C16" i="10"/>
  <c r="C3" i="10"/>
  <c r="G31" i="17" l="1"/>
  <c r="C46" i="10"/>
  <c r="F31" i="17" s="1"/>
  <c r="H31" i="17" l="1"/>
  <c r="I30" i="17" s="1"/>
  <c r="I34" i="17" s="1"/>
  <c r="I35" i="17" s="1"/>
  <c r="I36" i="17" s="1"/>
  <c r="E33" i="15"/>
  <c r="E31" i="15"/>
  <c r="E30" i="15"/>
  <c r="E29" i="15"/>
  <c r="C53" i="12"/>
  <c r="C52" i="12"/>
  <c r="C50" i="12"/>
  <c r="C55" i="12"/>
  <c r="C54" i="12"/>
  <c r="C51" i="12"/>
  <c r="D51" i="12" l="1"/>
  <c r="E50" i="12"/>
  <c r="E51" i="12"/>
  <c r="E54" i="12"/>
  <c r="D50" i="12"/>
  <c r="E52" i="12"/>
  <c r="D53" i="12"/>
  <c r="E53" i="12"/>
  <c r="D55" i="12"/>
  <c r="D54" i="12"/>
  <c r="E55" i="12"/>
  <c r="D52" i="12"/>
  <c r="E7" i="9" l="1"/>
  <c r="E6" i="9"/>
  <c r="E5" i="9"/>
  <c r="E4" i="9"/>
  <c r="E3" i="9"/>
  <c r="E2" i="9"/>
  <c r="E1" i="9"/>
  <c r="D8" i="9"/>
  <c r="H41" i="17" l="1"/>
  <c r="H42" i="17" s="1"/>
  <c r="H45" i="17" l="1"/>
  <c r="H46" i="17"/>
  <c r="H44" i="17" l="1"/>
  <c r="H47" i="17" s="1"/>
  <c r="H51" i="17" s="1"/>
  <c r="H53" i="17" s="1"/>
</calcChain>
</file>

<file path=xl/sharedStrings.xml><?xml version="1.0" encoding="utf-8"?>
<sst xmlns="http://schemas.openxmlformats.org/spreadsheetml/2006/main" count="842" uniqueCount="348">
  <si>
    <t>OBJECTID *</t>
  </si>
  <si>
    <t>Tipo de material</t>
  </si>
  <si>
    <t>Identificador único del anden</t>
  </si>
  <si>
    <t>Código de identificación vial</t>
  </si>
  <si>
    <t>Área m2</t>
  </si>
  <si>
    <t>obs</t>
  </si>
  <si>
    <t>Concreto</t>
  </si>
  <si>
    <t>intervención parcial</t>
  </si>
  <si>
    <t>&lt;Null&gt;</t>
  </si>
  <si>
    <t>Adoquín arcilla</t>
  </si>
  <si>
    <t>Tableta prefabricada</t>
  </si>
  <si>
    <t>FASE1</t>
  </si>
  <si>
    <t>Se cortaron con respecto al límite de intervención de la empresa  METRO y la imagen de plan parcial de Las Galias-presentación Sergio</t>
  </si>
  <si>
    <t>FASE2</t>
  </si>
  <si>
    <t>ANDENES PARQUES</t>
  </si>
  <si>
    <t>ID_PARQUE</t>
  </si>
  <si>
    <t>ESTRATO</t>
  </si>
  <si>
    <t>ID_UPZ</t>
  </si>
  <si>
    <t>NOMBRE_PAR</t>
  </si>
  <si>
    <t>TIPOPARQUE</t>
  </si>
  <si>
    <t>LOCNOMBRE</t>
  </si>
  <si>
    <t>ESTADO_CER</t>
  </si>
  <si>
    <t>ID_LOCALID</t>
  </si>
  <si>
    <t>FECHAINCOR</t>
  </si>
  <si>
    <t>03-021</t>
  </si>
  <si>
    <t>UPZ95</t>
  </si>
  <si>
    <t>SAN BERNARDO</t>
  </si>
  <si>
    <t>PARQUE VECINAL</t>
  </si>
  <si>
    <t>SANTAFE</t>
  </si>
  <si>
    <t>CERTIFICADO</t>
  </si>
  <si>
    <t>INTERVENCIONES INTEGRALES DEL HÁBITAT</t>
  </si>
  <si>
    <t>PROYECTO ESTUDIOS, DISEÑOS Y OBRAS PARA REVITALIZAR LAS ÁREAS DE CORREDORES URBANOS, PARQUES Y ESPACIO PÚBLICO PARA LA CONECTIVIDAD PRIORITARIOS, DENTRO DEL PROGRAMA MEJORA TU BARRIO EN LA LOCALIDAD DE SANTAFE</t>
  </si>
  <si>
    <t>OBJETO:“REALIZAR LA FACTIBILIDAD, LOS ESTUDIOS Y DISEÑOS DEFINITIVOS Y LA EJECUCIÓN DE LA OBRA DE ESPACIO PÚBLICO, EN EL MARCO DE LA ESTRATEGIA REVITALIZA TU BARRIO, EN ELPOLÍGONO PRIORIZADO POR LA SECRETARÍA DISTRITAL DE HÁBITAT EN LA LOCALIDAD DESANTA FE.”</t>
  </si>
  <si>
    <t>ÁREA PARQUE: 2496 M2</t>
  </si>
  <si>
    <t>ÍTEM</t>
  </si>
  <si>
    <t>DESCRIPCIÓN</t>
  </si>
  <si>
    <t>UND</t>
  </si>
  <si>
    <t>%</t>
  </si>
  <si>
    <t>VR. UNITARIO</t>
  </si>
  <si>
    <t xml:space="preserve">VR. PARCIAL </t>
  </si>
  <si>
    <t>VR. TOTAL</t>
  </si>
  <si>
    <t>PROFESIONALES</t>
  </si>
  <si>
    <t>PROFESIÓN</t>
  </si>
  <si>
    <t>MESES</t>
  </si>
  <si>
    <t>DEDICACIÓN</t>
  </si>
  <si>
    <t>SALARIO</t>
  </si>
  <si>
    <t>SUBTOTAL</t>
  </si>
  <si>
    <t>Director de la Consultoría</t>
  </si>
  <si>
    <t>Ingeniería Civil o Arquitectura</t>
  </si>
  <si>
    <t>Especialista en diseño arquitectónico urbano</t>
  </si>
  <si>
    <t>Arquitectura</t>
  </si>
  <si>
    <t>Ingeniero Eléctrico</t>
  </si>
  <si>
    <t>Ingeniería Civil o Sanitaria</t>
  </si>
  <si>
    <t>Especialista en Estructuras</t>
  </si>
  <si>
    <t xml:space="preserve">Ingeniería Civil  </t>
  </si>
  <si>
    <t>Especialista en geotecnia</t>
  </si>
  <si>
    <t>Gestión ambiental  (construcción sostenible) / forestal Especialista en gestión ambiental  y SST</t>
  </si>
  <si>
    <t>Ingeniería Ambiental o Afines</t>
  </si>
  <si>
    <t>Arqueólogo</t>
  </si>
  <si>
    <t>Arqueología o afines</t>
  </si>
  <si>
    <t>Profesional en presupuestos, especificaciones, cantidades, programación y APUS</t>
  </si>
  <si>
    <t xml:space="preserve">Ingeniero Civil </t>
  </si>
  <si>
    <t>Profesional en gestión social</t>
  </si>
  <si>
    <t>Trabajo Social, socióloga, psicóloga social, Antropóloga</t>
  </si>
  <si>
    <t>Profesional Restauración de Bienes Muebles o inmuebles y/o Conservación del patrimonio</t>
  </si>
  <si>
    <t xml:space="preserve">Restaurador de Bienes Muebles </t>
  </si>
  <si>
    <t>Especialista derecho urbano</t>
  </si>
  <si>
    <t>Abogado</t>
  </si>
  <si>
    <t>Técnicos</t>
  </si>
  <si>
    <t>FORMACIÓN</t>
  </si>
  <si>
    <t>Gestor urbano y soporte SIG</t>
  </si>
  <si>
    <t>Ingeniero geógrafo o catastral</t>
  </si>
  <si>
    <t>Coordinador arquitectónico BIM / representación 3D</t>
  </si>
  <si>
    <t>Ingeniero topógrafo</t>
  </si>
  <si>
    <t>Ingeniero-Topografía</t>
  </si>
  <si>
    <t>Cadenero 1</t>
  </si>
  <si>
    <t>Bachiller técnico</t>
  </si>
  <si>
    <t>PERSONAL + FACTOR MULTIPLICADOR</t>
  </si>
  <si>
    <t>FM</t>
  </si>
  <si>
    <t>ADMINISTRACIÓN</t>
  </si>
  <si>
    <t>IMPREVISTOS</t>
  </si>
  <si>
    <t>UTILIDAD</t>
  </si>
  <si>
    <t>FACTOR MULTIPLICADOR CONSULTORIA</t>
  </si>
  <si>
    <t>SALARIOS</t>
  </si>
  <si>
    <t>PRESTACIONES SOCIALES 1</t>
  </si>
  <si>
    <t>Cesantía</t>
  </si>
  <si>
    <t>Intereses de Cesantías</t>
  </si>
  <si>
    <t>Prima</t>
  </si>
  <si>
    <t>Vacaciones</t>
  </si>
  <si>
    <t>Seguridad Social (salud)</t>
  </si>
  <si>
    <t>Seguridad Social (pensión)</t>
  </si>
  <si>
    <t>Aseguradora de Riesgos Profesionales</t>
  </si>
  <si>
    <t>Subsidio Familiar</t>
  </si>
  <si>
    <t>ICBF</t>
  </si>
  <si>
    <t>SENA</t>
  </si>
  <si>
    <t>Subsidio de Transporte</t>
  </si>
  <si>
    <t>Dotación</t>
  </si>
  <si>
    <t>COSTOS DIRECTOS 2</t>
  </si>
  <si>
    <t>Servicios públicos de campamento y obra</t>
  </si>
  <si>
    <t>Papelería oficina consultor</t>
  </si>
  <si>
    <t xml:space="preserve">Personal administrativo no facturado </t>
  </si>
  <si>
    <t>Personal profesional no facturado</t>
  </si>
  <si>
    <t>Implementación y programa preventivo de protección recursos hídricos, fauna, especies  verdes, manejo de vertimientos, etc.</t>
  </si>
  <si>
    <t>Equipos de oficina y campamento</t>
  </si>
  <si>
    <t>Equipos de plotter, escaneo y fotografía. Incluye impresiones</t>
  </si>
  <si>
    <t xml:space="preserve">Papelería para entrega de Informes semanales, mensuales y finales en original </t>
  </si>
  <si>
    <t>Alquiler de equipos de topografía y otros necesarios para control de niveles, etc.</t>
  </si>
  <si>
    <t xml:space="preserve">Implementación y programa preventivo de salud en el trabajo y seguridad industrial, incluye Elementos de Protección Personal (EPP), capacitaciones, afiches, guías, manuales, señalización de obra y demás elementos que se requieran. </t>
  </si>
  <si>
    <t>Aerofotografías, software de seguimiento CAD- BIM</t>
  </si>
  <si>
    <t>Trámites y aprobaciones ante entidades por cada especialidad de diseños y obras terminadas Incluye acompañamientos, papelería, etc.</t>
  </si>
  <si>
    <t>IMPUESTOS 3</t>
  </si>
  <si>
    <t>Rete fuente</t>
  </si>
  <si>
    <t>Rete IVA</t>
  </si>
  <si>
    <t>Rete ICA</t>
  </si>
  <si>
    <t>Estampilla Universidad Distrital</t>
  </si>
  <si>
    <t>Estampilla Procultura</t>
  </si>
  <si>
    <t>Estampilla Proadulto mayor</t>
  </si>
  <si>
    <t>Estampilla 50 años Universidad Pedagógica</t>
  </si>
  <si>
    <t>PÓLIZAS Y GARANTÍAS 4</t>
  </si>
  <si>
    <t>Cumplimiento</t>
  </si>
  <si>
    <t>Salarios y prestaciones sociales</t>
  </si>
  <si>
    <t>Calidad del Servicio</t>
  </si>
  <si>
    <t>OTROS</t>
  </si>
  <si>
    <t>TOTAL FACTOR MULTIPLICADOR (1+2+3+4)</t>
  </si>
  <si>
    <t>Imprevistos</t>
  </si>
  <si>
    <t>Utilidad</t>
  </si>
  <si>
    <t>Contribución Especial (Impuesto de Guerra</t>
  </si>
  <si>
    <t>ICA (Acuerdo Distrital 780 de 2020)</t>
  </si>
  <si>
    <t>GMF (Ley 1739 23dic2014 modifica el Estatuto Tributario)</t>
  </si>
  <si>
    <t>Estampilla Universidad Distrital (Acuerdo 696 de 2017)</t>
  </si>
  <si>
    <t>Estampilla procultura (Acuerdo 187 20 dic 2005)</t>
  </si>
  <si>
    <t>Estampilla pro personas Mayores (Acuerdo 645 de 9 de junio de 2016)</t>
  </si>
  <si>
    <t>Estampilla Unipedagógica (Dec 584 de 19 dic 2014)</t>
  </si>
  <si>
    <r>
      <t>Fecha de publicación:</t>
    </r>
    <r>
      <rPr>
        <sz val="10"/>
        <color rgb="FF000000"/>
        <rFont val="Segoe UI"/>
        <family val="2"/>
      </rPr>
      <t xml:space="preserve"> 19/01/2026</t>
    </r>
  </si>
  <si>
    <r>
      <t>Fecha del último ajuste parcial:</t>
    </r>
    <r>
      <rPr>
        <sz val="10"/>
        <color rgb="FF000000"/>
        <rFont val="Segoe UI"/>
        <family val="2"/>
      </rPr>
      <t xml:space="preserve"> 21/04/2026</t>
    </r>
  </si>
  <si>
    <t>Ver resumen de fechas de publicación y ajustes</t>
  </si>
  <si>
    <t>Origen</t>
  </si>
  <si>
    <t>Grupo de base de datos</t>
  </si>
  <si>
    <t>Código</t>
  </si>
  <si>
    <t>Nombre</t>
  </si>
  <si>
    <t>UM</t>
  </si>
  <si>
    <t>Precio</t>
  </si>
  <si>
    <t xml:space="preserve">Fecha de Actualización </t>
  </si>
  <si>
    <t>Demanda</t>
  </si>
  <si>
    <t xml:space="preserve">SUELDOS Y JORNALES </t>
  </si>
  <si>
    <t>TARIFA MES - SMMLV</t>
  </si>
  <si>
    <t>MES</t>
  </si>
  <si>
    <t>Actualización 2025-I Fase II + M.O. 2026</t>
  </si>
  <si>
    <t>TARIFA MES - AUXILIO DE TRANSPORTE</t>
  </si>
  <si>
    <t>TARIFA _ ALQUILER DE VEHICULO</t>
  </si>
  <si>
    <t>TARIFA MES - ALQUILER DE VEHICULO: CAMPERO, PICK-UP, CAMIONETA, CAMION O SIMILAR CON CAPACIDAD DE CARGA DE 3 TON O MAS, MODELO 2018 A 2015. 75% DE LA TARIFA ESTABLECIDA. INCLUYE TODOS LOS COSTOS DE OPERACIÓN Y MANTENIMIENTO EXCEPTO EL SALARIO DEL CONDUCTOR.</t>
  </si>
  <si>
    <t>TARIFA MES OPERADOR EQUIPO (INCLUYE FACTOR DE PRESTACIONES)</t>
  </si>
  <si>
    <t>TARIFA MES - PERSONAL DE OBRA - OPERADOR EQUIPO DE SEÑALIZACIÓN (INCLUYE FACTOR DE PRESTACIONES)</t>
  </si>
  <si>
    <t>TARIFA MES - PERSONAL TÉCNICO-TECNÓLOGO EN ÁREAS DE INGENIERÍA (NO INCLUYE FACTOR DE PRESTACIONES)</t>
  </si>
  <si>
    <t>TARIFA MES - PERSONAL TÉCNICO - AUXILIAR DE INGENIERÍA (NO INCLUYE FACTOR DE PRESTACIONES)</t>
  </si>
  <si>
    <t>TARIFA MES - PERSONAL TÉCNICO - DIBUJANTE 1 (NO INCLUYE FACTOR DE PRESTACIONES)</t>
  </si>
  <si>
    <t>TARIFA MES - PERSONAL TÉCNICO - DIBUJANTE 2 (NO INCLUYE FACTOR DE PRESTACIONES)</t>
  </si>
  <si>
    <t>TARIFA MES - PERSONAL TÉCNICO - TOPÓGRAFO INSPECTOR (NO INCLUYE FACTOR DE PRESTACIONES)</t>
  </si>
  <si>
    <t>TARIFA MES - PERSONAL TÉCNICO - LABORATORISTA INSPECTOR (NO INCLUYE FACTOR DE PRESTACIONES)</t>
  </si>
  <si>
    <t>TARIFA MES - PERSONAL TÉCNICO - LABORATORISTA AUXILIAR (NO INCLUYE FACTOR DE PRESTACIONES)</t>
  </si>
  <si>
    <t>TARIFA MES - PERSONAL TÉCNICO - OPERADOR EQUIPO PERFORACIÓN (INCLUYE FACTOR DE PRESTACIONES)</t>
  </si>
  <si>
    <t>TARIFA MES - PERSONAL TÉCNICO - OPERADOR AUXILIAR DE EQUIPO (INCLUYE FACTOR DE PRESTACIONES)</t>
  </si>
  <si>
    <t>TARIFA MES - PERSONAL TÉCNICO - INSPECTOR 1 (NO INCLUYE FACTOR DE PRESTACIONES)</t>
  </si>
  <si>
    <t>TARIFA MES - PERSONAL TÉCNICO - INSPECTOR 2 (NO INCLUYE FACTOR DE PRESTACIONES)</t>
  </si>
  <si>
    <t>TARIFA MES - PERSONAL TÉCNICO - TOPÓGRAFO AUXILIAR (NO INCLUYE FACTOR DE PRESTACIONES)</t>
  </si>
  <si>
    <t>TARIFA MES - PERSONAL TÉCNICO - BATIMETRISTA INSPECTOR (NO INCLUYE FACTOR DE PRESTACIONES)</t>
  </si>
  <si>
    <t>TARIFA MES - PERSONAL TÉCNICO - BATIMETRISTA AUXILIAR (NO INCLUYE FACTOR DE PRESTACIONES)</t>
  </si>
  <si>
    <t>TARIFA MES - PERSONAL AUXILIAR TÉCNICO - CADENERO 1 (NO INCLUYE FACTOR DE PRESTACIONES)</t>
  </si>
  <si>
    <t>TARIFA MES - PERSONAL AUXILIAR TÉCNICO - CADENERO 2 (NO INCLUYE FACTOR DE PRESTACIONES)</t>
  </si>
  <si>
    <t>TARIFA MES - PERSONAL AUXILIAR TÉCNICO - CONDUCTOR O MOTORISTA (NO INCLUYE FACTOR DE PRESTACIONES)</t>
  </si>
  <si>
    <t>TARIFA MES - PERSONAL DE OBRA - MAESTRO DE OBRA (NO INCLUYE FACTOR DE PRESTACIONES)</t>
  </si>
  <si>
    <t>TARIFA MES - PERSONAL ADMINISTRATIVO - ADMINISTRADOR (NO INCLUYE FACTOR DE PRESTACIONES)</t>
  </si>
  <si>
    <t>TARIFA MES - PERSONAL ADMINISTRATIVO - AUXILIAR ADMINISTRATIVO-ALMACENISTA (NO INCLUYE FACTOR DE PRESTACIONES)</t>
  </si>
  <si>
    <t>TARIFA MES - PERSONAL ADMINISTRATIVO - SECRETARIA 1 (NO INCLUYE FACTOR DE PRESTACIONES)</t>
  </si>
  <si>
    <t>TARIFA MES - PERSONAL ADMINISTRATIVO - SECRETARIA 2 (NO INCLUYE FACTOR DE PRESTACIONES)</t>
  </si>
  <si>
    <t>TARIFA MES - PROFESIONAL CATEGORÍA 1 (NO INCLUYE FACTOR DE PRESTACIONES)</t>
  </si>
  <si>
    <t>TARIFA MES - PROFESIONAL CATEGORÍA 2 (NO INCLUYE FACTOR DE PRESTACIONES)</t>
  </si>
  <si>
    <t>TARIFA MES - PROFESIONAL CATEGORÍA 3 (NO INCLUYE FACTOR DE PRESTACIONES)</t>
  </si>
  <si>
    <t>TARIFA MES - PROFESIONAL CATEGORÍA 4 (NO INCLUYE FACTOR DE PRESTACIONES)</t>
  </si>
  <si>
    <t>TARIFA MES - PROFESIONAL CATEGORÍA 5 (NO INCLUYE FACTOR DE PRESTACIONES)</t>
  </si>
  <si>
    <t>TARIFA MES - PROFESIONAL CATEGORÍA 6 (NO INCLUYE FACTOR DE PRESTACIONES)</t>
  </si>
  <si>
    <t>TARIFA MES - PROFESIONAL CATEGORÍA 7 (NO INCLUYE FACTOR DE PRESTACIONES)</t>
  </si>
  <si>
    <t>TARIFA _ EQUIPO</t>
  </si>
  <si>
    <t xml:space="preserve">TARIFA MES - EQUIPO COMPLETO DE LABORATORIO - ESTUDIOS </t>
  </si>
  <si>
    <t xml:space="preserve">TARIFA MES - EQUIPO COMPLETO DE LABORATORIO - INTERVENTORIAS </t>
  </si>
  <si>
    <t xml:space="preserve">TARIFA MES - EQUIPO COMPLETO DE BATIMETRIA, HIDROMETRIA O SEDIMENTOMETRIA </t>
  </si>
  <si>
    <t xml:space="preserve">TARIFA MES - PLOTTER </t>
  </si>
  <si>
    <t>TARIFA MES - ALQUILER DE VEHICULO: CAMPERO, PICK-UP, CAMIONETA, CAMION O SIMILAR DE 1300cc A 2000cc DE CILINDRADA, MODELO 2026 A 2023. 100% DE LA TARIFA ESTABLECIDA. INCLUYE TODOS LOS COSTOS DE OPERACIÓN Y MANTENIMIENTO EXCEPTO EL SALARIO DEL CONDUCTOR</t>
  </si>
  <si>
    <t>TARIFA MES - ALQUILER DE VEHICULO: CAMPERO, PICK-UP, CAMIONETA, CAMION O SIMILAR MAYOR A 2000cc DE CILINDRADA, MODELO 2026 A 2023. 100% DE LA TARIFA ESTABLECIDA. INCLUYE TODOS LOS COSTOS DE OPERACIÓN Y MANTENIMIENTO EXCEPTO EL SALARIO DEL CONDUCTOR</t>
  </si>
  <si>
    <t>TARIFA MES - ALQUILER DE VEHICULO: CAMPERO, PICK-UP, CAMIONETA, CAMION O SIMILAR CON CAPACIDAD DE CARGA DE 3 TON O MAS, MODELO 2026 A 2023. 100% DE LA TARIFA ESTABLECIDA. INCLUYE TODOS LOS COSTOS DE OPERACIÓN Y MANTENIMIENTO EXCEPTO EL SALARIO DEL CONDUCTOR</t>
  </si>
  <si>
    <t>TARIFA MES - PERSONAL DE OBRA - TÉCNICO (PLOMERO_ELECTRICISTA) (INCLUYE FACTOR DE PRESTACIONES)</t>
  </si>
  <si>
    <t>TARIFA MES - PERSONAL DE OBRA - AYUDANTE (INCLUYE FACTOR DE PRESTACIONES)</t>
  </si>
  <si>
    <t>TARIFA MES - PERSONAL DE OBRA - AYUDANTE (NO INCLUYE FACTOR DE PRESTACIONES)</t>
  </si>
  <si>
    <t>TARIFA MES - ALQUILER DE VEHICULO: CAMPERO, PICK-UP, CAMIONETA, CAMION O SIMILAR DE 1300cc A 2000cc DE CILINDRADA, MODELO 2018 A 2015. 75% DE LA TARIFA ESTABLECIDA. INCLUYE TODOS LOS COSTOS DE OPERACIÓN Y MANTENIMIENTO EXCEPTO EL SALARIO DEL CONDUCTOR</t>
  </si>
  <si>
    <t>TARIFA MES - PERSONAL DE OBRA - INSPECTOR 1 HORARIO NOCTURNO (NO INCLUYE FACTOR DE PRESTACIONES)</t>
  </si>
  <si>
    <t>TARIFA MES - PERSONAL TÉCNICO - OPERADOR EQUIPO PERFORACIÓN (NO INCLUYE FACTOR DE PRESTACIONES)</t>
  </si>
  <si>
    <t>TARIFA MES - PERSONAL TÉCNICO - OPERADOR AUXILIAR DE EQUIPO (NO INCLUYE FACTOR DE PRESTACIONES)</t>
  </si>
  <si>
    <t>TARIFA MES - PERSONAL DE OBRA - OFICIAL (NO INCLUYE FACTOR DE PRESTACIONES)</t>
  </si>
  <si>
    <t>TARIFA MES - PERSONAL DE OBRA - PLOMERO (NO INCLUYE FACTOR DE PRESTACIONES)</t>
  </si>
  <si>
    <t>TARIFA MES - PERSONAL DE OBRA - TÉCNICO ELÉCTRICO (NO INCLUYE FACTOR DE PRESTACIONES)</t>
  </si>
  <si>
    <t>TARIFA MES - PERSONAL DE OBRA - OPERARIO (NO INCLUYE FACTOR DE PRESTACIONES)</t>
  </si>
  <si>
    <t>TARIFA MES - PROFESIONAL CATEGORÍA 1 (INCLUYE FACTOR DE PRESTACIONES)</t>
  </si>
  <si>
    <t>TARIFA MES - PROFESIONAL CATEGORÍA 2 (INCLUYE FACTOR DE PRESTACIONES)</t>
  </si>
  <si>
    <t>TARIFA MES - PROFESIONAL CATEGORÍA 3 (INCLUYE FACTOR DE PRESTACIONES)</t>
  </si>
  <si>
    <t>TARIFA MES - PROFESIONAL CATEGORÍA 4 (INCLUYE FACTOR DE PRESTACIONES)</t>
  </si>
  <si>
    <t>TARIFA MES - PROFESIONAL CATEGORÍA 5 (INCLUYE FACTOR DE PRESTACIONES)</t>
  </si>
  <si>
    <t>TARIFA MES - PROFESIONAL CATEGORÍA 6 (INCLUYE FACTOR DE PRESTACIONES)</t>
  </si>
  <si>
    <t>TARIFA MES - PROFESIONAL CATEGORÍA 7 (INCLUYE FACTOR DE PRESTACIONES)</t>
  </si>
  <si>
    <t>TARIFA MES - PERSONAL TÉCNICO - TECNÓLOGO EN ÁREAS DE INGENIERÍA (INCLUYE FACTOR DE PRESTACIONES)</t>
  </si>
  <si>
    <t>TARIFA MES - PERSONAL TÉCNICO - AUXILIAR DE INGENIERÍA (INCLUYE FACTOR DE PRESTACIONES)</t>
  </si>
  <si>
    <t>TARIFA MES - PERSONAL TÉCNICO - DIBUJANTE 1 (INCLUYE FACTOR DE PRESTACIONES)</t>
  </si>
  <si>
    <t>TARIFA MES - PERSONAL TÉCNICO - DIBUJANTE 2 (INCLUYE FACTOR DE PRESTACIONES)</t>
  </si>
  <si>
    <t>TARIFA MES - PERSONAL TÉCNICO - TOPÓGRAFO INSPECTOR (INCLUYE FACTOR DE PRESTACIONES)</t>
  </si>
  <si>
    <t>TARIFA MES - PERSONAL TÉCNICO - TOPÓGRAFO AUXILIAR (INCLUYE FACTOR DE PRESTACIONES)</t>
  </si>
  <si>
    <t>TARIFA MES - PERSONAL TÉCNICO - BATIMETRISTA INSPECTOR (INCLUYE FACTOR DE PRESTACIONES)</t>
  </si>
  <si>
    <t>TARIFA MES - PERSONAL TÉCNICO - BATIMETRISTA AUXILIAR (INCLUYE FACTOR DE PRESTACIONES)</t>
  </si>
  <si>
    <t>TARIFA MES - PERSONAL TÉCNICO - LABORATORISTA INSPECTOR (INCLUYE FACTOR DE PRESTACIONES)</t>
  </si>
  <si>
    <t>TARIFA MES - PERSONAL TÉCNICO - LABORATORISTA AUXILIAR (INCLUYE FACTOR DE PRESTACIONES)</t>
  </si>
  <si>
    <t>TARIFA MES - PERSONAL TÉCNICO - INSPECTOR 1 (INCLUYE FACTOR DE PRESTACIONES)</t>
  </si>
  <si>
    <t>TARIFA MES - PERSONAL TÉCNICO - INSPECTOR 2 (INCLUYE FACTOR DE PRESTACIONES)</t>
  </si>
  <si>
    <t>TARIFA MES - PERSONAL ADMINISTRATIVO - ADMINISTRADOR (INCLUYE FACTOR DE PRESTACIONES)</t>
  </si>
  <si>
    <t>TARIFA MES - PERSONAL ADMINISTRATIVO - AUXILIAR ADMINISTRATIVO-ALMACENISTA (INCLUYE FACTOR DE PRESTACIONES)</t>
  </si>
  <si>
    <t>TARIFA MES - PERSONAL ADMINISTRATIVO - SECRETARIA 1 (INCLUYE FACTOR DE PRESTACIONES)</t>
  </si>
  <si>
    <t>TARIFA MES - PERSONAL ADMINISTRATIVO - SECRETARIA 2 (INCLUYE FACTOR DE PRESTACIONES)</t>
  </si>
  <si>
    <t>TARIFA MES - PERSONAL AUXILIAR TÉCNICO - CADENERO 1 (INCLUYE FACTOR DE PRESTACIONES)</t>
  </si>
  <si>
    <t>TARIFA MES - PERSONAL AUXILIAR TÉCNICO - CADENERO 2 (INCLUYE FACTOR DE PRESTACIONES)</t>
  </si>
  <si>
    <t>TARIFA MES - PERSONAL AUXILIAR TÉCNICO - SECRETARIA - CONDUCTOR O MOTORISTA (INCLUYE FACTOR DE PRESTACIONES)</t>
  </si>
  <si>
    <t>TARIFA MES - PERSONAL DE OBRA - MAESTRO DE OBRA (INCLUYE FACTOR DE PRESTACIONES)</t>
  </si>
  <si>
    <t>TARIFA MES - PERSONAL DE OBRA - OFICIAL (INCLUYE FACTOR DE PRESTACIONES)</t>
  </si>
  <si>
    <t>TARIFA MES - PERSONAL DE OBRA - OPERARIO (INCLUYE FACTOR DE PRESTACIONES)</t>
  </si>
  <si>
    <t>TARIFA MES - PERSONAL DE OBRA - TÉCNICO ELÉCTRICO (INCLUYE FACTOR DE PRESTACIONES)</t>
  </si>
  <si>
    <t>TARIFA MES - PERSONAL TÉCNICO - CELADOR ARMADO (24 horas por 30 dias dividos en 3 turnos de 8 horas diarias. Incluye prestaciones de ley, Administraciòn y servicios).</t>
  </si>
  <si>
    <t>TARIFA _ OPERACIÓN OFICINA</t>
  </si>
  <si>
    <t>TARIFA MES - ARRIENDO OFICINA INCL. ADMINISTRACIÓN, SERVICIOS PÚBLICOS, COMUNICACIONES</t>
  </si>
  <si>
    <t>M2/MES</t>
  </si>
  <si>
    <t>TARIFA _ OBRA</t>
  </si>
  <si>
    <t>TARIFA MES - ALQUILER CAMPAMENTOS INCL. SERVICIOS PÚBLICOS PROVISIONALES</t>
  </si>
  <si>
    <t>TARIFA MES - GASTOS OFICINA (PAPELERIA, FOTOCOPIAS Y OTROS)</t>
  </si>
  <si>
    <t>GLB/MS</t>
  </si>
  <si>
    <t>TARIFA MES - PERSONAL TÉCNICO - TOPÓGRAFO INSPECTOR HORARIO NOCTURNO (NO INCLUYE FACTOR DE PRESTACIONES)</t>
  </si>
  <si>
    <t>TARIFA MES - PERSONAL TÉCNICO - LABORATORISTA INSPECTOR HORARIO NOCTURNO (NO INCLUYE FACTOR DE PRESTACIONES)</t>
  </si>
  <si>
    <t>TARIFA MES - PERSONAL TÉCNICO - INSPECTOR 2 HORARIO NOCTURNO (NO INCLUYE FACTOR DE PRESTACIONES)</t>
  </si>
  <si>
    <t>TARIFA MES - PERSONAL AUXILIAR TÉCNICO - CADENERO 1 - HORARIO NOCTURNO (NO INCLUYE FACTOR DE PRESTACIONES)</t>
  </si>
  <si>
    <t>TARIFA MES - PERSONAL AUXILIAR TÉCNICO - CADENERO 2 - HORARIO NOCTURNO (NO INCLUYE FACTOR DE PRESTACIONES)</t>
  </si>
  <si>
    <t>TARIFA MES - PERSONAL AUXILIAR TÉCNICO -  CONDUCTOR O MOTORISTA - HORARIO NOCTURNO (No incluye Factor de Prestaciones)</t>
  </si>
  <si>
    <t>TARIFA MES - PERSONAL DE OBRA - MAESTRO DE OBRA - HORARIO NOCTURNO (NO INCLUYE FACTOR DE PRESTACIONES)</t>
  </si>
  <si>
    <t>TARIFA MES - SERVICIO TELEFONIA LOCAL ILIMITADA E INTERNET ILIMITADO VELOCIDAD PROMEDIO (50-500 MB) ESTRATOS 1 Y 2</t>
  </si>
  <si>
    <t>TARIFA MES - SERVICIO TELEFONIA LOCAL ILIMITADA E INTERNET ILIMITADO VELOCIDAD PROMEDIO (80-500 MB) ESTRATO 3</t>
  </si>
  <si>
    <t>TARIFA MES - SERVICIO TELEFONIA LOCAL ILIMITADA E INTERNET ILIMITADO VELOCIDAD PROMEDIO (80-500 MB) ESTRATO 4</t>
  </si>
  <si>
    <t>TARIFA MES - SERVICIO TELEFONIA LOCAL ILIMITADA E INTERNET ILIMITADO VELOCIDAD PROMEDIO (80-500 MB) ESTRATO 5</t>
  </si>
  <si>
    <t>TARIFA MES - SERVICIO TELEFONIA LOCAL ILIMITADA E INTERNET ILIMITADO VELOCIDAD PROMEDIO (80-500 MB) ESTRATO 6</t>
  </si>
  <si>
    <t>TARIFA MES - EDICIÓN DE INFORME MENSUAL DE INTERVENTORÍA O CONSULTORÍA. Incluye 4 tapas plastificadas tamaño carta color blanco, con 6 tornillos, hojas de papel bond tamaño carta 75 gramos, 170 folios</t>
  </si>
  <si>
    <t>UN/MES</t>
  </si>
  <si>
    <t>TARIFA MES - ALQUILER DE VEHICULO MES: CAMPERO, PICK-UP, CAMIONETA, CAMION O SIMILAR DE 1300cc A 2000cc DE CILINDRADA, MODELO 2022 A 2019. 80% DE LA TARIFA ESTABLECIDA. INCLUYE TODOS LOS COSTOS DE OPERACIÓN Y MANTENIMIENTO EXCEPTO EL SALARIO DEL CONDUCTOR.</t>
  </si>
  <si>
    <t>TARIFA MES - ALQUILER DE VEHICULO MES: CAMPERO, PICK-UP, CAMIONETA, CAMION O SIMILAR MAYOR A 2000cc DE CILINDRADA, MODELO 2022 A 2019. 80% DE LA TARIFA ESTABLECIDA. INCLUYE TODOS LOS COSTOS DE OPERACIÓN Y MANTENIMIENTO EXCEPTO EL SALARIO DEL CONDUCTOR.</t>
  </si>
  <si>
    <t>TARIFA MES - ALQUILER DE VEHICULO MES: CAMPERO, PICK-UP, CAMIONETA, CAMION O SIMILAR MAYOR A 2000cc DE CILINDRADA, MODELO 2018 A 2015. 75% DE LA TARIFA ESTABLECIDA. INCLUYE TODOS LOS COSTOS DE OPERACIÓN Y MANTENIMIENTO EXCEPTO EL SALARIO DEL CONDUCTOR.</t>
  </si>
  <si>
    <t>TARIFA MES - ALQUILER DE VEHICULO MES: CAMPERO, PICK-UP, CAMIONETA, CAMION O SIMILAR CON CAPACIDAD DE CARGA DE 3 TON O MAS, MODELO 2022 A 2019. 80% DE LA TARIFA ESTABLECIDA. INCLUYE TODOS LOS COSTOS DE OPERACIÓN Y MANTENIMIENTO EXCEPTO EL SALARIO DEL CONDUCTOR.</t>
  </si>
  <si>
    <t>LEVANTAMIENTO TOPOGRÁFICO</t>
  </si>
  <si>
    <t>EQUIPO DE TOPOGRAFÍA. ESTACION TOTAL, Precisión lineal ≤ (2 mm + 2 ppm x D), precisión angular ≤ 3".  Alcance: con un prisma hasta 2000 metros en buenas condiciones. (Accesorios: Trípodes, bastones, prismas, cintas metálicas, baterías, entre otros). TARIFA MES</t>
  </si>
  <si>
    <t>Actualización 2025-I Fase II + M.O. Ley 2101 de 2021</t>
  </si>
  <si>
    <t>EQUIPO DE TOPOGRAFÍA. ESTACION TOTAL, Precisión lineal ≤ (2 mm + 2 ppm x D), precisión angular ≤ 3".  Alcance: con un prisma hasta 2000 metros en buenas condiciones. (Accesorios: Trípodes, bastones, prismas, cintas metálicas, baterías, entre otros). Y  NIVEL  electrónico o automático óptico (lectura de 3 hilos), los diámetros mínimos de los objetivos en centímetros (cm) serán 2.5 a 4.5, sensibilidad del nivel 60" a 30", aumento ≥ 28x, precisión instrumental (mm/km) ≤ 1.5. (Accesorios: Trípode y miras patronadas y/o en buen estado). Incluye todos los accesorios. TARIFA MES</t>
  </si>
  <si>
    <t>NIVEL  electrónico o automático óptico (lectura de 3 hilos), los diámetros mínimos de los objetivos en centímetros (cm) serán 2.5 a 4.5, sensibilidad del nivel 60" a 30", aumento ≥ 28x, precisión instrumental (mm/km) ≤ 1.5. (Accesorios: Trípode y miras patronadas y/o en buen estado). Incluye todos los accesorios. TARIFA MES</t>
  </si>
  <si>
    <t>TARIFA MES - PERSONAL TÉCNICO - TOPÓGRAFO INSPECTOR HORARIO NOCTURNO (INCLUYE FACTOR DE PRESTACIONES)</t>
  </si>
  <si>
    <t>TARIFA MES - PERSONAL AUXILIAR TÉCNICO - CADENERO 2 - HORARIO NOCTURNO (INCLUYE FACTOR DE PRESTACIONES)</t>
  </si>
  <si>
    <t>TARIFA MES - PERSONAL DE OBRA - INSPECTOR 1 HORARIO NOCTURNO (INCLUYE FACTOR DE PRESTACIONES)</t>
  </si>
  <si>
    <t>TARIFA MES - PERSONAL AUXILIAR TÉCNICO -  CONDUCTOR O MOTORISTA - HORARIO NOCTURNO (INCLUYE FACTOR DE PRESTACIONES)</t>
  </si>
  <si>
    <t>Colombia, Índice de Precios al Consumidor (IPC)</t>
  </si>
  <si>
    <t>Variaciones porcentuales
2003 - 2025</t>
  </si>
  <si>
    <t>AÑO 2025, MES 4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</si>
  <si>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</si>
  <si>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</si>
  <si>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</si>
  <si>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</si>
  <si>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</si>
  <si>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</si>
  <si>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</si>
  <si>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</si>
  <si>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</si>
  <si>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</si>
  <si>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</si>
  <si>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</si>
  <si>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</si>
  <si>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</si>
  <si>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 año corrido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</si>
  <si>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</si>
  <si>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</si>
  <si>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Actualizado el 8 de Mayo de 2025</t>
  </si>
  <si>
    <t>1. PROYECCIÓN IPC</t>
  </si>
  <si>
    <t>Escala de tiempo</t>
  </si>
  <si>
    <t>Valores</t>
  </si>
  <si>
    <t>Previsión</t>
  </si>
  <si>
    <t>Límite de confianza inferior</t>
  </si>
  <si>
    <t>Límite de confianza superior</t>
  </si>
  <si>
    <t>2. INDEXACIÓN SALARIOS</t>
  </si>
  <si>
    <t># CATEGORIA</t>
  </si>
  <si>
    <t>Cargos Categorías Profesionales</t>
  </si>
  <si>
    <t>EXPERIENCIA</t>
  </si>
  <si>
    <t>TARIFAS PRECIOS DE REFERENCIA (IDU) VISOR 2026</t>
  </si>
  <si>
    <t>General</t>
  </si>
  <si>
    <t>Especifica</t>
  </si>
  <si>
    <t>CODIGO</t>
  </si>
  <si>
    <t>TARIFA SIN PRESTACIONES 2026</t>
  </si>
  <si>
    <t>CATEGORIA 4</t>
  </si>
  <si>
    <t>Experiencia técnica y administrativa para esp}</t>
  </si>
  <si>
    <t>&gt;= 6 años</t>
  </si>
  <si>
    <t>&gt;= 4 años</t>
  </si>
  <si>
    <t>CATEGORIA 5</t>
  </si>
  <si>
    <t>Experiencia técnica y administrativa para Residente de Proyectos</t>
  </si>
  <si>
    <t>&gt;= 3 años</t>
  </si>
  <si>
    <t>CATEGORIA 6</t>
  </si>
  <si>
    <t>Profesional</t>
  </si>
  <si>
    <t>&gt;= 1 años</t>
  </si>
  <si>
    <t>CATEGORIA 7</t>
  </si>
  <si>
    <t>&gt;= 2 años</t>
  </si>
  <si>
    <t>CATEGORIA 8</t>
  </si>
  <si>
    <t>&lt; 2 años</t>
  </si>
  <si>
    <t>CATEGORIA 9</t>
  </si>
  <si>
    <t>Técnico</t>
  </si>
  <si>
    <t>&lt; 1 años</t>
  </si>
  <si>
    <t>CATEGORIA 10</t>
  </si>
  <si>
    <t>Bachiller</t>
  </si>
  <si>
    <t>Combustibles</t>
  </si>
  <si>
    <t>Pruebas y laboratorios</t>
  </si>
  <si>
    <t>3.0 RUBRO DEFINIDO PARA GASTOS REEMBOLSABLES</t>
  </si>
  <si>
    <t>TOTAL COSTO INDIRECTO</t>
  </si>
  <si>
    <t> </t>
  </si>
  <si>
    <t>2.0 COSTOS INDIRECTOS</t>
  </si>
  <si>
    <t>TOTAL COSTO DIRECTO</t>
  </si>
  <si>
    <t>GLB</t>
  </si>
  <si>
    <t>REALIZAR LA FACTIBILIDAD, LOS ESTUDIOS Y DISEÑOS DEFINITIVOS Y LA EJECUCIÓN DE LA OBRA DE ESPACIO PÚBLICO, EN EL MARCO DE LA ESTRATEGIA REVITALIZA TU BARRIO, EN ELPOLÍGONO PRIORIZADO POR LA SECRETARÍA DISTRITAL DE HÁBITAT EN LA LOCALIDAD DESANTA FE.</t>
  </si>
  <si>
    <t>VALOR TOTAL</t>
  </si>
  <si>
    <t>VALOR UNITARIO</t>
  </si>
  <si>
    <t>CANTIDAD</t>
  </si>
  <si>
    <t>UNIDAD</t>
  </si>
  <si>
    <t>ITEM</t>
  </si>
  <si>
    <t>1.0 COSTOS DIRECTOS</t>
  </si>
  <si>
    <t xml:space="preserve">PRESUPUESTO OFICIAL PARA LA ETAPA 2 </t>
  </si>
  <si>
    <t>IVA ETAPA 1</t>
  </si>
  <si>
    <t>TOTAL COSTO DIRECTO ETAPA 1</t>
  </si>
  <si>
    <t>Especialista en redes hidrosanitarias. Suds y saneamiento básico</t>
  </si>
  <si>
    <t>Especialista en redes eléctricas y Energía Solar</t>
  </si>
  <si>
    <r>
      <t xml:space="preserve">TIEMPO DE EJECUCIÓN ETAPA 1: 5 </t>
    </r>
    <r>
      <rPr>
        <b/>
        <sz val="11"/>
        <color rgb="FF000000"/>
        <rFont val="Arial"/>
        <family val="2"/>
      </rPr>
      <t>meses</t>
    </r>
  </si>
  <si>
    <t>DIRECCIÓN DE OPERACIONES
SUBSECRETARÍA DE INTERVENCIONES INTEGRALES</t>
  </si>
  <si>
    <r>
      <rPr>
        <b/>
        <sz val="11"/>
        <color rgb="FF000000"/>
        <rFont val="Aptos Narrow"/>
      </rPr>
      <t xml:space="preserve">NOTAS:
</t>
    </r>
    <r>
      <rPr>
        <sz val="11"/>
        <color rgb="FF000000"/>
        <rFont val="Aptos Narrow"/>
      </rPr>
      <t>1- El proponente con la presentación de su oferta no debe superar los valores unitarios estimados por la SDHT para los profesionales, equipos y Factor Multiplicador de la Etapa 1.
2- El proponente no debe modificar el rubro definido para los gastos reembolsables de la Etapa 2.
3- El proponente con la presentación de su oferta, acepta haber realizado una lectura integral de los documentos del proceso de selección  y asi mismo dar cumplimiento a las condiciones establecidas en los Estudios Previos, Pliego de Condiciones, Anexo Técnico y demas apendices y documentos que hacen parte integral  del proceso de contratación.
4 - El proponente con la presentación de su oferta , acepta la entrega de los productos de la Etapa 1 y  la ejecución fisica de las obras de la Etapa 2, en los tiempos señalados en los documentos del proceso de selección.
5- El presupuesto oficial estimado del proceso de selección, que incluye las estimaciones de la Etapa  1 y de la Etapa 2, se establece como un valor global, en ese sentido, con la presentación de la oferta por parte del proponente, se aceptan las condiciones de diseño y construcción para las áreas de intervención definidas en los documentos del proceso de contratación, lo que incluye, costos de personal, administrativo, impuestos, estampillas, garantias y los demas aplicables. 
6 - Unicamente modificar valores en amarillo del valor de la oferta ecónomica.
7 - El proponente con la presentación de su oferta acepta la forma de pago señalada en los Estudios Previos del contrato y la minuta del mismo, en ese sentido, acepta la formas de pagos definidas para la Etapa 1 y la Etapa 2.
8- El proponente con la presentación de su oferta acepta dar cumplimiento a los requisitos señalados en la condiciones  particulares definidas del Anexo Técnico, de manera transversal y para cada una de las Etapas de desarrollo del contrato.
9- La presente estimación tiene carácter meramente referencial y no genera obligación alguna para la Entidad. Es responsabilidad exclusiva del Oferente realizar los análisis, verificaciones y cálculos necesarios para determinar la totalidad de los costos, recursos, actividades y demás conceptos requeridos para la correcta, completa y oportuna ejecución del objeto contractual, sin que la omisión o subestimación de cualquiera de ellos dé lugar a reclamaciones posteriores.
10- En ningún caso el Proponente podrá ofertar un porcentaje de imprevistos inferior al establecido por la Entidad. Asimismo, el porcentaje total correspondiente al AIU (Administración, Imprevistos y Utilidad) no podrá exceder el límite definido por la Entidad. Las propuestas que incumplan estos parámetros podrán ser rechazadas por no ajustarse a las condiciones del proceso.</t>
    </r>
  </si>
  <si>
    <t>___________________________________________________ 
NOMBRE DEL REPRESENTANTE LEGAL
IDENTIFICACIÓN DEL REPRESENTANTE 
FIRMA DEL REPRESENTANTE LEGAL</t>
  </si>
  <si>
    <t>TOTAL  PRESUPUESTO OFERTADO  ETAPA 2</t>
  </si>
  <si>
    <t>TOTAL  PRESUPUESTO OFERTADO  PROYECTO INCLUYE ETAPA 1 Y 2</t>
  </si>
  <si>
    <t>TOTAL PRESUPUESTO OFERTADO ETAPA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</si>
</sst>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* #,##0.00\ &quot;€&quot;_-;\-* #,##0.00\ &quot;€&quot;_-;_-* &quot;-&quot;??\ &quot;€&quot;_-;_-@_-"/>
    <numFmt numFmtId="169" formatCode="&quot;$&quot;#,##0;[Red]\-&quot;$&quot;#,##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_(&quot;$&quot;\ * #,##0.00_);_(&quot;$&quot;\ * \(#,##0.00\);_(&quot;$&quot;\ * &quot;-&quot;??_);_(@_)"/>
    <numFmt numFmtId="173" formatCode="_(&quot;$&quot;\ * #,##0_);_(&quot;$&quot;\ * \(#,##0\);_(&quot;$&quot;\ * &quot;-&quot;??_);_(@_)"/>
    <numFmt numFmtId="174" formatCode="0.0%"/>
    <numFmt numFmtId="175" formatCode="_(&quot;$&quot;\ * #,##0.000000_);_(&quot;$&quot;\ * \(#,##0.000000\);_(&quot;$&quot;\ * &quot;-&quot;??_);_(@_)"/>
    <numFmt numFmtId="176" formatCode="_-[$$-409]* #,##0_ ;_-[$$-409]* \-#,##0\ ;_-[$$-409]* &quot;-&quot;??_ ;_-@_ "/>
    <numFmt numFmtId="177" formatCode="_-[$$-409]* #,##0.00_ ;_-[$$-409]* \-#,##0.00\ ;_-[$$-409]* &quot;-&quot;??_ ;_-@_ "/>
    <numFmt numFmtId="178" formatCode="[$-C0A]mmm\-yy;@"/>
    <numFmt numFmtId="179" formatCode="_ * #,##0.00_ ;_ * \-#,##0.00_ ;_ * &quot;-&quot;??_ ;_ @_ "/>
    <numFmt numFmtId="180" formatCode="0.000%"/>
    <numFmt numFmtId="181" formatCode="0.0"/>
    <numFmt numFmtId="182" formatCode="_-&quot;$&quot;\ * #,##0.00_-;\-&quot;$&quot;\ * #,##0.00_-;_-&quot;$&quot;\ * &quot;-&quot;_-;_-@_-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Aptos"/>
      <family val="2"/>
    </font>
    <font>
      <b/>
      <sz val="10"/>
      <color rgb="FF000000"/>
      <name val="Segoe UI"/>
      <family val="2"/>
    </font>
    <font>
      <sz val="10"/>
      <color rgb="FF000000"/>
      <name val="Segoe UI"/>
      <family val="2"/>
    </font>
    <font>
      <b/>
      <sz val="11"/>
      <color rgb="FF000000"/>
      <name val="Segoe U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color theme="0" tint="-0.499984740745262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name val="Segoe UI"/>
      <family val="2"/>
    </font>
    <font>
      <sz val="9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9"/>
      <name val="Segoe UI"/>
      <family val="2"/>
      <charset val="204"/>
    </font>
    <font>
      <sz val="9"/>
      <name val="Arial"/>
      <family val="2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b/>
      <sz val="8"/>
      <name val="Segoe UI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4"/>
      <color theme="1"/>
      <name val="Arial Narrow"/>
      <family val="2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8"/>
      <color theme="1"/>
      <name val="Arial"/>
      <family val="2"/>
    </font>
    <font>
      <b/>
      <sz val="18"/>
      <name val="Aptos Narrow"/>
      <family val="2"/>
    </font>
    <font>
      <b/>
      <sz val="16"/>
      <name val="Aptos Narrow"/>
      <family val="2"/>
    </font>
    <font>
      <b/>
      <sz val="10"/>
      <color rgb="FF000000"/>
      <name val="Arial Narrow"/>
      <family val="2"/>
    </font>
    <font>
      <sz val="12"/>
      <color rgb="FF000000"/>
      <name val="Aptos Narrow"/>
      <family val="2"/>
    </font>
    <font>
      <b/>
      <sz val="11"/>
      <name val="Aptos Narrow"/>
      <family val="2"/>
    </font>
    <font>
      <b/>
      <sz val="14"/>
      <color theme="0"/>
      <name val="Arial"/>
      <family val="2"/>
    </font>
    <font>
      <b/>
      <sz val="11"/>
      <color rgb="FF000000"/>
      <name val="Aptos Narrow"/>
    </font>
    <font>
      <sz val="11"/>
      <color rgb="FF000000"/>
      <name val="Aptos Narrow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D0D0"/>
        <bgColor rgb="FF000000"/>
      </patternFill>
    </fill>
    <fill>
      <patternFill patternType="solid">
        <fgColor rgb="FF82CAEC"/>
        <bgColor rgb="FF000000"/>
      </patternFill>
    </fill>
    <fill>
      <patternFill patternType="solid">
        <fgColor theme="2" tint="-0.49998474074526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/>
      <diagonal/>
    </border>
    <border>
      <left/>
      <right/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8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49" fontId="7" fillId="0" borderId="0" applyFill="0" applyBorder="0" applyProtection="0">
      <alignment horizontal="left" vertical="center"/>
    </xf>
    <xf numFmtId="0" fontId="1" fillId="0" borderId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5" fillId="0" borderId="0"/>
    <xf numFmtId="9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17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296">
    <xf numFmtId="0" fontId="0" fillId="0" borderId="0" xfId="0"/>
    <xf numFmtId="0" fontId="2" fillId="0" borderId="0" xfId="0" applyFont="1"/>
    <xf numFmtId="3" fontId="0" fillId="0" borderId="0" xfId="0" applyNumberFormat="1"/>
    <xf numFmtId="166" fontId="0" fillId="0" borderId="0" xfId="33" applyNumberFormat="1" applyFont="1"/>
    <xf numFmtId="9" fontId="0" fillId="0" borderId="0" xfId="1" applyFont="1"/>
    <xf numFmtId="10" fontId="0" fillId="0" borderId="0" xfId="1" applyNumberFormat="1" applyFont="1"/>
    <xf numFmtId="0" fontId="8" fillId="0" borderId="0" xfId="0" applyFont="1"/>
    <xf numFmtId="0" fontId="11" fillId="11" borderId="21" xfId="0" applyFont="1" applyFill="1" applyBorder="1" applyAlignment="1">
      <alignment vertical="center"/>
    </xf>
    <xf numFmtId="0" fontId="11" fillId="11" borderId="22" xfId="0" applyFont="1" applyFill="1" applyBorder="1" applyAlignment="1">
      <alignment horizontal="center" vertical="center"/>
    </xf>
    <xf numFmtId="0" fontId="11" fillId="11" borderId="22" xfId="0" applyFont="1" applyFill="1" applyBorder="1" applyAlignment="1">
      <alignment horizontal="center" vertical="center" wrapText="1"/>
    </xf>
    <xf numFmtId="0" fontId="11" fillId="11" borderId="23" xfId="0" applyFont="1" applyFill="1" applyBorder="1" applyAlignment="1">
      <alignment horizontal="center" vertical="center" wrapText="1"/>
    </xf>
    <xf numFmtId="0" fontId="10" fillId="10" borderId="24" xfId="0" applyFont="1" applyFill="1" applyBorder="1" applyAlignment="1">
      <alignment vertical="center"/>
    </xf>
    <xf numFmtId="0" fontId="10" fillId="10" borderId="25" xfId="0" applyFont="1" applyFill="1" applyBorder="1" applyAlignment="1">
      <alignment vertical="center"/>
    </xf>
    <xf numFmtId="0" fontId="10" fillId="10" borderId="25" xfId="0" applyFont="1" applyFill="1" applyBorder="1" applyAlignment="1">
      <alignment horizontal="center" vertical="center"/>
    </xf>
    <xf numFmtId="169" fontId="10" fillId="10" borderId="25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6" fillId="6" borderId="0" xfId="0" applyFont="1" applyFill="1" applyAlignment="1">
      <alignment vertical="center"/>
    </xf>
    <xf numFmtId="9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9" fillId="4" borderId="1" xfId="0" applyFont="1" applyFill="1" applyBorder="1" applyAlignment="1">
      <alignment horizontal="center" vertical="center"/>
    </xf>
    <xf numFmtId="9" fontId="19" fillId="4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64" fontId="16" fillId="0" borderId="1" xfId="4" applyFont="1" applyFill="1" applyBorder="1" applyAlignment="1">
      <alignment horizontal="left" vertical="center"/>
    </xf>
    <xf numFmtId="0" fontId="16" fillId="0" borderId="1" xfId="0" applyFont="1" applyBorder="1" applyAlignment="1">
      <alignment vertical="center" wrapText="1"/>
    </xf>
    <xf numFmtId="9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0" fontId="16" fillId="6" borderId="2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9" fontId="16" fillId="0" borderId="0" xfId="0" applyNumberFormat="1" applyFont="1" applyAlignment="1">
      <alignment horizontal="center" vertical="center"/>
    </xf>
    <xf numFmtId="164" fontId="16" fillId="0" borderId="0" xfId="4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vertical="center" wrapText="1"/>
    </xf>
    <xf numFmtId="0" fontId="16" fillId="6" borderId="0" xfId="0" applyFont="1" applyFill="1" applyAlignment="1">
      <alignment vertical="center" wrapText="1"/>
    </xf>
    <xf numFmtId="9" fontId="16" fillId="0" borderId="0" xfId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164" fontId="15" fillId="4" borderId="6" xfId="0" applyNumberFormat="1" applyFont="1" applyFill="1" applyBorder="1" applyAlignment="1">
      <alignment horizontal="left" vertical="center"/>
    </xf>
    <xf numFmtId="10" fontId="15" fillId="7" borderId="7" xfId="1" applyNumberFormat="1" applyFont="1" applyFill="1" applyBorder="1" applyAlignment="1">
      <alignment horizontal="center" vertical="center"/>
    </xf>
    <xf numFmtId="164" fontId="15" fillId="4" borderId="8" xfId="0" applyNumberFormat="1" applyFont="1" applyFill="1" applyBorder="1" applyAlignment="1">
      <alignment horizontal="left" vertical="center"/>
    </xf>
    <xf numFmtId="10" fontId="15" fillId="7" borderId="9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10" fontId="14" fillId="8" borderId="9" xfId="1" applyNumberFormat="1" applyFont="1" applyFill="1" applyBorder="1" applyAlignment="1">
      <alignment horizontal="center"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9" fontId="15" fillId="0" borderId="0" xfId="0" applyNumberFormat="1" applyFont="1" applyAlignment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9" fontId="20" fillId="0" borderId="0" xfId="1" applyFont="1" applyFill="1" applyBorder="1" applyAlignment="1">
      <alignment horizontal="center" vertical="center"/>
    </xf>
    <xf numFmtId="164" fontId="20" fillId="0" borderId="0" xfId="4" applyFont="1" applyFill="1" applyBorder="1" applyAlignment="1">
      <alignment horizontal="left" vertical="center"/>
    </xf>
    <xf numFmtId="9" fontId="13" fillId="0" borderId="0" xfId="0" applyNumberFormat="1" applyFont="1" applyAlignment="1">
      <alignment horizontal="center" vertical="center"/>
    </xf>
    <xf numFmtId="0" fontId="15" fillId="0" borderId="0" xfId="5" applyFont="1" applyAlignment="1">
      <alignment vertical="center" wrapText="1"/>
    </xf>
    <xf numFmtId="9" fontId="15" fillId="0" borderId="0" xfId="5" applyNumberFormat="1" applyFont="1" applyAlignment="1">
      <alignment vertical="center" wrapText="1"/>
    </xf>
    <xf numFmtId="0" fontId="15" fillId="0" borderId="0" xfId="5" applyFont="1" applyAlignment="1">
      <alignment horizontal="right" vertical="center" wrapText="1"/>
    </xf>
    <xf numFmtId="9" fontId="16" fillId="0" borderId="0" xfId="5" applyNumberFormat="1" applyFont="1" applyAlignment="1">
      <alignment horizontal="center" vertical="center" wrapText="1"/>
    </xf>
    <xf numFmtId="10" fontId="16" fillId="0" borderId="0" xfId="5" applyNumberFormat="1" applyFont="1" applyAlignment="1">
      <alignment vertical="center" wrapText="1"/>
    </xf>
    <xf numFmtId="176" fontId="16" fillId="0" borderId="0" xfId="5" applyNumberFormat="1" applyFont="1" applyAlignment="1">
      <alignment vertical="center" wrapText="1"/>
    </xf>
    <xf numFmtId="173" fontId="15" fillId="0" borderId="0" xfId="5" applyNumberFormat="1" applyFont="1" applyAlignment="1">
      <alignment vertical="center" wrapText="1"/>
    </xf>
    <xf numFmtId="9" fontId="15" fillId="0" borderId="0" xfId="5" applyNumberFormat="1" applyFont="1" applyAlignment="1">
      <alignment horizontal="center" vertical="center" wrapText="1"/>
    </xf>
    <xf numFmtId="177" fontId="15" fillId="0" borderId="0" xfId="5" applyNumberFormat="1" applyFont="1" applyAlignment="1">
      <alignment vertical="center" wrapText="1"/>
    </xf>
    <xf numFmtId="9" fontId="18" fillId="4" borderId="1" xfId="0" applyNumberFormat="1" applyFont="1" applyFill="1" applyBorder="1" applyAlignment="1">
      <alignment horizontal="center" vertical="center"/>
    </xf>
    <xf numFmtId="180" fontId="16" fillId="0" borderId="1" xfId="1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9" fontId="16" fillId="6" borderId="1" xfId="0" applyNumberFormat="1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/>
    </xf>
    <xf numFmtId="9" fontId="16" fillId="6" borderId="2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left" vertical="center"/>
    </xf>
    <xf numFmtId="0" fontId="2" fillId="6" borderId="0" xfId="0" applyFont="1" applyFill="1" applyAlignment="1">
      <alignment vertical="center"/>
    </xf>
    <xf numFmtId="0" fontId="1" fillId="6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vertical="center"/>
    </xf>
    <xf numFmtId="0" fontId="10" fillId="12" borderId="25" xfId="0" applyFont="1" applyFill="1" applyBorder="1" applyAlignment="1">
      <alignment horizontal="center" vertical="center"/>
    </xf>
    <xf numFmtId="0" fontId="10" fillId="12" borderId="25" xfId="0" applyFont="1" applyFill="1" applyBorder="1" applyAlignment="1">
      <alignment vertical="center"/>
    </xf>
    <xf numFmtId="169" fontId="10" fillId="12" borderId="25" xfId="0" applyNumberFormat="1" applyFont="1" applyFill="1" applyBorder="1" applyAlignment="1">
      <alignment horizontal="right" vertical="center"/>
    </xf>
    <xf numFmtId="0" fontId="10" fillId="12" borderId="24" xfId="0" applyFont="1" applyFill="1" applyBorder="1" applyAlignment="1">
      <alignment vertical="center"/>
    </xf>
    <xf numFmtId="0" fontId="10" fillId="13" borderId="24" xfId="0" applyFont="1" applyFill="1" applyBorder="1" applyAlignment="1">
      <alignment vertical="center"/>
    </xf>
    <xf numFmtId="0" fontId="10" fillId="13" borderId="25" xfId="0" applyFont="1" applyFill="1" applyBorder="1" applyAlignment="1">
      <alignment vertical="center"/>
    </xf>
    <xf numFmtId="0" fontId="10" fillId="13" borderId="25" xfId="0" applyFont="1" applyFill="1" applyBorder="1" applyAlignment="1">
      <alignment horizontal="center" vertical="center"/>
    </xf>
    <xf numFmtId="169" fontId="10" fillId="13" borderId="25" xfId="0" applyNumberFormat="1" applyFont="1" applyFill="1" applyBorder="1" applyAlignment="1">
      <alignment horizontal="right" vertical="center"/>
    </xf>
    <xf numFmtId="173" fontId="10" fillId="6" borderId="27" xfId="33" applyNumberFormat="1" applyFont="1" applyFill="1" applyBorder="1" applyAlignment="1">
      <alignment horizontal="right" vertical="center"/>
    </xf>
    <xf numFmtId="0" fontId="0" fillId="0" borderId="1" xfId="0" applyBorder="1"/>
    <xf numFmtId="0" fontId="2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/>
    <xf numFmtId="0" fontId="18" fillId="0" borderId="14" xfId="5" applyFont="1" applyBorder="1" applyAlignment="1">
      <alignment horizontal="left"/>
    </xf>
    <xf numFmtId="0" fontId="31" fillId="0" borderId="0" xfId="5" applyFont="1"/>
    <xf numFmtId="0" fontId="18" fillId="0" borderId="0" xfId="5" applyFont="1" applyAlignment="1">
      <alignment horizontal="left"/>
    </xf>
    <xf numFmtId="0" fontId="18" fillId="0" borderId="0" xfId="5" applyFont="1" applyAlignment="1">
      <alignment horizontal="right"/>
    </xf>
    <xf numFmtId="0" fontId="30" fillId="0" borderId="0" xfId="0" applyFont="1" applyAlignment="1">
      <alignment horizontal="right"/>
    </xf>
    <xf numFmtId="0" fontId="18" fillId="0" borderId="1" xfId="5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181" fontId="28" fillId="0" borderId="26" xfId="0" applyNumberFormat="1" applyFont="1" applyBorder="1" applyAlignment="1">
      <alignment horizontal="left"/>
    </xf>
    <xf numFmtId="2" fontId="28" fillId="0" borderId="14" xfId="1" applyNumberFormat="1" applyFont="1" applyFill="1" applyBorder="1" applyAlignment="1">
      <alignment horizontal="center"/>
    </xf>
    <xf numFmtId="2" fontId="28" fillId="0" borderId="0" xfId="1" applyNumberFormat="1" applyFont="1" applyFill="1" applyBorder="1" applyAlignment="1">
      <alignment horizontal="center"/>
    </xf>
    <xf numFmtId="2" fontId="27" fillId="0" borderId="12" xfId="1" applyNumberFormat="1" applyFont="1" applyFill="1" applyBorder="1" applyAlignment="1">
      <alignment horizontal="center"/>
    </xf>
    <xf numFmtId="181" fontId="28" fillId="9" borderId="26" xfId="0" applyNumberFormat="1" applyFont="1" applyFill="1" applyBorder="1" applyAlignment="1">
      <alignment horizontal="left"/>
    </xf>
    <xf numFmtId="2" fontId="28" fillId="9" borderId="14" xfId="1" applyNumberFormat="1" applyFont="1" applyFill="1" applyBorder="1" applyAlignment="1">
      <alignment horizontal="center"/>
    </xf>
    <xf numFmtId="2" fontId="28" fillId="9" borderId="0" xfId="1" applyNumberFormat="1" applyFont="1" applyFill="1" applyBorder="1" applyAlignment="1">
      <alignment horizontal="center"/>
    </xf>
    <xf numFmtId="2" fontId="28" fillId="9" borderId="12" xfId="1" applyNumberFormat="1" applyFont="1" applyFill="1" applyBorder="1" applyAlignment="1">
      <alignment horizontal="center"/>
    </xf>
    <xf numFmtId="2" fontId="28" fillId="0" borderId="12" xfId="1" applyNumberFormat="1" applyFont="1" applyFill="1" applyBorder="1" applyAlignment="1">
      <alignment horizontal="center"/>
    </xf>
    <xf numFmtId="2" fontId="27" fillId="9" borderId="12" xfId="1" applyNumberFormat="1" applyFont="1" applyFill="1" applyBorder="1" applyAlignment="1">
      <alignment horizontal="center"/>
    </xf>
    <xf numFmtId="181" fontId="28" fillId="0" borderId="2" xfId="0" applyNumberFormat="1" applyFont="1" applyBorder="1" applyAlignment="1">
      <alignment horizontal="left"/>
    </xf>
    <xf numFmtId="2" fontId="28" fillId="0" borderId="18" xfId="1" applyNumberFormat="1" applyFont="1" applyFill="1" applyBorder="1" applyAlignment="1">
      <alignment horizontal="center"/>
    </xf>
    <xf numFmtId="2" fontId="28" fillId="0" borderId="20" xfId="1" applyNumberFormat="1" applyFont="1" applyFill="1" applyBorder="1" applyAlignment="1">
      <alignment horizontal="center"/>
    </xf>
    <xf numFmtId="2" fontId="27" fillId="0" borderId="19" xfId="1" applyNumberFormat="1" applyFont="1" applyFill="1" applyBorder="1" applyAlignment="1">
      <alignment horizontal="center"/>
    </xf>
    <xf numFmtId="0" fontId="32" fillId="0" borderId="15" xfId="0" applyFont="1" applyBorder="1" applyAlignment="1">
      <alignment vertical="center" wrapText="1"/>
    </xf>
    <xf numFmtId="0" fontId="32" fillId="0" borderId="17" xfId="0" applyFont="1" applyBorder="1" applyAlignment="1">
      <alignment vertical="center" wrapText="1"/>
    </xf>
    <xf numFmtId="0" fontId="0" fillId="0" borderId="17" xfId="0" applyBorder="1"/>
    <xf numFmtId="0" fontId="0" fillId="0" borderId="16" xfId="0" applyBorder="1"/>
    <xf numFmtId="0" fontId="32" fillId="0" borderId="14" xfId="0" applyFont="1" applyBorder="1" applyAlignment="1">
      <alignment vertical="center"/>
    </xf>
    <xf numFmtId="0" fontId="32" fillId="0" borderId="0" xfId="0" applyFont="1" applyAlignment="1">
      <alignment vertical="center" wrapText="1"/>
    </xf>
    <xf numFmtId="0" fontId="0" fillId="0" borderId="12" xfId="0" applyBorder="1"/>
    <xf numFmtId="3" fontId="33" fillId="6" borderId="18" xfId="0" applyNumberFormat="1" applyFont="1" applyFill="1" applyBorder="1" applyAlignment="1">
      <alignment vertical="center"/>
    </xf>
    <xf numFmtId="0" fontId="34" fillId="0" borderId="20" xfId="0" applyFont="1" applyBorder="1" applyAlignment="1">
      <alignment vertical="center" wrapText="1"/>
    </xf>
    <xf numFmtId="0" fontId="0" fillId="0" borderId="20" xfId="0" applyBorder="1"/>
    <xf numFmtId="0" fontId="0" fillId="0" borderId="19" xfId="0" applyBorder="1"/>
    <xf numFmtId="2" fontId="0" fillId="0" borderId="0" xfId="0" applyNumberFormat="1"/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3" fontId="10" fillId="0" borderId="1" xfId="33" applyNumberFormat="1" applyFont="1" applyFill="1" applyBorder="1" applyAlignment="1">
      <alignment horizontal="right" vertical="center"/>
    </xf>
    <xf numFmtId="166" fontId="0" fillId="0" borderId="1" xfId="33" applyNumberFormat="1" applyFont="1" applyBorder="1" applyAlignment="1">
      <alignment vertical="center"/>
    </xf>
    <xf numFmtId="166" fontId="0" fillId="6" borderId="1" xfId="33" applyNumberFormat="1" applyFont="1" applyFill="1" applyBorder="1" applyAlignment="1">
      <alignment vertical="center"/>
    </xf>
    <xf numFmtId="0" fontId="10" fillId="15" borderId="25" xfId="0" applyFont="1" applyFill="1" applyBorder="1" applyAlignment="1">
      <alignment horizontal="center" vertical="center"/>
    </xf>
    <xf numFmtId="0" fontId="10" fillId="15" borderId="25" xfId="0" applyFont="1" applyFill="1" applyBorder="1" applyAlignment="1">
      <alignment vertical="center"/>
    </xf>
    <xf numFmtId="182" fontId="16" fillId="0" borderId="1" xfId="4" applyNumberFormat="1" applyFont="1" applyFill="1" applyBorder="1" applyAlignment="1">
      <alignment horizontal="left" vertical="center"/>
    </xf>
    <xf numFmtId="0" fontId="24" fillId="0" borderId="1" xfId="19" applyFont="1" applyBorder="1" applyAlignment="1">
      <alignment vertical="center"/>
    </xf>
    <xf numFmtId="10" fontId="24" fillId="0" borderId="1" xfId="20" applyNumberFormat="1" applyFont="1" applyBorder="1" applyAlignment="1">
      <alignment horizontal="right" vertical="center"/>
    </xf>
    <xf numFmtId="0" fontId="24" fillId="0" borderId="1" xfId="19" applyFont="1" applyBorder="1" applyAlignment="1">
      <alignment vertical="center" wrapText="1"/>
    </xf>
    <xf numFmtId="10" fontId="24" fillId="0" borderId="1" xfId="20" applyNumberFormat="1" applyFont="1" applyFill="1" applyBorder="1" applyAlignment="1">
      <alignment horizontal="right" vertical="center"/>
    </xf>
    <xf numFmtId="0" fontId="24" fillId="0" borderId="26" xfId="19" applyFont="1" applyBorder="1" applyAlignment="1">
      <alignment vertical="center" wrapText="1"/>
    </xf>
    <xf numFmtId="0" fontId="26" fillId="3" borderId="1" xfId="0" applyFont="1" applyFill="1" applyBorder="1" applyAlignment="1">
      <alignment horizontal="center"/>
    </xf>
    <xf numFmtId="0" fontId="26" fillId="3" borderId="0" xfId="0" applyFont="1" applyFill="1" applyAlignment="1">
      <alignment horizontal="center"/>
    </xf>
    <xf numFmtId="0" fontId="0" fillId="16" borderId="1" xfId="0" applyFill="1" applyBorder="1"/>
    <xf numFmtId="0" fontId="0" fillId="6" borderId="1" xfId="0" applyFill="1" applyBorder="1"/>
    <xf numFmtId="0" fontId="0" fillId="3" borderId="1" xfId="0" applyFill="1" applyBorder="1"/>
    <xf numFmtId="0" fontId="0" fillId="16" borderId="0" xfId="0" applyFill="1" applyAlignment="1">
      <alignment wrapText="1"/>
    </xf>
    <xf numFmtId="14" fontId="0" fillId="0" borderId="1" xfId="0" applyNumberFormat="1" applyBorder="1"/>
    <xf numFmtId="0" fontId="23" fillId="17" borderId="1" xfId="19" applyFont="1" applyFill="1" applyBorder="1" applyAlignment="1">
      <alignment vertical="center"/>
    </xf>
    <xf numFmtId="10" fontId="23" fillId="17" borderId="1" xfId="20" applyNumberFormat="1" applyFont="1" applyFill="1" applyBorder="1" applyAlignment="1">
      <alignment vertical="center"/>
    </xf>
    <xf numFmtId="174" fontId="23" fillId="17" borderId="1" xfId="20" applyNumberFormat="1" applyFont="1" applyFill="1" applyBorder="1" applyAlignment="1">
      <alignment vertical="center"/>
    </xf>
    <xf numFmtId="180" fontId="23" fillId="17" borderId="1" xfId="20" applyNumberFormat="1" applyFont="1" applyFill="1" applyBorder="1" applyAlignment="1">
      <alignment vertical="center"/>
    </xf>
    <xf numFmtId="10" fontId="24" fillId="0" borderId="1" xfId="20" applyNumberFormat="1" applyFont="1" applyBorder="1" applyAlignment="1">
      <alignment vertical="center"/>
    </xf>
    <xf numFmtId="174" fontId="24" fillId="0" borderId="1" xfId="20" applyNumberFormat="1" applyFont="1" applyBorder="1" applyAlignment="1">
      <alignment vertical="center"/>
    </xf>
    <xf numFmtId="174" fontId="24" fillId="0" borderId="1" xfId="20" applyNumberFormat="1" applyFont="1" applyFill="1" applyBorder="1" applyAlignment="1">
      <alignment vertical="center"/>
    </xf>
    <xf numFmtId="180" fontId="24" fillId="0" borderId="1" xfId="2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180" fontId="23" fillId="17" borderId="1" xfId="20" applyNumberFormat="1" applyFont="1" applyFill="1" applyBorder="1" applyAlignment="1">
      <alignment horizontal="right" vertical="center"/>
    </xf>
    <xf numFmtId="173" fontId="15" fillId="0" borderId="0" xfId="3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9" fontId="16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9" fontId="16" fillId="0" borderId="0" xfId="2" applyNumberFormat="1" applyFont="1" applyFill="1" applyBorder="1" applyAlignment="1">
      <alignment horizontal="center" vertical="center"/>
    </xf>
    <xf numFmtId="164" fontId="1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3" fontId="12" fillId="0" borderId="0" xfId="0" applyNumberFormat="1" applyFont="1" applyAlignment="1">
      <alignment vertical="center"/>
    </xf>
    <xf numFmtId="173" fontId="12" fillId="0" borderId="0" xfId="3" applyNumberFormat="1" applyFont="1" applyFill="1" applyBorder="1" applyAlignment="1">
      <alignment vertical="center"/>
    </xf>
    <xf numFmtId="182" fontId="15" fillId="4" borderId="1" xfId="0" applyNumberFormat="1" applyFont="1" applyFill="1" applyBorder="1" applyAlignment="1">
      <alignment horizontal="left" vertical="center"/>
    </xf>
    <xf numFmtId="182" fontId="14" fillId="20" borderId="8" xfId="0" applyNumberFormat="1" applyFont="1" applyFill="1" applyBorder="1" applyAlignment="1">
      <alignment horizontal="center" vertical="center"/>
    </xf>
    <xf numFmtId="166" fontId="21" fillId="5" borderId="13" xfId="33" applyNumberFormat="1" applyFont="1" applyFill="1" applyBorder="1" applyAlignment="1">
      <alignment horizontal="center" vertical="center"/>
    </xf>
    <xf numFmtId="166" fontId="40" fillId="5" borderId="28" xfId="33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172" fontId="15" fillId="6" borderId="0" xfId="3" applyFont="1" applyFill="1" applyAlignment="1">
      <alignment horizontal="left" vertical="center"/>
    </xf>
    <xf numFmtId="0" fontId="13" fillId="6" borderId="0" xfId="0" applyFont="1" applyFill="1" applyAlignment="1">
      <alignment vertical="center"/>
    </xf>
    <xf numFmtId="175" fontId="15" fillId="6" borderId="0" xfId="3" applyNumberFormat="1" applyFont="1" applyFill="1" applyAlignment="1">
      <alignment horizontal="left" vertical="center"/>
    </xf>
    <xf numFmtId="0" fontId="13" fillId="6" borderId="0" xfId="0" applyFont="1" applyFill="1" applyAlignment="1">
      <alignment horizontal="right" vertical="center"/>
    </xf>
    <xf numFmtId="0" fontId="15" fillId="6" borderId="0" xfId="0" applyFont="1" applyFill="1" applyAlignment="1">
      <alignment horizontal="left" vertical="center"/>
    </xf>
    <xf numFmtId="164" fontId="15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5" fillId="6" borderId="0" xfId="0" applyFont="1" applyFill="1" applyAlignment="1">
      <alignment vertical="center"/>
    </xf>
    <xf numFmtId="9" fontId="16" fillId="6" borderId="0" xfId="0" applyNumberFormat="1" applyFont="1" applyFill="1" applyAlignment="1">
      <alignment horizontal="center" vertical="center"/>
    </xf>
    <xf numFmtId="164" fontId="16" fillId="6" borderId="0" xfId="4" applyFont="1" applyFill="1" applyBorder="1" applyAlignment="1">
      <alignment horizontal="left" vertical="center"/>
    </xf>
    <xf numFmtId="172" fontId="15" fillId="6" borderId="0" xfId="3" applyFont="1" applyFill="1" applyAlignment="1">
      <alignment horizontal="center" vertical="center"/>
    </xf>
    <xf numFmtId="0" fontId="39" fillId="6" borderId="0" xfId="0" applyFont="1" applyFill="1" applyAlignment="1">
      <alignment vertical="center"/>
    </xf>
    <xf numFmtId="0" fontId="13" fillId="6" borderId="0" xfId="0" applyFont="1" applyFill="1" applyAlignment="1">
      <alignment vertical="center" wrapText="1"/>
    </xf>
    <xf numFmtId="0" fontId="16" fillId="6" borderId="0" xfId="0" applyFont="1" applyFill="1" applyAlignment="1">
      <alignment horizontal="right" vertical="center"/>
    </xf>
    <xf numFmtId="9" fontId="16" fillId="6" borderId="0" xfId="0" applyNumberFormat="1" applyFont="1" applyFill="1" applyAlignment="1">
      <alignment horizontal="right" vertical="center"/>
    </xf>
    <xf numFmtId="174" fontId="13" fillId="6" borderId="0" xfId="1" applyNumberFormat="1" applyFont="1" applyFill="1" applyBorder="1" applyAlignment="1">
      <alignment horizontal="center" vertical="center"/>
    </xf>
    <xf numFmtId="1" fontId="13" fillId="6" borderId="0" xfId="0" applyNumberFormat="1" applyFont="1" applyFill="1" applyAlignment="1">
      <alignment vertical="center"/>
    </xf>
    <xf numFmtId="9" fontId="16" fillId="6" borderId="0" xfId="1" applyFont="1" applyFill="1" applyBorder="1" applyAlignment="1">
      <alignment horizontal="center" vertical="center"/>
    </xf>
    <xf numFmtId="10" fontId="15" fillId="6" borderId="0" xfId="1" applyNumberFormat="1" applyFont="1" applyFill="1" applyBorder="1" applyAlignment="1">
      <alignment horizontal="right" vertical="center"/>
    </xf>
    <xf numFmtId="166" fontId="13" fillId="3" borderId="1" xfId="33" applyNumberFormat="1" applyFont="1" applyFill="1" applyBorder="1" applyAlignment="1">
      <alignment vertical="center"/>
    </xf>
    <xf numFmtId="166" fontId="16" fillId="3" borderId="1" xfId="33" applyNumberFormat="1" applyFont="1" applyFill="1" applyBorder="1" applyAlignment="1">
      <alignment vertical="center"/>
    </xf>
    <xf numFmtId="0" fontId="13" fillId="6" borderId="0" xfId="0" applyFont="1" applyFill="1"/>
    <xf numFmtId="9" fontId="15" fillId="6" borderId="0" xfId="0" applyNumberFormat="1" applyFont="1" applyFill="1" applyAlignment="1">
      <alignment vertical="center"/>
    </xf>
    <xf numFmtId="0" fontId="16" fillId="6" borderId="0" xfId="0" applyFont="1" applyFill="1" applyAlignment="1">
      <alignment horizontal="right"/>
    </xf>
    <xf numFmtId="9" fontId="16" fillId="6" borderId="0" xfId="0" applyNumberFormat="1" applyFont="1" applyFill="1" applyAlignment="1">
      <alignment horizontal="right"/>
    </xf>
    <xf numFmtId="0" fontId="38" fillId="18" borderId="1" xfId="0" applyFont="1" applyFill="1" applyBorder="1" applyAlignment="1">
      <alignment horizontal="center" vertical="center" wrapText="1"/>
    </xf>
    <xf numFmtId="0" fontId="45" fillId="18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 wrapText="1"/>
    </xf>
    <xf numFmtId="177" fontId="44" fillId="3" borderId="1" xfId="0" applyNumberFormat="1" applyFont="1" applyFill="1" applyBorder="1" applyAlignment="1">
      <alignment horizontal="center" vertical="center" wrapText="1"/>
    </xf>
    <xf numFmtId="177" fontId="39" fillId="0" borderId="1" xfId="0" applyNumberFormat="1" applyFont="1" applyBorder="1" applyAlignment="1">
      <alignment horizontal="center" vertical="center"/>
    </xf>
    <xf numFmtId="0" fontId="39" fillId="18" borderId="1" xfId="0" applyFont="1" applyFill="1" applyBorder="1" applyAlignment="1">
      <alignment vertical="center"/>
    </xf>
    <xf numFmtId="0" fontId="38" fillId="18" borderId="1" xfId="0" applyFont="1" applyFill="1" applyBorder="1" applyAlignment="1">
      <alignment vertical="center"/>
    </xf>
    <xf numFmtId="0" fontId="38" fillId="18" borderId="1" xfId="0" applyFont="1" applyFill="1" applyBorder="1" applyAlignment="1">
      <alignment vertical="center" wrapText="1"/>
    </xf>
    <xf numFmtId="177" fontId="38" fillId="18" borderId="1" xfId="0" applyNumberFormat="1" applyFont="1" applyFill="1" applyBorder="1" applyAlignment="1">
      <alignment vertical="center"/>
    </xf>
    <xf numFmtId="0" fontId="39" fillId="0" borderId="1" xfId="0" applyFont="1" applyBorder="1" applyAlignment="1">
      <alignment vertical="center"/>
    </xf>
    <xf numFmtId="10" fontId="44" fillId="3" borderId="1" xfId="0" applyNumberFormat="1" applyFont="1" applyFill="1" applyBorder="1" applyAlignment="1">
      <alignment horizontal="center" vertical="center" wrapText="1"/>
    </xf>
    <xf numFmtId="0" fontId="47" fillId="0" borderId="37" xfId="0" applyFont="1" applyBorder="1" applyAlignment="1">
      <alignment horizontal="left" vertical="top" wrapText="1"/>
    </xf>
    <xf numFmtId="0" fontId="47" fillId="0" borderId="38" xfId="0" applyFont="1" applyBorder="1" applyAlignment="1">
      <alignment horizontal="left" vertical="top" wrapText="1"/>
    </xf>
    <xf numFmtId="0" fontId="47" fillId="0" borderId="39" xfId="0" applyFont="1" applyBorder="1" applyAlignment="1">
      <alignment horizontal="left" vertical="top" wrapText="1"/>
    </xf>
    <xf numFmtId="0" fontId="47" fillId="0" borderId="40" xfId="0" applyFont="1" applyBorder="1" applyAlignment="1">
      <alignment horizontal="left" vertical="top" wrapText="1"/>
    </xf>
    <xf numFmtId="0" fontId="47" fillId="0" borderId="0" xfId="0" applyFont="1" applyAlignment="1">
      <alignment horizontal="left" vertical="top" wrapText="1"/>
    </xf>
    <xf numFmtId="0" fontId="47" fillId="0" borderId="41" xfId="0" applyFont="1" applyBorder="1" applyAlignment="1">
      <alignment horizontal="left" vertical="top" wrapText="1"/>
    </xf>
    <xf numFmtId="0" fontId="47" fillId="0" borderId="42" xfId="0" applyFont="1" applyBorder="1" applyAlignment="1">
      <alignment horizontal="left" vertical="top" wrapText="1"/>
    </xf>
    <xf numFmtId="0" fontId="47" fillId="0" borderId="43" xfId="0" applyFont="1" applyBorder="1" applyAlignment="1">
      <alignment horizontal="left" vertical="top" wrapText="1"/>
    </xf>
    <xf numFmtId="0" fontId="47" fillId="0" borderId="44" xfId="0" applyFont="1" applyBorder="1" applyAlignment="1">
      <alignment horizontal="left" vertical="top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9" fillId="18" borderId="3" xfId="0" applyFont="1" applyFill="1" applyBorder="1" applyAlignment="1">
      <alignment horizontal="center" vertical="center"/>
    </xf>
    <xf numFmtId="0" fontId="39" fillId="18" borderId="5" xfId="0" applyFont="1" applyFill="1" applyBorder="1" applyAlignment="1">
      <alignment horizontal="center" vertical="center"/>
    </xf>
    <xf numFmtId="0" fontId="39" fillId="18" borderId="4" xfId="0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38" fillId="18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1" fillId="18" borderId="35" xfId="0" applyFont="1" applyFill="1" applyBorder="1" applyAlignment="1">
      <alignment horizontal="center"/>
    </xf>
    <xf numFmtId="0" fontId="41" fillId="18" borderId="34" xfId="0" applyFont="1" applyFill="1" applyBorder="1" applyAlignment="1">
      <alignment horizontal="center"/>
    </xf>
    <xf numFmtId="0" fontId="43" fillId="18" borderId="1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43" fillId="18" borderId="35" xfId="0" applyFont="1" applyFill="1" applyBorder="1" applyAlignment="1">
      <alignment horizontal="center" vertical="center"/>
    </xf>
    <xf numFmtId="0" fontId="43" fillId="18" borderId="34" xfId="0" applyFont="1" applyFill="1" applyBorder="1" applyAlignment="1">
      <alignment horizontal="center" vertical="center"/>
    </xf>
    <xf numFmtId="0" fontId="43" fillId="18" borderId="36" xfId="0" applyFont="1" applyFill="1" applyBorder="1" applyAlignment="1">
      <alignment horizontal="center" vertical="center"/>
    </xf>
    <xf numFmtId="0" fontId="42" fillId="18" borderId="35" xfId="0" applyFont="1" applyFill="1" applyBorder="1" applyAlignment="1">
      <alignment horizontal="center"/>
    </xf>
    <xf numFmtId="0" fontId="42" fillId="18" borderId="34" xfId="0" applyFont="1" applyFill="1" applyBorder="1" applyAlignment="1">
      <alignment horizontal="center"/>
    </xf>
    <xf numFmtId="0" fontId="42" fillId="18" borderId="36" xfId="0" applyFont="1" applyFill="1" applyBorder="1" applyAlignment="1">
      <alignment horizontal="center"/>
    </xf>
    <xf numFmtId="0" fontId="43" fillId="19" borderId="1" xfId="0" applyFont="1" applyFill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/>
    </xf>
    <xf numFmtId="0" fontId="15" fillId="4" borderId="31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/>
    </xf>
    <xf numFmtId="0" fontId="46" fillId="8" borderId="11" xfId="0" applyFont="1" applyFill="1" applyBorder="1" applyAlignment="1">
      <alignment horizontal="center" vertical="center" wrapText="1"/>
    </xf>
    <xf numFmtId="0" fontId="46" fillId="8" borderId="10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37" fillId="17" borderId="1" xfId="19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6" fillId="0" borderId="0" xfId="34" applyAlignment="1">
      <alignment horizontal="right" vertical="center" wrapText="1"/>
    </xf>
    <xf numFmtId="0" fontId="3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9" fillId="14" borderId="0" xfId="0" applyFont="1" applyFill="1" applyAlignment="1">
      <alignment horizontal="center" vertical="center"/>
    </xf>
    <xf numFmtId="0" fontId="30" fillId="9" borderId="14" xfId="0" applyFont="1" applyFill="1" applyBorder="1" applyAlignment="1">
      <alignment horizontal="center" vertical="center" wrapText="1"/>
    </xf>
    <xf numFmtId="0" fontId="30" fillId="9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</cellXfs>
  <cellStyles count="38">
    <cellStyle name="BodyStyle" xfId="6" xr:uid="{E803199B-43FA-8F48-B0C8-1D5E4DA2B643}"/>
    <cellStyle name="Currency" xfId="33" xr:uid="{CB459424-A69D-454F-B2B0-13F4C0E8E41B}"/>
    <cellStyle name="Hipervínculo 2" xfId="37" xr:uid="{BFB2118A-E9B4-477F-8304-1EE92E820A61}"/>
    <cellStyle name="Hyperlink" xfId="34" builtinId="8"/>
    <cellStyle name="Millares [0] 3 2" xfId="9" xr:uid="{E0720F15-1D19-E447-8DA0-B7417A235E65}"/>
    <cellStyle name="Millares [0] 3 2 2" xfId="27" xr:uid="{3BB9C9FE-E20C-49ED-B724-F0EC813A6DDA}"/>
    <cellStyle name="Millares 10" xfId="13" xr:uid="{27F22F9B-D1F1-9240-BF90-A73C34CACBA2}"/>
    <cellStyle name="Millares 10 2" xfId="17" xr:uid="{DD79A0C6-EB42-3B4F-A36A-131F98ECF1E6}"/>
    <cellStyle name="Millares 10 3" xfId="28" xr:uid="{CBF0AB4D-0761-4676-91DC-504C95429761}"/>
    <cellStyle name="Millares 12" xfId="26" xr:uid="{C37DE713-373F-4B40-8DBB-B249384F7D19}"/>
    <cellStyle name="Millares 2" xfId="2" xr:uid="{1DFF4068-9E49-A34A-ABCA-9EDD57DCB92B}"/>
    <cellStyle name="Millares 2 2" xfId="22" xr:uid="{9AE565B3-F6A7-45A6-96B5-4838963F95C9}"/>
    <cellStyle name="Moneda [0] 2" xfId="4" xr:uid="{D63ACB8E-962D-8F4A-87B6-E030F3C65DF1}"/>
    <cellStyle name="Moneda [0] 2 2" xfId="14" xr:uid="{E5E330A8-0E25-4444-9519-B8B8D1390C6F}"/>
    <cellStyle name="Moneda [0] 2 3" xfId="23" xr:uid="{706D6927-D60B-4AE2-B2E9-AC67330443EE}"/>
    <cellStyle name="Moneda 10" xfId="8" xr:uid="{BF8299CD-C22E-B445-8F62-5C6FD4824720}"/>
    <cellStyle name="Moneda 2" xfId="3" xr:uid="{48938F65-34E4-4247-B5C1-7FE093E0A35F}"/>
    <cellStyle name="Moneda 2 3 2" xfId="25" xr:uid="{62A32782-A73A-43BD-BC2B-EA058CA50670}"/>
    <cellStyle name="Moneda 3" xfId="30" xr:uid="{C207649B-B028-4B4A-A5B9-17B010FB51FF}"/>
    <cellStyle name="Moneda 4" xfId="31" xr:uid="{644CBA1A-B760-44F1-8123-CC9DFDB2D28F}"/>
    <cellStyle name="Moneda 5" xfId="21" xr:uid="{DDFF8ADD-EDA3-4848-BD69-1392F05369FC}"/>
    <cellStyle name="Normal" xfId="0" builtinId="0"/>
    <cellStyle name="Normal 10 2" xfId="11" xr:uid="{43647904-351D-A341-B451-9656F307E12C}"/>
    <cellStyle name="Normal 10 2 2" xfId="16" xr:uid="{CBB06D4D-030E-C847-AF2F-40B0F43CE41F}"/>
    <cellStyle name="Normal 14" xfId="29" xr:uid="{C741B835-41D6-4061-91FC-22D541056978}"/>
    <cellStyle name="Normal 2" xfId="32" xr:uid="{5AD69021-5CBE-4C50-AB59-E479E1324DE6}"/>
    <cellStyle name="Normal 2 2" xfId="5" xr:uid="{0B35B501-5DF5-064E-85C4-84DACA22F4BE}"/>
    <cellStyle name="Normal 2 2 2 2 2" xfId="7" xr:uid="{282E6FC5-B6EE-D84F-9753-B9AF37EE64C8}"/>
    <cellStyle name="Normal 2 2 2 2 2 2 2 2" xfId="35" xr:uid="{B5B15A99-CA34-4EF8-A9E7-C07A0295E175}"/>
    <cellStyle name="Normal 35" xfId="24" xr:uid="{109C72C1-5ACC-4D9A-9C12-18BB258EE579}"/>
    <cellStyle name="Normal 5" xfId="19" xr:uid="{D3BC020C-1E1D-4A98-BBE0-D64B62058644}"/>
    <cellStyle name="Normal 6 2 2 2" xfId="36" xr:uid="{DAED46CF-C038-4A8A-98BE-9F604E6F4E0A}"/>
    <cellStyle name="Per cent" xfId="1" builtinId="5"/>
    <cellStyle name="Porcentaje 2 2" xfId="12" xr:uid="{1D786FDC-6418-6240-9FDD-4D788ACD0CAD}"/>
    <cellStyle name="Porcentaje 2 2 2" xfId="10" xr:uid="{E1001296-EFA4-1D49-ACA3-E39FADECA498}"/>
    <cellStyle name="Porcentaje 2 2 2 2" xfId="18" xr:uid="{4A511CE6-EF8C-B849-A001-3AEBE2021500}"/>
    <cellStyle name="Porcentaje 4" xfId="20" xr:uid="{0B5FAACB-D179-4239-BBDB-F15FD39B85D9}"/>
    <cellStyle name="Porcentual 9" xfId="15" xr:uid="{A5935594-2E9C-9F45-B5C9-D2E739B7F5D6}"/>
  </cellStyles>
  <dxfs count="3"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276552387473308E-2"/>
          <c:y val="6.9264069264069264E-2"/>
          <c:w val="0.92316499567988786"/>
          <c:h val="0.80262030882503321"/>
        </c:manualLayout>
      </c:layout>
      <c:lineChart>
        <c:grouping val="standard"/>
        <c:varyColors val="0"/>
        <c:ser>
          <c:idx val="0"/>
          <c:order val="0"/>
          <c:tx>
            <c:strRef>
              <c:f>'[1]INDEXACIÓN Y HONORARIOS'!$B$27</c:f>
              <c:strCache>
                <c:ptCount val="1"/>
                <c:pt idx="0">
                  <c:v>Valores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'[1]INDEXACIÓN Y HONORARIOS'!$B$28:$B$55</c:f>
              <c:numCache>
                <c:formatCode>General</c:formatCode>
                <c:ptCount val="28"/>
                <c:pt idx="0">
                  <c:v>6.49</c:v>
                </c:pt>
                <c:pt idx="1">
                  <c:v>5.5</c:v>
                </c:pt>
                <c:pt idx="2">
                  <c:v>4.8499999999999996</c:v>
                </c:pt>
                <c:pt idx="3">
                  <c:v>4.4800000000000004</c:v>
                </c:pt>
                <c:pt idx="4">
                  <c:v>5.69</c:v>
                </c:pt>
                <c:pt idx="5">
                  <c:v>7.67</c:v>
                </c:pt>
                <c:pt idx="6">
                  <c:v>2</c:v>
                </c:pt>
                <c:pt idx="7">
                  <c:v>3.17</c:v>
                </c:pt>
                <c:pt idx="8">
                  <c:v>3.73</c:v>
                </c:pt>
                <c:pt idx="9">
                  <c:v>2.44</c:v>
                </c:pt>
                <c:pt idx="10">
                  <c:v>1.94</c:v>
                </c:pt>
                <c:pt idx="11">
                  <c:v>3.66</c:v>
                </c:pt>
                <c:pt idx="12">
                  <c:v>6.77</c:v>
                </c:pt>
                <c:pt idx="13">
                  <c:v>5.75</c:v>
                </c:pt>
                <c:pt idx="14">
                  <c:v>4.09</c:v>
                </c:pt>
                <c:pt idx="15">
                  <c:v>3.18</c:v>
                </c:pt>
                <c:pt idx="16">
                  <c:v>3.8</c:v>
                </c:pt>
                <c:pt idx="17">
                  <c:v>1.61</c:v>
                </c:pt>
                <c:pt idx="18">
                  <c:v>5.62</c:v>
                </c:pt>
                <c:pt idx="19">
                  <c:v>13.12</c:v>
                </c:pt>
                <c:pt idx="20">
                  <c:v>9.2799999999999994</c:v>
                </c:pt>
                <c:pt idx="21">
                  <c:v>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8B-49E1-9E7B-63F4E99E1298}"/>
            </c:ext>
          </c:extLst>
        </c:ser>
        <c:ser>
          <c:idx val="1"/>
          <c:order val="1"/>
          <c:tx>
            <c:strRef>
              <c:f>'[1]INDEXACIÓN Y HONORARIOS'!$C$27</c:f>
              <c:strCache>
                <c:ptCount val="1"/>
                <c:pt idx="0">
                  <c:v>Previsión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'[1]INDEXACIÓN Y HONORARIOS'!$A$28:$A$55</c:f>
              <c:numCache>
                <c:formatCode>General</c:formatCode>
                <c:ptCount val="2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  <c:pt idx="23">
                  <c:v>2026</c:v>
                </c:pt>
                <c:pt idx="24">
                  <c:v>2027</c:v>
                </c:pt>
                <c:pt idx="25">
                  <c:v>2028</c:v>
                </c:pt>
                <c:pt idx="26">
                  <c:v>2029</c:v>
                </c:pt>
                <c:pt idx="27">
                  <c:v>2030</c:v>
                </c:pt>
              </c:numCache>
            </c:numRef>
          </c:cat>
          <c:val>
            <c:numRef>
              <c:f>'[1]INDEXACIÓN Y HONORARIOS'!$C$28:$C$55</c:f>
              <c:numCache>
                <c:formatCode>General</c:formatCode>
                <c:ptCount val="28"/>
                <c:pt idx="21">
                  <c:v>5.2</c:v>
                </c:pt>
                <c:pt idx="22">
                  <c:v>9.474395944373148</c:v>
                </c:pt>
                <c:pt idx="23">
                  <c:v>10.457181544759898</c:v>
                </c:pt>
                <c:pt idx="24">
                  <c:v>11.439967145146646</c:v>
                </c:pt>
                <c:pt idx="25">
                  <c:v>12.422752745533394</c:v>
                </c:pt>
                <c:pt idx="26">
                  <c:v>13.405538345920142</c:v>
                </c:pt>
                <c:pt idx="27">
                  <c:v>14.388323946306892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8B-49E1-9E7B-63F4E99E1298}"/>
            </c:ext>
          </c:extLst>
        </c:ser>
        <c:ser>
          <c:idx val="2"/>
          <c:order val="2"/>
          <c:tx>
            <c:strRef>
              <c:f>'[1]INDEXACIÓN Y HONORARIOS'!$D$27</c:f>
              <c:strCache>
                <c:ptCount val="1"/>
                <c:pt idx="0">
                  <c:v>Límite de confianza inferior</c:v>
                </c:pt>
              </c:strCache>
            </c:strRef>
          </c:tx>
          <c:spPr>
            <a:ln w="12700" cap="rnd">
              <a:solidFill>
                <a:srgbClr val="E873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'[1]INDEXACIÓN Y HONORARIOS'!$A$28:$A$55</c:f>
              <c:numCache>
                <c:formatCode>General</c:formatCode>
                <c:ptCount val="2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  <c:pt idx="23">
                  <c:v>2026</c:v>
                </c:pt>
                <c:pt idx="24">
                  <c:v>2027</c:v>
                </c:pt>
                <c:pt idx="25">
                  <c:v>2028</c:v>
                </c:pt>
                <c:pt idx="26">
                  <c:v>2029</c:v>
                </c:pt>
                <c:pt idx="27">
                  <c:v>2030</c:v>
                </c:pt>
              </c:numCache>
            </c:numRef>
          </c:cat>
          <c:val>
            <c:numRef>
              <c:f>'[1]INDEXACIÓN Y HONORARIOS'!$D$28:$D$55</c:f>
              <c:numCache>
                <c:formatCode>General</c:formatCode>
                <c:ptCount val="28"/>
                <c:pt idx="21">
                  <c:v>5.2</c:v>
                </c:pt>
                <c:pt idx="22">
                  <c:v>4.0083838358517268</c:v>
                </c:pt>
                <c:pt idx="23">
                  <c:v>4.8216170286592401</c:v>
                </c:pt>
                <c:pt idx="24">
                  <c:v>5.4413407243898861</c:v>
                </c:pt>
                <c:pt idx="25">
                  <c:v>5.828607752125559</c:v>
                </c:pt>
                <c:pt idx="26">
                  <c:v>5.9764778096501106</c:v>
                </c:pt>
                <c:pt idx="27">
                  <c:v>5.9005821400420047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8B-49E1-9E7B-63F4E99E1298}"/>
            </c:ext>
          </c:extLst>
        </c:ser>
        <c:ser>
          <c:idx val="3"/>
          <c:order val="3"/>
          <c:tx>
            <c:strRef>
              <c:f>'[1]INDEXACIÓN Y HONORARIOS'!$E$27</c:f>
              <c:strCache>
                <c:ptCount val="1"/>
                <c:pt idx="0">
                  <c:v>Límite de confianza superior</c:v>
                </c:pt>
              </c:strCache>
            </c:strRef>
          </c:tx>
          <c:spPr>
            <a:ln w="12700" cap="rnd">
              <a:solidFill>
                <a:srgbClr val="E873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'[1]INDEXACIÓN Y HONORARIOS'!$A$28:$A$55</c:f>
              <c:numCache>
                <c:formatCode>General</c:formatCode>
                <c:ptCount val="2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  <c:pt idx="23">
                  <c:v>2026</c:v>
                </c:pt>
                <c:pt idx="24">
                  <c:v>2027</c:v>
                </c:pt>
                <c:pt idx="25">
                  <c:v>2028</c:v>
                </c:pt>
                <c:pt idx="26">
                  <c:v>2029</c:v>
                </c:pt>
                <c:pt idx="27">
                  <c:v>2030</c:v>
                </c:pt>
              </c:numCache>
            </c:numRef>
          </c:cat>
          <c:val>
            <c:numRef>
              <c:f>'[1]INDEXACIÓN Y HONORARIOS'!$E$28:$E$55</c:f>
              <c:numCache>
                <c:formatCode>General</c:formatCode>
                <c:ptCount val="28"/>
                <c:pt idx="21">
                  <c:v>5.2</c:v>
                </c:pt>
                <c:pt idx="22">
                  <c:v>14.940408052894568</c:v>
                </c:pt>
                <c:pt idx="23">
                  <c:v>16.092746060860556</c:v>
                </c:pt>
                <c:pt idx="24">
                  <c:v>17.438593565903407</c:v>
                </c:pt>
                <c:pt idx="25">
                  <c:v>19.016897738941228</c:v>
                </c:pt>
                <c:pt idx="26">
                  <c:v>20.834598882190175</c:v>
                </c:pt>
                <c:pt idx="27">
                  <c:v>22.87606575257178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F8B-49E1-9E7B-63F4E99E12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9630639"/>
        <c:axId val="679632079"/>
      </c:lineChart>
      <c:catAx>
        <c:axId val="679630639"/>
        <c:scaling>
          <c:orientation val="minMax"/>
        </c:scaling>
        <c:delete val="0"/>
        <c:axPos val="b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79632079"/>
        <c:crosses val="autoZero"/>
        <c:auto val="1"/>
        <c:lblAlgn val="ctr"/>
        <c:lblOffset val="100"/>
        <c:noMultiLvlLbl val="0"/>
      </c:catAx>
      <c:valAx>
        <c:axId val="679632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79630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150204</xdr:colOff>
      <xdr:row>0</xdr:row>
      <xdr:rowOff>29158</xdr:rowOff>
    </xdr:from>
    <xdr:to>
      <xdr:col>16</xdr:col>
      <xdr:colOff>524847</xdr:colOff>
      <xdr:row>40</xdr:row>
      <xdr:rowOff>49123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276CE1-73E2-4DFA-A426-C98DBA65F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1579" y="29158"/>
          <a:ext cx="7994643" cy="76399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503420</xdr:colOff>
      <xdr:row>0</xdr:row>
      <xdr:rowOff>171496</xdr:rowOff>
    </xdr:from>
    <xdr:ext cx="1274580" cy="1254157"/>
    <xdr:pic>
      <xdr:nvPicPr>
        <xdr:cNvPr id="2" name="Imagen 1">
          <a:extLst>
            <a:ext uri="{FF2B5EF4-FFF2-40B4-BE49-F238E27FC236}">
              <a16:creationId xmlns:a16="http://schemas.microsoft.com/office/drawing/2014/main" id="{49C463EA-AE03-8240-BA3E-CB1BD1F20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9020" y="171496"/>
          <a:ext cx="1274580" cy="1254157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48</xdr:row>
      <xdr:rowOff>0</xdr:rowOff>
    </xdr:from>
    <xdr:ext cx="304800" cy="301277"/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7F91A50F-8E5E-5D4F-94E5-A1D16DAD1ADA}"/>
            </a:ext>
            <a:ext uri="{147F2762-F138-4A5C-976F-8EAC2B608ADB}">
              <a16:predDERef xmlns:a16="http://schemas.microsoft.com/office/drawing/2014/main" pred="{755064CC-9A1E-43ED-B58F-653455DDB65A}"/>
            </a:ext>
          </a:extLst>
        </xdr:cNvPr>
        <xdr:cNvSpPr>
          <a:spLocks noChangeAspect="1" noChangeArrowheads="1"/>
        </xdr:cNvSpPr>
      </xdr:nvSpPr>
      <xdr:spPr bwMode="auto">
        <a:xfrm>
          <a:off x="2628900" y="9334500"/>
          <a:ext cx="304800" cy="3012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49</xdr:row>
      <xdr:rowOff>59507</xdr:rowOff>
    </xdr:from>
    <xdr:to>
      <xdr:col>11</xdr:col>
      <xdr:colOff>312999</xdr:colOff>
      <xdr:row>64</xdr:row>
      <xdr:rowOff>186316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ADB757-4C5B-8782-4C62-F20A8CD94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87726"/>
          <a:ext cx="10342803" cy="3190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114300</xdr:rowOff>
    </xdr:to>
    <xdr:sp macro="" textlink="">
      <xdr:nvSpPr>
        <xdr:cNvPr id="5121" name="AutoShape 1" descr="Vista previa de imagen">
          <a:extLst>
            <a:ext uri="{FF2B5EF4-FFF2-40B4-BE49-F238E27FC236}">
              <a16:creationId xmlns:a16="http://schemas.microsoft.com/office/drawing/2014/main" id="{4C2F3B42-F1C2-A751-B702-4730410860AC}"/>
            </a:ext>
          </a:extLst>
        </xdr:cNvPr>
        <xdr:cNvSpPr>
          <a:spLocks noChangeAspect="1" noChangeArrowheads="1"/>
        </xdr:cNvSpPr>
      </xdr:nvSpPr>
      <xdr:spPr bwMode="auto">
        <a:xfrm>
          <a:off x="142875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428625</xdr:colOff>
      <xdr:row>1</xdr:row>
      <xdr:rowOff>123825</xdr:rowOff>
    </xdr:from>
    <xdr:to>
      <xdr:col>18</xdr:col>
      <xdr:colOff>118755</xdr:colOff>
      <xdr:row>14</xdr:row>
      <xdr:rowOff>441595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479F48-2912-CE1E-E047-9FA352417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30125" y="314325"/>
          <a:ext cx="8592830" cy="33371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259080</xdr:colOff>
      <xdr:row>26</xdr:row>
      <xdr:rowOff>106680</xdr:rowOff>
    </xdr:from>
    <xdr:to>
      <xdr:col>13</xdr:col>
      <xdr:colOff>254000</xdr:colOff>
      <xdr:row>50</xdr:row>
      <xdr:rowOff>25400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1EC5DB7-5018-46AD-AE19-5F9D9622A7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22861</xdr:colOff>
      <xdr:row>1</xdr:row>
      <xdr:rowOff>0</xdr:rowOff>
    </xdr:from>
    <xdr:ext cx="14313747" cy="95249"/>
    <xdr:pic>
      <xdr:nvPicPr>
        <xdr:cNvPr id="3" name="Imagen 16">
          <a:extLst>
            <a:ext uri="{FF2B5EF4-FFF2-40B4-BE49-F238E27FC236}">
              <a16:creationId xmlns:a16="http://schemas.microsoft.com/office/drawing/2014/main" id="{E4E23135-65BC-42AA-B075-E12763B4F5EE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22861" y="666750"/>
          <a:ext cx="14313747" cy="952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</xdr:colOff>
      <xdr:row>0</xdr:row>
      <xdr:rowOff>0</xdr:rowOff>
    </xdr:from>
    <xdr:ext cx="1188720" cy="738459"/>
    <xdr:pic>
      <xdr:nvPicPr>
        <xdr:cNvPr id="4" name="Imagen 3">
          <a:extLst>
            <a:ext uri="{FF2B5EF4-FFF2-40B4-BE49-F238E27FC236}">
              <a16:creationId xmlns:a16="http://schemas.microsoft.com/office/drawing/2014/main" id="{99059AF3-5DA8-4239-9201-DFCB57D2B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7620" y="0"/>
          <a:ext cx="1188720" cy="73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Usuario/Downloads/13_12_2025_Presupuestos%20Licitaciones%20Proyectos_de_revitalizaci&#243;n_Estratagia_revitaliza_tu_barrio.%20V-2%20San%20Berna%20(2).xlsx" TargetMode="External"/><Relationship Id="rId1" Type="http://schemas.openxmlformats.org/officeDocument/2006/relationships/externalLinkPath" Target="file:///C:/Users/Usuario/Downloads/13_12_2025_Presupuestos%20Licitaciones%20Proyectos_de_revitalizaci&#243;n_Estratagia_revitaliza_tu_barrio.%20V-2%20San%20Berna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ärea Parque"/>
      <sheetName val="ärea andenes"/>
      <sheetName val="ärea calzadas"/>
      <sheetName val="Pres resumen San Bernardo"/>
      <sheetName val="Diseños-Parques-Lote 1"/>
      <sheetName val="Interv-E y D Parques Lote 1 "/>
      <sheetName val="Pres Obras Lote 1"/>
      <sheetName val="AIU Obras Lote 1"/>
      <sheetName val="Interv-Obra Parques Lote 1"/>
      <sheetName val="INDEXACIÓN Y HONORARIOS"/>
      <sheetName val="SMMLV 2026 COMPARATIVO"/>
      <sheetName val="FACTOR MULTIPLICADOR"/>
      <sheetName val="FACTORES DE INDEXACIÓN"/>
      <sheetName val="Diseños-Corredores-Lote 3"/>
      <sheetName val="Interv-E y D Corred Lote 3"/>
      <sheetName val="OBRAS LOTE 3"/>
      <sheetName val="AIU LOTE 3"/>
      <sheetName val="Interv-Obra Corred Lote 3"/>
      <sheetName val="Diseños-Corredores-Lote 4"/>
      <sheetName val="Interv-E y D Corred Lote 4"/>
      <sheetName val="OBRAS LOTE 4"/>
      <sheetName val="AIU LOTE 4"/>
      <sheetName val="Interv-Obra Corred Lote 4"/>
      <sheetName val="Diseños-Corredores-Lote 5"/>
      <sheetName val="Interv-E y D Corred Lote 5"/>
      <sheetName val="OBRAS LOTE 5"/>
      <sheetName val="AIU LOTE 5"/>
      <sheetName val="Interv-Obra Corred Lote 5"/>
      <sheetName val="Diseños-Corredores-Lote 6"/>
      <sheetName val="Interv-E y D Corred Lote 6"/>
      <sheetName val="OBRAS LOTE 6"/>
      <sheetName val="AIU LOTE 6"/>
      <sheetName val="Interv-Obra Corred Lote 6"/>
      <sheetName val="Diseños-Sumapaz-Lote 7"/>
      <sheetName val="Interv-E y D Sumapaz Lote 7"/>
      <sheetName val="OBRAS SUMAPAZ LOTE 7"/>
      <sheetName val="AIU SUMAPAZ LOTE 7"/>
      <sheetName val="Interv-Obra Sumapaz Lote 7"/>
      <sheetName val="CUADRO DE AREAS SUMAPAZ"/>
      <sheetName val="PRES NAZARETH"/>
      <sheetName val="PRES NUEVA GRANADA "/>
      <sheetName val="COSTOS TRANSPORTE RURALIDAD"/>
      <sheetName val="TIPOLOGIAS"/>
      <sheetName val="PRECIO VIA"/>
    </sheetNames>
    <sheetDataSet>
      <sheetData sheetId="0"/>
      <sheetData sheetId="1"/>
      <sheetData sheetId="2"/>
      <sheetData sheetId="3">
        <row r="3">
          <cell r="O3">
            <v>0.32</v>
          </cell>
        </row>
      </sheetData>
      <sheetData sheetId="4"/>
      <sheetData sheetId="5"/>
      <sheetData sheetId="6">
        <row r="6">
          <cell r="C6" t="str">
            <v>PROYECTO ESTUDIOS, DISEÑOS Y OBRAS PARA REVITALIZAR LAS ÁREAS DE CORREDORES URBANOS, PARQUES Y ESPACIO PÚBLICO PARA LA CONECTIVIDAD PRIORITARIOS, DENTRO DEL PROGRAMA MEJORA TU BARRIO EN LA LOCALIDAD DE SANTAFE</v>
          </cell>
        </row>
      </sheetData>
      <sheetData sheetId="7"/>
      <sheetData sheetId="8"/>
      <sheetData sheetId="9">
        <row r="27">
          <cell r="B27" t="str">
            <v>Valores</v>
          </cell>
          <cell r="C27" t="str">
            <v>Previsión</v>
          </cell>
          <cell r="D27" t="str">
            <v>Límite de confianza inferior</v>
          </cell>
          <cell r="E27" t="str">
            <v>Límite de confianza superior</v>
          </cell>
        </row>
        <row r="28">
          <cell r="A28">
            <v>2003</v>
          </cell>
          <cell r="B28">
            <v>6.49</v>
          </cell>
        </row>
        <row r="29">
          <cell r="A29">
            <v>2004</v>
          </cell>
          <cell r="B29">
            <v>5.5</v>
          </cell>
        </row>
        <row r="30">
          <cell r="A30">
            <v>2005</v>
          </cell>
          <cell r="B30">
            <v>4.8499999999999996</v>
          </cell>
        </row>
        <row r="31">
          <cell r="A31">
            <v>2006</v>
          </cell>
          <cell r="B31">
            <v>4.4800000000000004</v>
          </cell>
        </row>
        <row r="32">
          <cell r="A32">
            <v>2007</v>
          </cell>
          <cell r="B32">
            <v>5.69</v>
          </cell>
        </row>
        <row r="33">
          <cell r="A33">
            <v>2008</v>
          </cell>
          <cell r="B33">
            <v>7.67</v>
          </cell>
        </row>
        <row r="34">
          <cell r="A34">
            <v>2009</v>
          </cell>
          <cell r="B34">
            <v>2</v>
          </cell>
        </row>
        <row r="35">
          <cell r="A35">
            <v>2010</v>
          </cell>
          <cell r="B35">
            <v>3.17</v>
          </cell>
        </row>
        <row r="36">
          <cell r="A36">
            <v>2011</v>
          </cell>
          <cell r="B36">
            <v>3.73</v>
          </cell>
        </row>
        <row r="37">
          <cell r="A37">
            <v>2012</v>
          </cell>
          <cell r="B37">
            <v>2.44</v>
          </cell>
        </row>
        <row r="38">
          <cell r="A38">
            <v>2013</v>
          </cell>
          <cell r="B38">
            <v>1.94</v>
          </cell>
        </row>
        <row r="39">
          <cell r="A39">
            <v>2014</v>
          </cell>
          <cell r="B39">
            <v>3.66</v>
          </cell>
        </row>
        <row r="40">
          <cell r="A40">
            <v>2015</v>
          </cell>
          <cell r="B40">
            <v>6.77</v>
          </cell>
        </row>
        <row r="41">
          <cell r="A41">
            <v>2016</v>
          </cell>
          <cell r="B41">
            <v>5.75</v>
          </cell>
        </row>
        <row r="42">
          <cell r="A42">
            <v>2017</v>
          </cell>
          <cell r="B42">
            <v>4.09</v>
          </cell>
        </row>
        <row r="43">
          <cell r="A43">
            <v>2018</v>
          </cell>
          <cell r="B43">
            <v>3.18</v>
          </cell>
        </row>
        <row r="44">
          <cell r="A44">
            <v>2019</v>
          </cell>
          <cell r="B44">
            <v>3.8</v>
          </cell>
        </row>
        <row r="45">
          <cell r="A45">
            <v>2020</v>
          </cell>
          <cell r="B45">
            <v>1.61</v>
          </cell>
        </row>
        <row r="46">
          <cell r="A46">
            <v>2021</v>
          </cell>
          <cell r="B46">
            <v>5.62</v>
          </cell>
        </row>
        <row r="47">
          <cell r="A47">
            <v>2022</v>
          </cell>
          <cell r="B47">
            <v>13.12</v>
          </cell>
        </row>
        <row r="48">
          <cell r="A48">
            <v>2023</v>
          </cell>
          <cell r="B48">
            <v>9.2799999999999994</v>
          </cell>
        </row>
        <row r="49">
          <cell r="A49">
            <v>2024</v>
          </cell>
          <cell r="B49">
            <v>5.2</v>
          </cell>
          <cell r="C49">
            <v>5.2</v>
          </cell>
          <cell r="D49">
            <v>5.2</v>
          </cell>
          <cell r="E49">
            <v>5.2</v>
          </cell>
        </row>
        <row r="50">
          <cell r="A50">
            <v>2025</v>
          </cell>
          <cell r="C50">
            <v>9.474395944373148</v>
          </cell>
          <cell r="D50">
            <v>4.0083838358517268</v>
          </cell>
          <cell r="E50">
            <v>14.940408052894568</v>
          </cell>
        </row>
        <row r="51">
          <cell r="A51">
            <v>2026</v>
          </cell>
          <cell r="C51">
            <v>10.457181544759898</v>
          </cell>
          <cell r="D51">
            <v>4.8216170286592401</v>
          </cell>
          <cell r="E51">
            <v>16.092746060860556</v>
          </cell>
        </row>
        <row r="52">
          <cell r="A52">
            <v>2027</v>
          </cell>
          <cell r="C52">
            <v>11.439967145146646</v>
          </cell>
          <cell r="D52">
            <v>5.4413407243898861</v>
          </cell>
          <cell r="E52">
            <v>17.438593565903407</v>
          </cell>
        </row>
        <row r="53">
          <cell r="A53">
            <v>2028</v>
          </cell>
          <cell r="C53">
            <v>12.422752745533394</v>
          </cell>
          <cell r="D53">
            <v>5.828607752125559</v>
          </cell>
          <cell r="E53">
            <v>19.016897738941228</v>
          </cell>
        </row>
        <row r="54">
          <cell r="A54">
            <v>2029</v>
          </cell>
          <cell r="C54">
            <v>13.405538345920142</v>
          </cell>
          <cell r="D54">
            <v>5.9764778096501106</v>
          </cell>
          <cell r="E54">
            <v>20.834598882190175</v>
          </cell>
        </row>
        <row r="55">
          <cell r="A55">
            <v>2030</v>
          </cell>
          <cell r="C55">
            <v>14.388323946306892</v>
          </cell>
          <cell r="D55">
            <v>5.9005821400420047</v>
          </cell>
          <cell r="E55">
            <v>22.87606575257178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2863D8-7E94-4DC0-878E-50D04CEED868}" name="Tabla6" displayName="Tabla6" ref="A27:E55" totalsRowShown="0">
  <autoFilter ref="A27:E55" xr:uid="{D92863D8-7E94-4DC0-878E-50D04CEED868}"/>
  <tableColumns count="5">
    <tableColumn id="1" xr3:uid="{1F018797-A52D-4086-BA41-70E23DAC3975}" name="Escala de tiempo"/>
    <tableColumn id="2" xr3:uid="{45389924-D883-4C47-8238-EFAA1EA26332}" name="Valores"/>
    <tableColumn id="3" xr3:uid="{EF7B71B1-9E6E-404C-92C8-B37894EE1A1B}" name="Previsión" dataDxfId="2">
      <calculatedColumnFormula>_xlfn.FORECAST.ETS(A28,$B$28:$B$49,$A$28:$A$49,1,1)</calculatedColumnFormula>
    </tableColumn>
    <tableColumn id="4" xr3:uid="{616E450E-DC6E-4CE2-B5AD-04B4D005D5BF}" name="Límite de confianza inferior" dataDxfId="1">
      <calculatedColumnFormula>C28-_xlfn.FORECAST.ETS.CONFINT(A28,$B$28:$B$49,$A$28:$A$49,0.95,1,1)</calculatedColumnFormula>
    </tableColumn>
    <tableColumn id="5" xr3:uid="{FEEC6A5B-81AF-498E-B1DF-32CFD3C4AC37}" name="Límite de confianza superior" dataDxfId="0">
      <calculatedColumnFormula>C28+_xlfn.FORECAST.ETS.CONFINT(A28,$B$28:$B$49,$A$28:$A$49,0.95,1,1)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260611_SAN%20BERNARDO_LP/Documentos%20reunion%2029%20abril%20habi/1A.%20Visor_BPR_2025-I_Fase-II_MO_2026_21-04-2026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50196-5EFA-4FD1-9B64-18406AD0B491}">
  <dimension ref="A1:F33"/>
  <sheetViews>
    <sheetView topLeftCell="A20" workbookViewId="0">
      <selection sqref="A1:XFD1048576"/>
    </sheetView>
  </sheetViews>
  <sheetFormatPr baseColWidth="10" defaultColWidth="11.5" defaultRowHeight="15" x14ac:dyDescent="0.2"/>
  <cols>
    <col min="2" max="2" width="18.1640625" bestFit="1" customWidth="1"/>
    <col min="3" max="3" width="25.5" bestFit="1" customWidth="1"/>
    <col min="4" max="4" width="24.1640625" bestFit="1" customWidth="1"/>
    <col min="6" max="6" width="17.33203125" bestFit="1" customWidth="1"/>
  </cols>
  <sheetData>
    <row r="1" spans="1:6" s="152" customFormat="1" x14ac:dyDescent="0.2">
      <c r="A1" s="151" t="s">
        <v>0</v>
      </c>
      <c r="B1" s="151" t="s">
        <v>1</v>
      </c>
      <c r="C1" s="151" t="s">
        <v>2</v>
      </c>
      <c r="D1" s="151" t="s">
        <v>3</v>
      </c>
      <c r="E1" s="151" t="s">
        <v>4</v>
      </c>
      <c r="F1" s="151" t="s">
        <v>5</v>
      </c>
    </row>
    <row r="2" spans="1:6" x14ac:dyDescent="0.2">
      <c r="A2" s="153">
        <v>140889</v>
      </c>
      <c r="B2" s="153" t="s">
        <v>6</v>
      </c>
      <c r="C2" s="153">
        <v>11180</v>
      </c>
      <c r="D2" s="154">
        <v>3000840</v>
      </c>
      <c r="E2" s="153">
        <v>148.80053699999999</v>
      </c>
      <c r="F2" s="153" t="s">
        <v>7</v>
      </c>
    </row>
    <row r="3" spans="1:6" x14ac:dyDescent="0.2">
      <c r="A3" s="153">
        <v>161648</v>
      </c>
      <c r="B3" s="153" t="s">
        <v>6</v>
      </c>
      <c r="C3" s="153">
        <v>11181</v>
      </c>
      <c r="D3" s="154">
        <v>3000840</v>
      </c>
      <c r="E3" s="153">
        <v>207.33838900000001</v>
      </c>
      <c r="F3" s="153" t="s">
        <v>7</v>
      </c>
    </row>
    <row r="4" spans="1:6" x14ac:dyDescent="0.2">
      <c r="A4" s="95">
        <v>69571</v>
      </c>
      <c r="B4" s="95" t="s">
        <v>6</v>
      </c>
      <c r="C4" s="95">
        <v>11179</v>
      </c>
      <c r="D4" s="154">
        <v>3000845</v>
      </c>
      <c r="E4" s="95">
        <v>320.62088199999999</v>
      </c>
      <c r="F4" s="95" t="s">
        <v>8</v>
      </c>
    </row>
    <row r="5" spans="1:6" x14ac:dyDescent="0.2">
      <c r="A5" s="95">
        <v>144574</v>
      </c>
      <c r="B5" s="95" t="s">
        <v>6</v>
      </c>
      <c r="C5" s="95">
        <v>11178</v>
      </c>
      <c r="D5" s="154">
        <v>3000845</v>
      </c>
      <c r="E5" s="95">
        <v>322.64295199999998</v>
      </c>
      <c r="F5" s="95" t="s">
        <v>8</v>
      </c>
    </row>
    <row r="6" spans="1:6" x14ac:dyDescent="0.2">
      <c r="A6" s="95">
        <v>5136</v>
      </c>
      <c r="B6" s="95" t="s">
        <v>6</v>
      </c>
      <c r="C6" s="95">
        <v>10860</v>
      </c>
      <c r="D6" s="154">
        <v>3000847</v>
      </c>
      <c r="E6" s="95">
        <v>168.07724200000001</v>
      </c>
      <c r="F6" s="95" t="s">
        <v>8</v>
      </c>
    </row>
    <row r="7" spans="1:6" x14ac:dyDescent="0.2">
      <c r="A7" s="95">
        <v>150140</v>
      </c>
      <c r="B7" s="95" t="s">
        <v>6</v>
      </c>
      <c r="C7" s="95">
        <v>10861</v>
      </c>
      <c r="D7" s="154">
        <v>3000847</v>
      </c>
      <c r="E7" s="95">
        <v>243.20513399999999</v>
      </c>
      <c r="F7" s="95" t="s">
        <v>8</v>
      </c>
    </row>
    <row r="8" spans="1:6" x14ac:dyDescent="0.2">
      <c r="A8" s="95">
        <v>34209</v>
      </c>
      <c r="B8" s="95" t="s">
        <v>9</v>
      </c>
      <c r="C8" s="155">
        <v>11184</v>
      </c>
      <c r="D8" s="154">
        <v>3000855</v>
      </c>
      <c r="E8" s="95">
        <v>105.151714</v>
      </c>
      <c r="F8" s="95" t="s">
        <v>8</v>
      </c>
    </row>
    <row r="9" spans="1:6" x14ac:dyDescent="0.2">
      <c r="A9" s="95">
        <v>138327</v>
      </c>
      <c r="B9" s="95" t="s">
        <v>6</v>
      </c>
      <c r="C9" s="95">
        <v>11185</v>
      </c>
      <c r="D9" s="154">
        <v>3000855</v>
      </c>
      <c r="E9" s="95">
        <v>128.520275</v>
      </c>
      <c r="F9" s="95" t="s">
        <v>8</v>
      </c>
    </row>
    <row r="10" spans="1:6" x14ac:dyDescent="0.2">
      <c r="A10" s="95">
        <v>17657</v>
      </c>
      <c r="B10" s="95" t="s">
        <v>6</v>
      </c>
      <c r="C10" s="95">
        <v>10858</v>
      </c>
      <c r="D10" s="154">
        <v>3000859</v>
      </c>
      <c r="E10" s="95">
        <v>141.07601099999999</v>
      </c>
      <c r="F10" s="95" t="s">
        <v>8</v>
      </c>
    </row>
    <row r="11" spans="1:6" x14ac:dyDescent="0.2">
      <c r="A11" s="95">
        <v>161626</v>
      </c>
      <c r="B11" s="95" t="s">
        <v>9</v>
      </c>
      <c r="C11" s="155">
        <v>10859</v>
      </c>
      <c r="D11" s="154">
        <v>3000859</v>
      </c>
      <c r="E11" s="95">
        <v>179.55002300000001</v>
      </c>
      <c r="F11" s="95" t="s">
        <v>8</v>
      </c>
    </row>
    <row r="12" spans="1:6" x14ac:dyDescent="0.2">
      <c r="A12" s="95">
        <v>91794</v>
      </c>
      <c r="B12" s="95" t="s">
        <v>6</v>
      </c>
      <c r="C12" s="95">
        <v>10849</v>
      </c>
      <c r="D12" s="154">
        <v>3000864</v>
      </c>
      <c r="E12" s="95">
        <v>203.00386499999999</v>
      </c>
      <c r="F12" s="95" t="s">
        <v>8</v>
      </c>
    </row>
    <row r="13" spans="1:6" x14ac:dyDescent="0.2">
      <c r="A13" s="95">
        <v>143874</v>
      </c>
      <c r="B13" s="95" t="s">
        <v>6</v>
      </c>
      <c r="C13" s="155">
        <v>10848</v>
      </c>
      <c r="D13" s="154">
        <v>3000864</v>
      </c>
      <c r="E13" s="95">
        <v>112.819681</v>
      </c>
      <c r="F13" s="95" t="s">
        <v>8</v>
      </c>
    </row>
    <row r="14" spans="1:6" x14ac:dyDescent="0.2">
      <c r="A14" s="95">
        <v>38084</v>
      </c>
      <c r="B14" s="95" t="s">
        <v>6</v>
      </c>
      <c r="C14" s="95">
        <v>512322</v>
      </c>
      <c r="D14" s="154">
        <v>3000865</v>
      </c>
      <c r="E14" s="95">
        <v>112.438402</v>
      </c>
      <c r="F14" s="95" t="s">
        <v>8</v>
      </c>
    </row>
    <row r="15" spans="1:6" x14ac:dyDescent="0.2">
      <c r="A15" s="95">
        <v>161311</v>
      </c>
      <c r="B15" s="95" t="s">
        <v>9</v>
      </c>
      <c r="C15" s="155">
        <v>512324</v>
      </c>
      <c r="D15" s="154">
        <v>3000865</v>
      </c>
      <c r="E15" s="95">
        <v>103.775682</v>
      </c>
      <c r="F15" s="95" t="s">
        <v>8</v>
      </c>
    </row>
    <row r="16" spans="1:6" x14ac:dyDescent="0.2">
      <c r="A16" s="95">
        <v>38750</v>
      </c>
      <c r="B16" s="95" t="s">
        <v>6</v>
      </c>
      <c r="C16" s="95">
        <v>512321</v>
      </c>
      <c r="D16" s="154">
        <v>3000870</v>
      </c>
      <c r="E16" s="95">
        <v>67.192784000000003</v>
      </c>
      <c r="F16" s="95" t="s">
        <v>8</v>
      </c>
    </row>
    <row r="17" spans="1:6" x14ac:dyDescent="0.2">
      <c r="A17" s="95">
        <v>116139</v>
      </c>
      <c r="B17" s="95" t="s">
        <v>6</v>
      </c>
      <c r="C17" s="95">
        <v>512319</v>
      </c>
      <c r="D17" s="154">
        <v>3000870</v>
      </c>
      <c r="E17" s="95">
        <v>80.511218999999997</v>
      </c>
      <c r="F17" s="95" t="s">
        <v>8</v>
      </c>
    </row>
    <row r="18" spans="1:6" x14ac:dyDescent="0.2">
      <c r="A18" s="153">
        <v>43100</v>
      </c>
      <c r="B18" s="153" t="s">
        <v>10</v>
      </c>
      <c r="C18" s="153">
        <v>512318</v>
      </c>
      <c r="D18" s="154">
        <v>3000876</v>
      </c>
      <c r="E18" s="153">
        <v>76.353514000000004</v>
      </c>
      <c r="F18" s="153" t="s">
        <v>7</v>
      </c>
    </row>
    <row r="19" spans="1:6" x14ac:dyDescent="0.2">
      <c r="A19" s="153">
        <v>114749</v>
      </c>
      <c r="B19" s="153" t="s">
        <v>6</v>
      </c>
      <c r="C19" s="153">
        <v>512316</v>
      </c>
      <c r="D19" s="154">
        <v>3000876</v>
      </c>
      <c r="E19" s="153">
        <v>80.163235999999998</v>
      </c>
      <c r="F19" s="153" t="s">
        <v>7</v>
      </c>
    </row>
    <row r="20" spans="1:6" x14ac:dyDescent="0.2">
      <c r="A20" s="95">
        <v>82926</v>
      </c>
      <c r="B20" s="95" t="s">
        <v>6</v>
      </c>
      <c r="C20" s="95">
        <v>10857</v>
      </c>
      <c r="D20" s="154">
        <v>3000878</v>
      </c>
      <c r="E20" s="95">
        <v>434.26648499999999</v>
      </c>
      <c r="F20" s="95" t="s">
        <v>8</v>
      </c>
    </row>
    <row r="21" spans="1:6" x14ac:dyDescent="0.2">
      <c r="A21" s="95">
        <v>150492</v>
      </c>
      <c r="B21" s="95" t="s">
        <v>6</v>
      </c>
      <c r="C21" s="95">
        <v>10856</v>
      </c>
      <c r="D21" s="154">
        <v>3000878</v>
      </c>
      <c r="E21" s="95">
        <v>269.15207600000002</v>
      </c>
      <c r="F21" s="95" t="s">
        <v>8</v>
      </c>
    </row>
    <row r="22" spans="1:6" x14ac:dyDescent="0.2">
      <c r="A22" s="95">
        <v>75270</v>
      </c>
      <c r="B22" s="95" t="s">
        <v>6</v>
      </c>
      <c r="C22" s="95">
        <v>10854</v>
      </c>
      <c r="D22" s="154">
        <v>3000909</v>
      </c>
      <c r="E22" s="95">
        <v>181.21369799999999</v>
      </c>
      <c r="F22" s="95" t="s">
        <v>8</v>
      </c>
    </row>
    <row r="23" spans="1:6" x14ac:dyDescent="0.2">
      <c r="A23" s="95">
        <v>107921</v>
      </c>
      <c r="B23" s="95" t="s">
        <v>6</v>
      </c>
      <c r="C23" s="95">
        <v>10855</v>
      </c>
      <c r="D23" s="154">
        <v>3000909</v>
      </c>
      <c r="E23" s="95">
        <v>250.32018199999999</v>
      </c>
      <c r="F23" s="95" t="s">
        <v>8</v>
      </c>
    </row>
    <row r="24" spans="1:6" x14ac:dyDescent="0.2">
      <c r="A24" s="95">
        <v>64866</v>
      </c>
      <c r="B24" s="95" t="s">
        <v>6</v>
      </c>
      <c r="C24" s="95">
        <v>10853</v>
      </c>
      <c r="D24" s="154">
        <v>3000941</v>
      </c>
      <c r="E24" s="95">
        <v>227.930485</v>
      </c>
      <c r="F24" s="95" t="s">
        <v>8</v>
      </c>
    </row>
    <row r="25" spans="1:6" x14ac:dyDescent="0.2">
      <c r="A25" s="95">
        <v>94376</v>
      </c>
      <c r="B25" s="95" t="s">
        <v>6</v>
      </c>
      <c r="C25" s="95">
        <v>10852</v>
      </c>
      <c r="D25" s="154">
        <v>3000941</v>
      </c>
      <c r="E25" s="95">
        <v>269.12420900000001</v>
      </c>
      <c r="F25" s="95" t="s">
        <v>8</v>
      </c>
    </row>
    <row r="26" spans="1:6" x14ac:dyDescent="0.2">
      <c r="A26" s="95">
        <v>114036</v>
      </c>
      <c r="B26" s="95" t="s">
        <v>6</v>
      </c>
      <c r="C26" s="95">
        <v>10851</v>
      </c>
      <c r="D26" s="154">
        <v>3000973</v>
      </c>
      <c r="E26" s="95">
        <v>226.24109999999999</v>
      </c>
      <c r="F26" s="95" t="s">
        <v>8</v>
      </c>
    </row>
    <row r="27" spans="1:6" x14ac:dyDescent="0.2">
      <c r="A27" s="95">
        <v>115286</v>
      </c>
      <c r="B27" s="95" t="s">
        <v>6</v>
      </c>
      <c r="C27" s="95">
        <v>10850</v>
      </c>
      <c r="D27" s="154">
        <v>3000973</v>
      </c>
      <c r="E27" s="95">
        <v>195.24141599999999</v>
      </c>
      <c r="F27" s="95" t="s">
        <v>8</v>
      </c>
    </row>
    <row r="28" spans="1:6" x14ac:dyDescent="0.2">
      <c r="A28" s="95">
        <v>11409</v>
      </c>
      <c r="B28" s="95" t="s">
        <v>6</v>
      </c>
      <c r="C28" s="95">
        <v>92058894</v>
      </c>
      <c r="D28" s="95">
        <v>3002361</v>
      </c>
      <c r="E28" s="95">
        <v>15.687735</v>
      </c>
      <c r="F28" s="95" t="s">
        <v>8</v>
      </c>
    </row>
    <row r="29" spans="1:6" x14ac:dyDescent="0.2">
      <c r="E29">
        <f>SUM(E2:E28)</f>
        <v>4870.4189279999991</v>
      </c>
    </row>
    <row r="30" spans="1:6" ht="112" x14ac:dyDescent="0.2">
      <c r="D30" t="s">
        <v>11</v>
      </c>
      <c r="E30">
        <f>SUM(E8:E15)</f>
        <v>1086.3356530000001</v>
      </c>
      <c r="F30" s="156" t="s">
        <v>12</v>
      </c>
    </row>
    <row r="31" spans="1:6" x14ac:dyDescent="0.2">
      <c r="D31" t="s">
        <v>13</v>
      </c>
      <c r="E31">
        <f>SUM(E14:E28)</f>
        <v>2589.6122230000001</v>
      </c>
    </row>
    <row r="33" spans="4:5" x14ac:dyDescent="0.2">
      <c r="D33" t="s">
        <v>14</v>
      </c>
      <c r="E33">
        <f>+E8+E11+E13+E15</f>
        <v>501.2971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1C3BF-BA2F-4BA0-85A4-5CA2CEE7086E}">
  <dimension ref="A1:J2"/>
  <sheetViews>
    <sheetView workbookViewId="0">
      <selection sqref="A1:XFD1048576"/>
    </sheetView>
  </sheetViews>
  <sheetFormatPr baseColWidth="10" defaultColWidth="11.5" defaultRowHeight="15" x14ac:dyDescent="0.2"/>
  <cols>
    <col min="1" max="1" width="13.5" customWidth="1"/>
    <col min="2" max="2" width="8.5" bestFit="1" customWidth="1"/>
    <col min="4" max="4" width="14" bestFit="1" customWidth="1"/>
    <col min="6" max="6" width="15.1640625" bestFit="1" customWidth="1"/>
    <col min="7" max="7" width="11.5" bestFit="1" customWidth="1"/>
    <col min="8" max="8" width="11.83203125" bestFit="1" customWidth="1"/>
    <col min="9" max="9" width="10.6640625" bestFit="1" customWidth="1"/>
    <col min="10" max="10" width="11.5" bestFit="1" customWidth="1"/>
  </cols>
  <sheetData>
    <row r="1" spans="1:10" s="152" customFormat="1" x14ac:dyDescent="0.2">
      <c r="A1" s="151" t="s">
        <v>15</v>
      </c>
      <c r="B1" s="151" t="s">
        <v>16</v>
      </c>
      <c r="C1" s="151" t="s">
        <v>17</v>
      </c>
      <c r="D1" s="151" t="s">
        <v>18</v>
      </c>
      <c r="E1" s="151" t="s">
        <v>4</v>
      </c>
      <c r="F1" s="151" t="s">
        <v>19</v>
      </c>
      <c r="G1" s="151" t="s">
        <v>20</v>
      </c>
      <c r="H1" s="151" t="s">
        <v>21</v>
      </c>
      <c r="I1" s="151" t="s">
        <v>22</v>
      </c>
      <c r="J1" s="151" t="s">
        <v>23</v>
      </c>
    </row>
    <row r="2" spans="1:10" x14ac:dyDescent="0.2">
      <c r="A2" s="95" t="s">
        <v>24</v>
      </c>
      <c r="B2" s="95">
        <v>2</v>
      </c>
      <c r="C2" s="95" t="s">
        <v>25</v>
      </c>
      <c r="D2" s="95" t="s">
        <v>26</v>
      </c>
      <c r="E2" s="95">
        <v>1994.679766</v>
      </c>
      <c r="F2" s="95" t="s">
        <v>27</v>
      </c>
      <c r="G2" s="95" t="s">
        <v>28</v>
      </c>
      <c r="H2" s="95" t="s">
        <v>29</v>
      </c>
      <c r="I2" s="95">
        <v>3</v>
      </c>
      <c r="J2" s="157">
        <v>37987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1F797-E64F-A747-85A8-CF520012A43A}">
  <sheetPr>
    <tabColor theme="7"/>
  </sheetPr>
  <dimension ref="A1:L167"/>
  <sheetViews>
    <sheetView tabSelected="1" view="pageBreakPreview" topLeftCell="A23" zoomScale="60" zoomScaleNormal="50" workbookViewId="0">
      <selection activeCell="H49" sqref="H49"/>
    </sheetView>
  </sheetViews>
  <sheetFormatPr baseColWidth="10" defaultColWidth="11.5" defaultRowHeight="14" x14ac:dyDescent="0.2"/>
  <cols>
    <col min="1" max="1" width="8.1640625" style="46" customWidth="1"/>
    <col min="2" max="2" width="8.5" style="51" customWidth="1"/>
    <col min="3" max="3" width="38.5" style="172" customWidth="1"/>
    <col min="4" max="4" width="21" style="172" customWidth="1"/>
    <col min="5" max="5" width="9.5" style="17" customWidth="1"/>
    <col min="6" max="6" width="16.5" style="173" customWidth="1"/>
    <col min="7" max="7" width="19.5" style="170" customWidth="1"/>
    <col min="8" max="8" width="32" style="46" customWidth="1"/>
    <col min="9" max="9" width="20.83203125" style="46" customWidth="1"/>
    <col min="10" max="10" width="9.83203125" style="46" customWidth="1"/>
    <col min="11" max="11" width="12.6640625" style="46" bestFit="1" customWidth="1"/>
    <col min="12" max="16384" width="11.5" style="46"/>
  </cols>
  <sheetData>
    <row r="1" spans="1:12" ht="25.5" customHeight="1" x14ac:dyDescent="0.2">
      <c r="A1" s="184"/>
      <c r="B1" s="280" t="s">
        <v>30</v>
      </c>
      <c r="C1" s="281"/>
      <c r="D1" s="281"/>
      <c r="E1" s="281"/>
      <c r="F1" s="281"/>
      <c r="G1" s="281"/>
      <c r="H1" s="281"/>
      <c r="I1" s="259"/>
      <c r="J1" s="260"/>
      <c r="K1" s="184"/>
      <c r="L1" s="184"/>
    </row>
    <row r="2" spans="1:12" ht="60" customHeight="1" x14ac:dyDescent="0.2">
      <c r="A2" s="184"/>
      <c r="B2" s="257" t="s">
        <v>31</v>
      </c>
      <c r="C2" s="282"/>
      <c r="D2" s="282"/>
      <c r="E2" s="282"/>
      <c r="F2" s="282"/>
      <c r="G2" s="282"/>
      <c r="H2" s="282"/>
      <c r="I2" s="261"/>
      <c r="J2" s="262"/>
      <c r="K2" s="184"/>
      <c r="L2" s="184"/>
    </row>
    <row r="3" spans="1:12" ht="41.25" customHeight="1" x14ac:dyDescent="0.2">
      <c r="A3" s="184"/>
      <c r="B3" s="283" t="s">
        <v>342</v>
      </c>
      <c r="C3" s="284"/>
      <c r="D3" s="284"/>
      <c r="E3" s="284"/>
      <c r="F3" s="284"/>
      <c r="G3" s="284"/>
      <c r="H3" s="284"/>
      <c r="I3" s="263"/>
      <c r="J3" s="264"/>
      <c r="K3" s="184"/>
      <c r="L3" s="184"/>
    </row>
    <row r="4" spans="1:12" ht="21.75" customHeight="1" x14ac:dyDescent="0.2">
      <c r="A4" s="184"/>
      <c r="B4" s="271" t="s">
        <v>32</v>
      </c>
      <c r="C4" s="272"/>
      <c r="D4" s="272"/>
      <c r="E4" s="272"/>
      <c r="F4" s="272"/>
      <c r="G4" s="272"/>
      <c r="H4" s="273"/>
      <c r="I4" s="257"/>
      <c r="J4" s="258"/>
      <c r="K4" s="184"/>
      <c r="L4" s="184"/>
    </row>
    <row r="5" spans="1:12" ht="3.75" customHeight="1" x14ac:dyDescent="0.2">
      <c r="A5" s="184"/>
      <c r="B5" s="274"/>
      <c r="C5" s="275"/>
      <c r="D5" s="275"/>
      <c r="E5" s="275"/>
      <c r="F5" s="275"/>
      <c r="G5" s="275"/>
      <c r="H5" s="276"/>
      <c r="I5" s="168"/>
      <c r="J5" s="200"/>
      <c r="K5" s="184"/>
      <c r="L5" s="184"/>
    </row>
    <row r="6" spans="1:12" ht="54" customHeight="1" x14ac:dyDescent="0.2">
      <c r="A6" s="184"/>
      <c r="B6" s="277"/>
      <c r="C6" s="278"/>
      <c r="D6" s="278"/>
      <c r="E6" s="278"/>
      <c r="F6" s="278"/>
      <c r="G6" s="278"/>
      <c r="H6" s="279"/>
      <c r="I6" s="201"/>
      <c r="J6" s="184"/>
      <c r="K6" s="184"/>
      <c r="L6" s="184"/>
    </row>
    <row r="7" spans="1:12" ht="28" customHeight="1" x14ac:dyDescent="0.2">
      <c r="A7" s="184"/>
      <c r="B7" s="239" t="s">
        <v>341</v>
      </c>
      <c r="C7" s="240"/>
      <c r="D7" s="182"/>
      <c r="E7" s="237" t="s">
        <v>33</v>
      </c>
      <c r="F7" s="238"/>
      <c r="G7" s="237"/>
      <c r="H7" s="241"/>
      <c r="I7" s="241"/>
      <c r="J7" s="184"/>
      <c r="K7" s="184"/>
      <c r="L7" s="184"/>
    </row>
    <row r="8" spans="1:12" ht="28" customHeight="1" x14ac:dyDescent="0.2">
      <c r="A8" s="184"/>
      <c r="B8" s="18" t="s">
        <v>34</v>
      </c>
      <c r="C8" s="247" t="s">
        <v>35</v>
      </c>
      <c r="D8" s="248"/>
      <c r="E8" s="20" t="s">
        <v>36</v>
      </c>
      <c r="F8" s="74" t="s">
        <v>37</v>
      </c>
      <c r="G8" s="20" t="s">
        <v>38</v>
      </c>
      <c r="H8" s="20" t="s">
        <v>39</v>
      </c>
      <c r="I8" s="20" t="s">
        <v>40</v>
      </c>
      <c r="J8" s="184"/>
      <c r="K8" s="184"/>
      <c r="L8" s="184"/>
    </row>
    <row r="9" spans="1:12" ht="12.75" customHeight="1" x14ac:dyDescent="0.2">
      <c r="A9" s="184"/>
      <c r="B9" s="21"/>
      <c r="C9" s="22"/>
      <c r="D9" s="22"/>
      <c r="E9" s="21"/>
      <c r="F9" s="23"/>
      <c r="G9" s="24"/>
      <c r="H9" s="24"/>
      <c r="I9" s="24"/>
      <c r="J9" s="184"/>
      <c r="K9" s="184"/>
      <c r="L9" s="184"/>
    </row>
    <row r="10" spans="1:12" ht="32" customHeight="1" x14ac:dyDescent="0.2">
      <c r="A10" s="184"/>
      <c r="B10" s="18">
        <v>1</v>
      </c>
      <c r="C10" s="19" t="s">
        <v>41</v>
      </c>
      <c r="D10" s="18" t="s">
        <v>42</v>
      </c>
      <c r="E10" s="25" t="s">
        <v>43</v>
      </c>
      <c r="F10" s="26" t="s">
        <v>44</v>
      </c>
      <c r="G10" s="20" t="s">
        <v>45</v>
      </c>
      <c r="H10" s="20" t="s">
        <v>46</v>
      </c>
      <c r="I10" s="178">
        <f>ROUND(SUM(H11:H22),0)</f>
        <v>0</v>
      </c>
      <c r="J10" s="184"/>
      <c r="K10" s="184"/>
      <c r="L10" s="184"/>
    </row>
    <row r="11" spans="1:12" ht="32" customHeight="1" x14ac:dyDescent="0.2">
      <c r="A11" s="184"/>
      <c r="B11" s="27">
        <v>1.1000000000000001</v>
      </c>
      <c r="C11" s="28" t="s">
        <v>47</v>
      </c>
      <c r="D11" s="29" t="s">
        <v>48</v>
      </c>
      <c r="E11" s="42">
        <v>5</v>
      </c>
      <c r="F11" s="77">
        <v>0.25</v>
      </c>
      <c r="G11" s="204"/>
      <c r="H11" s="145">
        <f t="shared" ref="H11:H22" si="0">ROUND(+G11*F11*E11,0)</f>
        <v>0</v>
      </c>
      <c r="I11" s="183"/>
      <c r="J11" s="184"/>
      <c r="K11" s="184"/>
      <c r="L11" s="184"/>
    </row>
    <row r="12" spans="1:12" ht="32" customHeight="1" x14ac:dyDescent="0.2">
      <c r="A12" s="184"/>
      <c r="B12" s="27">
        <v>1.2</v>
      </c>
      <c r="C12" s="32" t="s">
        <v>49</v>
      </c>
      <c r="D12" s="29" t="s">
        <v>50</v>
      </c>
      <c r="E12" s="42">
        <v>5</v>
      </c>
      <c r="F12" s="77">
        <v>1</v>
      </c>
      <c r="G12" s="204"/>
      <c r="H12" s="145">
        <f t="shared" si="0"/>
        <v>0</v>
      </c>
      <c r="I12" s="183"/>
      <c r="J12" s="184"/>
      <c r="K12" s="184"/>
      <c r="L12" s="184"/>
    </row>
    <row r="13" spans="1:12" ht="32" customHeight="1" x14ac:dyDescent="0.2">
      <c r="A13" s="184"/>
      <c r="B13" s="27">
        <v>1.3</v>
      </c>
      <c r="C13" s="43" t="s">
        <v>340</v>
      </c>
      <c r="D13" s="76" t="s">
        <v>51</v>
      </c>
      <c r="E13" s="42">
        <v>2</v>
      </c>
      <c r="F13" s="77">
        <v>0.1</v>
      </c>
      <c r="G13" s="204"/>
      <c r="H13" s="145">
        <f t="shared" si="0"/>
        <v>0</v>
      </c>
      <c r="I13" s="185"/>
      <c r="J13" s="184"/>
      <c r="K13" s="184"/>
      <c r="L13" s="184"/>
    </row>
    <row r="14" spans="1:12" ht="32" customHeight="1" x14ac:dyDescent="0.2">
      <c r="A14" s="184"/>
      <c r="B14" s="27">
        <v>1.4</v>
      </c>
      <c r="C14" s="43" t="s">
        <v>339</v>
      </c>
      <c r="D14" s="76" t="s">
        <v>52</v>
      </c>
      <c r="E14" s="42">
        <v>2</v>
      </c>
      <c r="F14" s="77">
        <v>0.1</v>
      </c>
      <c r="G14" s="204"/>
      <c r="H14" s="145">
        <f t="shared" si="0"/>
        <v>0</v>
      </c>
      <c r="I14" s="183"/>
      <c r="J14" s="184"/>
      <c r="K14" s="184"/>
      <c r="L14" s="184"/>
    </row>
    <row r="15" spans="1:12" ht="23" customHeight="1" x14ac:dyDescent="0.2">
      <c r="A15" s="184"/>
      <c r="B15" s="27">
        <v>1.5</v>
      </c>
      <c r="C15" s="43" t="s">
        <v>53</v>
      </c>
      <c r="D15" s="76" t="s">
        <v>54</v>
      </c>
      <c r="E15" s="42">
        <v>2</v>
      </c>
      <c r="F15" s="77">
        <v>0.1</v>
      </c>
      <c r="G15" s="204"/>
      <c r="H15" s="145">
        <f t="shared" si="0"/>
        <v>0</v>
      </c>
      <c r="I15" s="183"/>
      <c r="J15" s="184"/>
      <c r="K15" s="184"/>
      <c r="L15" s="184"/>
    </row>
    <row r="16" spans="1:12" ht="23" customHeight="1" x14ac:dyDescent="0.2">
      <c r="A16" s="184"/>
      <c r="B16" s="27">
        <v>1.6</v>
      </c>
      <c r="C16" s="43" t="s">
        <v>55</v>
      </c>
      <c r="D16" s="76" t="s">
        <v>54</v>
      </c>
      <c r="E16" s="42">
        <v>2</v>
      </c>
      <c r="F16" s="77">
        <v>0.1</v>
      </c>
      <c r="G16" s="204"/>
      <c r="H16" s="145">
        <f t="shared" si="0"/>
        <v>0</v>
      </c>
      <c r="I16" s="183"/>
      <c r="J16" s="184"/>
      <c r="K16" s="184"/>
      <c r="L16" s="184"/>
    </row>
    <row r="17" spans="1:12" ht="45" x14ac:dyDescent="0.2">
      <c r="A17" s="184"/>
      <c r="B17" s="27">
        <v>1.7</v>
      </c>
      <c r="C17" s="43" t="s">
        <v>56</v>
      </c>
      <c r="D17" s="76" t="s">
        <v>57</v>
      </c>
      <c r="E17" s="79">
        <v>2</v>
      </c>
      <c r="F17" s="80">
        <v>0.2</v>
      </c>
      <c r="G17" s="205"/>
      <c r="H17" s="145">
        <f t="shared" si="0"/>
        <v>0</v>
      </c>
      <c r="I17" s="183"/>
      <c r="J17" s="184"/>
      <c r="K17" s="184"/>
      <c r="L17" s="184"/>
    </row>
    <row r="18" spans="1:12" ht="26" customHeight="1" x14ac:dyDescent="0.2">
      <c r="A18" s="184"/>
      <c r="B18" s="27">
        <v>1.8</v>
      </c>
      <c r="C18" s="43" t="s">
        <v>58</v>
      </c>
      <c r="D18" s="76" t="s">
        <v>59</v>
      </c>
      <c r="E18" s="42">
        <v>1</v>
      </c>
      <c r="F18" s="77">
        <v>0.15</v>
      </c>
      <c r="G18" s="204"/>
      <c r="H18" s="145">
        <f t="shared" si="0"/>
        <v>0</v>
      </c>
      <c r="I18" s="183"/>
      <c r="J18" s="184"/>
      <c r="K18" s="184"/>
      <c r="L18" s="184"/>
    </row>
    <row r="19" spans="1:12" ht="45" x14ac:dyDescent="0.2">
      <c r="A19" s="184"/>
      <c r="B19" s="27">
        <v>1.9</v>
      </c>
      <c r="C19" s="35" t="s">
        <v>60</v>
      </c>
      <c r="D19" s="78" t="s">
        <v>61</v>
      </c>
      <c r="E19" s="79">
        <v>3.5</v>
      </c>
      <c r="F19" s="80">
        <v>0.2</v>
      </c>
      <c r="G19" s="205"/>
      <c r="H19" s="145">
        <f t="shared" si="0"/>
        <v>0</v>
      </c>
      <c r="I19" s="183"/>
      <c r="J19" s="186"/>
      <c r="K19" s="184"/>
      <c r="L19" s="184"/>
    </row>
    <row r="20" spans="1:12" ht="44.25" customHeight="1" x14ac:dyDescent="0.2">
      <c r="A20" s="184"/>
      <c r="B20" s="34">
        <v>1.1000000000000001</v>
      </c>
      <c r="C20" s="81" t="s">
        <v>62</v>
      </c>
      <c r="D20" s="76" t="s">
        <v>63</v>
      </c>
      <c r="E20" s="79">
        <v>5</v>
      </c>
      <c r="F20" s="80">
        <v>0.6</v>
      </c>
      <c r="G20" s="205"/>
      <c r="H20" s="145">
        <f t="shared" si="0"/>
        <v>0</v>
      </c>
      <c r="I20" s="183"/>
      <c r="J20" s="186"/>
      <c r="K20" s="184"/>
      <c r="L20" s="184"/>
    </row>
    <row r="21" spans="1:12" s="169" customFormat="1" ht="44" customHeight="1" x14ac:dyDescent="0.2">
      <c r="A21" s="184"/>
      <c r="B21" s="27">
        <v>1.1100000000000001</v>
      </c>
      <c r="C21" s="44" t="s">
        <v>64</v>
      </c>
      <c r="D21" s="76" t="s">
        <v>65</v>
      </c>
      <c r="E21" s="42">
        <v>3.5</v>
      </c>
      <c r="F21" s="77">
        <v>0.3</v>
      </c>
      <c r="G21" s="205"/>
      <c r="H21" s="145">
        <f t="shared" si="0"/>
        <v>0</v>
      </c>
      <c r="I21" s="183"/>
      <c r="J21" s="184"/>
      <c r="K21" s="82"/>
      <c r="L21" s="82"/>
    </row>
    <row r="22" spans="1:12" s="169" customFormat="1" ht="36" customHeight="1" x14ac:dyDescent="0.2">
      <c r="A22" s="184"/>
      <c r="B22" s="27">
        <v>1.1200000000000001</v>
      </c>
      <c r="C22" s="43" t="s">
        <v>66</v>
      </c>
      <c r="D22" s="42" t="s">
        <v>67</v>
      </c>
      <c r="E22" s="42">
        <v>1</v>
      </c>
      <c r="F22" s="77">
        <v>0.15</v>
      </c>
      <c r="G22" s="205"/>
      <c r="H22" s="145">
        <f t="shared" si="0"/>
        <v>0</v>
      </c>
      <c r="I22" s="183"/>
      <c r="J22" s="184"/>
      <c r="K22" s="82"/>
      <c r="L22" s="82"/>
    </row>
    <row r="23" spans="1:12" s="169" customFormat="1" x14ac:dyDescent="0.2">
      <c r="A23" s="184"/>
      <c r="B23" s="37"/>
      <c r="C23" s="24"/>
      <c r="D23" s="24"/>
      <c r="E23" s="24"/>
      <c r="F23" s="23"/>
      <c r="G23" s="24"/>
      <c r="H23" s="24"/>
      <c r="I23" s="187"/>
      <c r="J23" s="184"/>
      <c r="K23" s="82"/>
      <c r="L23" s="82"/>
    </row>
    <row r="24" spans="1:12" s="169" customFormat="1" ht="32" customHeight="1" x14ac:dyDescent="0.2">
      <c r="A24" s="184"/>
      <c r="B24" s="18">
        <v>2</v>
      </c>
      <c r="C24" s="18" t="s">
        <v>68</v>
      </c>
      <c r="D24" s="18" t="s">
        <v>69</v>
      </c>
      <c r="E24" s="25" t="s">
        <v>43</v>
      </c>
      <c r="F24" s="26" t="s">
        <v>44</v>
      </c>
      <c r="G24" s="20" t="s">
        <v>45</v>
      </c>
      <c r="H24" s="20" t="s">
        <v>46</v>
      </c>
      <c r="I24" s="178">
        <f>ROUND(SUM(H25:H28),0)</f>
        <v>0</v>
      </c>
      <c r="J24" s="46"/>
      <c r="K24" s="184"/>
      <c r="L24" s="82"/>
    </row>
    <row r="25" spans="1:12" s="169" customFormat="1" ht="30" x14ac:dyDescent="0.2">
      <c r="A25" s="184"/>
      <c r="B25" s="42">
        <v>2.1</v>
      </c>
      <c r="C25" s="43" t="s">
        <v>70</v>
      </c>
      <c r="D25" s="76" t="s">
        <v>71</v>
      </c>
      <c r="E25" s="42">
        <v>1</v>
      </c>
      <c r="F25" s="77">
        <v>0.3</v>
      </c>
      <c r="G25" s="205"/>
      <c r="H25" s="31">
        <f>ROUND(+G25*F25*E25,0)</f>
        <v>0</v>
      </c>
      <c r="I25" s="187"/>
      <c r="J25" s="184"/>
      <c r="K25" s="82"/>
      <c r="L25" s="82"/>
    </row>
    <row r="26" spans="1:12" s="169" customFormat="1" ht="30" x14ac:dyDescent="0.2">
      <c r="A26" s="184"/>
      <c r="B26" s="42">
        <v>2.2000000000000002</v>
      </c>
      <c r="C26" s="43" t="s">
        <v>72</v>
      </c>
      <c r="D26" s="76" t="s">
        <v>50</v>
      </c>
      <c r="E26" s="42">
        <v>2</v>
      </c>
      <c r="F26" s="77">
        <v>0.2</v>
      </c>
      <c r="G26" s="205"/>
      <c r="H26" s="31">
        <f>ROUND(+G26*F26*E26,0)</f>
        <v>0</v>
      </c>
      <c r="I26" s="188"/>
      <c r="J26" s="184"/>
      <c r="K26" s="82"/>
      <c r="L26" s="82"/>
    </row>
    <row r="27" spans="1:12" s="169" customFormat="1" ht="26" customHeight="1" x14ac:dyDescent="0.2">
      <c r="A27" s="184"/>
      <c r="B27" s="27">
        <v>2.2999999999999998</v>
      </c>
      <c r="C27" s="38" t="s">
        <v>73</v>
      </c>
      <c r="D27" s="36" t="s">
        <v>74</v>
      </c>
      <c r="E27" s="30">
        <v>1.5</v>
      </c>
      <c r="F27" s="33">
        <v>0.4</v>
      </c>
      <c r="G27" s="205"/>
      <c r="H27" s="31">
        <f>ROUND(+G27*F27*E27,0)</f>
        <v>0</v>
      </c>
      <c r="I27" s="187"/>
      <c r="J27" s="184"/>
      <c r="K27" s="82"/>
      <c r="L27" s="82"/>
    </row>
    <row r="28" spans="1:12" ht="26" customHeight="1" x14ac:dyDescent="0.2">
      <c r="A28" s="184"/>
      <c r="B28" s="27">
        <v>2.4</v>
      </c>
      <c r="C28" s="38" t="s">
        <v>75</v>
      </c>
      <c r="D28" s="36" t="s">
        <v>76</v>
      </c>
      <c r="E28" s="30">
        <v>1.5</v>
      </c>
      <c r="F28" s="33">
        <v>0.4</v>
      </c>
      <c r="G28" s="204"/>
      <c r="H28" s="31">
        <f>ROUND(+G28*F28*E28,0)</f>
        <v>0</v>
      </c>
      <c r="I28" s="187"/>
      <c r="J28" s="189"/>
      <c r="K28" s="184"/>
      <c r="L28" s="184"/>
    </row>
    <row r="29" spans="1:12" x14ac:dyDescent="0.2">
      <c r="A29" s="82"/>
      <c r="B29" s="21"/>
      <c r="C29" s="39"/>
      <c r="D29" s="39"/>
      <c r="F29" s="40"/>
      <c r="G29" s="41"/>
      <c r="H29" s="41"/>
      <c r="I29" s="184"/>
      <c r="J29" s="186"/>
      <c r="K29" s="184"/>
      <c r="L29" s="184"/>
    </row>
    <row r="30" spans="1:12" ht="31" customHeight="1" x14ac:dyDescent="0.2">
      <c r="A30" s="184"/>
      <c r="B30" s="18">
        <v>3</v>
      </c>
      <c r="C30" s="18" t="s">
        <v>77</v>
      </c>
      <c r="D30" s="18"/>
      <c r="E30" s="18"/>
      <c r="F30" s="18"/>
      <c r="G30" s="18"/>
      <c r="H30" s="18"/>
      <c r="I30" s="178">
        <f>ROUND(+H31,0)</f>
        <v>0</v>
      </c>
      <c r="J30" s="186"/>
      <c r="K30" s="184"/>
      <c r="L30" s="184"/>
    </row>
    <row r="31" spans="1:12" ht="26" customHeight="1" x14ac:dyDescent="0.2">
      <c r="A31" s="184"/>
      <c r="B31" s="42">
        <v>3.1</v>
      </c>
      <c r="C31" s="43" t="s">
        <v>78</v>
      </c>
      <c r="D31" s="43"/>
      <c r="E31" s="42" t="s">
        <v>37</v>
      </c>
      <c r="F31" s="75">
        <f>FM!C46</f>
        <v>2.0024600000000001</v>
      </c>
      <c r="G31" s="31">
        <f>ROUND(+I24+I10,0)</f>
        <v>0</v>
      </c>
      <c r="H31" s="145">
        <f>ROUND(+G31*F31,0)</f>
        <v>0</v>
      </c>
      <c r="I31" s="24"/>
      <c r="J31" s="203"/>
      <c r="K31" s="184"/>
      <c r="L31" s="184"/>
    </row>
    <row r="32" spans="1:12" x14ac:dyDescent="0.2">
      <c r="A32" s="184"/>
      <c r="B32" s="21"/>
      <c r="C32" s="44"/>
      <c r="D32" s="44"/>
      <c r="E32" s="21"/>
      <c r="F32" s="202"/>
      <c r="G32" s="194"/>
      <c r="H32" s="194"/>
      <c r="I32" s="187"/>
      <c r="J32" s="186"/>
      <c r="K32" s="184"/>
      <c r="L32" s="184"/>
    </row>
    <row r="33" spans="1:12" ht="12.75" customHeight="1" thickBot="1" x14ac:dyDescent="0.25">
      <c r="A33" s="184"/>
      <c r="B33" s="21"/>
      <c r="C33" s="197"/>
      <c r="D33" s="186"/>
      <c r="E33" s="190"/>
      <c r="F33" s="193"/>
      <c r="G33" s="194"/>
      <c r="H33" s="194"/>
      <c r="I33" s="187"/>
      <c r="J33" s="186"/>
      <c r="K33" s="184"/>
      <c r="L33" s="184"/>
    </row>
    <row r="34" spans="1:12" ht="36" customHeight="1" x14ac:dyDescent="0.2">
      <c r="A34" s="184"/>
      <c r="B34" s="191"/>
      <c r="C34" s="191"/>
      <c r="D34" s="191"/>
      <c r="E34" s="265" t="s">
        <v>338</v>
      </c>
      <c r="F34" s="266"/>
      <c r="G34" s="266"/>
      <c r="H34" s="266"/>
      <c r="I34" s="47">
        <f>ROUND(+I30,0)</f>
        <v>0</v>
      </c>
      <c r="J34" s="48"/>
      <c r="K34" s="184"/>
      <c r="L34" s="184"/>
    </row>
    <row r="35" spans="1:12" ht="39" customHeight="1" thickBot="1" x14ac:dyDescent="0.25">
      <c r="A35" s="184"/>
      <c r="B35" s="191"/>
      <c r="C35" s="191"/>
      <c r="D35" s="191"/>
      <c r="E35" s="267" t="s">
        <v>337</v>
      </c>
      <c r="F35" s="268"/>
      <c r="G35" s="268"/>
      <c r="H35" s="268"/>
      <c r="I35" s="49">
        <f>+I34*J35</f>
        <v>0</v>
      </c>
      <c r="J35" s="50">
        <v>0.19</v>
      </c>
      <c r="K35" s="184"/>
      <c r="L35" s="184"/>
    </row>
    <row r="36" spans="1:12" ht="39" customHeight="1" thickBot="1" x14ac:dyDescent="0.25">
      <c r="A36" s="184"/>
      <c r="B36" s="21"/>
      <c r="C36" s="22"/>
      <c r="D36" s="22"/>
      <c r="E36" s="269" t="s">
        <v>347</v>
      </c>
      <c r="F36" s="270"/>
      <c r="G36" s="270"/>
      <c r="H36" s="270"/>
      <c r="I36" s="179">
        <f>ROUNDUP(SUM(I34:I35),0)</f>
        <v>0</v>
      </c>
      <c r="J36" s="53"/>
      <c r="K36" s="184"/>
      <c r="L36" s="184"/>
    </row>
    <row r="37" spans="1:12" ht="39" customHeight="1" x14ac:dyDescent="0.2">
      <c r="A37" s="184"/>
      <c r="B37" s="21"/>
      <c r="C37" s="22"/>
      <c r="D37" s="22"/>
      <c r="E37" s="21"/>
      <c r="F37" s="193"/>
      <c r="G37" s="194"/>
      <c r="H37" s="194"/>
      <c r="I37" s="190"/>
      <c r="J37" s="184"/>
      <c r="K37" s="184"/>
      <c r="L37" s="184"/>
    </row>
    <row r="38" spans="1:12" ht="15.75" customHeight="1" x14ac:dyDescent="0.2">
      <c r="A38" s="184"/>
      <c r="B38" s="255" t="s">
        <v>336</v>
      </c>
      <c r="C38" s="255"/>
      <c r="D38" s="255"/>
      <c r="E38" s="255"/>
      <c r="F38" s="255"/>
      <c r="G38" s="255"/>
      <c r="H38" s="255"/>
      <c r="I38" s="190"/>
      <c r="J38" s="187"/>
      <c r="K38" s="184"/>
      <c r="L38" s="184"/>
    </row>
    <row r="39" spans="1:12" ht="15.75" customHeight="1" x14ac:dyDescent="0.2">
      <c r="A39" s="184"/>
      <c r="B39" s="246" t="s">
        <v>335</v>
      </c>
      <c r="C39" s="246"/>
      <c r="D39" s="246"/>
      <c r="E39" s="246"/>
      <c r="F39" s="246"/>
      <c r="G39" s="246"/>
      <c r="H39" s="246"/>
      <c r="I39" s="183"/>
      <c r="J39" s="184"/>
      <c r="K39" s="184"/>
      <c r="L39" s="184"/>
    </row>
    <row r="40" spans="1:12" ht="16" x14ac:dyDescent="0.2">
      <c r="A40" s="184"/>
      <c r="B40" s="210" t="s">
        <v>334</v>
      </c>
      <c r="C40" s="242" t="s">
        <v>35</v>
      </c>
      <c r="D40" s="242"/>
      <c r="E40" s="211" t="s">
        <v>333</v>
      </c>
      <c r="F40" s="210" t="s">
        <v>332</v>
      </c>
      <c r="G40" s="210" t="s">
        <v>331</v>
      </c>
      <c r="H40" s="210" t="s">
        <v>330</v>
      </c>
      <c r="I40" s="183"/>
      <c r="J40" s="184"/>
      <c r="K40" s="184"/>
      <c r="L40" s="184"/>
    </row>
    <row r="41" spans="1:12" s="17" customFormat="1" ht="77.25" customHeight="1" x14ac:dyDescent="0.2">
      <c r="A41" s="190"/>
      <c r="B41" s="212">
        <v>1.01</v>
      </c>
      <c r="C41" s="243" t="s">
        <v>329</v>
      </c>
      <c r="D41" s="243"/>
      <c r="E41" s="212" t="s">
        <v>328</v>
      </c>
      <c r="F41" s="213">
        <v>1</v>
      </c>
      <c r="G41" s="214"/>
      <c r="H41" s="215">
        <f>ROUND(+G41*F41,0)</f>
        <v>0</v>
      </c>
      <c r="I41" s="195"/>
      <c r="J41" s="191"/>
      <c r="K41" s="190"/>
      <c r="L41" s="190"/>
    </row>
    <row r="42" spans="1:12" ht="29.25" customHeight="1" x14ac:dyDescent="0.2">
      <c r="A42" s="184"/>
      <c r="B42" s="216" t="s">
        <v>325</v>
      </c>
      <c r="C42" s="234" t="s">
        <v>325</v>
      </c>
      <c r="D42" s="235"/>
      <c r="E42" s="216" t="s">
        <v>325</v>
      </c>
      <c r="F42" s="217" t="s">
        <v>327</v>
      </c>
      <c r="G42" s="218"/>
      <c r="H42" s="219">
        <f>ROUND(+H41,2)</f>
        <v>0</v>
      </c>
      <c r="I42" s="184"/>
      <c r="J42" s="184"/>
      <c r="K42" s="184"/>
      <c r="L42" s="184"/>
    </row>
    <row r="43" spans="1:12" ht="22" customHeight="1" x14ac:dyDescent="0.2">
      <c r="A43" s="184"/>
      <c r="B43" s="246" t="s">
        <v>326</v>
      </c>
      <c r="C43" s="246"/>
      <c r="D43" s="246"/>
      <c r="E43" s="246"/>
      <c r="F43" s="246"/>
      <c r="G43" s="246"/>
      <c r="H43" s="246"/>
      <c r="I43" s="184"/>
      <c r="J43" s="187"/>
      <c r="K43" s="184"/>
      <c r="L43" s="184"/>
    </row>
    <row r="44" spans="1:12" s="169" customFormat="1" ht="16" x14ac:dyDescent="0.2">
      <c r="A44" s="184"/>
      <c r="B44" s="220">
        <v>2.0099999999999998</v>
      </c>
      <c r="C44" s="243" t="s">
        <v>79</v>
      </c>
      <c r="D44" s="243"/>
      <c r="E44" s="243"/>
      <c r="F44" s="243"/>
      <c r="G44" s="221"/>
      <c r="H44" s="215">
        <f>+ROUND(H42*G44,0)</f>
        <v>0</v>
      </c>
      <c r="I44" s="188"/>
      <c r="J44" s="187"/>
      <c r="K44" s="82"/>
      <c r="L44" s="82"/>
    </row>
    <row r="45" spans="1:12" s="169" customFormat="1" ht="16" x14ac:dyDescent="0.2">
      <c r="A45" s="184"/>
      <c r="B45" s="220">
        <v>2.02</v>
      </c>
      <c r="C45" s="243" t="s">
        <v>80</v>
      </c>
      <c r="D45" s="243"/>
      <c r="E45" s="243"/>
      <c r="F45" s="243"/>
      <c r="G45" s="221"/>
      <c r="H45" s="215">
        <f>ROUND(+H42*G45,0)</f>
        <v>0</v>
      </c>
      <c r="I45" s="188"/>
      <c r="J45" s="187"/>
      <c r="K45" s="82"/>
      <c r="L45" s="82"/>
    </row>
    <row r="46" spans="1:12" s="169" customFormat="1" ht="16" x14ac:dyDescent="0.2">
      <c r="A46" s="184"/>
      <c r="B46" s="220">
        <v>2.0299999999999998</v>
      </c>
      <c r="C46" s="243" t="s">
        <v>81</v>
      </c>
      <c r="D46" s="243"/>
      <c r="E46" s="243"/>
      <c r="F46" s="243"/>
      <c r="G46" s="221"/>
      <c r="H46" s="215">
        <f>ROUND(+H42*G46,0)</f>
        <v>0</v>
      </c>
      <c r="I46" s="188"/>
      <c r="J46" s="187"/>
      <c r="K46" s="82"/>
      <c r="L46" s="82"/>
    </row>
    <row r="47" spans="1:12" s="169" customFormat="1" ht="32" customHeight="1" x14ac:dyDescent="0.2">
      <c r="A47" s="184"/>
      <c r="B47" s="216" t="s">
        <v>325</v>
      </c>
      <c r="C47" s="234" t="s">
        <v>325</v>
      </c>
      <c r="D47" s="236"/>
      <c r="E47" s="236"/>
      <c r="F47" s="235"/>
      <c r="G47" s="218" t="s">
        <v>324</v>
      </c>
      <c r="H47" s="219">
        <f>ROUND(SUM(H44:H46),0)</f>
        <v>0</v>
      </c>
      <c r="I47" s="188"/>
      <c r="J47" s="184"/>
      <c r="K47" s="82"/>
      <c r="L47" s="82"/>
    </row>
    <row r="48" spans="1:12" s="169" customFormat="1" ht="16" thickBot="1" x14ac:dyDescent="0.25">
      <c r="A48" s="184"/>
      <c r="B48" s="256"/>
      <c r="C48" s="256"/>
      <c r="D48" s="256"/>
      <c r="E48" s="256"/>
      <c r="F48" s="256"/>
      <c r="G48" s="256"/>
      <c r="H48" s="256"/>
      <c r="I48" s="188"/>
      <c r="J48" s="184"/>
      <c r="K48" s="82"/>
      <c r="L48" s="82"/>
    </row>
    <row r="49" spans="1:12" s="169" customFormat="1" ht="27" customHeight="1" thickBot="1" x14ac:dyDescent="0.25">
      <c r="A49" s="184"/>
      <c r="B49" s="249" t="s">
        <v>323</v>
      </c>
      <c r="C49" s="250"/>
      <c r="D49" s="250"/>
      <c r="E49" s="250"/>
      <c r="F49" s="250"/>
      <c r="G49" s="251"/>
      <c r="H49" s="180">
        <v>18936509</v>
      </c>
      <c r="I49" s="187"/>
      <c r="J49" s="184"/>
      <c r="K49" s="82"/>
      <c r="L49" s="82"/>
    </row>
    <row r="50" spans="1:12" s="169" customFormat="1" ht="16" thickBot="1" x14ac:dyDescent="0.25">
      <c r="A50" s="184"/>
      <c r="B50" s="256"/>
      <c r="C50" s="256"/>
      <c r="D50" s="256"/>
      <c r="E50" s="256"/>
      <c r="F50" s="256"/>
      <c r="G50" s="256"/>
      <c r="H50" s="256"/>
      <c r="I50" s="187"/>
      <c r="J50" s="184"/>
      <c r="K50" s="82"/>
      <c r="L50" s="82"/>
    </row>
    <row r="51" spans="1:12" s="169" customFormat="1" ht="23" thickBot="1" x14ac:dyDescent="0.35">
      <c r="A51" s="184"/>
      <c r="B51" s="252" t="s">
        <v>345</v>
      </c>
      <c r="C51" s="253"/>
      <c r="D51" s="253"/>
      <c r="E51" s="253"/>
      <c r="F51" s="253"/>
      <c r="G51" s="254"/>
      <c r="H51" s="180">
        <f>ROUND(+H49+H47+H42,0)</f>
        <v>18936509</v>
      </c>
      <c r="I51" s="187"/>
      <c r="J51" s="187"/>
      <c r="K51" s="82"/>
      <c r="L51" s="82"/>
    </row>
    <row r="52" spans="1:12" s="169" customFormat="1" ht="16" thickBot="1" x14ac:dyDescent="0.25">
      <c r="A52" s="184"/>
      <c r="B52" s="256"/>
      <c r="C52" s="256"/>
      <c r="D52" s="256"/>
      <c r="E52" s="256"/>
      <c r="F52" s="256"/>
      <c r="G52" s="256"/>
      <c r="H52" s="256"/>
      <c r="I52" s="187"/>
      <c r="J52" s="184"/>
      <c r="K52" s="82"/>
      <c r="L52" s="82"/>
    </row>
    <row r="53" spans="1:12" s="169" customFormat="1" ht="25" thickBot="1" x14ac:dyDescent="0.35">
      <c r="A53" s="184"/>
      <c r="B53" s="244" t="s">
        <v>346</v>
      </c>
      <c r="C53" s="245"/>
      <c r="D53" s="245"/>
      <c r="E53" s="245"/>
      <c r="F53" s="245"/>
      <c r="G53" s="245"/>
      <c r="H53" s="181">
        <f>+H51+I36</f>
        <v>18936509</v>
      </c>
      <c r="I53" s="187"/>
      <c r="J53" s="184"/>
      <c r="K53" s="82"/>
      <c r="L53" s="82"/>
    </row>
    <row r="54" spans="1:12" s="169" customFormat="1" ht="16" thickBot="1" x14ac:dyDescent="0.25">
      <c r="A54" s="184"/>
      <c r="B54" s="196"/>
      <c r="C54" s="196"/>
      <c r="D54" s="196"/>
      <c r="E54" s="196"/>
      <c r="F54" s="196"/>
      <c r="G54" s="196"/>
      <c r="H54" s="194"/>
      <c r="I54" s="187"/>
      <c r="J54" s="184"/>
      <c r="K54" s="82"/>
      <c r="L54" s="82"/>
    </row>
    <row r="55" spans="1:12" s="1" customFormat="1" ht="8.25" customHeight="1" x14ac:dyDescent="0.15">
      <c r="A55" s="206"/>
      <c r="B55" s="222" t="s">
        <v>343</v>
      </c>
      <c r="C55" s="223"/>
      <c r="D55" s="223"/>
      <c r="E55" s="223"/>
      <c r="F55" s="223"/>
      <c r="G55" s="223"/>
      <c r="H55" s="224"/>
      <c r="I55" s="206"/>
      <c r="J55" s="206"/>
    </row>
    <row r="56" spans="1:12" s="1" customFormat="1" ht="34.5" customHeight="1" x14ac:dyDescent="0.15">
      <c r="A56" s="206"/>
      <c r="B56" s="225"/>
      <c r="C56" s="226"/>
      <c r="D56" s="226"/>
      <c r="E56" s="226"/>
      <c r="F56" s="226"/>
      <c r="G56" s="226"/>
      <c r="H56" s="227"/>
      <c r="I56" s="206"/>
      <c r="J56" s="206"/>
    </row>
    <row r="57" spans="1:12" s="1" customFormat="1" ht="34.5" customHeight="1" x14ac:dyDescent="0.15">
      <c r="A57" s="206"/>
      <c r="B57" s="225"/>
      <c r="C57" s="226"/>
      <c r="D57" s="226"/>
      <c r="E57" s="226"/>
      <c r="F57" s="226"/>
      <c r="G57" s="226"/>
      <c r="H57" s="227"/>
      <c r="I57" s="206"/>
      <c r="J57" s="187"/>
    </row>
    <row r="58" spans="1:12" s="16" customFormat="1" ht="34.5" customHeight="1" x14ac:dyDescent="0.15">
      <c r="A58" s="206"/>
      <c r="B58" s="225"/>
      <c r="C58" s="226"/>
      <c r="D58" s="226"/>
      <c r="E58" s="226"/>
      <c r="F58" s="226"/>
      <c r="G58" s="226"/>
      <c r="H58" s="227"/>
      <c r="I58" s="206"/>
      <c r="J58" s="206"/>
    </row>
    <row r="59" spans="1:12" s="1" customFormat="1" ht="34.5" customHeight="1" x14ac:dyDescent="0.15">
      <c r="A59" s="206"/>
      <c r="B59" s="225"/>
      <c r="C59" s="226"/>
      <c r="D59" s="226"/>
      <c r="E59" s="226"/>
      <c r="F59" s="226"/>
      <c r="G59" s="226"/>
      <c r="H59" s="227"/>
      <c r="I59" s="188"/>
      <c r="J59" s="206"/>
    </row>
    <row r="60" spans="1:12" s="1" customFormat="1" ht="34.5" customHeight="1" x14ac:dyDescent="0.15">
      <c r="A60" s="206"/>
      <c r="B60" s="225"/>
      <c r="C60" s="226"/>
      <c r="D60" s="226"/>
      <c r="E60" s="226"/>
      <c r="F60" s="226"/>
      <c r="G60" s="226"/>
      <c r="H60" s="227"/>
      <c r="I60" s="187"/>
      <c r="J60" s="206"/>
    </row>
    <row r="61" spans="1:12" s="1" customFormat="1" ht="34.5" customHeight="1" x14ac:dyDescent="0.15">
      <c r="A61" s="206"/>
      <c r="B61" s="225"/>
      <c r="C61" s="226"/>
      <c r="D61" s="226"/>
      <c r="E61" s="226"/>
      <c r="F61" s="226"/>
      <c r="G61" s="226"/>
      <c r="H61" s="227"/>
      <c r="I61" s="187"/>
      <c r="J61" s="206"/>
    </row>
    <row r="62" spans="1:12" s="1" customFormat="1" ht="34.5" customHeight="1" x14ac:dyDescent="0.15">
      <c r="A62" s="206"/>
      <c r="B62" s="225"/>
      <c r="C62" s="226"/>
      <c r="D62" s="226"/>
      <c r="E62" s="226"/>
      <c r="F62" s="226"/>
      <c r="G62" s="226"/>
      <c r="H62" s="227"/>
      <c r="I62" s="187"/>
      <c r="J62" s="206"/>
    </row>
    <row r="63" spans="1:12" s="1" customFormat="1" ht="34.5" customHeight="1" x14ac:dyDescent="0.15">
      <c r="A63" s="206"/>
      <c r="B63" s="225"/>
      <c r="C63" s="226"/>
      <c r="D63" s="226"/>
      <c r="E63" s="226"/>
      <c r="F63" s="226"/>
      <c r="G63" s="226"/>
      <c r="H63" s="227"/>
      <c r="I63" s="187"/>
      <c r="J63" s="206"/>
    </row>
    <row r="64" spans="1:12" s="1" customFormat="1" x14ac:dyDescent="0.15">
      <c r="A64" s="206"/>
      <c r="B64" s="225"/>
      <c r="C64" s="226"/>
      <c r="D64" s="226"/>
      <c r="E64" s="226"/>
      <c r="F64" s="226"/>
      <c r="G64" s="226"/>
      <c r="H64" s="227"/>
      <c r="I64" s="187"/>
      <c r="J64" s="206"/>
    </row>
    <row r="65" spans="1:10" s="1" customFormat="1" ht="87.75" customHeight="1" thickBot="1" x14ac:dyDescent="0.2">
      <c r="A65" s="206"/>
      <c r="B65" s="228"/>
      <c r="C65" s="229"/>
      <c r="D65" s="229"/>
      <c r="E65" s="229"/>
      <c r="F65" s="229"/>
      <c r="G65" s="229"/>
      <c r="H65" s="230"/>
      <c r="I65" s="187"/>
      <c r="J65" s="187"/>
    </row>
    <row r="66" spans="1:10" s="1" customFormat="1" x14ac:dyDescent="0.15">
      <c r="A66" s="206"/>
      <c r="B66" s="191"/>
      <c r="C66" s="192"/>
      <c r="D66" s="192"/>
      <c r="E66" s="192"/>
      <c r="F66" s="207"/>
      <c r="G66" s="192"/>
      <c r="H66" s="192"/>
      <c r="I66" s="188"/>
      <c r="J66" s="206"/>
    </row>
    <row r="67" spans="1:10" s="1" customFormat="1" ht="15" thickBot="1" x14ac:dyDescent="0.2">
      <c r="A67" s="206"/>
      <c r="B67" s="21"/>
      <c r="C67" s="22"/>
      <c r="D67" s="22"/>
      <c r="E67" s="21"/>
      <c r="F67" s="193"/>
      <c r="G67" s="194"/>
      <c r="H67" s="194"/>
      <c r="I67" s="187"/>
      <c r="J67" s="206"/>
    </row>
    <row r="68" spans="1:10" s="1" customFormat="1" ht="90" customHeight="1" thickBot="1" x14ac:dyDescent="0.2">
      <c r="A68" s="206"/>
      <c r="B68" s="231" t="s">
        <v>344</v>
      </c>
      <c r="C68" s="232"/>
      <c r="D68" s="232"/>
      <c r="E68" s="232"/>
      <c r="F68" s="232"/>
      <c r="G68" s="232"/>
      <c r="H68" s="233"/>
      <c r="I68" s="187"/>
      <c r="J68" s="206"/>
    </row>
    <row r="69" spans="1:10" s="1" customFormat="1" x14ac:dyDescent="0.15">
      <c r="A69" s="206"/>
      <c r="B69" s="208"/>
      <c r="C69" s="208"/>
      <c r="D69" s="208"/>
      <c r="E69" s="208"/>
      <c r="F69" s="209"/>
      <c r="G69" s="208"/>
      <c r="H69" s="206"/>
      <c r="I69" s="206"/>
      <c r="J69" s="192"/>
    </row>
    <row r="70" spans="1:10" s="169" customFormat="1" x14ac:dyDescent="0.2">
      <c r="A70" s="184"/>
      <c r="B70" s="198"/>
      <c r="C70" s="198"/>
      <c r="D70" s="198"/>
      <c r="E70" s="198"/>
      <c r="F70" s="199"/>
      <c r="G70" s="198"/>
      <c r="H70" s="184"/>
      <c r="I70" s="184"/>
      <c r="J70" s="192"/>
    </row>
    <row r="71" spans="1:10" s="169" customFormat="1" x14ac:dyDescent="0.2">
      <c r="A71" s="46"/>
      <c r="B71" s="51"/>
      <c r="C71" s="52"/>
      <c r="D71" s="52"/>
      <c r="E71" s="51"/>
      <c r="F71" s="23"/>
      <c r="G71" s="24"/>
      <c r="H71" s="24"/>
      <c r="I71" s="24"/>
      <c r="J71" s="46"/>
    </row>
    <row r="72" spans="1:10" s="169" customFormat="1" x14ac:dyDescent="0.2">
      <c r="A72" s="46"/>
      <c r="B72" s="37"/>
      <c r="C72" s="55"/>
      <c r="D72" s="55"/>
      <c r="E72" s="58"/>
      <c r="F72" s="40"/>
      <c r="G72" s="51"/>
      <c r="H72" s="51"/>
      <c r="I72" s="54"/>
      <c r="J72" s="46"/>
    </row>
    <row r="73" spans="1:10" s="169" customFormat="1" x14ac:dyDescent="0.2">
      <c r="A73" s="46"/>
      <c r="B73" s="51"/>
      <c r="C73" s="46"/>
      <c r="D73" s="46"/>
      <c r="E73" s="17"/>
      <c r="F73" s="40"/>
      <c r="G73" s="41"/>
      <c r="H73" s="41"/>
      <c r="I73" s="24"/>
      <c r="J73" s="46"/>
    </row>
    <row r="74" spans="1:10" s="169" customFormat="1" x14ac:dyDescent="0.2">
      <c r="A74" s="46"/>
      <c r="B74" s="51"/>
      <c r="C74" s="46"/>
      <c r="D74" s="46"/>
      <c r="E74" s="17"/>
      <c r="F74" s="40"/>
      <c r="G74" s="41"/>
      <c r="H74" s="41"/>
      <c r="I74" s="24"/>
      <c r="J74" s="46"/>
    </row>
    <row r="75" spans="1:10" s="169" customFormat="1" x14ac:dyDescent="0.2">
      <c r="A75" s="46"/>
      <c r="B75" s="51"/>
      <c r="C75" s="46"/>
      <c r="D75" s="46"/>
      <c r="E75" s="17"/>
      <c r="F75" s="40"/>
      <c r="G75" s="41"/>
      <c r="H75" s="41"/>
      <c r="I75" s="24"/>
      <c r="J75" s="46"/>
    </row>
    <row r="76" spans="1:10" s="169" customFormat="1" x14ac:dyDescent="0.2">
      <c r="A76" s="46"/>
      <c r="B76" s="51"/>
      <c r="C76" s="46"/>
      <c r="D76" s="46"/>
      <c r="E76" s="17"/>
      <c r="F76" s="40"/>
      <c r="G76" s="41"/>
      <c r="H76" s="41"/>
      <c r="I76" s="24"/>
      <c r="J76" s="46"/>
    </row>
    <row r="77" spans="1:10" s="169" customFormat="1" x14ac:dyDescent="0.2">
      <c r="A77" s="46"/>
      <c r="B77" s="51"/>
      <c r="C77" s="46"/>
      <c r="D77" s="46"/>
      <c r="E77" s="17"/>
      <c r="F77" s="40"/>
      <c r="G77" s="41"/>
      <c r="H77" s="41"/>
      <c r="I77" s="24"/>
      <c r="J77" s="46"/>
    </row>
    <row r="78" spans="1:10" s="169" customFormat="1" x14ac:dyDescent="0.2">
      <c r="A78" s="46"/>
      <c r="B78" s="51"/>
      <c r="C78" s="46"/>
      <c r="D78" s="46"/>
      <c r="E78" s="17"/>
      <c r="F78" s="40"/>
      <c r="G78" s="41"/>
      <c r="H78" s="41"/>
      <c r="I78" s="24"/>
      <c r="J78" s="46"/>
    </row>
    <row r="79" spans="1:10" s="169" customFormat="1" x14ac:dyDescent="0.2">
      <c r="A79" s="46"/>
      <c r="B79" s="51"/>
      <c r="C79" s="46"/>
      <c r="D79" s="46"/>
      <c r="E79" s="17"/>
      <c r="F79" s="40"/>
      <c r="G79" s="41"/>
      <c r="H79" s="41"/>
      <c r="I79" s="24"/>
      <c r="J79" s="46"/>
    </row>
    <row r="80" spans="1:10" s="169" customFormat="1" x14ac:dyDescent="0.2">
      <c r="A80" s="46"/>
      <c r="B80" s="51"/>
      <c r="C80" s="39"/>
      <c r="D80" s="39"/>
      <c r="E80" s="17"/>
      <c r="F80" s="40"/>
      <c r="G80" s="41"/>
      <c r="H80" s="41"/>
      <c r="I80" s="24"/>
      <c r="J80" s="46"/>
    </row>
    <row r="81" spans="1:10" s="169" customFormat="1" x14ac:dyDescent="0.2">
      <c r="A81" s="46"/>
      <c r="B81" s="51"/>
      <c r="C81" s="39"/>
      <c r="D81" s="39"/>
      <c r="E81" s="17"/>
      <c r="F81" s="40"/>
      <c r="G81" s="41"/>
      <c r="H81" s="41"/>
      <c r="I81" s="24"/>
      <c r="J81" s="24"/>
    </row>
    <row r="82" spans="1:10" x14ac:dyDescent="0.2">
      <c r="C82" s="52"/>
      <c r="D82" s="52"/>
      <c r="E82" s="51"/>
      <c r="F82" s="23"/>
      <c r="G82" s="24"/>
      <c r="H82" s="24"/>
      <c r="I82" s="24"/>
    </row>
    <row r="83" spans="1:10" x14ac:dyDescent="0.2">
      <c r="B83" s="37"/>
      <c r="C83" s="55"/>
      <c r="D83" s="55"/>
      <c r="E83" s="55"/>
      <c r="F83" s="56"/>
      <c r="G83" s="55"/>
      <c r="H83" s="55"/>
      <c r="I83" s="54"/>
    </row>
    <row r="84" spans="1:10" x14ac:dyDescent="0.2">
      <c r="C84" s="57"/>
      <c r="D84" s="57"/>
      <c r="E84" s="51"/>
      <c r="F84" s="45"/>
      <c r="G84" s="41"/>
      <c r="H84" s="41"/>
      <c r="I84" s="24"/>
    </row>
    <row r="85" spans="1:10" x14ac:dyDescent="0.2">
      <c r="B85" s="170"/>
      <c r="C85" s="170"/>
      <c r="D85" s="170"/>
      <c r="E85" s="170"/>
      <c r="F85" s="59"/>
      <c r="G85" s="24"/>
      <c r="H85" s="24"/>
      <c r="I85" s="24"/>
    </row>
    <row r="86" spans="1:10" x14ac:dyDescent="0.2">
      <c r="B86" s="170"/>
      <c r="C86" s="170"/>
      <c r="D86" s="170"/>
      <c r="E86" s="170"/>
      <c r="F86" s="171"/>
      <c r="J86" s="55"/>
    </row>
    <row r="87" spans="1:10" x14ac:dyDescent="0.2">
      <c r="I87" s="174"/>
    </row>
    <row r="88" spans="1:10" x14ac:dyDescent="0.2">
      <c r="B88" s="55"/>
      <c r="C88" s="55"/>
      <c r="D88" s="55"/>
      <c r="E88" s="55"/>
      <c r="F88" s="56"/>
      <c r="G88" s="55"/>
      <c r="H88" s="55"/>
      <c r="I88" s="60"/>
      <c r="J88" s="24"/>
    </row>
    <row r="89" spans="1:10" x14ac:dyDescent="0.2">
      <c r="C89" s="52"/>
      <c r="D89" s="52"/>
      <c r="E89" s="51"/>
      <c r="F89" s="23"/>
      <c r="G89" s="24"/>
      <c r="H89" s="24"/>
      <c r="I89" s="24"/>
    </row>
    <row r="90" spans="1:10" x14ac:dyDescent="0.2">
      <c r="B90" s="37"/>
      <c r="C90" s="55"/>
      <c r="D90" s="55"/>
      <c r="E90" s="55"/>
      <c r="F90" s="56"/>
      <c r="G90" s="55"/>
      <c r="H90" s="55"/>
      <c r="I90" s="54"/>
    </row>
    <row r="91" spans="1:10" x14ac:dyDescent="0.2">
      <c r="C91" s="57"/>
      <c r="D91" s="57"/>
      <c r="E91" s="51"/>
      <c r="F91" s="45"/>
      <c r="G91" s="41"/>
      <c r="H91" s="41"/>
      <c r="I91" s="24"/>
      <c r="J91" s="24"/>
    </row>
    <row r="92" spans="1:10" s="175" customFormat="1" x14ac:dyDescent="0.2">
      <c r="B92" s="51"/>
      <c r="C92" s="52"/>
      <c r="D92" s="52"/>
      <c r="E92" s="51"/>
      <c r="F92" s="23"/>
      <c r="G92" s="24"/>
      <c r="H92" s="24"/>
      <c r="I92" s="24"/>
      <c r="J92" s="46"/>
    </row>
    <row r="93" spans="1:10" s="175" customFormat="1" x14ac:dyDescent="0.2">
      <c r="B93" s="37"/>
      <c r="C93" s="55"/>
      <c r="D93" s="55"/>
      <c r="E93" s="55"/>
      <c r="F93" s="56"/>
      <c r="G93" s="55"/>
      <c r="H93" s="55"/>
      <c r="I93" s="54"/>
      <c r="J93" s="46"/>
    </row>
    <row r="94" spans="1:10" x14ac:dyDescent="0.2">
      <c r="C94" s="57"/>
      <c r="D94" s="57"/>
      <c r="E94" s="61"/>
      <c r="F94" s="62"/>
      <c r="G94" s="63"/>
      <c r="H94" s="63"/>
      <c r="I94" s="24"/>
    </row>
    <row r="95" spans="1:10" x14ac:dyDescent="0.2">
      <c r="C95" s="57"/>
      <c r="D95" s="57"/>
      <c r="E95" s="51"/>
      <c r="F95" s="45"/>
      <c r="G95" s="41"/>
      <c r="H95" s="41"/>
      <c r="I95" s="24"/>
    </row>
    <row r="132" spans="1:10" s="169" customFormat="1" x14ac:dyDescent="0.2">
      <c r="A132" s="46"/>
      <c r="B132" s="51"/>
      <c r="C132" s="46"/>
      <c r="D132" s="46"/>
      <c r="E132" s="17"/>
      <c r="F132" s="40"/>
      <c r="G132" s="41"/>
      <c r="H132" s="41"/>
      <c r="I132" s="24"/>
      <c r="J132" s="64"/>
    </row>
    <row r="133" spans="1:10" s="169" customFormat="1" x14ac:dyDescent="0.2">
      <c r="A133" s="46"/>
      <c r="B133" s="51"/>
      <c r="C133" s="52"/>
      <c r="D133" s="52"/>
      <c r="E133" s="51"/>
      <c r="F133" s="23"/>
      <c r="G133" s="24"/>
      <c r="H133" s="24"/>
      <c r="I133" s="24"/>
      <c r="J133" s="64"/>
    </row>
    <row r="134" spans="1:10" s="169" customFormat="1" x14ac:dyDescent="0.2">
      <c r="A134" s="46"/>
      <c r="B134" s="65"/>
      <c r="C134" s="65"/>
      <c r="D134" s="65"/>
      <c r="E134" s="65"/>
      <c r="F134" s="66"/>
      <c r="G134" s="65"/>
      <c r="H134" s="65"/>
      <c r="I134" s="176"/>
      <c r="J134" s="64"/>
    </row>
    <row r="135" spans="1:10" s="169" customFormat="1" x14ac:dyDescent="0.2">
      <c r="A135" s="46"/>
      <c r="B135" s="65"/>
      <c r="C135" s="65"/>
      <c r="D135" s="65"/>
      <c r="E135" s="65"/>
      <c r="F135" s="66"/>
      <c r="G135" s="65"/>
      <c r="H135" s="65"/>
      <c r="I135" s="177"/>
      <c r="J135" s="64"/>
    </row>
    <row r="136" spans="1:10" s="169" customFormat="1" x14ac:dyDescent="0.2">
      <c r="A136" s="46"/>
      <c r="B136" s="65"/>
      <c r="C136" s="67"/>
      <c r="D136" s="67"/>
      <c r="E136" s="65"/>
      <c r="F136" s="68"/>
      <c r="G136" s="69"/>
      <c r="H136" s="70"/>
      <c r="I136" s="71"/>
      <c r="J136" s="64"/>
    </row>
    <row r="137" spans="1:10" s="169" customFormat="1" x14ac:dyDescent="0.2">
      <c r="A137" s="46"/>
      <c r="B137" s="65"/>
      <c r="C137" s="67"/>
      <c r="D137" s="67"/>
      <c r="E137" s="65"/>
      <c r="F137" s="68"/>
      <c r="G137" s="69"/>
      <c r="H137" s="70"/>
      <c r="I137" s="71"/>
      <c r="J137" s="64"/>
    </row>
    <row r="138" spans="1:10" s="169" customFormat="1" x14ac:dyDescent="0.2">
      <c r="A138" s="46"/>
      <c r="B138" s="65"/>
      <c r="C138" s="67"/>
      <c r="D138" s="67"/>
      <c r="E138" s="65"/>
      <c r="F138" s="68"/>
      <c r="G138" s="69"/>
      <c r="H138" s="70"/>
      <c r="I138" s="71"/>
      <c r="J138" s="64"/>
    </row>
    <row r="139" spans="1:10" s="169" customFormat="1" x14ac:dyDescent="0.2">
      <c r="A139" s="46"/>
      <c r="B139" s="65"/>
      <c r="C139" s="67"/>
      <c r="D139" s="67"/>
      <c r="E139" s="65"/>
      <c r="F139" s="72"/>
      <c r="G139" s="73"/>
      <c r="H139" s="73"/>
      <c r="I139" s="177"/>
      <c r="J139" s="64"/>
    </row>
    <row r="140" spans="1:10" s="169" customFormat="1" x14ac:dyDescent="0.2">
      <c r="A140" s="46"/>
      <c r="B140" s="65"/>
      <c r="C140" s="67"/>
      <c r="D140" s="67"/>
      <c r="E140" s="65"/>
      <c r="F140" s="72"/>
      <c r="G140" s="69"/>
      <c r="H140" s="73"/>
      <c r="I140" s="177"/>
      <c r="J140" s="46"/>
    </row>
    <row r="141" spans="1:10" s="169" customFormat="1" x14ac:dyDescent="0.2">
      <c r="A141" s="46"/>
      <c r="B141" s="65"/>
      <c r="C141" s="65"/>
      <c r="D141" s="65"/>
      <c r="E141" s="65"/>
      <c r="F141" s="72"/>
      <c r="G141" s="73"/>
      <c r="H141" s="73"/>
      <c r="I141" s="177"/>
      <c r="J141" s="46"/>
    </row>
    <row r="142" spans="1:10" s="169" customFormat="1" x14ac:dyDescent="0.2">
      <c r="A142" s="46"/>
      <c r="B142" s="51"/>
      <c r="C142" s="52"/>
      <c r="D142" s="52"/>
      <c r="E142" s="51"/>
      <c r="F142" s="23"/>
      <c r="G142" s="24"/>
      <c r="H142" s="24"/>
      <c r="I142" s="24"/>
      <c r="J142" s="24"/>
    </row>
    <row r="143" spans="1:10" s="169" customFormat="1" x14ac:dyDescent="0.2">
      <c r="A143" s="46"/>
      <c r="B143" s="51"/>
      <c r="C143" s="52"/>
      <c r="D143" s="52"/>
      <c r="E143" s="51"/>
      <c r="F143" s="23"/>
      <c r="G143" s="24"/>
      <c r="H143" s="24"/>
      <c r="I143" s="24"/>
      <c r="J143" s="46"/>
    </row>
    <row r="144" spans="1:10" s="169" customFormat="1" x14ac:dyDescent="0.2">
      <c r="A144" s="46"/>
      <c r="B144" s="37"/>
      <c r="C144" s="55"/>
      <c r="D144" s="55"/>
      <c r="E144" s="55"/>
      <c r="F144" s="56"/>
      <c r="G144" s="55"/>
      <c r="H144" s="55"/>
      <c r="I144" s="54"/>
      <c r="J144" s="46"/>
    </row>
    <row r="145" spans="1:10" s="169" customFormat="1" x14ac:dyDescent="0.2">
      <c r="A145" s="46"/>
      <c r="B145" s="51"/>
      <c r="C145" s="46"/>
      <c r="D145" s="46"/>
      <c r="E145" s="17"/>
      <c r="F145" s="40"/>
      <c r="G145" s="41"/>
      <c r="H145" s="41"/>
      <c r="I145" s="24"/>
      <c r="J145" s="46"/>
    </row>
    <row r="146" spans="1:10" s="169" customFormat="1" x14ac:dyDescent="0.2">
      <c r="A146" s="46"/>
      <c r="B146" s="51"/>
      <c r="C146" s="46"/>
      <c r="D146" s="46"/>
      <c r="E146" s="17"/>
      <c r="F146" s="40"/>
      <c r="G146" s="41"/>
      <c r="H146" s="41"/>
      <c r="I146" s="24"/>
      <c r="J146" s="46"/>
    </row>
    <row r="147" spans="1:10" s="169" customFormat="1" x14ac:dyDescent="0.2">
      <c r="A147" s="46"/>
      <c r="B147" s="51"/>
      <c r="C147" s="39"/>
      <c r="D147" s="39"/>
      <c r="E147" s="17"/>
      <c r="F147" s="40"/>
      <c r="G147" s="41"/>
      <c r="H147" s="41"/>
      <c r="I147" s="24"/>
      <c r="J147" s="46"/>
    </row>
    <row r="148" spans="1:10" s="169" customFormat="1" x14ac:dyDescent="0.2">
      <c r="A148" s="46"/>
      <c r="B148" s="51"/>
      <c r="C148" s="39"/>
      <c r="D148" s="39"/>
      <c r="E148" s="17"/>
      <c r="F148" s="40"/>
      <c r="G148" s="41"/>
      <c r="H148" s="41"/>
      <c r="I148" s="24"/>
      <c r="J148" s="46"/>
    </row>
    <row r="149" spans="1:10" s="169" customFormat="1" x14ac:dyDescent="0.2">
      <c r="A149" s="46"/>
      <c r="B149" s="51"/>
      <c r="C149" s="39"/>
      <c r="D149" s="39"/>
      <c r="E149" s="17"/>
      <c r="F149" s="40"/>
      <c r="G149" s="41"/>
      <c r="H149" s="41"/>
      <c r="I149" s="24"/>
      <c r="J149" s="46"/>
    </row>
    <row r="150" spans="1:10" s="169" customFormat="1" x14ac:dyDescent="0.2">
      <c r="A150" s="46"/>
      <c r="B150" s="51"/>
      <c r="C150" s="39"/>
      <c r="D150" s="39"/>
      <c r="E150" s="17"/>
      <c r="F150" s="40"/>
      <c r="G150" s="41"/>
      <c r="H150" s="41"/>
      <c r="I150" s="24"/>
      <c r="J150" s="46"/>
    </row>
    <row r="151" spans="1:10" s="169" customFormat="1" x14ac:dyDescent="0.2">
      <c r="A151" s="46"/>
      <c r="B151" s="51"/>
      <c r="C151" s="46"/>
      <c r="D151" s="46"/>
      <c r="E151" s="17"/>
      <c r="F151" s="40"/>
      <c r="G151" s="41"/>
      <c r="H151" s="41"/>
      <c r="I151" s="24"/>
      <c r="J151" s="46"/>
    </row>
    <row r="152" spans="1:10" s="169" customFormat="1" x14ac:dyDescent="0.2">
      <c r="A152" s="46"/>
      <c r="B152" s="51"/>
      <c r="C152" s="52"/>
      <c r="D152" s="52"/>
      <c r="E152" s="51"/>
      <c r="F152" s="23"/>
      <c r="G152" s="24"/>
      <c r="H152" s="24"/>
      <c r="I152" s="24"/>
      <c r="J152" s="24"/>
    </row>
    <row r="153" spans="1:10" s="169" customFormat="1" x14ac:dyDescent="0.2">
      <c r="A153" s="46"/>
      <c r="B153" s="51"/>
      <c r="C153" s="52"/>
      <c r="D153" s="52"/>
      <c r="E153" s="51"/>
      <c r="F153" s="23"/>
      <c r="G153" s="24"/>
      <c r="H153" s="24"/>
      <c r="I153" s="24"/>
      <c r="J153" s="46"/>
    </row>
    <row r="154" spans="1:10" s="169" customFormat="1" x14ac:dyDescent="0.2">
      <c r="A154" s="46"/>
      <c r="B154" s="37"/>
      <c r="C154" s="55"/>
      <c r="D154" s="55"/>
      <c r="E154" s="58"/>
      <c r="F154" s="40"/>
      <c r="G154" s="51"/>
      <c r="H154" s="51"/>
      <c r="I154" s="54"/>
      <c r="J154" s="46"/>
    </row>
    <row r="155" spans="1:10" s="169" customFormat="1" x14ac:dyDescent="0.2">
      <c r="A155" s="46"/>
      <c r="B155" s="51"/>
      <c r="C155" s="46"/>
      <c r="D155" s="46"/>
      <c r="E155" s="17"/>
      <c r="F155" s="40"/>
      <c r="G155" s="41"/>
      <c r="H155" s="41"/>
      <c r="I155" s="24"/>
      <c r="J155" s="46"/>
    </row>
    <row r="156" spans="1:10" s="169" customFormat="1" x14ac:dyDescent="0.2">
      <c r="A156" s="46"/>
      <c r="B156" s="51"/>
      <c r="C156" s="46"/>
      <c r="D156" s="46"/>
      <c r="E156" s="17"/>
      <c r="F156" s="40"/>
      <c r="G156" s="41"/>
      <c r="H156" s="41"/>
      <c r="I156" s="24"/>
      <c r="J156" s="46"/>
    </row>
    <row r="157" spans="1:10" s="169" customFormat="1" x14ac:dyDescent="0.2">
      <c r="A157" s="46"/>
      <c r="B157" s="51"/>
      <c r="C157" s="46"/>
      <c r="D157" s="46"/>
      <c r="E157" s="17"/>
      <c r="F157" s="40"/>
      <c r="G157" s="41"/>
      <c r="H157" s="41"/>
      <c r="I157" s="24"/>
      <c r="J157" s="24"/>
    </row>
    <row r="158" spans="1:10" s="169" customFormat="1" x14ac:dyDescent="0.2">
      <c r="A158" s="46"/>
      <c r="B158" s="51"/>
      <c r="C158" s="52"/>
      <c r="D158" s="52"/>
      <c r="E158" s="51"/>
      <c r="F158" s="23"/>
      <c r="G158" s="24"/>
      <c r="H158" s="24"/>
      <c r="I158" s="24"/>
      <c r="J158" s="46"/>
    </row>
    <row r="159" spans="1:10" s="169" customFormat="1" x14ac:dyDescent="0.2">
      <c r="A159" s="46"/>
      <c r="B159" s="37"/>
      <c r="C159" s="55"/>
      <c r="D159" s="55"/>
      <c r="E159" s="58"/>
      <c r="F159" s="40"/>
      <c r="G159" s="51"/>
      <c r="H159" s="51"/>
      <c r="I159" s="54"/>
      <c r="J159" s="46"/>
    </row>
    <row r="160" spans="1:10" s="169" customFormat="1" x14ac:dyDescent="0.2">
      <c r="A160" s="46"/>
      <c r="B160" s="51"/>
      <c r="C160" s="46"/>
      <c r="D160" s="46"/>
      <c r="E160" s="17"/>
      <c r="F160" s="40"/>
      <c r="G160" s="41"/>
      <c r="H160" s="41"/>
      <c r="I160" s="24"/>
      <c r="J160" s="46"/>
    </row>
    <row r="161" spans="1:10" s="169" customFormat="1" x14ac:dyDescent="0.2">
      <c r="A161" s="46"/>
      <c r="B161" s="51"/>
      <c r="C161" s="46"/>
      <c r="D161" s="46"/>
      <c r="E161" s="17"/>
      <c r="F161" s="40"/>
      <c r="G161" s="41"/>
      <c r="H161" s="41"/>
      <c r="I161" s="24"/>
      <c r="J161" s="46"/>
    </row>
    <row r="162" spans="1:10" s="17" customFormat="1" x14ac:dyDescent="0.2">
      <c r="A162" s="46"/>
      <c r="B162" s="51"/>
      <c r="C162" s="46"/>
      <c r="D162" s="46"/>
      <c r="F162" s="40"/>
      <c r="G162" s="41"/>
      <c r="H162" s="41"/>
      <c r="I162" s="24"/>
      <c r="J162" s="46"/>
    </row>
    <row r="163" spans="1:10" s="17" customFormat="1" x14ac:dyDescent="0.2">
      <c r="A163" s="46"/>
      <c r="B163" s="51"/>
      <c r="C163" s="39"/>
      <c r="D163" s="39"/>
      <c r="F163" s="40"/>
      <c r="G163" s="41"/>
      <c r="H163" s="41"/>
      <c r="I163" s="46"/>
      <c r="J163" s="46"/>
    </row>
    <row r="167" spans="1:10" s="17" customFormat="1" x14ac:dyDescent="0.2">
      <c r="A167" s="46"/>
      <c r="B167" s="51"/>
      <c r="C167" s="172"/>
      <c r="D167" s="172"/>
      <c r="F167" s="173"/>
      <c r="G167" s="170"/>
      <c r="H167" s="46"/>
      <c r="I167" s="174"/>
      <c r="J167" s="46"/>
    </row>
  </sheetData>
  <mergeCells count="31">
    <mergeCell ref="I4:J4"/>
    <mergeCell ref="I1:J3"/>
    <mergeCell ref="E34:H34"/>
    <mergeCell ref="E35:H35"/>
    <mergeCell ref="E36:H36"/>
    <mergeCell ref="B4:H6"/>
    <mergeCell ref="B1:H1"/>
    <mergeCell ref="B2:H2"/>
    <mergeCell ref="B3:H3"/>
    <mergeCell ref="B39:H39"/>
    <mergeCell ref="C44:F44"/>
    <mergeCell ref="B48:H48"/>
    <mergeCell ref="B50:H50"/>
    <mergeCell ref="B52:H52"/>
    <mergeCell ref="C45:F45"/>
    <mergeCell ref="B55:H65"/>
    <mergeCell ref="B68:H68"/>
    <mergeCell ref="C42:D42"/>
    <mergeCell ref="C47:F47"/>
    <mergeCell ref="E7:F7"/>
    <mergeCell ref="B7:C7"/>
    <mergeCell ref="G7:I7"/>
    <mergeCell ref="C40:D40"/>
    <mergeCell ref="C41:D41"/>
    <mergeCell ref="B53:G53"/>
    <mergeCell ref="B43:H43"/>
    <mergeCell ref="C8:D8"/>
    <mergeCell ref="B49:G49"/>
    <mergeCell ref="B51:G51"/>
    <mergeCell ref="C46:F46"/>
    <mergeCell ref="B38:H38"/>
  </mergeCells>
  <pageMargins left="0.7" right="0.7" top="0.75" bottom="0.75" header="0.3" footer="0.3"/>
  <pageSetup scale="35" orientation="portrait" horizontalDpi="0" verticalDpi="0"/>
  <colBreaks count="1" manualBreakCount="1">
    <brk id="13" max="56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81BE7-AC06-4B2B-AAC7-499928B14025}">
  <dimension ref="A1:E56"/>
  <sheetViews>
    <sheetView view="pageBreakPreview" topLeftCell="A30" zoomScale="74" zoomScaleNormal="100" zoomScaleSheetLayoutView="80" workbookViewId="0">
      <selection activeCell="J39" sqref="J39"/>
    </sheetView>
  </sheetViews>
  <sheetFormatPr baseColWidth="10" defaultColWidth="9.1640625" defaultRowHeight="15" x14ac:dyDescent="0.2"/>
  <cols>
    <col min="1" max="1" width="50.6640625" style="84" customWidth="1"/>
    <col min="2" max="2" width="10" style="84" bestFit="1" customWidth="1"/>
    <col min="3" max="3" width="13.33203125" style="84" customWidth="1"/>
    <col min="4" max="4" width="10.83203125" style="84" customWidth="1"/>
    <col min="5" max="16384" width="9.1640625" style="84"/>
  </cols>
  <sheetData>
    <row r="1" spans="1:5" ht="18" x14ac:dyDescent="0.2">
      <c r="A1" s="285" t="s">
        <v>82</v>
      </c>
      <c r="B1" s="285"/>
      <c r="C1" s="285"/>
    </row>
    <row r="2" spans="1:5" x14ac:dyDescent="0.2">
      <c r="A2" s="158" t="s">
        <v>83</v>
      </c>
      <c r="B2" s="159"/>
      <c r="C2" s="160">
        <v>1</v>
      </c>
    </row>
    <row r="3" spans="1:5" x14ac:dyDescent="0.2">
      <c r="A3" s="158" t="s">
        <v>84</v>
      </c>
      <c r="B3" s="159"/>
      <c r="C3" s="161">
        <f>SUM(B4:B15)</f>
        <v>0.59630000000000016</v>
      </c>
    </row>
    <row r="4" spans="1:5" x14ac:dyDescent="0.2">
      <c r="A4" s="146" t="s">
        <v>85</v>
      </c>
      <c r="B4" s="162">
        <v>8.3299999999999999E-2</v>
      </c>
      <c r="C4" s="163"/>
    </row>
    <row r="5" spans="1:5" x14ac:dyDescent="0.2">
      <c r="A5" s="146" t="s">
        <v>86</v>
      </c>
      <c r="B5" s="162">
        <v>0.01</v>
      </c>
      <c r="C5" s="163"/>
    </row>
    <row r="6" spans="1:5" x14ac:dyDescent="0.2">
      <c r="A6" s="146" t="s">
        <v>87</v>
      </c>
      <c r="B6" s="162">
        <v>8.3299999999999999E-2</v>
      </c>
      <c r="C6" s="163"/>
    </row>
    <row r="7" spans="1:5" x14ac:dyDescent="0.2">
      <c r="A7" s="146" t="s">
        <v>88</v>
      </c>
      <c r="B7" s="162">
        <v>4.1700000000000001E-2</v>
      </c>
      <c r="C7" s="163"/>
    </row>
    <row r="8" spans="1:5" x14ac:dyDescent="0.2">
      <c r="A8" s="146" t="s">
        <v>89</v>
      </c>
      <c r="B8" s="162">
        <v>8.5000000000000006E-2</v>
      </c>
      <c r="C8" s="163"/>
    </row>
    <row r="9" spans="1:5" x14ac:dyDescent="0.2">
      <c r="A9" s="146" t="s">
        <v>90</v>
      </c>
      <c r="B9" s="162">
        <v>0.12</v>
      </c>
      <c r="C9" s="163"/>
    </row>
    <row r="10" spans="1:5" x14ac:dyDescent="0.2">
      <c r="A10" s="146" t="s">
        <v>91</v>
      </c>
      <c r="B10" s="162">
        <v>6.9599999999999995E-2</v>
      </c>
      <c r="C10" s="163"/>
      <c r="E10" s="85"/>
    </row>
    <row r="11" spans="1:5" x14ac:dyDescent="0.2">
      <c r="A11" s="146" t="s">
        <v>92</v>
      </c>
      <c r="B11" s="162">
        <v>0.04</v>
      </c>
      <c r="C11" s="163"/>
      <c r="E11" s="85"/>
    </row>
    <row r="12" spans="1:5" x14ac:dyDescent="0.2">
      <c r="A12" s="146" t="s">
        <v>93</v>
      </c>
      <c r="B12" s="162">
        <v>0.03</v>
      </c>
      <c r="C12" s="163"/>
    </row>
    <row r="13" spans="1:5" x14ac:dyDescent="0.2">
      <c r="A13" s="146" t="s">
        <v>94</v>
      </c>
      <c r="B13" s="162">
        <v>0.02</v>
      </c>
      <c r="C13" s="163"/>
    </row>
    <row r="14" spans="1:5" x14ac:dyDescent="0.2">
      <c r="A14" s="146" t="s">
        <v>95</v>
      </c>
      <c r="B14" s="162">
        <v>4.5999999999999999E-3</v>
      </c>
      <c r="C14" s="163"/>
    </row>
    <row r="15" spans="1:5" x14ac:dyDescent="0.2">
      <c r="A15" s="146" t="s">
        <v>96</v>
      </c>
      <c r="B15" s="162">
        <v>8.8000000000000005E-3</v>
      </c>
      <c r="C15" s="163"/>
    </row>
    <row r="16" spans="1:5" x14ac:dyDescent="0.2">
      <c r="A16" s="158" t="s">
        <v>97</v>
      </c>
      <c r="B16" s="159"/>
      <c r="C16" s="161">
        <f>SUM(B17:B30)</f>
        <v>0.16</v>
      </c>
    </row>
    <row r="17" spans="1:3" x14ac:dyDescent="0.2">
      <c r="A17" s="146" t="s">
        <v>98</v>
      </c>
      <c r="B17" s="147">
        <v>0.02</v>
      </c>
      <c r="C17" s="163"/>
    </row>
    <row r="18" spans="1:3" x14ac:dyDescent="0.2">
      <c r="A18" s="146" t="s">
        <v>99</v>
      </c>
      <c r="B18" s="147">
        <v>0.01</v>
      </c>
      <c r="C18" s="163"/>
    </row>
    <row r="19" spans="1:3" x14ac:dyDescent="0.2">
      <c r="A19" s="146" t="s">
        <v>100</v>
      </c>
      <c r="B19" s="147">
        <v>0.01</v>
      </c>
      <c r="C19" s="163"/>
    </row>
    <row r="20" spans="1:3" x14ac:dyDescent="0.2">
      <c r="A20" s="146" t="s">
        <v>101</v>
      </c>
      <c r="B20" s="147">
        <v>0.02</v>
      </c>
      <c r="C20" s="163"/>
    </row>
    <row r="21" spans="1:3" ht="30" x14ac:dyDescent="0.2">
      <c r="A21" s="148" t="s">
        <v>102</v>
      </c>
      <c r="B21" s="147">
        <v>0</v>
      </c>
      <c r="C21" s="163"/>
    </row>
    <row r="22" spans="1:3" x14ac:dyDescent="0.2">
      <c r="A22" s="146" t="s">
        <v>103</v>
      </c>
      <c r="B22" s="147">
        <v>0.01</v>
      </c>
      <c r="C22" s="163"/>
    </row>
    <row r="23" spans="1:3" x14ac:dyDescent="0.2">
      <c r="A23" s="148" t="s">
        <v>104</v>
      </c>
      <c r="B23" s="147">
        <v>5.0000000000000001E-3</v>
      </c>
      <c r="C23" s="163"/>
    </row>
    <row r="24" spans="1:3" x14ac:dyDescent="0.2">
      <c r="A24" s="146" t="s">
        <v>321</v>
      </c>
      <c r="B24" s="147">
        <v>0.02</v>
      </c>
      <c r="C24" s="163"/>
    </row>
    <row r="25" spans="1:3" ht="30" x14ac:dyDescent="0.2">
      <c r="A25" s="148" t="s">
        <v>105</v>
      </c>
      <c r="B25" s="147">
        <v>5.0000000000000001E-3</v>
      </c>
      <c r="C25" s="163"/>
    </row>
    <row r="26" spans="1:3" ht="30" x14ac:dyDescent="0.2">
      <c r="A26" s="148" t="s">
        <v>106</v>
      </c>
      <c r="B26" s="147">
        <v>0.01</v>
      </c>
      <c r="C26" s="163"/>
    </row>
    <row r="27" spans="1:3" ht="60" x14ac:dyDescent="0.2">
      <c r="A27" s="148" t="s">
        <v>107</v>
      </c>
      <c r="B27" s="149">
        <v>0.01</v>
      </c>
      <c r="C27" s="164"/>
    </row>
    <row r="28" spans="1:3" x14ac:dyDescent="0.2">
      <c r="A28" s="148" t="s">
        <v>108</v>
      </c>
      <c r="B28" s="149">
        <v>0.01</v>
      </c>
      <c r="C28" s="163"/>
    </row>
    <row r="29" spans="1:3" x14ac:dyDescent="0.2">
      <c r="A29" s="148" t="s">
        <v>322</v>
      </c>
      <c r="B29" s="147">
        <v>0.02</v>
      </c>
      <c r="C29" s="163"/>
    </row>
    <row r="30" spans="1:3" ht="45" x14ac:dyDescent="0.2">
      <c r="A30" s="148" t="s">
        <v>109</v>
      </c>
      <c r="B30" s="147">
        <v>0.01</v>
      </c>
      <c r="C30" s="163"/>
    </row>
    <row r="31" spans="1:3" x14ac:dyDescent="0.2">
      <c r="A31" s="158" t="s">
        <v>110</v>
      </c>
      <c r="B31" s="159"/>
      <c r="C31" s="167">
        <f>SUM(B32:B38)</f>
        <v>0.13816000000000001</v>
      </c>
    </row>
    <row r="32" spans="1:3" x14ac:dyDescent="0.2">
      <c r="A32" s="146" t="s">
        <v>111</v>
      </c>
      <c r="B32" s="165">
        <v>0.06</v>
      </c>
      <c r="C32" s="163"/>
    </row>
    <row r="33" spans="1:4" x14ac:dyDescent="0.2">
      <c r="A33" s="150" t="s">
        <v>112</v>
      </c>
      <c r="B33" s="165">
        <v>2.8500000000000001E-2</v>
      </c>
      <c r="C33" s="166"/>
    </row>
    <row r="34" spans="1:4" x14ac:dyDescent="0.2">
      <c r="A34" s="146" t="s">
        <v>113</v>
      </c>
      <c r="B34" s="165">
        <v>8.6599999999999993E-3</v>
      </c>
      <c r="C34" s="163"/>
    </row>
    <row r="35" spans="1:4" x14ac:dyDescent="0.2">
      <c r="A35" s="146" t="s">
        <v>114</v>
      </c>
      <c r="B35" s="165">
        <v>1.0999999999999999E-2</v>
      </c>
      <c r="C35" s="163"/>
      <c r="D35" s="286"/>
    </row>
    <row r="36" spans="1:4" x14ac:dyDescent="0.2">
      <c r="A36" s="146" t="s">
        <v>115</v>
      </c>
      <c r="B36" s="165">
        <v>5.0000000000000001E-3</v>
      </c>
      <c r="C36" s="163"/>
      <c r="D36" s="286"/>
    </row>
    <row r="37" spans="1:4" x14ac:dyDescent="0.2">
      <c r="A37" s="146" t="s">
        <v>116</v>
      </c>
      <c r="B37" s="165">
        <v>0.02</v>
      </c>
      <c r="C37" s="163"/>
      <c r="D37" s="286"/>
    </row>
    <row r="38" spans="1:4" x14ac:dyDescent="0.2">
      <c r="A38" s="146" t="s">
        <v>117</v>
      </c>
      <c r="B38" s="165">
        <v>5.0000000000000001E-3</v>
      </c>
      <c r="C38" s="163"/>
    </row>
    <row r="39" spans="1:4" x14ac:dyDescent="0.2">
      <c r="A39" s="158" t="s">
        <v>118</v>
      </c>
      <c r="B39" s="159"/>
      <c r="C39" s="161">
        <f>+SUM(B40:B42)</f>
        <v>4.8000000000000001E-2</v>
      </c>
    </row>
    <row r="40" spans="1:4" x14ac:dyDescent="0.2">
      <c r="A40" s="146" t="s">
        <v>119</v>
      </c>
      <c r="B40" s="165">
        <v>9.4000000000000004E-3</v>
      </c>
      <c r="C40" s="163"/>
    </row>
    <row r="41" spans="1:4" x14ac:dyDescent="0.2">
      <c r="A41" s="146" t="s">
        <v>120</v>
      </c>
      <c r="B41" s="165">
        <v>8.6E-3</v>
      </c>
      <c r="C41" s="163"/>
    </row>
    <row r="42" spans="1:4" x14ac:dyDescent="0.2">
      <c r="A42" s="146" t="s">
        <v>121</v>
      </c>
      <c r="B42" s="165">
        <v>0.03</v>
      </c>
      <c r="C42" s="163"/>
    </row>
    <row r="43" spans="1:4" x14ac:dyDescent="0.2">
      <c r="A43" s="158" t="s">
        <v>122</v>
      </c>
      <c r="B43" s="159"/>
      <c r="C43" s="161">
        <f>SUM(B44:B45)</f>
        <v>6.0000000000000005E-2</v>
      </c>
    </row>
    <row r="44" spans="1:4" x14ac:dyDescent="0.2">
      <c r="A44" s="146" t="s">
        <v>124</v>
      </c>
      <c r="B44" s="165">
        <v>0.01</v>
      </c>
      <c r="C44" s="163"/>
    </row>
    <row r="45" spans="1:4" x14ac:dyDescent="0.2">
      <c r="A45" s="146" t="s">
        <v>125</v>
      </c>
      <c r="B45" s="165">
        <v>0.05</v>
      </c>
      <c r="C45" s="163"/>
    </row>
    <row r="46" spans="1:4" x14ac:dyDescent="0.2">
      <c r="A46" s="158" t="s">
        <v>123</v>
      </c>
      <c r="B46" s="159">
        <f>SUM(B4:B45)</f>
        <v>1.0024600000000004</v>
      </c>
      <c r="C46" s="161">
        <f>SUM(C2:C45)</f>
        <v>2.0024600000000001</v>
      </c>
    </row>
    <row r="47" spans="1:4" x14ac:dyDescent="0.2">
      <c r="A47" s="83"/>
      <c r="B47" s="83"/>
      <c r="C47" s="83"/>
      <c r="D47" s="83"/>
    </row>
    <row r="48" spans="1:4" x14ac:dyDescent="0.2">
      <c r="A48" s="83"/>
      <c r="B48" s="83"/>
      <c r="C48" s="83"/>
      <c r="D48" s="83"/>
    </row>
    <row r="49" spans="1:4" x14ac:dyDescent="0.2">
      <c r="A49" s="83"/>
      <c r="B49" s="83"/>
      <c r="C49" s="83"/>
      <c r="D49" s="83"/>
    </row>
    <row r="50" spans="1:4" x14ac:dyDescent="0.2">
      <c r="A50" s="83"/>
      <c r="B50" s="83"/>
      <c r="C50" s="83"/>
      <c r="D50" s="83"/>
    </row>
    <row r="51" spans="1:4" x14ac:dyDescent="0.2">
      <c r="A51" s="83"/>
      <c r="B51" s="83"/>
      <c r="C51" s="83"/>
      <c r="D51" s="83"/>
    </row>
    <row r="52" spans="1:4" x14ac:dyDescent="0.2">
      <c r="A52" s="83"/>
      <c r="B52" s="83"/>
      <c r="C52" s="83"/>
      <c r="D52" s="83"/>
    </row>
    <row r="53" spans="1:4" x14ac:dyDescent="0.2">
      <c r="A53" s="83"/>
      <c r="B53" s="83"/>
      <c r="C53" s="83"/>
    </row>
    <row r="54" spans="1:4" x14ac:dyDescent="0.2">
      <c r="A54" s="83"/>
      <c r="B54" s="83"/>
      <c r="C54" s="83"/>
    </row>
    <row r="55" spans="1:4" x14ac:dyDescent="0.2">
      <c r="A55" s="83"/>
      <c r="B55" s="83"/>
      <c r="C55" s="83"/>
    </row>
    <row r="56" spans="1:4" x14ac:dyDescent="0.2">
      <c r="A56" s="83"/>
      <c r="B56" s="83"/>
      <c r="C56" s="83"/>
    </row>
  </sheetData>
  <mergeCells count="2">
    <mergeCell ref="A1:C1"/>
    <mergeCell ref="D35:D37"/>
  </mergeCells>
  <pageMargins left="0.7" right="0.7" top="0.75" bottom="0.75" header="0.3" footer="0.3"/>
  <pageSetup scale="43" orientation="portrait" r:id="rId1"/>
  <colBreaks count="1" manualBreakCount="1">
    <brk id="3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9ACFD-CBEB-470D-B05C-82FE809EF5EC}">
  <dimension ref="A1:J126"/>
  <sheetViews>
    <sheetView topLeftCell="A18" zoomScale="150" workbookViewId="0">
      <selection activeCell="F25" sqref="F25"/>
    </sheetView>
  </sheetViews>
  <sheetFormatPr baseColWidth="10" defaultColWidth="11.5" defaultRowHeight="15" x14ac:dyDescent="0.2"/>
  <cols>
    <col min="2" max="2" width="23.1640625" customWidth="1"/>
    <col min="4" max="4" width="92.83203125" style="3" customWidth="1"/>
    <col min="5" max="5" width="18.33203125" bestFit="1" customWidth="1"/>
    <col min="6" max="6" width="25.1640625" customWidth="1"/>
    <col min="10" max="10" width="18.33203125" customWidth="1"/>
  </cols>
  <sheetData>
    <row r="1" spans="1:7" x14ac:dyDescent="0.2">
      <c r="A1">
        <v>3.101</v>
      </c>
      <c r="B1" t="s">
        <v>126</v>
      </c>
      <c r="C1" s="5">
        <v>0.05</v>
      </c>
      <c r="D1" s="3">
        <v>196386404</v>
      </c>
      <c r="E1" s="3">
        <f>+D1/C1</f>
        <v>3927728080</v>
      </c>
    </row>
    <row r="2" spans="1:7" x14ac:dyDescent="0.2">
      <c r="A2" s="2">
        <v>3102</v>
      </c>
      <c r="B2" t="s">
        <v>127</v>
      </c>
      <c r="C2" s="5">
        <v>7.6E-3</v>
      </c>
      <c r="D2" s="3">
        <v>29850733</v>
      </c>
      <c r="E2" s="3">
        <f t="shared" ref="E2:E7" si="0">+D2/C2</f>
        <v>3927728026.3157897</v>
      </c>
    </row>
    <row r="3" spans="1:7" x14ac:dyDescent="0.2">
      <c r="A3" s="2">
        <v>3103</v>
      </c>
      <c r="B3" t="s">
        <v>128</v>
      </c>
      <c r="C3" s="5">
        <v>4.0000000000000001E-3</v>
      </c>
      <c r="D3" s="3">
        <v>15710912</v>
      </c>
      <c r="E3" s="3">
        <f t="shared" si="0"/>
        <v>3927728000</v>
      </c>
    </row>
    <row r="4" spans="1:7" x14ac:dyDescent="0.2">
      <c r="A4" s="2">
        <v>3104</v>
      </c>
      <c r="B4" t="s">
        <v>129</v>
      </c>
      <c r="C4" s="5">
        <v>1.0999999999999999E-2</v>
      </c>
      <c r="D4" s="3">
        <v>43205009</v>
      </c>
      <c r="E4" s="3">
        <f t="shared" si="0"/>
        <v>3927728090.909091</v>
      </c>
    </row>
    <row r="5" spans="1:7" x14ac:dyDescent="0.2">
      <c r="A5" s="2">
        <v>3105</v>
      </c>
      <c r="B5" t="s">
        <v>130</v>
      </c>
      <c r="C5" s="5">
        <v>5.0000000000000001E-3</v>
      </c>
      <c r="D5" s="3">
        <v>19638640</v>
      </c>
      <c r="E5" s="3">
        <f t="shared" si="0"/>
        <v>3927728000</v>
      </c>
    </row>
    <row r="6" spans="1:7" x14ac:dyDescent="0.2">
      <c r="A6" s="2">
        <v>3106</v>
      </c>
      <c r="B6" t="s">
        <v>131</v>
      </c>
      <c r="C6" s="5">
        <v>0.02</v>
      </c>
      <c r="D6" s="3">
        <v>78554562</v>
      </c>
      <c r="E6" s="3">
        <f t="shared" si="0"/>
        <v>3927728100</v>
      </c>
    </row>
    <row r="7" spans="1:7" x14ac:dyDescent="0.2">
      <c r="A7" s="2">
        <v>3107</v>
      </c>
      <c r="B7" t="s">
        <v>132</v>
      </c>
      <c r="C7" s="5">
        <v>5.0000000000000001E-3</v>
      </c>
      <c r="D7" s="3">
        <v>19638640</v>
      </c>
      <c r="E7" s="3">
        <f t="shared" si="0"/>
        <v>3927728000</v>
      </c>
    </row>
    <row r="8" spans="1:7" x14ac:dyDescent="0.2">
      <c r="C8" s="4"/>
      <c r="D8" s="3">
        <f>SUM(D1:D7)</f>
        <v>402984900</v>
      </c>
    </row>
    <row r="11" spans="1:7" ht="28.5" customHeight="1" x14ac:dyDescent="0.2">
      <c r="A11" s="6"/>
      <c r="B11" s="6"/>
      <c r="C11" s="6"/>
      <c r="D11" s="6"/>
      <c r="E11" s="6"/>
      <c r="F11" s="287" t="s">
        <v>133</v>
      </c>
      <c r="G11" s="287"/>
    </row>
    <row r="12" spans="1:7" ht="28.5" customHeight="1" x14ac:dyDescent="0.2">
      <c r="A12" s="6"/>
      <c r="B12" s="6"/>
      <c r="C12" s="6"/>
      <c r="D12" s="6"/>
      <c r="E12" s="6"/>
      <c r="F12" s="287" t="s">
        <v>134</v>
      </c>
      <c r="G12" s="287"/>
    </row>
    <row r="13" spans="1:7" ht="30" customHeight="1" x14ac:dyDescent="0.2">
      <c r="A13" s="6"/>
      <c r="B13" s="6"/>
      <c r="C13" s="6"/>
      <c r="D13" s="6"/>
      <c r="E13" s="6"/>
      <c r="F13" s="288" t="s">
        <v>135</v>
      </c>
      <c r="G13" s="288"/>
    </row>
    <row r="14" spans="1:7" ht="16" thickBot="1" x14ac:dyDescent="0.25">
      <c r="A14" s="6"/>
      <c r="B14" s="6"/>
      <c r="C14" s="6"/>
      <c r="D14" s="6"/>
      <c r="E14" s="6"/>
      <c r="F14" s="6"/>
      <c r="G14" s="6"/>
    </row>
    <row r="15" spans="1:7" ht="51" x14ac:dyDescent="0.2">
      <c r="A15" s="7" t="s">
        <v>136</v>
      </c>
      <c r="B15" s="8" t="s">
        <v>137</v>
      </c>
      <c r="C15" s="8" t="s">
        <v>138</v>
      </c>
      <c r="D15" s="9" t="s">
        <v>139</v>
      </c>
      <c r="E15" s="8" t="s">
        <v>140</v>
      </c>
      <c r="F15" s="8" t="s">
        <v>141</v>
      </c>
      <c r="G15" s="10" t="s">
        <v>142</v>
      </c>
    </row>
    <row r="16" spans="1:7" ht="16" thickBot="1" x14ac:dyDescent="0.25">
      <c r="A16" s="11" t="s">
        <v>143</v>
      </c>
      <c r="B16" s="12" t="s">
        <v>144</v>
      </c>
      <c r="C16" s="13">
        <v>7308</v>
      </c>
      <c r="D16" s="12" t="s">
        <v>145</v>
      </c>
      <c r="E16" s="13" t="s">
        <v>146</v>
      </c>
      <c r="F16" s="14">
        <v>1750905</v>
      </c>
      <c r="G16" s="12" t="s">
        <v>147</v>
      </c>
    </row>
    <row r="17" spans="1:7" ht="16" thickBot="1" x14ac:dyDescent="0.25">
      <c r="A17" s="11" t="s">
        <v>143</v>
      </c>
      <c r="B17" s="12" t="s">
        <v>144</v>
      </c>
      <c r="C17" s="13">
        <v>7418</v>
      </c>
      <c r="D17" s="12" t="s">
        <v>148</v>
      </c>
      <c r="E17" s="13" t="s">
        <v>146</v>
      </c>
      <c r="F17" s="14">
        <v>249095</v>
      </c>
      <c r="G17" s="12" t="s">
        <v>147</v>
      </c>
    </row>
    <row r="18" spans="1:7" ht="16" thickBot="1" x14ac:dyDescent="0.25">
      <c r="A18" s="11" t="s">
        <v>143</v>
      </c>
      <c r="B18" s="12" t="s">
        <v>149</v>
      </c>
      <c r="C18" s="13">
        <v>7989</v>
      </c>
      <c r="D18" s="12" t="s">
        <v>150</v>
      </c>
      <c r="E18" s="13" t="s">
        <v>146</v>
      </c>
      <c r="F18" s="14">
        <v>12795750</v>
      </c>
      <c r="G18" s="12" t="s">
        <v>147</v>
      </c>
    </row>
    <row r="19" spans="1:7" ht="16" thickBot="1" x14ac:dyDescent="0.25">
      <c r="A19" s="11" t="s">
        <v>143</v>
      </c>
      <c r="B19" s="12" t="s">
        <v>144</v>
      </c>
      <c r="C19" s="13">
        <v>8102</v>
      </c>
      <c r="D19" s="12" t="s">
        <v>151</v>
      </c>
      <c r="E19" s="13" t="s">
        <v>146</v>
      </c>
      <c r="F19" s="14">
        <v>3309125</v>
      </c>
      <c r="G19" s="12" t="s">
        <v>147</v>
      </c>
    </row>
    <row r="20" spans="1:7" ht="16" thickBot="1" x14ac:dyDescent="0.25">
      <c r="A20" s="11" t="s">
        <v>143</v>
      </c>
      <c r="B20" s="12" t="s">
        <v>144</v>
      </c>
      <c r="C20" s="13">
        <v>8320</v>
      </c>
      <c r="D20" s="12" t="s">
        <v>152</v>
      </c>
      <c r="E20" s="13" t="s">
        <v>146</v>
      </c>
      <c r="F20" s="14">
        <v>3636357</v>
      </c>
      <c r="G20" s="12" t="s">
        <v>147</v>
      </c>
    </row>
    <row r="21" spans="1:7" ht="16" thickBot="1" x14ac:dyDescent="0.25">
      <c r="A21" s="11" t="s">
        <v>143</v>
      </c>
      <c r="B21" s="12" t="s">
        <v>144</v>
      </c>
      <c r="C21" s="13">
        <v>9084</v>
      </c>
      <c r="D21" s="12" t="s">
        <v>153</v>
      </c>
      <c r="E21" s="13" t="s">
        <v>146</v>
      </c>
      <c r="F21" s="14">
        <v>3584000</v>
      </c>
      <c r="G21" s="12" t="s">
        <v>147</v>
      </c>
    </row>
    <row r="22" spans="1:7" ht="16" thickBot="1" x14ac:dyDescent="0.25">
      <c r="A22" s="11" t="s">
        <v>143</v>
      </c>
      <c r="B22" s="12" t="s">
        <v>144</v>
      </c>
      <c r="C22" s="13">
        <v>9085</v>
      </c>
      <c r="D22" s="12" t="s">
        <v>154</v>
      </c>
      <c r="E22" s="13" t="s">
        <v>146</v>
      </c>
      <c r="F22" s="14">
        <v>3150000</v>
      </c>
      <c r="G22" s="12" t="s">
        <v>147</v>
      </c>
    </row>
    <row r="23" spans="1:7" ht="16" thickBot="1" x14ac:dyDescent="0.25">
      <c r="A23" s="11" t="s">
        <v>143</v>
      </c>
      <c r="B23" s="12" t="s">
        <v>144</v>
      </c>
      <c r="C23" s="13">
        <v>9086</v>
      </c>
      <c r="D23" s="12" t="s">
        <v>155</v>
      </c>
      <c r="E23" s="13" t="s">
        <v>146</v>
      </c>
      <c r="F23" s="14">
        <v>3303000</v>
      </c>
      <c r="G23" s="12" t="s">
        <v>147</v>
      </c>
    </row>
    <row r="24" spans="1:7" ht="16" thickBot="1" x14ac:dyDescent="0.25">
      <c r="A24" s="11" t="s">
        <v>143</v>
      </c>
      <c r="B24" s="12" t="s">
        <v>144</v>
      </c>
      <c r="C24" s="13">
        <v>9087</v>
      </c>
      <c r="D24" s="12" t="s">
        <v>156</v>
      </c>
      <c r="E24" s="13" t="s">
        <v>146</v>
      </c>
      <c r="F24" s="14">
        <v>2670000</v>
      </c>
      <c r="G24" s="12" t="s">
        <v>147</v>
      </c>
    </row>
    <row r="25" spans="1:7" ht="16" thickBot="1" x14ac:dyDescent="0.25">
      <c r="A25" s="11" t="s">
        <v>143</v>
      </c>
      <c r="B25" s="12" t="s">
        <v>144</v>
      </c>
      <c r="C25" s="143">
        <v>9088</v>
      </c>
      <c r="D25" s="144" t="s">
        <v>157</v>
      </c>
      <c r="E25" s="13" t="s">
        <v>146</v>
      </c>
      <c r="F25" s="14">
        <v>3736000</v>
      </c>
      <c r="G25" s="12" t="s">
        <v>147</v>
      </c>
    </row>
    <row r="26" spans="1:7" ht="16" thickBot="1" x14ac:dyDescent="0.25">
      <c r="A26" s="11" t="s">
        <v>143</v>
      </c>
      <c r="B26" s="12" t="s">
        <v>144</v>
      </c>
      <c r="C26" s="13">
        <v>9089</v>
      </c>
      <c r="D26" s="12" t="s">
        <v>158</v>
      </c>
      <c r="E26" s="13" t="s">
        <v>146</v>
      </c>
      <c r="F26" s="14">
        <v>3310000</v>
      </c>
      <c r="G26" s="12" t="s">
        <v>147</v>
      </c>
    </row>
    <row r="27" spans="1:7" ht="16" thickBot="1" x14ac:dyDescent="0.25">
      <c r="A27" s="11" t="s">
        <v>143</v>
      </c>
      <c r="B27" s="12" t="s">
        <v>144</v>
      </c>
      <c r="C27" s="13">
        <v>9090</v>
      </c>
      <c r="D27" s="12" t="s">
        <v>159</v>
      </c>
      <c r="E27" s="13" t="s">
        <v>146</v>
      </c>
      <c r="F27" s="14">
        <v>2316000</v>
      </c>
      <c r="G27" s="12" t="s">
        <v>147</v>
      </c>
    </row>
    <row r="28" spans="1:7" ht="16" thickBot="1" x14ac:dyDescent="0.25">
      <c r="A28" s="11" t="s">
        <v>143</v>
      </c>
      <c r="B28" s="12" t="s">
        <v>144</v>
      </c>
      <c r="C28" s="13">
        <v>9091</v>
      </c>
      <c r="D28" s="12" t="s">
        <v>160</v>
      </c>
      <c r="E28" s="13" t="s">
        <v>146</v>
      </c>
      <c r="F28" s="14">
        <v>4690453</v>
      </c>
      <c r="G28" s="12" t="s">
        <v>147</v>
      </c>
    </row>
    <row r="29" spans="1:7" ht="16" thickBot="1" x14ac:dyDescent="0.25">
      <c r="A29" s="11" t="s">
        <v>143</v>
      </c>
      <c r="B29" s="12" t="s">
        <v>144</v>
      </c>
      <c r="C29" s="13">
        <v>9092</v>
      </c>
      <c r="D29" s="12" t="s">
        <v>161</v>
      </c>
      <c r="E29" s="13" t="s">
        <v>146</v>
      </c>
      <c r="F29" s="14">
        <v>3264239</v>
      </c>
      <c r="G29" s="12" t="s">
        <v>147</v>
      </c>
    </row>
    <row r="30" spans="1:7" ht="16" thickBot="1" x14ac:dyDescent="0.25">
      <c r="A30" s="11" t="s">
        <v>143</v>
      </c>
      <c r="B30" s="12" t="s">
        <v>144</v>
      </c>
      <c r="C30" s="13">
        <v>9093</v>
      </c>
      <c r="D30" s="12" t="s">
        <v>162</v>
      </c>
      <c r="E30" s="13" t="s">
        <v>146</v>
      </c>
      <c r="F30" s="14">
        <v>2718000</v>
      </c>
      <c r="G30" s="12" t="s">
        <v>147</v>
      </c>
    </row>
    <row r="31" spans="1:7" ht="16" thickBot="1" x14ac:dyDescent="0.25">
      <c r="A31" s="11" t="s">
        <v>143</v>
      </c>
      <c r="B31" s="12" t="s">
        <v>144</v>
      </c>
      <c r="C31" s="13">
        <v>9094</v>
      </c>
      <c r="D31" s="12" t="s">
        <v>163</v>
      </c>
      <c r="E31" s="13" t="s">
        <v>146</v>
      </c>
      <c r="F31" s="14">
        <v>2447000</v>
      </c>
      <c r="G31" s="12" t="s">
        <v>147</v>
      </c>
    </row>
    <row r="32" spans="1:7" ht="16" thickBot="1" x14ac:dyDescent="0.25">
      <c r="A32" s="89" t="s">
        <v>143</v>
      </c>
      <c r="B32" s="87" t="s">
        <v>144</v>
      </c>
      <c r="C32" s="86">
        <v>9095</v>
      </c>
      <c r="D32" s="87" t="s">
        <v>164</v>
      </c>
      <c r="E32" s="86" t="s">
        <v>146</v>
      </c>
      <c r="F32" s="88">
        <v>3064000</v>
      </c>
      <c r="G32" s="12" t="s">
        <v>147</v>
      </c>
    </row>
    <row r="33" spans="1:10" ht="16" thickBot="1" x14ac:dyDescent="0.25">
      <c r="A33" s="11" t="s">
        <v>143</v>
      </c>
      <c r="B33" s="12" t="s">
        <v>144</v>
      </c>
      <c r="C33" s="13">
        <v>9096</v>
      </c>
      <c r="D33" s="12" t="s">
        <v>165</v>
      </c>
      <c r="E33" s="13" t="s">
        <v>146</v>
      </c>
      <c r="F33" s="14">
        <v>3736000</v>
      </c>
      <c r="G33" s="12" t="s">
        <v>147</v>
      </c>
    </row>
    <row r="34" spans="1:10" ht="16" thickBot="1" x14ac:dyDescent="0.25">
      <c r="A34" s="11" t="s">
        <v>143</v>
      </c>
      <c r="B34" s="12" t="s">
        <v>144</v>
      </c>
      <c r="C34" s="13">
        <v>9097</v>
      </c>
      <c r="D34" s="12" t="s">
        <v>166</v>
      </c>
      <c r="E34" s="13" t="s">
        <v>146</v>
      </c>
      <c r="F34" s="14">
        <v>3064000</v>
      </c>
      <c r="G34" s="12" t="s">
        <v>147</v>
      </c>
    </row>
    <row r="35" spans="1:10" ht="16" thickBot="1" x14ac:dyDescent="0.25">
      <c r="A35" s="89" t="s">
        <v>143</v>
      </c>
      <c r="B35" s="87" t="s">
        <v>144</v>
      </c>
      <c r="C35" s="86">
        <v>9098</v>
      </c>
      <c r="D35" s="87" t="s">
        <v>167</v>
      </c>
      <c r="E35" s="86" t="s">
        <v>146</v>
      </c>
      <c r="F35" s="88">
        <v>2316000</v>
      </c>
      <c r="G35" s="12" t="s">
        <v>147</v>
      </c>
    </row>
    <row r="36" spans="1:10" ht="16" thickBot="1" x14ac:dyDescent="0.25">
      <c r="A36" s="11" t="s">
        <v>143</v>
      </c>
      <c r="B36" s="12" t="s">
        <v>144</v>
      </c>
      <c r="C36" s="13">
        <v>9099</v>
      </c>
      <c r="D36" s="12" t="s">
        <v>168</v>
      </c>
      <c r="E36" s="13" t="s">
        <v>146</v>
      </c>
      <c r="F36" s="14">
        <v>2018000</v>
      </c>
      <c r="G36" s="12" t="s">
        <v>147</v>
      </c>
    </row>
    <row r="37" spans="1:10" ht="16" thickBot="1" x14ac:dyDescent="0.25">
      <c r="A37" s="11" t="s">
        <v>143</v>
      </c>
      <c r="B37" s="12" t="s">
        <v>144</v>
      </c>
      <c r="C37" s="13">
        <v>9100</v>
      </c>
      <c r="D37" s="12" t="s">
        <v>169</v>
      </c>
      <c r="E37" s="13" t="s">
        <v>146</v>
      </c>
      <c r="F37" s="14">
        <v>1750905</v>
      </c>
      <c r="G37" s="12" t="s">
        <v>147</v>
      </c>
    </row>
    <row r="38" spans="1:10" ht="16" thickBot="1" x14ac:dyDescent="0.25">
      <c r="A38" s="11" t="s">
        <v>143</v>
      </c>
      <c r="B38" s="12" t="s">
        <v>144</v>
      </c>
      <c r="C38" s="13">
        <v>9101</v>
      </c>
      <c r="D38" s="12" t="s">
        <v>170</v>
      </c>
      <c r="E38" s="13" t="s">
        <v>146</v>
      </c>
      <c r="F38" s="14">
        <v>4488000</v>
      </c>
      <c r="G38" s="12" t="s">
        <v>147</v>
      </c>
    </row>
    <row r="39" spans="1:10" ht="16" thickBot="1" x14ac:dyDescent="0.25">
      <c r="A39" s="11" t="s">
        <v>143</v>
      </c>
      <c r="B39" s="12" t="s">
        <v>144</v>
      </c>
      <c r="C39" s="13">
        <v>9102</v>
      </c>
      <c r="D39" s="12" t="s">
        <v>171</v>
      </c>
      <c r="E39" s="13" t="s">
        <v>146</v>
      </c>
      <c r="F39" s="14">
        <v>3479000</v>
      </c>
      <c r="G39" s="12" t="s">
        <v>147</v>
      </c>
    </row>
    <row r="40" spans="1:10" ht="16" thickBot="1" x14ac:dyDescent="0.25">
      <c r="A40" s="11" t="s">
        <v>143</v>
      </c>
      <c r="B40" s="12" t="s">
        <v>144</v>
      </c>
      <c r="C40" s="13">
        <v>9103</v>
      </c>
      <c r="D40" s="12" t="s">
        <v>172</v>
      </c>
      <c r="E40" s="13" t="s">
        <v>146</v>
      </c>
      <c r="F40" s="14">
        <v>2481000</v>
      </c>
      <c r="G40" s="12" t="s">
        <v>147</v>
      </c>
    </row>
    <row r="41" spans="1:10" ht="16" thickBot="1" x14ac:dyDescent="0.25">
      <c r="A41" s="11" t="s">
        <v>143</v>
      </c>
      <c r="B41" s="12" t="s">
        <v>144</v>
      </c>
      <c r="C41" s="13">
        <v>9104</v>
      </c>
      <c r="D41" s="12" t="s">
        <v>173</v>
      </c>
      <c r="E41" s="13" t="s">
        <v>146</v>
      </c>
      <c r="F41" s="14">
        <v>2018000</v>
      </c>
      <c r="G41" s="12" t="s">
        <v>147</v>
      </c>
    </row>
    <row r="42" spans="1:10" ht="16" thickBot="1" x14ac:dyDescent="0.25">
      <c r="A42" s="11" t="s">
        <v>143</v>
      </c>
      <c r="B42" s="12" t="s">
        <v>144</v>
      </c>
      <c r="C42" s="13">
        <v>9105</v>
      </c>
      <c r="D42" s="12" t="s">
        <v>174</v>
      </c>
      <c r="E42" s="13" t="s">
        <v>146</v>
      </c>
      <c r="F42" s="14">
        <v>1750905</v>
      </c>
      <c r="G42" s="12" t="s">
        <v>147</v>
      </c>
    </row>
    <row r="43" spans="1:10" ht="16" thickBot="1" x14ac:dyDescent="0.25">
      <c r="A43" s="90" t="s">
        <v>143</v>
      </c>
      <c r="B43" s="91" t="s">
        <v>144</v>
      </c>
      <c r="C43" s="92">
        <v>9107</v>
      </c>
      <c r="D43" s="91" t="s">
        <v>175</v>
      </c>
      <c r="E43" s="92" t="s">
        <v>146</v>
      </c>
      <c r="F43" s="93">
        <v>17387000</v>
      </c>
      <c r="G43" s="12" t="s">
        <v>147</v>
      </c>
      <c r="J43" s="94">
        <v>17387000</v>
      </c>
    </row>
    <row r="44" spans="1:10" ht="16" thickBot="1" x14ac:dyDescent="0.25">
      <c r="A44" s="90" t="s">
        <v>143</v>
      </c>
      <c r="B44" s="91" t="s">
        <v>144</v>
      </c>
      <c r="C44" s="92">
        <v>9108</v>
      </c>
      <c r="D44" s="91" t="s">
        <v>176</v>
      </c>
      <c r="E44" s="92" t="s">
        <v>146</v>
      </c>
      <c r="F44" s="93">
        <v>13251000</v>
      </c>
      <c r="G44" s="12" t="s">
        <v>147</v>
      </c>
      <c r="J44" s="94">
        <v>13251000</v>
      </c>
    </row>
    <row r="45" spans="1:10" ht="16" thickBot="1" x14ac:dyDescent="0.25">
      <c r="A45" s="90" t="s">
        <v>143</v>
      </c>
      <c r="B45" s="91" t="s">
        <v>144</v>
      </c>
      <c r="C45" s="92">
        <v>9109</v>
      </c>
      <c r="D45" s="91" t="s">
        <v>177</v>
      </c>
      <c r="E45" s="92" t="s">
        <v>146</v>
      </c>
      <c r="F45" s="93">
        <v>11183000</v>
      </c>
      <c r="G45" s="12" t="s">
        <v>147</v>
      </c>
      <c r="J45" s="94">
        <v>11183000</v>
      </c>
    </row>
    <row r="46" spans="1:10" ht="16" thickBot="1" x14ac:dyDescent="0.25">
      <c r="A46" s="89" t="s">
        <v>143</v>
      </c>
      <c r="B46" s="87" t="s">
        <v>144</v>
      </c>
      <c r="C46" s="86">
        <v>9110</v>
      </c>
      <c r="D46" s="87" t="s">
        <v>178</v>
      </c>
      <c r="E46" s="86" t="s">
        <v>146</v>
      </c>
      <c r="F46" s="88">
        <v>9522000</v>
      </c>
      <c r="G46" s="12" t="s">
        <v>147</v>
      </c>
      <c r="J46" s="94">
        <v>9522000</v>
      </c>
    </row>
    <row r="47" spans="1:10" ht="16" thickBot="1" x14ac:dyDescent="0.25">
      <c r="A47" s="89" t="s">
        <v>143</v>
      </c>
      <c r="B47" s="87" t="s">
        <v>144</v>
      </c>
      <c r="C47" s="86">
        <v>9111</v>
      </c>
      <c r="D47" s="87" t="s">
        <v>179</v>
      </c>
      <c r="E47" s="86" t="s">
        <v>146</v>
      </c>
      <c r="F47" s="88">
        <v>8589000</v>
      </c>
      <c r="G47" s="12" t="s">
        <v>147</v>
      </c>
      <c r="J47" s="94">
        <v>8589000</v>
      </c>
    </row>
    <row r="48" spans="1:10" ht="16" thickBot="1" x14ac:dyDescent="0.25">
      <c r="A48" s="89" t="s">
        <v>143</v>
      </c>
      <c r="B48" s="87" t="s">
        <v>144</v>
      </c>
      <c r="C48" s="86">
        <v>9112</v>
      </c>
      <c r="D48" s="87" t="s">
        <v>180</v>
      </c>
      <c r="E48" s="86" t="s">
        <v>146</v>
      </c>
      <c r="F48" s="88">
        <v>7659000</v>
      </c>
      <c r="G48" s="12" t="s">
        <v>147</v>
      </c>
      <c r="J48" s="94">
        <v>7659000</v>
      </c>
    </row>
    <row r="49" spans="1:10" ht="16" thickBot="1" x14ac:dyDescent="0.25">
      <c r="A49" s="89" t="s">
        <v>143</v>
      </c>
      <c r="B49" s="87" t="s">
        <v>144</v>
      </c>
      <c r="C49" s="86">
        <v>9113</v>
      </c>
      <c r="D49" s="87" t="s">
        <v>181</v>
      </c>
      <c r="E49" s="86" t="s">
        <v>146</v>
      </c>
      <c r="F49" s="88">
        <v>5791000</v>
      </c>
      <c r="G49" s="12" t="s">
        <v>147</v>
      </c>
      <c r="J49" s="94">
        <v>5791000</v>
      </c>
    </row>
    <row r="50" spans="1:10" ht="16" thickBot="1" x14ac:dyDescent="0.25">
      <c r="A50" s="11" t="s">
        <v>143</v>
      </c>
      <c r="B50" s="12" t="s">
        <v>182</v>
      </c>
      <c r="C50" s="13">
        <v>9117</v>
      </c>
      <c r="D50" s="12" t="s">
        <v>183</v>
      </c>
      <c r="E50" s="13" t="s">
        <v>146</v>
      </c>
      <c r="F50" s="14">
        <v>7732000</v>
      </c>
      <c r="G50" s="12" t="s">
        <v>147</v>
      </c>
    </row>
    <row r="51" spans="1:10" ht="16" thickBot="1" x14ac:dyDescent="0.25">
      <c r="A51" s="11" t="s">
        <v>143</v>
      </c>
      <c r="B51" s="12" t="s">
        <v>182</v>
      </c>
      <c r="C51" s="13">
        <v>9119</v>
      </c>
      <c r="D51" s="12" t="s">
        <v>184</v>
      </c>
      <c r="E51" s="13" t="s">
        <v>146</v>
      </c>
      <c r="F51" s="14">
        <v>13668000</v>
      </c>
      <c r="G51" s="12" t="s">
        <v>147</v>
      </c>
    </row>
    <row r="52" spans="1:10" ht="16" thickBot="1" x14ac:dyDescent="0.25">
      <c r="A52" s="11" t="s">
        <v>143</v>
      </c>
      <c r="B52" s="12" t="s">
        <v>182</v>
      </c>
      <c r="C52" s="13">
        <v>9121</v>
      </c>
      <c r="D52" s="12" t="s">
        <v>185</v>
      </c>
      <c r="E52" s="13" t="s">
        <v>146</v>
      </c>
      <c r="F52" s="14">
        <v>9921000</v>
      </c>
      <c r="G52" s="12" t="s">
        <v>147</v>
      </c>
    </row>
    <row r="53" spans="1:10" ht="16" thickBot="1" x14ac:dyDescent="0.25">
      <c r="A53" s="11" t="s">
        <v>143</v>
      </c>
      <c r="B53" s="12" t="s">
        <v>182</v>
      </c>
      <c r="C53" s="13">
        <v>9123</v>
      </c>
      <c r="D53" s="12" t="s">
        <v>186</v>
      </c>
      <c r="E53" s="13" t="s">
        <v>146</v>
      </c>
      <c r="F53" s="14">
        <v>1516361</v>
      </c>
      <c r="G53" s="12" t="s">
        <v>147</v>
      </c>
    </row>
    <row r="54" spans="1:10" ht="16" thickBot="1" x14ac:dyDescent="0.25">
      <c r="A54" s="11" t="s">
        <v>143</v>
      </c>
      <c r="B54" s="12" t="s">
        <v>149</v>
      </c>
      <c r="C54" s="13">
        <v>9165</v>
      </c>
      <c r="D54" s="12" t="s">
        <v>187</v>
      </c>
      <c r="E54" s="13" t="s">
        <v>146</v>
      </c>
      <c r="F54" s="14">
        <v>8778000</v>
      </c>
      <c r="G54" s="12" t="s">
        <v>147</v>
      </c>
    </row>
    <row r="55" spans="1:10" ht="16" thickBot="1" x14ac:dyDescent="0.25">
      <c r="A55" s="11" t="s">
        <v>143</v>
      </c>
      <c r="B55" s="12" t="s">
        <v>149</v>
      </c>
      <c r="C55" s="13">
        <v>9166</v>
      </c>
      <c r="D55" s="12" t="s">
        <v>188</v>
      </c>
      <c r="E55" s="13" t="s">
        <v>146</v>
      </c>
      <c r="F55" s="14">
        <v>12539000</v>
      </c>
      <c r="G55" s="12" t="s">
        <v>147</v>
      </c>
    </row>
    <row r="56" spans="1:10" ht="16" thickBot="1" x14ac:dyDescent="0.25">
      <c r="A56" s="11" t="s">
        <v>143</v>
      </c>
      <c r="B56" s="12" t="s">
        <v>149</v>
      </c>
      <c r="C56" s="13">
        <v>9168</v>
      </c>
      <c r="D56" s="12" t="s">
        <v>189</v>
      </c>
      <c r="E56" s="13" t="s">
        <v>146</v>
      </c>
      <c r="F56" s="14">
        <v>17061000</v>
      </c>
      <c r="G56" s="12" t="s">
        <v>147</v>
      </c>
    </row>
    <row r="57" spans="1:10" ht="16" thickBot="1" x14ac:dyDescent="0.25">
      <c r="A57" s="11" t="s">
        <v>143</v>
      </c>
      <c r="B57" s="12" t="s">
        <v>144</v>
      </c>
      <c r="C57" s="13">
        <v>9423</v>
      </c>
      <c r="D57" s="12" t="s">
        <v>190</v>
      </c>
      <c r="E57" s="13" t="s">
        <v>146</v>
      </c>
      <c r="F57" s="14">
        <v>4177884</v>
      </c>
      <c r="G57" s="12" t="s">
        <v>147</v>
      </c>
    </row>
    <row r="58" spans="1:10" ht="16" thickBot="1" x14ac:dyDescent="0.25">
      <c r="A58" s="11" t="s">
        <v>143</v>
      </c>
      <c r="B58" s="12" t="s">
        <v>144</v>
      </c>
      <c r="C58" s="13">
        <v>9424</v>
      </c>
      <c r="D58" s="12" t="s">
        <v>191</v>
      </c>
      <c r="E58" s="13" t="s">
        <v>146</v>
      </c>
      <c r="F58" s="14">
        <v>2922389</v>
      </c>
      <c r="G58" s="12" t="s">
        <v>147</v>
      </c>
    </row>
    <row r="59" spans="1:10" ht="16" thickBot="1" x14ac:dyDescent="0.25">
      <c r="A59" s="11" t="s">
        <v>143</v>
      </c>
      <c r="B59" s="12" t="s">
        <v>144</v>
      </c>
      <c r="C59" s="13">
        <v>9455</v>
      </c>
      <c r="D59" s="12" t="s">
        <v>192</v>
      </c>
      <c r="E59" s="13" t="s">
        <v>146</v>
      </c>
      <c r="F59" s="14">
        <v>1750905</v>
      </c>
      <c r="G59" s="12" t="s">
        <v>147</v>
      </c>
    </row>
    <row r="60" spans="1:10" ht="16" thickBot="1" x14ac:dyDescent="0.25">
      <c r="A60" s="11" t="s">
        <v>143</v>
      </c>
      <c r="B60" s="12" t="s">
        <v>149</v>
      </c>
      <c r="C60" s="13">
        <v>9456</v>
      </c>
      <c r="D60" s="12" t="s">
        <v>193</v>
      </c>
      <c r="E60" s="13" t="s">
        <v>146</v>
      </c>
      <c r="F60" s="14">
        <v>6583500</v>
      </c>
      <c r="G60" s="12" t="s">
        <v>147</v>
      </c>
    </row>
    <row r="61" spans="1:10" ht="16" thickBot="1" x14ac:dyDescent="0.25">
      <c r="A61" s="11" t="s">
        <v>143</v>
      </c>
      <c r="B61" s="12" t="s">
        <v>144</v>
      </c>
      <c r="C61" s="13">
        <v>9457</v>
      </c>
      <c r="D61" s="12" t="s">
        <v>194</v>
      </c>
      <c r="E61" s="13" t="s">
        <v>146</v>
      </c>
      <c r="F61" s="14">
        <v>3669300</v>
      </c>
      <c r="G61" s="12" t="s">
        <v>147</v>
      </c>
    </row>
    <row r="62" spans="1:10" ht="16" thickBot="1" x14ac:dyDescent="0.25">
      <c r="A62" s="11" t="s">
        <v>143</v>
      </c>
      <c r="B62" s="12" t="s">
        <v>144</v>
      </c>
      <c r="C62" s="13">
        <v>9459</v>
      </c>
      <c r="D62" s="12" t="s">
        <v>195</v>
      </c>
      <c r="E62" s="13" t="s">
        <v>146</v>
      </c>
      <c r="F62" s="14">
        <v>2972000</v>
      </c>
      <c r="G62" s="12" t="s">
        <v>147</v>
      </c>
    </row>
    <row r="63" spans="1:10" ht="16" thickBot="1" x14ac:dyDescent="0.25">
      <c r="A63" s="11" t="s">
        <v>143</v>
      </c>
      <c r="B63" s="12" t="s">
        <v>144</v>
      </c>
      <c r="C63" s="13">
        <v>9460</v>
      </c>
      <c r="D63" s="12" t="s">
        <v>196</v>
      </c>
      <c r="E63" s="13" t="s">
        <v>146</v>
      </c>
      <c r="F63" s="14">
        <v>1987000</v>
      </c>
      <c r="G63" s="12" t="s">
        <v>147</v>
      </c>
    </row>
    <row r="64" spans="1:10" ht="16" thickBot="1" x14ac:dyDescent="0.25">
      <c r="A64" s="11" t="s">
        <v>143</v>
      </c>
      <c r="B64" s="12" t="s">
        <v>144</v>
      </c>
      <c r="C64" s="13">
        <v>9461</v>
      </c>
      <c r="D64" s="12" t="s">
        <v>197</v>
      </c>
      <c r="E64" s="13" t="s">
        <v>146</v>
      </c>
      <c r="F64" s="14">
        <v>2244000</v>
      </c>
      <c r="G64" s="12" t="s">
        <v>147</v>
      </c>
    </row>
    <row r="65" spans="1:7" ht="16" thickBot="1" x14ac:dyDescent="0.25">
      <c r="A65" s="11" t="s">
        <v>143</v>
      </c>
      <c r="B65" s="12" t="s">
        <v>144</v>
      </c>
      <c r="C65" s="13">
        <v>9462</v>
      </c>
      <c r="D65" s="12" t="s">
        <v>198</v>
      </c>
      <c r="E65" s="13" t="s">
        <v>146</v>
      </c>
      <c r="F65" s="14">
        <v>2618000</v>
      </c>
      <c r="G65" s="12" t="s">
        <v>147</v>
      </c>
    </row>
    <row r="66" spans="1:7" ht="16" thickBot="1" x14ac:dyDescent="0.25">
      <c r="A66" s="11" t="s">
        <v>143</v>
      </c>
      <c r="B66" s="12" t="s">
        <v>144</v>
      </c>
      <c r="C66" s="13">
        <v>9463</v>
      </c>
      <c r="D66" s="12" t="s">
        <v>199</v>
      </c>
      <c r="E66" s="13" t="s">
        <v>146</v>
      </c>
      <c r="F66" s="14">
        <v>2618000</v>
      </c>
      <c r="G66" s="12" t="s">
        <v>147</v>
      </c>
    </row>
    <row r="67" spans="1:7" ht="16" thickBot="1" x14ac:dyDescent="0.25">
      <c r="A67" s="11" t="s">
        <v>143</v>
      </c>
      <c r="B67" s="12" t="s">
        <v>144</v>
      </c>
      <c r="C67" s="13">
        <v>9464</v>
      </c>
      <c r="D67" s="12" t="s">
        <v>200</v>
      </c>
      <c r="E67" s="13" t="s">
        <v>146</v>
      </c>
      <c r="F67" s="14">
        <v>2992000</v>
      </c>
      <c r="G67" s="12" t="s">
        <v>147</v>
      </c>
    </row>
    <row r="68" spans="1:7" ht="16" thickBot="1" x14ac:dyDescent="0.25">
      <c r="A68" s="11" t="s">
        <v>143</v>
      </c>
      <c r="B68" s="12" t="s">
        <v>144</v>
      </c>
      <c r="C68" s="13">
        <v>9465</v>
      </c>
      <c r="D68" s="12" t="s">
        <v>201</v>
      </c>
      <c r="E68" s="13" t="s">
        <v>146</v>
      </c>
      <c r="F68" s="14">
        <v>25218989</v>
      </c>
      <c r="G68" s="12" t="s">
        <v>147</v>
      </c>
    </row>
    <row r="69" spans="1:7" ht="16" thickBot="1" x14ac:dyDescent="0.25">
      <c r="A69" s="11" t="s">
        <v>143</v>
      </c>
      <c r="B69" s="12" t="s">
        <v>144</v>
      </c>
      <c r="C69" s="13">
        <v>9466</v>
      </c>
      <c r="D69" s="12" t="s">
        <v>202</v>
      </c>
      <c r="E69" s="13" t="s">
        <v>146</v>
      </c>
      <c r="F69" s="14">
        <v>19230337</v>
      </c>
      <c r="G69" s="12" t="s">
        <v>147</v>
      </c>
    </row>
    <row r="70" spans="1:7" ht="16" thickBot="1" x14ac:dyDescent="0.25">
      <c r="A70" s="11" t="s">
        <v>143</v>
      </c>
      <c r="B70" s="12" t="s">
        <v>144</v>
      </c>
      <c r="C70" s="13">
        <v>9467</v>
      </c>
      <c r="D70" s="12" t="s">
        <v>203</v>
      </c>
      <c r="E70" s="13" t="s">
        <v>146</v>
      </c>
      <c r="F70" s="14">
        <v>16236011</v>
      </c>
      <c r="G70" s="12" t="s">
        <v>147</v>
      </c>
    </row>
    <row r="71" spans="1:7" ht="16" thickBot="1" x14ac:dyDescent="0.25">
      <c r="A71" s="11" t="s">
        <v>143</v>
      </c>
      <c r="B71" s="12" t="s">
        <v>144</v>
      </c>
      <c r="C71" s="13">
        <v>9468</v>
      </c>
      <c r="D71" s="12" t="s">
        <v>204</v>
      </c>
      <c r="E71" s="13" t="s">
        <v>146</v>
      </c>
      <c r="F71" s="14">
        <v>13830994</v>
      </c>
      <c r="G71" s="12" t="s">
        <v>147</v>
      </c>
    </row>
    <row r="72" spans="1:7" ht="16" thickBot="1" x14ac:dyDescent="0.25">
      <c r="A72" s="11" t="s">
        <v>143</v>
      </c>
      <c r="B72" s="12" t="s">
        <v>144</v>
      </c>
      <c r="C72" s="13">
        <v>9469</v>
      </c>
      <c r="D72" s="12" t="s">
        <v>205</v>
      </c>
      <c r="E72" s="13" t="s">
        <v>146</v>
      </c>
      <c r="F72" s="14">
        <v>12480071</v>
      </c>
      <c r="G72" s="12" t="s">
        <v>147</v>
      </c>
    </row>
    <row r="73" spans="1:7" ht="16" thickBot="1" x14ac:dyDescent="0.25">
      <c r="A73" s="11" t="s">
        <v>143</v>
      </c>
      <c r="B73" s="12" t="s">
        <v>144</v>
      </c>
      <c r="C73" s="13">
        <v>9470</v>
      </c>
      <c r="D73" s="12" t="s">
        <v>206</v>
      </c>
      <c r="E73" s="13" t="s">
        <v>146</v>
      </c>
      <c r="F73" s="14">
        <v>11133493</v>
      </c>
      <c r="G73" s="12" t="s">
        <v>147</v>
      </c>
    </row>
    <row r="74" spans="1:7" ht="16" thickBot="1" x14ac:dyDescent="0.25">
      <c r="A74" s="11" t="s">
        <v>143</v>
      </c>
      <c r="B74" s="12" t="s">
        <v>144</v>
      </c>
      <c r="C74" s="13">
        <v>9471</v>
      </c>
      <c r="D74" s="12" t="s">
        <v>207</v>
      </c>
      <c r="E74" s="13" t="s">
        <v>146</v>
      </c>
      <c r="F74" s="14">
        <v>8428754</v>
      </c>
      <c r="G74" s="12" t="s">
        <v>147</v>
      </c>
    </row>
    <row r="75" spans="1:7" ht="16" thickBot="1" x14ac:dyDescent="0.25">
      <c r="A75" s="11" t="s">
        <v>143</v>
      </c>
      <c r="B75" s="12" t="s">
        <v>144</v>
      </c>
      <c r="C75" s="13">
        <v>9473</v>
      </c>
      <c r="D75" s="12" t="s">
        <v>208</v>
      </c>
      <c r="E75" s="13" t="s">
        <v>146</v>
      </c>
      <c r="F75" s="14">
        <v>5233165</v>
      </c>
      <c r="G75" s="12" t="s">
        <v>147</v>
      </c>
    </row>
    <row r="76" spans="1:7" ht="16" thickBot="1" x14ac:dyDescent="0.25">
      <c r="A76" s="11" t="s">
        <v>143</v>
      </c>
      <c r="B76" s="12" t="s">
        <v>144</v>
      </c>
      <c r="C76" s="13">
        <v>9474</v>
      </c>
      <c r="D76" s="12" t="s">
        <v>209</v>
      </c>
      <c r="E76" s="13" t="s">
        <v>146</v>
      </c>
      <c r="F76" s="14">
        <v>4948184</v>
      </c>
      <c r="G76" s="12" t="s">
        <v>147</v>
      </c>
    </row>
    <row r="77" spans="1:7" ht="16" thickBot="1" x14ac:dyDescent="0.25">
      <c r="A77" s="11" t="s">
        <v>143</v>
      </c>
      <c r="B77" s="12" t="s">
        <v>144</v>
      </c>
      <c r="C77" s="13">
        <v>9475</v>
      </c>
      <c r="D77" s="12" t="s">
        <v>210</v>
      </c>
      <c r="E77" s="13" t="s">
        <v>146</v>
      </c>
      <c r="F77" s="14">
        <v>5169718</v>
      </c>
      <c r="G77" s="12" t="s">
        <v>147</v>
      </c>
    </row>
    <row r="78" spans="1:7" ht="16" thickBot="1" x14ac:dyDescent="0.25">
      <c r="A78" s="11" t="s">
        <v>143</v>
      </c>
      <c r="B78" s="12" t="s">
        <v>144</v>
      </c>
      <c r="C78" s="13">
        <v>9476</v>
      </c>
      <c r="D78" s="12" t="s">
        <v>211</v>
      </c>
      <c r="E78" s="13" t="s">
        <v>146</v>
      </c>
      <c r="F78" s="14">
        <v>4253177</v>
      </c>
      <c r="G78" s="12" t="s">
        <v>147</v>
      </c>
    </row>
    <row r="79" spans="1:7" ht="16" thickBot="1" x14ac:dyDescent="0.25">
      <c r="A79" s="11" t="s">
        <v>143</v>
      </c>
      <c r="B79" s="12" t="s">
        <v>144</v>
      </c>
      <c r="C79" s="13">
        <v>9477</v>
      </c>
      <c r="D79" s="12" t="s">
        <v>212</v>
      </c>
      <c r="E79" s="13" t="s">
        <v>146</v>
      </c>
      <c r="F79" s="14">
        <v>5453251</v>
      </c>
      <c r="G79" s="12" t="s">
        <v>147</v>
      </c>
    </row>
    <row r="80" spans="1:7" ht="16" thickBot="1" x14ac:dyDescent="0.25">
      <c r="A80" s="11" t="s">
        <v>143</v>
      </c>
      <c r="B80" s="12" t="s">
        <v>144</v>
      </c>
      <c r="C80" s="13">
        <v>9478</v>
      </c>
      <c r="D80" s="12" t="s">
        <v>213</v>
      </c>
      <c r="E80" s="13" t="s">
        <v>146</v>
      </c>
      <c r="F80" s="14">
        <v>4823661</v>
      </c>
      <c r="G80" s="12" t="s">
        <v>147</v>
      </c>
    </row>
    <row r="81" spans="1:7" ht="16" thickBot="1" x14ac:dyDescent="0.25">
      <c r="A81" s="11" t="s">
        <v>143</v>
      </c>
      <c r="B81" s="12" t="s">
        <v>144</v>
      </c>
      <c r="C81" s="13">
        <v>9479</v>
      </c>
      <c r="D81" s="12" t="s">
        <v>214</v>
      </c>
      <c r="E81" s="13" t="s">
        <v>146</v>
      </c>
      <c r="F81" s="14">
        <v>5453251</v>
      </c>
      <c r="G81" s="12" t="s">
        <v>147</v>
      </c>
    </row>
    <row r="82" spans="1:7" ht="16" thickBot="1" x14ac:dyDescent="0.25">
      <c r="A82" s="11" t="s">
        <v>143</v>
      </c>
      <c r="B82" s="12" t="s">
        <v>144</v>
      </c>
      <c r="C82" s="13">
        <v>9480</v>
      </c>
      <c r="D82" s="12" t="s">
        <v>215</v>
      </c>
      <c r="E82" s="13" t="s">
        <v>146</v>
      </c>
      <c r="F82" s="14">
        <v>4823661</v>
      </c>
      <c r="G82" s="12" t="s">
        <v>147</v>
      </c>
    </row>
    <row r="83" spans="1:7" ht="16" thickBot="1" x14ac:dyDescent="0.25">
      <c r="A83" s="11" t="s">
        <v>143</v>
      </c>
      <c r="B83" s="12" t="s">
        <v>144</v>
      </c>
      <c r="C83" s="13">
        <v>9481</v>
      </c>
      <c r="D83" s="12" t="s">
        <v>216</v>
      </c>
      <c r="E83" s="13" t="s">
        <v>146</v>
      </c>
      <c r="F83" s="14">
        <v>5179853</v>
      </c>
      <c r="G83" s="12" t="s">
        <v>147</v>
      </c>
    </row>
    <row r="84" spans="1:7" ht="16" thickBot="1" x14ac:dyDescent="0.25">
      <c r="A84" s="11" t="s">
        <v>143</v>
      </c>
      <c r="B84" s="12" t="s">
        <v>144</v>
      </c>
      <c r="C84" s="13">
        <v>9482</v>
      </c>
      <c r="D84" s="12" t="s">
        <v>217</v>
      </c>
      <c r="E84" s="13" t="s">
        <v>146</v>
      </c>
      <c r="F84" s="14">
        <v>3740609</v>
      </c>
      <c r="G84" s="12" t="s">
        <v>147</v>
      </c>
    </row>
    <row r="85" spans="1:7" ht="16" thickBot="1" x14ac:dyDescent="0.25">
      <c r="A85" s="11" t="s">
        <v>143</v>
      </c>
      <c r="B85" s="12" t="s">
        <v>144</v>
      </c>
      <c r="C85" s="13">
        <v>9483</v>
      </c>
      <c r="D85" s="12" t="s">
        <v>218</v>
      </c>
      <c r="E85" s="13" t="s">
        <v>146</v>
      </c>
      <c r="F85" s="14">
        <v>4322677</v>
      </c>
      <c r="G85" s="12" t="s">
        <v>147</v>
      </c>
    </row>
    <row r="86" spans="1:7" ht="16" thickBot="1" x14ac:dyDescent="0.25">
      <c r="A86" s="11" t="s">
        <v>143</v>
      </c>
      <c r="B86" s="12" t="s">
        <v>144</v>
      </c>
      <c r="C86" s="13">
        <v>9484</v>
      </c>
      <c r="D86" s="12" t="s">
        <v>219</v>
      </c>
      <c r="E86" s="13" t="s">
        <v>146</v>
      </c>
      <c r="F86" s="14">
        <v>3930288</v>
      </c>
      <c r="G86" s="12" t="s">
        <v>147</v>
      </c>
    </row>
    <row r="87" spans="1:7" ht="16" thickBot="1" x14ac:dyDescent="0.25">
      <c r="A87" s="11" t="s">
        <v>143</v>
      </c>
      <c r="B87" s="12" t="s">
        <v>144</v>
      </c>
      <c r="C87" s="13">
        <v>9485</v>
      </c>
      <c r="D87" s="12" t="s">
        <v>220</v>
      </c>
      <c r="E87" s="13" t="s">
        <v>146</v>
      </c>
      <c r="F87" s="14">
        <v>5424555</v>
      </c>
      <c r="G87" s="12" t="s">
        <v>147</v>
      </c>
    </row>
    <row r="88" spans="1:7" ht="16" thickBot="1" x14ac:dyDescent="0.25">
      <c r="A88" s="11" t="s">
        <v>143</v>
      </c>
      <c r="B88" s="12" t="s">
        <v>144</v>
      </c>
      <c r="C88" s="13">
        <v>9486</v>
      </c>
      <c r="D88" s="12" t="s">
        <v>221</v>
      </c>
      <c r="E88" s="13" t="s">
        <v>146</v>
      </c>
      <c r="F88" s="14">
        <v>3979518</v>
      </c>
      <c r="G88" s="12" t="s">
        <v>147</v>
      </c>
    </row>
    <row r="89" spans="1:7" ht="16" thickBot="1" x14ac:dyDescent="0.25">
      <c r="A89" s="11" t="s">
        <v>143</v>
      </c>
      <c r="B89" s="12" t="s">
        <v>144</v>
      </c>
      <c r="C89" s="13">
        <v>9487</v>
      </c>
      <c r="D89" s="12" t="s">
        <v>222</v>
      </c>
      <c r="E89" s="13" t="s">
        <v>146</v>
      </c>
      <c r="F89" s="14">
        <v>3309125</v>
      </c>
      <c r="G89" s="12" t="s">
        <v>147</v>
      </c>
    </row>
    <row r="90" spans="1:7" ht="16" thickBot="1" x14ac:dyDescent="0.25">
      <c r="A90" s="11" t="s">
        <v>143</v>
      </c>
      <c r="B90" s="12" t="s">
        <v>144</v>
      </c>
      <c r="C90" s="13">
        <v>9488</v>
      </c>
      <c r="D90" s="12" t="s">
        <v>223</v>
      </c>
      <c r="E90" s="13" t="s">
        <v>146</v>
      </c>
      <c r="F90" s="14">
        <v>2922389</v>
      </c>
      <c r="G90" s="12" t="s">
        <v>147</v>
      </c>
    </row>
    <row r="91" spans="1:7" ht="16" thickBot="1" x14ac:dyDescent="0.25">
      <c r="A91" s="11" t="s">
        <v>143</v>
      </c>
      <c r="B91" s="12" t="s">
        <v>144</v>
      </c>
      <c r="C91" s="13">
        <v>9489</v>
      </c>
      <c r="D91" s="12" t="s">
        <v>224</v>
      </c>
      <c r="E91" s="13" t="s">
        <v>146</v>
      </c>
      <c r="F91" s="14">
        <v>3740609</v>
      </c>
      <c r="G91" s="12" t="s">
        <v>147</v>
      </c>
    </row>
    <row r="92" spans="1:7" ht="16" thickBot="1" x14ac:dyDescent="0.25">
      <c r="A92" s="11" t="s">
        <v>143</v>
      </c>
      <c r="B92" s="12" t="s">
        <v>144</v>
      </c>
      <c r="C92" s="13">
        <v>9490</v>
      </c>
      <c r="D92" s="12" t="s">
        <v>225</v>
      </c>
      <c r="E92" s="13" t="s">
        <v>146</v>
      </c>
      <c r="F92" s="14">
        <v>3309125</v>
      </c>
      <c r="G92" s="12" t="s">
        <v>147</v>
      </c>
    </row>
    <row r="93" spans="1:7" ht="16" thickBot="1" x14ac:dyDescent="0.25">
      <c r="A93" s="11" t="s">
        <v>143</v>
      </c>
      <c r="B93" s="12" t="s">
        <v>144</v>
      </c>
      <c r="C93" s="13">
        <v>9491</v>
      </c>
      <c r="D93" s="12" t="s">
        <v>226</v>
      </c>
      <c r="E93" s="13" t="s">
        <v>146</v>
      </c>
      <c r="F93" s="14">
        <v>2922389</v>
      </c>
      <c r="G93" s="12" t="s">
        <v>147</v>
      </c>
    </row>
    <row r="94" spans="1:7" ht="16" thickBot="1" x14ac:dyDescent="0.25">
      <c r="A94" s="11" t="s">
        <v>143</v>
      </c>
      <c r="B94" s="12" t="s">
        <v>144</v>
      </c>
      <c r="C94" s="13">
        <v>9492</v>
      </c>
      <c r="D94" s="12" t="s">
        <v>227</v>
      </c>
      <c r="E94" s="13" t="s">
        <v>146</v>
      </c>
      <c r="F94" s="14">
        <v>6542098</v>
      </c>
      <c r="G94" s="12" t="s">
        <v>147</v>
      </c>
    </row>
    <row r="95" spans="1:7" ht="16" thickBot="1" x14ac:dyDescent="0.25">
      <c r="A95" s="11" t="s">
        <v>143</v>
      </c>
      <c r="B95" s="12" t="s">
        <v>144</v>
      </c>
      <c r="C95" s="13">
        <v>9493</v>
      </c>
      <c r="D95" s="12" t="s">
        <v>228</v>
      </c>
      <c r="E95" s="13" t="s">
        <v>146</v>
      </c>
      <c r="F95" s="14">
        <v>3636357</v>
      </c>
      <c r="G95" s="12" t="s">
        <v>147</v>
      </c>
    </row>
    <row r="96" spans="1:7" ht="16" thickBot="1" x14ac:dyDescent="0.25">
      <c r="A96" s="11" t="s">
        <v>143</v>
      </c>
      <c r="B96" s="12" t="s">
        <v>144</v>
      </c>
      <c r="C96" s="13">
        <v>9494</v>
      </c>
      <c r="D96" s="12" t="s">
        <v>229</v>
      </c>
      <c r="E96" s="13" t="s">
        <v>146</v>
      </c>
      <c r="F96" s="14">
        <v>4719411</v>
      </c>
      <c r="G96" s="12" t="s">
        <v>147</v>
      </c>
    </row>
    <row r="97" spans="1:7" ht="16" thickBot="1" x14ac:dyDescent="0.25">
      <c r="A97" s="11" t="s">
        <v>143</v>
      </c>
      <c r="B97" s="12" t="s">
        <v>144</v>
      </c>
      <c r="C97" s="13">
        <v>9530</v>
      </c>
      <c r="D97" s="12" t="s">
        <v>230</v>
      </c>
      <c r="E97" s="13" t="s">
        <v>146</v>
      </c>
      <c r="F97" s="14">
        <v>4177884</v>
      </c>
      <c r="G97" s="12" t="s">
        <v>147</v>
      </c>
    </row>
    <row r="98" spans="1:7" ht="16" thickBot="1" x14ac:dyDescent="0.25">
      <c r="A98" s="11" t="s">
        <v>143</v>
      </c>
      <c r="B98" s="12" t="s">
        <v>144</v>
      </c>
      <c r="C98" s="13">
        <v>9575</v>
      </c>
      <c r="D98" s="12" t="s">
        <v>231</v>
      </c>
      <c r="E98" s="13" t="s">
        <v>146</v>
      </c>
      <c r="F98" s="14">
        <v>18832062</v>
      </c>
      <c r="G98" s="12" t="s">
        <v>147</v>
      </c>
    </row>
    <row r="99" spans="1:7" ht="16" thickBot="1" x14ac:dyDescent="0.25">
      <c r="A99" s="11" t="s">
        <v>143</v>
      </c>
      <c r="B99" s="12" t="s">
        <v>232</v>
      </c>
      <c r="C99" s="13">
        <v>9576</v>
      </c>
      <c r="D99" s="12" t="s">
        <v>233</v>
      </c>
      <c r="E99" s="13" t="s">
        <v>234</v>
      </c>
      <c r="F99" s="14">
        <v>55270</v>
      </c>
      <c r="G99" s="12" t="s">
        <v>147</v>
      </c>
    </row>
    <row r="100" spans="1:7" ht="16" thickBot="1" x14ac:dyDescent="0.25">
      <c r="A100" s="11" t="s">
        <v>143</v>
      </c>
      <c r="B100" s="12" t="s">
        <v>235</v>
      </c>
      <c r="C100" s="13">
        <v>9577</v>
      </c>
      <c r="D100" s="12" t="s">
        <v>236</v>
      </c>
      <c r="E100" s="13" t="s">
        <v>234</v>
      </c>
      <c r="F100" s="14">
        <v>25982</v>
      </c>
      <c r="G100" s="12" t="s">
        <v>147</v>
      </c>
    </row>
    <row r="101" spans="1:7" ht="16" thickBot="1" x14ac:dyDescent="0.25">
      <c r="A101" s="11" t="s">
        <v>143</v>
      </c>
      <c r="B101" s="12" t="s">
        <v>232</v>
      </c>
      <c r="C101" s="13">
        <v>9578</v>
      </c>
      <c r="D101" s="12" t="s">
        <v>237</v>
      </c>
      <c r="E101" s="13" t="s">
        <v>238</v>
      </c>
      <c r="F101" s="14">
        <v>1260967</v>
      </c>
      <c r="G101" s="12" t="s">
        <v>147</v>
      </c>
    </row>
    <row r="102" spans="1:7" ht="16" thickBot="1" x14ac:dyDescent="0.25">
      <c r="A102" s="11" t="s">
        <v>143</v>
      </c>
      <c r="B102" s="12" t="s">
        <v>144</v>
      </c>
      <c r="C102" s="13">
        <v>9709</v>
      </c>
      <c r="D102" s="12" t="s">
        <v>239</v>
      </c>
      <c r="E102" s="13" t="s">
        <v>146</v>
      </c>
      <c r="F102" s="14">
        <v>5043600</v>
      </c>
      <c r="G102" s="12" t="s">
        <v>147</v>
      </c>
    </row>
    <row r="103" spans="1:7" ht="16" thickBot="1" x14ac:dyDescent="0.25">
      <c r="A103" s="11" t="s">
        <v>143</v>
      </c>
      <c r="B103" s="12" t="s">
        <v>144</v>
      </c>
      <c r="C103" s="13">
        <v>9710</v>
      </c>
      <c r="D103" s="12" t="s">
        <v>240</v>
      </c>
      <c r="E103" s="13" t="s">
        <v>146</v>
      </c>
      <c r="F103" s="14">
        <v>4468500</v>
      </c>
      <c r="G103" s="12" t="s">
        <v>147</v>
      </c>
    </row>
    <row r="104" spans="1:7" ht="16" thickBot="1" x14ac:dyDescent="0.25">
      <c r="A104" s="11" t="s">
        <v>143</v>
      </c>
      <c r="B104" s="12" t="s">
        <v>144</v>
      </c>
      <c r="C104" s="13">
        <v>9711</v>
      </c>
      <c r="D104" s="12" t="s">
        <v>241</v>
      </c>
      <c r="E104" s="13" t="s">
        <v>146</v>
      </c>
      <c r="F104" s="14">
        <v>3303450</v>
      </c>
      <c r="G104" s="12" t="s">
        <v>147</v>
      </c>
    </row>
    <row r="105" spans="1:7" ht="16" thickBot="1" x14ac:dyDescent="0.25">
      <c r="A105" s="11" t="s">
        <v>143</v>
      </c>
      <c r="B105" s="12" t="s">
        <v>144</v>
      </c>
      <c r="C105" s="13">
        <v>9712</v>
      </c>
      <c r="D105" s="12" t="s">
        <v>242</v>
      </c>
      <c r="E105" s="13" t="s">
        <v>146</v>
      </c>
      <c r="F105" s="14">
        <v>3126600</v>
      </c>
      <c r="G105" s="12" t="s">
        <v>147</v>
      </c>
    </row>
    <row r="106" spans="1:7" ht="16" thickBot="1" x14ac:dyDescent="0.25">
      <c r="A106" s="11" t="s">
        <v>143</v>
      </c>
      <c r="B106" s="12" t="s">
        <v>144</v>
      </c>
      <c r="C106" s="13">
        <v>9713</v>
      </c>
      <c r="D106" s="12" t="s">
        <v>243</v>
      </c>
      <c r="E106" s="13" t="s">
        <v>146</v>
      </c>
      <c r="F106" s="14">
        <v>2724300</v>
      </c>
      <c r="G106" s="12" t="s">
        <v>147</v>
      </c>
    </row>
    <row r="107" spans="1:7" ht="16" thickBot="1" x14ac:dyDescent="0.25">
      <c r="A107" s="11" t="s">
        <v>143</v>
      </c>
      <c r="B107" s="12" t="s">
        <v>144</v>
      </c>
      <c r="C107" s="13">
        <v>9714</v>
      </c>
      <c r="D107" s="12" t="s">
        <v>244</v>
      </c>
      <c r="E107" s="13" t="s">
        <v>146</v>
      </c>
      <c r="F107" s="14">
        <v>2363722</v>
      </c>
      <c r="G107" s="12" t="s">
        <v>147</v>
      </c>
    </row>
    <row r="108" spans="1:7" ht="16" thickBot="1" x14ac:dyDescent="0.25">
      <c r="A108" s="11" t="s">
        <v>143</v>
      </c>
      <c r="B108" s="12" t="s">
        <v>144</v>
      </c>
      <c r="C108" s="13">
        <v>9715</v>
      </c>
      <c r="D108" s="12" t="s">
        <v>245</v>
      </c>
      <c r="E108" s="13" t="s">
        <v>146</v>
      </c>
      <c r="F108" s="14">
        <v>6058800</v>
      </c>
      <c r="G108" s="12" t="s">
        <v>147</v>
      </c>
    </row>
    <row r="109" spans="1:7" ht="16" thickBot="1" x14ac:dyDescent="0.25">
      <c r="A109" s="11" t="s">
        <v>143</v>
      </c>
      <c r="B109" s="12" t="s">
        <v>232</v>
      </c>
      <c r="C109" s="13">
        <v>9834</v>
      </c>
      <c r="D109" s="12" t="s">
        <v>246</v>
      </c>
      <c r="E109" s="13" t="s">
        <v>146</v>
      </c>
      <c r="F109" s="14">
        <v>131990</v>
      </c>
      <c r="G109" s="12" t="s">
        <v>147</v>
      </c>
    </row>
    <row r="110" spans="1:7" ht="16" thickBot="1" x14ac:dyDescent="0.25">
      <c r="A110" s="11" t="s">
        <v>143</v>
      </c>
      <c r="B110" s="12" t="s">
        <v>232</v>
      </c>
      <c r="C110" s="13">
        <v>9835</v>
      </c>
      <c r="D110" s="12" t="s">
        <v>247</v>
      </c>
      <c r="E110" s="13" t="s">
        <v>146</v>
      </c>
      <c r="F110" s="14">
        <v>131990</v>
      </c>
      <c r="G110" s="12" t="s">
        <v>147</v>
      </c>
    </row>
    <row r="111" spans="1:7" ht="16" thickBot="1" x14ac:dyDescent="0.25">
      <c r="A111" s="11" t="s">
        <v>143</v>
      </c>
      <c r="B111" s="12" t="s">
        <v>232</v>
      </c>
      <c r="C111" s="13">
        <v>9836</v>
      </c>
      <c r="D111" s="12" t="s">
        <v>248</v>
      </c>
      <c r="E111" s="13" t="s">
        <v>146</v>
      </c>
      <c r="F111" s="14">
        <v>131990</v>
      </c>
      <c r="G111" s="12" t="s">
        <v>147</v>
      </c>
    </row>
    <row r="112" spans="1:7" ht="16" thickBot="1" x14ac:dyDescent="0.25">
      <c r="A112" s="11" t="s">
        <v>143</v>
      </c>
      <c r="B112" s="12" t="s">
        <v>232</v>
      </c>
      <c r="C112" s="13">
        <v>9837</v>
      </c>
      <c r="D112" s="12" t="s">
        <v>249</v>
      </c>
      <c r="E112" s="13" t="s">
        <v>146</v>
      </c>
      <c r="F112" s="14">
        <v>131990</v>
      </c>
      <c r="G112" s="12" t="s">
        <v>147</v>
      </c>
    </row>
    <row r="113" spans="1:7" ht="16" thickBot="1" x14ac:dyDescent="0.25">
      <c r="A113" s="11" t="s">
        <v>143</v>
      </c>
      <c r="B113" s="12" t="s">
        <v>232</v>
      </c>
      <c r="C113" s="13">
        <v>9838</v>
      </c>
      <c r="D113" s="12" t="s">
        <v>250</v>
      </c>
      <c r="E113" s="13" t="s">
        <v>146</v>
      </c>
      <c r="F113" s="14">
        <v>131990</v>
      </c>
      <c r="G113" s="12" t="s">
        <v>147</v>
      </c>
    </row>
    <row r="114" spans="1:7" ht="16" thickBot="1" x14ac:dyDescent="0.25">
      <c r="A114" s="11" t="s">
        <v>143</v>
      </c>
      <c r="B114" s="12" t="s">
        <v>232</v>
      </c>
      <c r="C114" s="13">
        <v>9840</v>
      </c>
      <c r="D114" s="12" t="s">
        <v>251</v>
      </c>
      <c r="E114" s="13" t="s">
        <v>252</v>
      </c>
      <c r="F114" s="14">
        <v>264000</v>
      </c>
      <c r="G114" s="12" t="s">
        <v>147</v>
      </c>
    </row>
    <row r="115" spans="1:7" ht="16" thickBot="1" x14ac:dyDescent="0.25">
      <c r="A115" s="11" t="s">
        <v>143</v>
      </c>
      <c r="B115" s="12" t="s">
        <v>149</v>
      </c>
      <c r="C115" s="13">
        <v>12782</v>
      </c>
      <c r="D115" s="12" t="s">
        <v>253</v>
      </c>
      <c r="E115" s="13" t="s">
        <v>146</v>
      </c>
      <c r="F115" s="14">
        <v>6997000</v>
      </c>
      <c r="G115" s="12" t="s">
        <v>147</v>
      </c>
    </row>
    <row r="116" spans="1:7" ht="16" thickBot="1" x14ac:dyDescent="0.25">
      <c r="A116" s="11" t="s">
        <v>143</v>
      </c>
      <c r="B116" s="12" t="s">
        <v>149</v>
      </c>
      <c r="C116" s="13">
        <v>12784</v>
      </c>
      <c r="D116" s="12" t="s">
        <v>254</v>
      </c>
      <c r="E116" s="13" t="s">
        <v>146</v>
      </c>
      <c r="F116" s="14">
        <v>10036000</v>
      </c>
      <c r="G116" s="12" t="s">
        <v>147</v>
      </c>
    </row>
    <row r="117" spans="1:7" ht="16" thickBot="1" x14ac:dyDescent="0.25">
      <c r="A117" s="11" t="s">
        <v>143</v>
      </c>
      <c r="B117" s="12" t="s">
        <v>149</v>
      </c>
      <c r="C117" s="13">
        <v>12786</v>
      </c>
      <c r="D117" s="12" t="s">
        <v>255</v>
      </c>
      <c r="E117" s="13" t="s">
        <v>146</v>
      </c>
      <c r="F117" s="14">
        <v>9405000</v>
      </c>
      <c r="G117" s="12" t="s">
        <v>147</v>
      </c>
    </row>
    <row r="118" spans="1:7" ht="16" thickBot="1" x14ac:dyDescent="0.25">
      <c r="A118" s="11" t="s">
        <v>143</v>
      </c>
      <c r="B118" s="12" t="s">
        <v>149</v>
      </c>
      <c r="C118" s="13">
        <v>12788</v>
      </c>
      <c r="D118" s="12" t="s">
        <v>256</v>
      </c>
      <c r="E118" s="13" t="s">
        <v>146</v>
      </c>
      <c r="F118" s="14">
        <v>13649000</v>
      </c>
      <c r="G118" s="12" t="s">
        <v>147</v>
      </c>
    </row>
    <row r="119" spans="1:7" ht="16" thickBot="1" x14ac:dyDescent="0.25">
      <c r="A119" s="11" t="s">
        <v>143</v>
      </c>
      <c r="B119" s="12" t="s">
        <v>257</v>
      </c>
      <c r="C119" s="13">
        <v>13418</v>
      </c>
      <c r="D119" s="12" t="s">
        <v>258</v>
      </c>
      <c r="E119" s="13" t="s">
        <v>146</v>
      </c>
      <c r="F119" s="14">
        <v>2215256</v>
      </c>
      <c r="G119" s="12" t="s">
        <v>259</v>
      </c>
    </row>
    <row r="120" spans="1:7" ht="16" thickBot="1" x14ac:dyDescent="0.25">
      <c r="A120" s="11" t="s">
        <v>143</v>
      </c>
      <c r="B120" s="12" t="s">
        <v>257</v>
      </c>
      <c r="C120" s="13">
        <v>13420</v>
      </c>
      <c r="D120" s="12" t="s">
        <v>260</v>
      </c>
      <c r="E120" s="13" t="s">
        <v>146</v>
      </c>
      <c r="F120" s="14">
        <v>2856000</v>
      </c>
      <c r="G120" s="12" t="s">
        <v>259</v>
      </c>
    </row>
    <row r="121" spans="1:7" ht="16" thickBot="1" x14ac:dyDescent="0.25">
      <c r="A121" s="11" t="s">
        <v>143</v>
      </c>
      <c r="B121" s="12" t="s">
        <v>257</v>
      </c>
      <c r="C121" s="13">
        <v>13421</v>
      </c>
      <c r="D121" s="12" t="s">
        <v>261</v>
      </c>
      <c r="E121" s="13" t="s">
        <v>146</v>
      </c>
      <c r="F121" s="14">
        <v>952000</v>
      </c>
      <c r="G121" s="12" t="s">
        <v>259</v>
      </c>
    </row>
    <row r="122" spans="1:7" ht="16" thickBot="1" x14ac:dyDescent="0.25">
      <c r="A122" s="11" t="s">
        <v>143</v>
      </c>
      <c r="B122" s="12" t="s">
        <v>144</v>
      </c>
      <c r="C122" s="13">
        <v>13442</v>
      </c>
      <c r="D122" s="12" t="s">
        <v>262</v>
      </c>
      <c r="E122" s="13" t="s">
        <v>146</v>
      </c>
      <c r="F122" s="14">
        <v>7361890</v>
      </c>
      <c r="G122" s="12" t="s">
        <v>147</v>
      </c>
    </row>
    <row r="123" spans="1:7" ht="16" thickBot="1" x14ac:dyDescent="0.25">
      <c r="A123" s="11" t="s">
        <v>143</v>
      </c>
      <c r="B123" s="12" t="s">
        <v>144</v>
      </c>
      <c r="C123" s="13">
        <v>13443</v>
      </c>
      <c r="D123" s="12" t="s">
        <v>263</v>
      </c>
      <c r="E123" s="13" t="s">
        <v>146</v>
      </c>
      <c r="F123" s="14">
        <v>4467317</v>
      </c>
      <c r="G123" s="12" t="s">
        <v>147</v>
      </c>
    </row>
    <row r="124" spans="1:7" ht="16" thickBot="1" x14ac:dyDescent="0.25">
      <c r="A124" s="11" t="s">
        <v>143</v>
      </c>
      <c r="B124" s="12" t="s">
        <v>144</v>
      </c>
      <c r="C124" s="13">
        <v>13444</v>
      </c>
      <c r="D124" s="12" t="s">
        <v>264</v>
      </c>
      <c r="E124" s="13" t="s">
        <v>146</v>
      </c>
      <c r="F124" s="14">
        <v>5835615</v>
      </c>
      <c r="G124" s="12" t="s">
        <v>147</v>
      </c>
    </row>
    <row r="125" spans="1:7" ht="16" thickBot="1" x14ac:dyDescent="0.25">
      <c r="A125" s="11" t="s">
        <v>143</v>
      </c>
      <c r="B125" s="12" t="s">
        <v>144</v>
      </c>
      <c r="C125" s="13">
        <v>13445</v>
      </c>
      <c r="D125" s="12" t="s">
        <v>265</v>
      </c>
      <c r="E125" s="13" t="s">
        <v>146</v>
      </c>
      <c r="F125" s="14">
        <v>3945223</v>
      </c>
      <c r="G125" s="12" t="s">
        <v>147</v>
      </c>
    </row>
    <row r="126" spans="1:7" x14ac:dyDescent="0.2">
      <c r="A126" s="15"/>
      <c r="D126"/>
    </row>
  </sheetData>
  <mergeCells count="3">
    <mergeCell ref="F11:G11"/>
    <mergeCell ref="F12:G12"/>
    <mergeCell ref="F13:G13"/>
  </mergeCells>
  <hyperlinks>
    <hyperlink ref="F13" r:id="rId1" location="'Fechas de actualización'!A1" tooltip="  " display="1A. Visor_BPR_2025-I_Fase-II_MO_2026_21-04-2026.xlsx - 'Fechas de actualización'!A1" xr:uid="{0D24CC99-7855-43F4-88F0-99F88E62AE60}"/>
  </hyperlinks>
  <pageMargins left="0.7" right="0.7" top="0.75" bottom="0.75" header="0.3" footer="0.3"/>
  <pageSetup orientation="portrait" horizontalDpi="0" verticalDpi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65477-FF52-4D71-9111-ABEC7DA1A16C}">
  <sheetPr>
    <tabColor rgb="FF00B0F0"/>
  </sheetPr>
  <dimension ref="A1:Q77"/>
  <sheetViews>
    <sheetView workbookViewId="0">
      <selection activeCell="F8" sqref="F8"/>
    </sheetView>
  </sheetViews>
  <sheetFormatPr baseColWidth="10" defaultColWidth="11.5" defaultRowHeight="15" x14ac:dyDescent="0.2"/>
  <cols>
    <col min="1" max="1" width="17.1640625" customWidth="1"/>
    <col min="2" max="2" width="29.5" bestFit="1" customWidth="1"/>
    <col min="3" max="3" width="10.83203125" bestFit="1" customWidth="1"/>
    <col min="4" max="4" width="25.83203125" bestFit="1" customWidth="1"/>
    <col min="5" max="5" width="26.6640625" bestFit="1" customWidth="1"/>
    <col min="6" max="6" width="32.6640625" customWidth="1"/>
  </cols>
  <sheetData>
    <row r="1" spans="1:17" ht="53" customHeight="1" x14ac:dyDescent="0.2">
      <c r="A1" s="291"/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</row>
    <row r="2" spans="1:17" x14ac:dyDescent="0.2">
      <c r="A2" s="99"/>
      <c r="B2" s="99"/>
      <c r="C2" s="99"/>
      <c r="D2" s="99"/>
      <c r="E2" s="99"/>
      <c r="F2" s="99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</row>
    <row r="3" spans="1:17" x14ac:dyDescent="0.2">
      <c r="A3" s="292" t="s">
        <v>266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</row>
    <row r="4" spans="1:17" x14ac:dyDescent="0.2">
      <c r="A4" s="292"/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</row>
    <row r="5" spans="1:17" ht="27.75" customHeight="1" x14ac:dyDescent="0.2">
      <c r="A5" s="293" t="s">
        <v>267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</row>
    <row r="6" spans="1:17" x14ac:dyDescent="0.2">
      <c r="A6" s="101" t="s">
        <v>268</v>
      </c>
      <c r="B6" s="102"/>
      <c r="C6" s="102"/>
      <c r="D6" s="102"/>
      <c r="E6" s="102"/>
      <c r="F6" s="102"/>
      <c r="G6" s="102"/>
      <c r="H6" s="103"/>
      <c r="I6" s="104"/>
      <c r="Q6" s="105" t="s">
        <v>269</v>
      </c>
    </row>
    <row r="7" spans="1:17" x14ac:dyDescent="0.2">
      <c r="A7" s="106" t="s">
        <v>270</v>
      </c>
      <c r="B7" s="107">
        <v>2003</v>
      </c>
      <c r="C7" s="108">
        <v>2004</v>
      </c>
      <c r="D7" s="108">
        <v>2005</v>
      </c>
      <c r="E7" s="108">
        <v>2006</v>
      </c>
      <c r="F7" s="108">
        <v>2007</v>
      </c>
      <c r="G7" s="108">
        <v>2015</v>
      </c>
      <c r="H7" s="108">
        <v>2016</v>
      </c>
      <c r="I7" s="108">
        <v>2017</v>
      </c>
      <c r="J7" s="108">
        <v>2018</v>
      </c>
      <c r="K7" s="108">
        <v>2019</v>
      </c>
      <c r="L7" s="108">
        <v>2020</v>
      </c>
      <c r="M7" s="108">
        <v>2021</v>
      </c>
      <c r="N7" s="108">
        <v>2022</v>
      </c>
      <c r="O7" s="108">
        <v>2023</v>
      </c>
      <c r="P7" s="108">
        <v>2024</v>
      </c>
      <c r="Q7" s="109">
        <v>2025</v>
      </c>
    </row>
    <row r="8" spans="1:17" x14ac:dyDescent="0.2">
      <c r="A8" s="110" t="s">
        <v>271</v>
      </c>
      <c r="B8" s="111">
        <v>1.17</v>
      </c>
      <c r="C8" s="112">
        <v>0.89</v>
      </c>
      <c r="D8" s="112">
        <v>0.82</v>
      </c>
      <c r="E8" s="112">
        <v>0.54</v>
      </c>
      <c r="F8" s="112">
        <v>0.77</v>
      </c>
      <c r="G8" s="112">
        <v>0.64</v>
      </c>
      <c r="H8" s="112">
        <v>1.29</v>
      </c>
      <c r="I8" s="112">
        <v>1.02</v>
      </c>
      <c r="J8" s="112">
        <v>0.63</v>
      </c>
      <c r="K8" s="112">
        <v>0.6</v>
      </c>
      <c r="L8" s="112">
        <v>0.42</v>
      </c>
      <c r="M8" s="112">
        <v>0.41</v>
      </c>
      <c r="N8" s="112">
        <v>1.67</v>
      </c>
      <c r="O8" s="112">
        <v>1.78</v>
      </c>
      <c r="P8" s="112">
        <v>0.92</v>
      </c>
      <c r="Q8" s="113">
        <v>0.94</v>
      </c>
    </row>
    <row r="9" spans="1:17" x14ac:dyDescent="0.2">
      <c r="A9" s="114" t="s">
        <v>272</v>
      </c>
      <c r="B9" s="115">
        <v>1.1100000000000001</v>
      </c>
      <c r="C9" s="116">
        <v>1.2</v>
      </c>
      <c r="D9" s="116">
        <v>1.02</v>
      </c>
      <c r="E9" s="116">
        <v>0.66</v>
      </c>
      <c r="F9" s="116">
        <v>1.17</v>
      </c>
      <c r="G9" s="116">
        <v>1.1499999999999999</v>
      </c>
      <c r="H9" s="116">
        <v>1.28</v>
      </c>
      <c r="I9" s="116">
        <v>1.01</v>
      </c>
      <c r="J9" s="116">
        <v>0.71</v>
      </c>
      <c r="K9" s="116">
        <v>0.56999999999999995</v>
      </c>
      <c r="L9" s="116">
        <v>0.67</v>
      </c>
      <c r="M9" s="116">
        <v>0.64</v>
      </c>
      <c r="N9" s="116">
        <v>1.63</v>
      </c>
      <c r="O9" s="116">
        <v>1.66</v>
      </c>
      <c r="P9" s="116">
        <v>1.0900000000000001</v>
      </c>
      <c r="Q9" s="117">
        <v>1.1399999999999999</v>
      </c>
    </row>
    <row r="10" spans="1:17" x14ac:dyDescent="0.2">
      <c r="A10" s="110" t="s">
        <v>273</v>
      </c>
      <c r="B10" s="111">
        <v>1.05</v>
      </c>
      <c r="C10" s="112">
        <v>0.98</v>
      </c>
      <c r="D10" s="112">
        <v>0.77</v>
      </c>
      <c r="E10" s="112">
        <v>0.7</v>
      </c>
      <c r="F10" s="112">
        <v>1.21</v>
      </c>
      <c r="G10" s="112">
        <v>0.59</v>
      </c>
      <c r="H10" s="112">
        <v>0.94</v>
      </c>
      <c r="I10" s="112">
        <v>0.47</v>
      </c>
      <c r="J10" s="112">
        <v>0.24</v>
      </c>
      <c r="K10" s="112">
        <v>0.43</v>
      </c>
      <c r="L10" s="112">
        <v>0.56999999999999995</v>
      </c>
      <c r="M10" s="112">
        <v>0.51</v>
      </c>
      <c r="N10" s="112">
        <v>1</v>
      </c>
      <c r="O10" s="112">
        <v>1.05</v>
      </c>
      <c r="P10" s="112">
        <v>0.7</v>
      </c>
      <c r="Q10" s="118">
        <v>0.52</v>
      </c>
    </row>
    <row r="11" spans="1:17" x14ac:dyDescent="0.2">
      <c r="A11" s="114" t="s">
        <v>274</v>
      </c>
      <c r="B11" s="115">
        <v>1.1499999999999999</v>
      </c>
      <c r="C11" s="116">
        <v>0.46</v>
      </c>
      <c r="D11" s="116">
        <v>0.44</v>
      </c>
      <c r="E11" s="116">
        <v>0.45</v>
      </c>
      <c r="F11" s="116">
        <v>0.9</v>
      </c>
      <c r="G11" s="116">
        <v>0.54</v>
      </c>
      <c r="H11" s="116">
        <v>0.5</v>
      </c>
      <c r="I11" s="116">
        <v>0.47</v>
      </c>
      <c r="J11" s="116">
        <v>0.46</v>
      </c>
      <c r="K11" s="116">
        <v>0.5</v>
      </c>
      <c r="L11" s="116">
        <v>0.16</v>
      </c>
      <c r="M11" s="116">
        <v>0.59</v>
      </c>
      <c r="N11" s="116">
        <v>1.25</v>
      </c>
      <c r="O11" s="116">
        <v>0.78</v>
      </c>
      <c r="P11" s="116">
        <v>0.59</v>
      </c>
      <c r="Q11" s="117">
        <v>0.66</v>
      </c>
    </row>
    <row r="12" spans="1:17" x14ac:dyDescent="0.2">
      <c r="A12" s="110" t="s">
        <v>275</v>
      </c>
      <c r="B12" s="111">
        <v>0.49</v>
      </c>
      <c r="C12" s="112">
        <v>0.38</v>
      </c>
      <c r="D12" s="112">
        <v>0.41</v>
      </c>
      <c r="E12" s="112">
        <v>0.33</v>
      </c>
      <c r="F12" s="112">
        <v>0.3</v>
      </c>
      <c r="G12" s="112">
        <v>0.26</v>
      </c>
      <c r="H12" s="112">
        <v>0.51</v>
      </c>
      <c r="I12" s="112">
        <v>0.23</v>
      </c>
      <c r="J12" s="112">
        <v>0.25</v>
      </c>
      <c r="K12" s="112">
        <v>0.31</v>
      </c>
      <c r="L12" s="112">
        <v>-0.32</v>
      </c>
      <c r="M12" s="112">
        <v>1</v>
      </c>
      <c r="N12" s="112">
        <v>0.84</v>
      </c>
      <c r="O12" s="112">
        <v>0.43</v>
      </c>
      <c r="P12" s="112">
        <v>0.43</v>
      </c>
      <c r="Q12" s="118"/>
    </row>
    <row r="13" spans="1:17" x14ac:dyDescent="0.2">
      <c r="A13" s="114" t="s">
        <v>276</v>
      </c>
      <c r="B13" s="115">
        <v>-0.05</v>
      </c>
      <c r="C13" s="116">
        <v>0.6</v>
      </c>
      <c r="D13" s="116">
        <v>0.4</v>
      </c>
      <c r="E13" s="116">
        <v>0.3</v>
      </c>
      <c r="F13" s="116">
        <v>0.12</v>
      </c>
      <c r="G13" s="116">
        <v>0.1</v>
      </c>
      <c r="H13" s="116">
        <v>0.48</v>
      </c>
      <c r="I13" s="116">
        <v>0.11</v>
      </c>
      <c r="J13" s="116">
        <v>0.15</v>
      </c>
      <c r="K13" s="116">
        <v>0.27</v>
      </c>
      <c r="L13" s="116">
        <v>-0.38</v>
      </c>
      <c r="M13" s="116">
        <v>-0.05</v>
      </c>
      <c r="N13" s="116">
        <v>0.51</v>
      </c>
      <c r="O13" s="116">
        <v>0.3</v>
      </c>
      <c r="P13" s="116">
        <v>0.32</v>
      </c>
      <c r="Q13" s="117"/>
    </row>
    <row r="14" spans="1:17" x14ac:dyDescent="0.2">
      <c r="A14" s="110" t="s">
        <v>277</v>
      </c>
      <c r="B14" s="111">
        <v>-0.14000000000000001</v>
      </c>
      <c r="C14" s="112">
        <v>-0.03</v>
      </c>
      <c r="D14" s="112">
        <v>0.05</v>
      </c>
      <c r="E14" s="112">
        <v>0.41</v>
      </c>
      <c r="F14" s="112">
        <v>0.17</v>
      </c>
      <c r="G14" s="112">
        <v>0.19</v>
      </c>
      <c r="H14" s="112">
        <v>0.52</v>
      </c>
      <c r="I14" s="112">
        <v>-0.05</v>
      </c>
      <c r="J14" s="112">
        <v>-0.13</v>
      </c>
      <c r="K14" s="112">
        <v>0.22</v>
      </c>
      <c r="L14" s="112">
        <v>0</v>
      </c>
      <c r="M14" s="112">
        <v>0.32</v>
      </c>
      <c r="N14" s="112">
        <v>0.81</v>
      </c>
      <c r="O14" s="112">
        <v>0.5</v>
      </c>
      <c r="P14" s="112">
        <v>0.2</v>
      </c>
      <c r="Q14" s="113"/>
    </row>
    <row r="15" spans="1:17" x14ac:dyDescent="0.2">
      <c r="A15" s="114" t="s">
        <v>278</v>
      </c>
      <c r="B15" s="115">
        <v>0.31</v>
      </c>
      <c r="C15" s="116">
        <v>0.03</v>
      </c>
      <c r="D15" s="116">
        <v>0</v>
      </c>
      <c r="E15" s="116">
        <v>0.39</v>
      </c>
      <c r="F15" s="116">
        <v>-0.13</v>
      </c>
      <c r="G15" s="116">
        <v>0.48</v>
      </c>
      <c r="H15" s="116">
        <v>-0.32</v>
      </c>
      <c r="I15" s="116">
        <v>0.14000000000000001</v>
      </c>
      <c r="J15" s="116">
        <v>0.12</v>
      </c>
      <c r="K15" s="116">
        <v>0.09</v>
      </c>
      <c r="L15" s="116">
        <v>-0.01</v>
      </c>
      <c r="M15" s="116">
        <v>0.45</v>
      </c>
      <c r="N15" s="116">
        <v>1.02</v>
      </c>
      <c r="O15" s="116">
        <v>0.7</v>
      </c>
      <c r="P15" s="116">
        <v>0</v>
      </c>
      <c r="Q15" s="117"/>
    </row>
    <row r="16" spans="1:17" x14ac:dyDescent="0.2">
      <c r="A16" s="110" t="s">
        <v>279</v>
      </c>
      <c r="B16" s="111">
        <v>0.22</v>
      </c>
      <c r="C16" s="112">
        <v>0.3</v>
      </c>
      <c r="D16" s="112">
        <v>0.43</v>
      </c>
      <c r="E16" s="112">
        <v>0.28999999999999998</v>
      </c>
      <c r="F16" s="112">
        <v>0.08</v>
      </c>
      <c r="G16" s="112">
        <v>0.72</v>
      </c>
      <c r="H16" s="112">
        <v>-0.05</v>
      </c>
      <c r="I16" s="112">
        <v>0.04</v>
      </c>
      <c r="J16" s="112">
        <v>0.16</v>
      </c>
      <c r="K16" s="112">
        <v>0.23</v>
      </c>
      <c r="L16" s="112">
        <v>0.32</v>
      </c>
      <c r="M16" s="112">
        <v>0.38</v>
      </c>
      <c r="N16" s="112">
        <v>0.93</v>
      </c>
      <c r="O16" s="112">
        <v>0.54</v>
      </c>
      <c r="P16" s="112">
        <v>0.24</v>
      </c>
      <c r="Q16" s="118"/>
    </row>
    <row r="17" spans="1:17" x14ac:dyDescent="0.2">
      <c r="A17" s="114" t="s">
        <v>280</v>
      </c>
      <c r="B17" s="115">
        <v>0.06</v>
      </c>
      <c r="C17" s="116">
        <v>-0.01</v>
      </c>
      <c r="D17" s="116">
        <v>0.23</v>
      </c>
      <c r="E17" s="116">
        <v>-0.14000000000000001</v>
      </c>
      <c r="F17" s="116">
        <v>0.01</v>
      </c>
      <c r="G17" s="116">
        <v>0.68</v>
      </c>
      <c r="H17" s="116">
        <v>-0.06</v>
      </c>
      <c r="I17" s="116">
        <v>0.02</v>
      </c>
      <c r="J17" s="116">
        <v>0.12</v>
      </c>
      <c r="K17" s="116">
        <v>0.16</v>
      </c>
      <c r="L17" s="116">
        <v>-0.06</v>
      </c>
      <c r="M17" s="116">
        <v>0.01</v>
      </c>
      <c r="N17" s="116">
        <v>0.72</v>
      </c>
      <c r="O17" s="116">
        <v>0.25</v>
      </c>
      <c r="P17" s="116">
        <v>-0.13</v>
      </c>
      <c r="Q17" s="117"/>
    </row>
    <row r="18" spans="1:17" x14ac:dyDescent="0.2">
      <c r="A18" s="110" t="s">
        <v>281</v>
      </c>
      <c r="B18" s="111">
        <v>0.35</v>
      </c>
      <c r="C18" s="112">
        <v>0.28000000000000003</v>
      </c>
      <c r="D18" s="112">
        <v>0.11</v>
      </c>
      <c r="E18" s="112">
        <v>0.24</v>
      </c>
      <c r="F18" s="112">
        <v>0.47</v>
      </c>
      <c r="G18" s="112">
        <v>0.6</v>
      </c>
      <c r="H18" s="112">
        <v>0.11</v>
      </c>
      <c r="I18" s="112">
        <v>0.18</v>
      </c>
      <c r="J18" s="112">
        <v>0.12</v>
      </c>
      <c r="K18" s="112">
        <v>0.1</v>
      </c>
      <c r="L18" s="112">
        <v>-0.15</v>
      </c>
      <c r="M18" s="112">
        <v>0.5</v>
      </c>
      <c r="N18" s="112">
        <v>0.77</v>
      </c>
      <c r="O18" s="112">
        <v>0.47</v>
      </c>
      <c r="P18" s="112">
        <v>0.27</v>
      </c>
      <c r="Q18" s="118"/>
    </row>
    <row r="19" spans="1:17" x14ac:dyDescent="0.2">
      <c r="A19" s="114" t="s">
        <v>282</v>
      </c>
      <c r="B19" s="115">
        <v>0.61</v>
      </c>
      <c r="C19" s="116">
        <v>0.3</v>
      </c>
      <c r="D19" s="116">
        <v>7.0000000000000007E-2</v>
      </c>
      <c r="E19" s="116">
        <v>0.23</v>
      </c>
      <c r="F19" s="116">
        <v>0.49</v>
      </c>
      <c r="G19" s="116">
        <v>0.62</v>
      </c>
      <c r="H19" s="116">
        <v>0.42</v>
      </c>
      <c r="I19" s="116">
        <v>0.38</v>
      </c>
      <c r="J19" s="116">
        <v>0.3</v>
      </c>
      <c r="K19" s="116">
        <v>0.26</v>
      </c>
      <c r="L19" s="116">
        <v>0.38</v>
      </c>
      <c r="M19" s="116">
        <v>0.73</v>
      </c>
      <c r="N19" s="116">
        <v>1.26</v>
      </c>
      <c r="O19" s="116">
        <v>0.45</v>
      </c>
      <c r="P19" s="116">
        <v>0.46</v>
      </c>
      <c r="Q19" s="119"/>
    </row>
    <row r="20" spans="1:17" x14ac:dyDescent="0.2">
      <c r="A20" s="120" t="s">
        <v>283</v>
      </c>
      <c r="B20" s="121">
        <v>6.49</v>
      </c>
      <c r="C20" s="122">
        <v>5.5</v>
      </c>
      <c r="D20" s="122">
        <v>4.8499999999999996</v>
      </c>
      <c r="E20" s="122">
        <v>4.4800000000000004</v>
      </c>
      <c r="F20" s="122">
        <v>5.69</v>
      </c>
      <c r="G20" s="122">
        <v>6.77</v>
      </c>
      <c r="H20" s="122">
        <v>5.75</v>
      </c>
      <c r="I20" s="122">
        <v>4.09</v>
      </c>
      <c r="J20" s="122">
        <v>3.18</v>
      </c>
      <c r="K20" s="122">
        <v>3.8</v>
      </c>
      <c r="L20" s="122">
        <v>1.61</v>
      </c>
      <c r="M20" s="122">
        <v>5.62</v>
      </c>
      <c r="N20" s="122">
        <v>13.12</v>
      </c>
      <c r="O20" s="122">
        <v>9.2799999999999994</v>
      </c>
      <c r="P20" s="122">
        <v>5.2</v>
      </c>
      <c r="Q20" s="123">
        <v>3.3</v>
      </c>
    </row>
    <row r="22" spans="1:17" x14ac:dyDescent="0.2">
      <c r="A22" s="124" t="s">
        <v>284</v>
      </c>
      <c r="B22" s="125"/>
      <c r="C22" s="125"/>
      <c r="D22" s="125"/>
      <c r="E22" s="125"/>
      <c r="F22" s="125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7"/>
    </row>
    <row r="23" spans="1:17" x14ac:dyDescent="0.2">
      <c r="A23" s="128" t="s">
        <v>285</v>
      </c>
      <c r="B23" s="129"/>
      <c r="C23" s="129"/>
      <c r="D23" s="129"/>
      <c r="E23" s="129"/>
      <c r="F23" s="129"/>
      <c r="Q23" s="130"/>
    </row>
    <row r="24" spans="1:17" x14ac:dyDescent="0.2">
      <c r="A24" s="131" t="s">
        <v>286</v>
      </c>
      <c r="B24" s="132"/>
      <c r="C24" s="132"/>
      <c r="D24" s="132"/>
      <c r="E24" s="132"/>
      <c r="F24" s="132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4"/>
    </row>
    <row r="26" spans="1:17" ht="25.25" customHeight="1" x14ac:dyDescent="0.2">
      <c r="A26" s="295" t="s">
        <v>287</v>
      </c>
      <c r="B26" s="295"/>
      <c r="C26" s="295"/>
      <c r="D26" s="295"/>
      <c r="E26" s="295"/>
      <c r="F26" s="295"/>
      <c r="G26" s="295"/>
      <c r="H26" s="295"/>
    </row>
    <row r="27" spans="1:17" x14ac:dyDescent="0.2">
      <c r="A27" t="s">
        <v>288</v>
      </c>
      <c r="B27" t="s">
        <v>289</v>
      </c>
      <c r="C27" t="s">
        <v>290</v>
      </c>
      <c r="D27" t="s">
        <v>291</v>
      </c>
      <c r="E27" t="s">
        <v>292</v>
      </c>
    </row>
    <row r="28" spans="1:17" x14ac:dyDescent="0.2">
      <c r="A28">
        <v>2003</v>
      </c>
      <c r="B28" s="135">
        <v>6.49</v>
      </c>
    </row>
    <row r="29" spans="1:17" x14ac:dyDescent="0.2">
      <c r="A29">
        <v>2004</v>
      </c>
      <c r="B29" s="135">
        <v>5.5</v>
      </c>
    </row>
    <row r="30" spans="1:17" x14ac:dyDescent="0.2">
      <c r="A30">
        <v>2005</v>
      </c>
      <c r="B30" s="135">
        <v>4.8499999999999996</v>
      </c>
    </row>
    <row r="31" spans="1:17" x14ac:dyDescent="0.2">
      <c r="A31">
        <v>2006</v>
      </c>
      <c r="B31" s="135">
        <v>4.4800000000000004</v>
      </c>
    </row>
    <row r="32" spans="1:17" x14ac:dyDescent="0.2">
      <c r="A32">
        <v>2007</v>
      </c>
      <c r="B32" s="135">
        <v>5.69</v>
      </c>
    </row>
    <row r="33" spans="1:2" x14ac:dyDescent="0.2">
      <c r="A33">
        <v>2008</v>
      </c>
      <c r="B33" s="135">
        <v>7.67</v>
      </c>
    </row>
    <row r="34" spans="1:2" x14ac:dyDescent="0.2">
      <c r="A34">
        <v>2009</v>
      </c>
      <c r="B34" s="135">
        <v>2</v>
      </c>
    </row>
    <row r="35" spans="1:2" x14ac:dyDescent="0.2">
      <c r="A35">
        <v>2010</v>
      </c>
      <c r="B35" s="135">
        <v>3.17</v>
      </c>
    </row>
    <row r="36" spans="1:2" x14ac:dyDescent="0.2">
      <c r="A36">
        <v>2011</v>
      </c>
      <c r="B36" s="135">
        <v>3.73</v>
      </c>
    </row>
    <row r="37" spans="1:2" x14ac:dyDescent="0.2">
      <c r="A37">
        <v>2012</v>
      </c>
      <c r="B37" s="135">
        <v>2.44</v>
      </c>
    </row>
    <row r="38" spans="1:2" x14ac:dyDescent="0.2">
      <c r="A38">
        <v>2013</v>
      </c>
      <c r="B38" s="135">
        <v>1.94</v>
      </c>
    </row>
    <row r="39" spans="1:2" x14ac:dyDescent="0.2">
      <c r="A39">
        <v>2014</v>
      </c>
      <c r="B39" s="135">
        <v>3.66</v>
      </c>
    </row>
    <row r="40" spans="1:2" x14ac:dyDescent="0.2">
      <c r="A40">
        <v>2015</v>
      </c>
      <c r="B40" s="135">
        <v>6.77</v>
      </c>
    </row>
    <row r="41" spans="1:2" x14ac:dyDescent="0.2">
      <c r="A41">
        <v>2016</v>
      </c>
      <c r="B41" s="135">
        <v>5.75</v>
      </c>
    </row>
    <row r="42" spans="1:2" x14ac:dyDescent="0.2">
      <c r="A42">
        <v>2017</v>
      </c>
      <c r="B42" s="135">
        <v>4.09</v>
      </c>
    </row>
    <row r="43" spans="1:2" x14ac:dyDescent="0.2">
      <c r="A43">
        <v>2018</v>
      </c>
      <c r="B43" s="135">
        <v>3.18</v>
      </c>
    </row>
    <row r="44" spans="1:2" x14ac:dyDescent="0.2">
      <c r="A44">
        <v>2019</v>
      </c>
      <c r="B44" s="135">
        <v>3.8</v>
      </c>
    </row>
    <row r="45" spans="1:2" x14ac:dyDescent="0.2">
      <c r="A45">
        <v>2020</v>
      </c>
      <c r="B45" s="135">
        <v>1.61</v>
      </c>
    </row>
    <row r="46" spans="1:2" x14ac:dyDescent="0.2">
      <c r="A46">
        <v>2021</v>
      </c>
      <c r="B46" s="135">
        <v>5.62</v>
      </c>
    </row>
    <row r="47" spans="1:2" x14ac:dyDescent="0.2">
      <c r="A47">
        <v>2022</v>
      </c>
      <c r="B47" s="135">
        <v>13.12</v>
      </c>
    </row>
    <row r="48" spans="1:2" x14ac:dyDescent="0.2">
      <c r="A48">
        <v>2023</v>
      </c>
      <c r="B48" s="135">
        <v>9.2799999999999994</v>
      </c>
    </row>
    <row r="49" spans="1:8" x14ac:dyDescent="0.2">
      <c r="A49">
        <v>2024</v>
      </c>
      <c r="B49" s="135">
        <v>5.2</v>
      </c>
      <c r="C49" s="135">
        <v>5.2</v>
      </c>
      <c r="D49" s="135">
        <v>5.2</v>
      </c>
      <c r="E49" s="135">
        <v>5.2</v>
      </c>
    </row>
    <row r="50" spans="1:8" x14ac:dyDescent="0.2">
      <c r="A50">
        <v>2025</v>
      </c>
      <c r="C50" s="135">
        <f t="shared" ref="C50:C55" si="0">_xlfn.FORECAST.ETS(A50,$B$28:$B$49,$A$28:$A$49,1,1)</f>
        <v>9.474395944373148</v>
      </c>
      <c r="D50" s="135">
        <f t="shared" ref="D50:D55" si="1">C50-_xlfn.FORECAST.ETS.CONFINT(A50,$B$28:$B$49,$A$28:$A$49,0.95,1,1)</f>
        <v>4.0083838358517268</v>
      </c>
      <c r="E50" s="135">
        <f t="shared" ref="E50:E55" si="2">C50+_xlfn.FORECAST.ETS.CONFINT(A50,$B$28:$B$49,$A$28:$A$49,0.95,1,1)</f>
        <v>14.940408052894568</v>
      </c>
    </row>
    <row r="51" spans="1:8" x14ac:dyDescent="0.2">
      <c r="A51">
        <v>2026</v>
      </c>
      <c r="C51" s="135">
        <f t="shared" si="0"/>
        <v>10.457181544759898</v>
      </c>
      <c r="D51" s="135">
        <f t="shared" si="1"/>
        <v>4.8216170286592401</v>
      </c>
      <c r="E51" s="135">
        <f t="shared" si="2"/>
        <v>16.092746060860556</v>
      </c>
    </row>
    <row r="52" spans="1:8" x14ac:dyDescent="0.2">
      <c r="A52">
        <v>2027</v>
      </c>
      <c r="C52" s="135">
        <f t="shared" si="0"/>
        <v>11.439967145146646</v>
      </c>
      <c r="D52" s="135">
        <f t="shared" si="1"/>
        <v>5.4413407243898861</v>
      </c>
      <c r="E52" s="135">
        <f t="shared" si="2"/>
        <v>17.438593565903407</v>
      </c>
    </row>
    <row r="53" spans="1:8" x14ac:dyDescent="0.2">
      <c r="A53">
        <v>2028</v>
      </c>
      <c r="C53" s="135">
        <f t="shared" si="0"/>
        <v>12.422752745533394</v>
      </c>
      <c r="D53" s="135">
        <f t="shared" si="1"/>
        <v>5.828607752125559</v>
      </c>
      <c r="E53" s="135">
        <f t="shared" si="2"/>
        <v>19.016897738941228</v>
      </c>
    </row>
    <row r="54" spans="1:8" x14ac:dyDescent="0.2">
      <c r="A54">
        <v>2029</v>
      </c>
      <c r="C54" s="135">
        <f t="shared" si="0"/>
        <v>13.405538345920142</v>
      </c>
      <c r="D54" s="135">
        <f t="shared" si="1"/>
        <v>5.9764778096501106</v>
      </c>
      <c r="E54" s="135">
        <f t="shared" si="2"/>
        <v>20.834598882190175</v>
      </c>
    </row>
    <row r="55" spans="1:8" x14ac:dyDescent="0.2">
      <c r="A55">
        <v>2030</v>
      </c>
      <c r="C55" s="135">
        <f t="shared" si="0"/>
        <v>14.388323946306892</v>
      </c>
      <c r="D55" s="135">
        <f t="shared" si="1"/>
        <v>5.9005821400420047</v>
      </c>
      <c r="E55" s="135">
        <f t="shared" si="2"/>
        <v>22.87606575257178</v>
      </c>
    </row>
    <row r="57" spans="1:8" x14ac:dyDescent="0.2">
      <c r="A57" s="295" t="s">
        <v>293</v>
      </c>
      <c r="B57" s="295"/>
      <c r="C57" s="295"/>
      <c r="D57" s="295"/>
      <c r="E57" s="295"/>
      <c r="F57" s="295"/>
      <c r="G57" s="295"/>
      <c r="H57" s="295"/>
    </row>
    <row r="58" spans="1:8" s="100" customFormat="1" ht="73.25" customHeight="1" x14ac:dyDescent="0.2">
      <c r="A58" s="289" t="s">
        <v>294</v>
      </c>
      <c r="B58" s="289" t="s">
        <v>295</v>
      </c>
      <c r="C58" s="289" t="s">
        <v>296</v>
      </c>
      <c r="D58" s="289"/>
      <c r="E58" s="290" t="s">
        <v>297</v>
      </c>
      <c r="F58" s="290"/>
    </row>
    <row r="59" spans="1:8" s="100" customFormat="1" ht="16" x14ac:dyDescent="0.2">
      <c r="A59" s="289"/>
      <c r="B59" s="289"/>
      <c r="C59" s="136" t="s">
        <v>298</v>
      </c>
      <c r="D59" s="136" t="s">
        <v>299</v>
      </c>
      <c r="E59" s="96" t="s">
        <v>300</v>
      </c>
      <c r="F59" s="96" t="s">
        <v>301</v>
      </c>
    </row>
    <row r="60" spans="1:8" ht="34" x14ac:dyDescent="0.2">
      <c r="A60" s="137" t="s">
        <v>302</v>
      </c>
      <c r="B60" s="137" t="s">
        <v>303</v>
      </c>
      <c r="C60" s="137" t="s">
        <v>304</v>
      </c>
      <c r="D60" s="138" t="s">
        <v>305</v>
      </c>
      <c r="E60" s="139">
        <v>9110</v>
      </c>
      <c r="F60" s="140">
        <v>9522000</v>
      </c>
    </row>
    <row r="61" spans="1:8" ht="34" x14ac:dyDescent="0.2">
      <c r="A61" s="137" t="s">
        <v>306</v>
      </c>
      <c r="B61" s="137" t="s">
        <v>307</v>
      </c>
      <c r="C61" s="137" t="s">
        <v>305</v>
      </c>
      <c r="D61" s="138" t="s">
        <v>308</v>
      </c>
      <c r="E61" s="139">
        <v>9111</v>
      </c>
      <c r="F61" s="140">
        <v>8589000</v>
      </c>
    </row>
    <row r="62" spans="1:8" ht="17" x14ac:dyDescent="0.2">
      <c r="A62" s="137" t="s">
        <v>309</v>
      </c>
      <c r="B62" s="137" t="s">
        <v>310</v>
      </c>
      <c r="C62" s="137" t="s">
        <v>308</v>
      </c>
      <c r="D62" s="138" t="s">
        <v>311</v>
      </c>
      <c r="E62" s="139">
        <v>9112</v>
      </c>
      <c r="F62" s="140">
        <v>7659000</v>
      </c>
    </row>
    <row r="63" spans="1:8" ht="17" x14ac:dyDescent="0.2">
      <c r="A63" s="137" t="s">
        <v>312</v>
      </c>
      <c r="B63" s="137" t="s">
        <v>310</v>
      </c>
      <c r="C63" s="137" t="s">
        <v>313</v>
      </c>
      <c r="D63" s="138"/>
      <c r="E63" s="139">
        <v>9113</v>
      </c>
      <c r="F63" s="140">
        <v>5791000</v>
      </c>
    </row>
    <row r="64" spans="1:8" ht="17" x14ac:dyDescent="0.2">
      <c r="A64" s="137" t="s">
        <v>314</v>
      </c>
      <c r="B64" s="137" t="s">
        <v>310</v>
      </c>
      <c r="C64" s="137" t="s">
        <v>315</v>
      </c>
      <c r="D64" s="138"/>
      <c r="E64" s="139">
        <v>9114</v>
      </c>
      <c r="F64" s="140">
        <v>3064000</v>
      </c>
    </row>
    <row r="65" spans="1:6" ht="16" x14ac:dyDescent="0.2">
      <c r="A65" s="97" t="s">
        <v>316</v>
      </c>
      <c r="B65" s="97" t="s">
        <v>317</v>
      </c>
      <c r="C65" s="97" t="s">
        <v>318</v>
      </c>
      <c r="D65" s="98"/>
      <c r="E65" s="139">
        <v>9115</v>
      </c>
      <c r="F65" s="141">
        <v>2316000</v>
      </c>
    </row>
    <row r="66" spans="1:6" ht="16" x14ac:dyDescent="0.2">
      <c r="A66" s="97" t="s">
        <v>319</v>
      </c>
      <c r="B66" s="97" t="s">
        <v>320</v>
      </c>
      <c r="C66" s="97" t="s">
        <v>318</v>
      </c>
      <c r="D66" s="98"/>
      <c r="E66" s="139">
        <v>9116</v>
      </c>
      <c r="F66" s="142">
        <v>2018000</v>
      </c>
    </row>
    <row r="77" spans="1:6" ht="20.25" customHeight="1" x14ac:dyDescent="0.2"/>
  </sheetData>
  <mergeCells count="9">
    <mergeCell ref="A58:A59"/>
    <mergeCell ref="B58:B59"/>
    <mergeCell ref="C58:D58"/>
    <mergeCell ref="E58:F58"/>
    <mergeCell ref="A1:Q1"/>
    <mergeCell ref="A3:Q4"/>
    <mergeCell ref="A5:Q5"/>
    <mergeCell ref="A26:H26"/>
    <mergeCell ref="A57:H57"/>
  </mergeCells>
  <pageMargins left="0.7" right="0.7" top="0.75" bottom="0.75" header="0.3" footer="0.3"/>
  <pageSetup orientation="portrait" horizontalDpi="0" verticalDpi="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area andenes</vt:lpstr>
      <vt:lpstr>area parques</vt:lpstr>
      <vt:lpstr>OFERTA ECONOMICA ETAPA 1 Y 2</vt:lpstr>
      <vt:lpstr>FM</vt:lpstr>
      <vt:lpstr>IDU</vt:lpstr>
      <vt:lpstr>INDEXACIÓN Y HONORARIOS</vt:lpstr>
      <vt:lpstr>FM!Print_Area</vt:lpstr>
      <vt:lpstr>'OFERTA ECONOMICA ETAPA 1 Y 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Maria Blanco Vargas</dc:creator>
  <cp:keywords/>
  <dc:description/>
  <cp:lastModifiedBy>Erika Blanco</cp:lastModifiedBy>
  <cp:revision/>
  <dcterms:created xsi:type="dcterms:W3CDTF">2026-04-28T20:56:06Z</dcterms:created>
  <dcterms:modified xsi:type="dcterms:W3CDTF">2026-08-10T05:06:35Z</dcterms:modified>
  <cp:category/>
  <cp:contentStatus/>
</cp:coreProperties>
</file>