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margarita_ancinez_medicinalegal_gov_co/Documents/Documentos/AA PROCESO 2026/50 SOAT/DOC ENVIADOS/"/>
    </mc:Choice>
  </mc:AlternateContent>
  <xr:revisionPtr revIDLastSave="313" documentId="13_ncr:1_{6812C298-A139-47B8-B623-83121B08B0CD}" xr6:coauthVersionLast="47" xr6:coauthVersionMax="47" xr10:uidLastSave="{7F1A8540-5695-415F-A34D-66F77FC5C7C3}"/>
  <bookViews>
    <workbookView xWindow="-21720" yWindow="-120" windowWidth="21840" windowHeight="13020" activeTab="1" xr2:uid="{AECFA7DA-4269-41FF-A4F4-A12C8201213F}"/>
  </bookViews>
  <sheets>
    <sheet name="regionalizacion " sheetId="5" r:id="rId1"/>
    <sheet name="VEHICULOS ESTUDIO MDO " sheetId="1" r:id="rId2"/>
    <sheet name="Hoja2" sheetId="2" state="hidden" r:id="rId3"/>
    <sheet name="TARIFAS MAS RUNT" sheetId="3" r:id="rId4"/>
    <sheet name="Hoja3" sheetId="4" r:id="rId5"/>
  </sheets>
  <externalReferences>
    <externalReference r:id="rId6"/>
    <externalReference r:id="rId7"/>
    <externalReference r:id="rId8"/>
  </externalReferences>
  <definedNames>
    <definedName name="_xlnm._FilterDatabase" localSheetId="1" hidden="1">'VEHICULOS ESTUDIO MDO '!$A$3:$AG$93</definedName>
    <definedName name="Servicio">#REF!</definedName>
    <definedName name="TIPO_DE_VEHICULOS">[1]Listas!$A$18:$A$31</definedName>
  </definedNames>
  <calcPr calcId="191028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I13" i="1" l="1"/>
  <c r="AH13" i="1" s="1"/>
  <c r="AI14" i="1"/>
  <c r="AH14" i="1" s="1"/>
  <c r="AI15" i="1"/>
  <c r="AH15" i="1" s="1"/>
  <c r="AI16" i="1"/>
  <c r="AH16" i="1" s="1"/>
  <c r="AI17" i="1"/>
  <c r="AH17" i="1" s="1"/>
  <c r="AI18" i="1"/>
  <c r="AH18" i="1" s="1"/>
  <c r="AI19" i="1"/>
  <c r="AH19" i="1" s="1"/>
  <c r="AI20" i="1"/>
  <c r="AH20" i="1" s="1"/>
  <c r="AI21" i="1"/>
  <c r="AH21" i="1" s="1"/>
  <c r="AI22" i="1"/>
  <c r="AH22" i="1" s="1"/>
  <c r="AI23" i="1"/>
  <c r="AH23" i="1" s="1"/>
  <c r="AI24" i="1"/>
  <c r="AH24" i="1" s="1"/>
  <c r="AI25" i="1"/>
  <c r="AH25" i="1" s="1"/>
  <c r="AI26" i="1"/>
  <c r="AH26" i="1" s="1"/>
  <c r="AI27" i="1"/>
  <c r="AH27" i="1" s="1"/>
  <c r="AI28" i="1"/>
  <c r="AH28" i="1" s="1"/>
  <c r="AI29" i="1"/>
  <c r="AH29" i="1" s="1"/>
  <c r="AI30" i="1"/>
  <c r="AH30" i="1" s="1"/>
  <c r="AI31" i="1"/>
  <c r="AH31" i="1" s="1"/>
  <c r="AI32" i="1"/>
  <c r="AH32" i="1" s="1"/>
  <c r="AI33" i="1"/>
  <c r="AH33" i="1" s="1"/>
  <c r="AI34" i="1"/>
  <c r="AH34" i="1" s="1"/>
  <c r="AI35" i="1"/>
  <c r="AH35" i="1" s="1"/>
  <c r="AI36" i="1"/>
  <c r="AH36" i="1" s="1"/>
  <c r="AI37" i="1"/>
  <c r="AH37" i="1" s="1"/>
  <c r="AI38" i="1"/>
  <c r="AH38" i="1" s="1"/>
  <c r="AI39" i="1"/>
  <c r="AH39" i="1" s="1"/>
  <c r="AI40" i="1"/>
  <c r="AH40" i="1" s="1"/>
  <c r="AI41" i="1"/>
  <c r="AH41" i="1" s="1"/>
  <c r="AI42" i="1"/>
  <c r="AH42" i="1" s="1"/>
  <c r="AI43" i="1"/>
  <c r="AH43" i="1" s="1"/>
  <c r="AI44" i="1"/>
  <c r="AH44" i="1" s="1"/>
  <c r="AI45" i="1"/>
  <c r="AH45" i="1" s="1"/>
  <c r="AI46" i="1"/>
  <c r="AH46" i="1" s="1"/>
  <c r="AI47" i="1"/>
  <c r="AH47" i="1" s="1"/>
  <c r="AI48" i="1"/>
  <c r="AH48" i="1" s="1"/>
  <c r="AI49" i="1"/>
  <c r="AH49" i="1" s="1"/>
  <c r="AI50" i="1"/>
  <c r="AH50" i="1" s="1"/>
  <c r="AI51" i="1"/>
  <c r="AH51" i="1" s="1"/>
  <c r="AI52" i="1"/>
  <c r="AH52" i="1" s="1"/>
  <c r="AI53" i="1"/>
  <c r="AH53" i="1" s="1"/>
  <c r="AI54" i="1"/>
  <c r="AH54" i="1" s="1"/>
  <c r="AI55" i="1"/>
  <c r="AH55" i="1" s="1"/>
  <c r="AI56" i="1"/>
  <c r="AH56" i="1" s="1"/>
  <c r="AI57" i="1"/>
  <c r="AH57" i="1" s="1"/>
  <c r="AI58" i="1"/>
  <c r="AH58" i="1" s="1"/>
  <c r="AI59" i="1"/>
  <c r="AH59" i="1" s="1"/>
  <c r="AI60" i="1"/>
  <c r="AH60" i="1" s="1"/>
  <c r="AI61" i="1"/>
  <c r="AH61" i="1" s="1"/>
  <c r="AI62" i="1"/>
  <c r="AH62" i="1" s="1"/>
  <c r="AI63" i="1"/>
  <c r="AH63" i="1" s="1"/>
  <c r="AI64" i="1"/>
  <c r="AH64" i="1" s="1"/>
  <c r="AI65" i="1"/>
  <c r="AH65" i="1" s="1"/>
  <c r="AI66" i="1"/>
  <c r="AH66" i="1" s="1"/>
  <c r="AI67" i="1"/>
  <c r="AH67" i="1" s="1"/>
  <c r="AI68" i="1"/>
  <c r="AH68" i="1" s="1"/>
  <c r="AI69" i="1"/>
  <c r="AH69" i="1" s="1"/>
  <c r="AI70" i="1"/>
  <c r="AH70" i="1" s="1"/>
  <c r="AI71" i="1"/>
  <c r="AH71" i="1" s="1"/>
  <c r="AI72" i="1"/>
  <c r="AH72" i="1" s="1"/>
  <c r="AI73" i="1"/>
  <c r="AH73" i="1" s="1"/>
  <c r="AI74" i="1"/>
  <c r="AH74" i="1" s="1"/>
  <c r="AI75" i="1"/>
  <c r="AH75" i="1" s="1"/>
  <c r="AI76" i="1"/>
  <c r="AH76" i="1" s="1"/>
  <c r="AI77" i="1"/>
  <c r="AH77" i="1" s="1"/>
  <c r="AI78" i="1"/>
  <c r="AH78" i="1" s="1"/>
  <c r="AI79" i="1"/>
  <c r="AH79" i="1" s="1"/>
  <c r="AI80" i="1"/>
  <c r="AH80" i="1" s="1"/>
  <c r="AI81" i="1"/>
  <c r="AH81" i="1" s="1"/>
  <c r="AI82" i="1"/>
  <c r="AH82" i="1" s="1"/>
  <c r="AI83" i="1"/>
  <c r="AH83" i="1" s="1"/>
  <c r="AI84" i="1"/>
  <c r="AH84" i="1" s="1"/>
  <c r="AI85" i="1"/>
  <c r="AH85" i="1" s="1"/>
  <c r="AI86" i="1"/>
  <c r="AH86" i="1" s="1"/>
  <c r="AI87" i="1"/>
  <c r="AH87" i="1" s="1"/>
  <c r="AI88" i="1"/>
  <c r="AH88" i="1" s="1"/>
  <c r="AI89" i="1"/>
  <c r="AH89" i="1" s="1"/>
  <c r="AI90" i="1"/>
  <c r="AH90" i="1" s="1"/>
  <c r="AI91" i="1"/>
  <c r="AH91" i="1" s="1"/>
  <c r="AI92" i="1"/>
  <c r="AH92" i="1" s="1"/>
  <c r="AI5" i="1"/>
  <c r="AI6" i="1"/>
  <c r="AI7" i="1"/>
  <c r="AI8" i="1"/>
  <c r="AH8" i="1" s="1"/>
  <c r="AI9" i="1"/>
  <c r="AI10" i="1"/>
  <c r="AI11" i="1"/>
  <c r="AI12" i="1"/>
  <c r="AH12" i="1" s="1"/>
  <c r="AI4" i="1"/>
  <c r="AH4" i="1" s="1"/>
  <c r="AH5" i="1"/>
  <c r="AH6" i="1"/>
  <c r="AH7" i="1"/>
  <c r="AH9" i="1"/>
  <c r="AH10" i="1"/>
  <c r="AH11" i="1"/>
  <c r="Z5" i="1"/>
  <c r="Z4" i="1"/>
  <c r="R93" i="1"/>
  <c r="S6" i="1"/>
  <c r="T6" i="1"/>
  <c r="S7" i="1"/>
  <c r="T7" i="1" s="1"/>
  <c r="S8" i="1"/>
  <c r="T8" i="1"/>
  <c r="S9" i="1"/>
  <c r="T9" i="1" s="1"/>
  <c r="S10" i="1"/>
  <c r="T10" i="1"/>
  <c r="S11" i="1"/>
  <c r="T11" i="1" s="1"/>
  <c r="S12" i="1"/>
  <c r="T12" i="1"/>
  <c r="S13" i="1"/>
  <c r="T13" i="1" s="1"/>
  <c r="S14" i="1"/>
  <c r="T14" i="1"/>
  <c r="S15" i="1"/>
  <c r="T15" i="1" s="1"/>
  <c r="S16" i="1"/>
  <c r="T16" i="1"/>
  <c r="S17" i="1"/>
  <c r="T17" i="1" s="1"/>
  <c r="S18" i="1"/>
  <c r="T18" i="1"/>
  <c r="S19" i="1"/>
  <c r="T19" i="1" s="1"/>
  <c r="S20" i="1"/>
  <c r="T20" i="1"/>
  <c r="S21" i="1"/>
  <c r="T21" i="1" s="1"/>
  <c r="S22" i="1"/>
  <c r="T22" i="1"/>
  <c r="S23" i="1"/>
  <c r="T23" i="1" s="1"/>
  <c r="S24" i="1"/>
  <c r="T24" i="1"/>
  <c r="S25" i="1"/>
  <c r="T25" i="1" s="1"/>
  <c r="S26" i="1"/>
  <c r="T26" i="1"/>
  <c r="S27" i="1"/>
  <c r="T27" i="1" s="1"/>
  <c r="S28" i="1"/>
  <c r="T28" i="1"/>
  <c r="S29" i="1"/>
  <c r="T29" i="1" s="1"/>
  <c r="S30" i="1"/>
  <c r="T30" i="1"/>
  <c r="S31" i="1"/>
  <c r="T31" i="1" s="1"/>
  <c r="S32" i="1"/>
  <c r="T32" i="1"/>
  <c r="S33" i="1"/>
  <c r="T33" i="1" s="1"/>
  <c r="S34" i="1"/>
  <c r="T34" i="1"/>
  <c r="S35" i="1"/>
  <c r="T35" i="1" s="1"/>
  <c r="S36" i="1"/>
  <c r="T36" i="1"/>
  <c r="S37" i="1"/>
  <c r="T37" i="1" s="1"/>
  <c r="S38" i="1"/>
  <c r="T38" i="1"/>
  <c r="S39" i="1"/>
  <c r="T39" i="1" s="1"/>
  <c r="S40" i="1"/>
  <c r="T40" i="1"/>
  <c r="S41" i="1"/>
  <c r="T41" i="1" s="1"/>
  <c r="S42" i="1"/>
  <c r="T42" i="1"/>
  <c r="S43" i="1"/>
  <c r="T43" i="1" s="1"/>
  <c r="S44" i="1"/>
  <c r="T44" i="1"/>
  <c r="S45" i="1"/>
  <c r="T45" i="1" s="1"/>
  <c r="S46" i="1"/>
  <c r="T46" i="1"/>
  <c r="S47" i="1"/>
  <c r="T47" i="1" s="1"/>
  <c r="S48" i="1"/>
  <c r="T48" i="1"/>
  <c r="S49" i="1"/>
  <c r="T49" i="1" s="1"/>
  <c r="S50" i="1"/>
  <c r="T50" i="1"/>
  <c r="S51" i="1"/>
  <c r="T51" i="1" s="1"/>
  <c r="S52" i="1"/>
  <c r="T52" i="1"/>
  <c r="S53" i="1"/>
  <c r="T53" i="1" s="1"/>
  <c r="S54" i="1"/>
  <c r="T54" i="1"/>
  <c r="S55" i="1"/>
  <c r="T55" i="1" s="1"/>
  <c r="S56" i="1"/>
  <c r="T56" i="1"/>
  <c r="S57" i="1"/>
  <c r="T57" i="1" s="1"/>
  <c r="S58" i="1"/>
  <c r="T58" i="1"/>
  <c r="S59" i="1"/>
  <c r="T59" i="1" s="1"/>
  <c r="S60" i="1"/>
  <c r="T60" i="1"/>
  <c r="S61" i="1"/>
  <c r="T61" i="1" s="1"/>
  <c r="S62" i="1"/>
  <c r="T62" i="1"/>
  <c r="S63" i="1"/>
  <c r="T63" i="1" s="1"/>
  <c r="S64" i="1"/>
  <c r="T64" i="1"/>
  <c r="S65" i="1"/>
  <c r="T65" i="1" s="1"/>
  <c r="S66" i="1"/>
  <c r="T66" i="1"/>
  <c r="S67" i="1"/>
  <c r="T67" i="1" s="1"/>
  <c r="S68" i="1"/>
  <c r="T68" i="1"/>
  <c r="S69" i="1"/>
  <c r="T69" i="1" s="1"/>
  <c r="S70" i="1"/>
  <c r="T70" i="1"/>
  <c r="S71" i="1"/>
  <c r="T71" i="1" s="1"/>
  <c r="S72" i="1"/>
  <c r="T72" i="1"/>
  <c r="S73" i="1"/>
  <c r="T73" i="1" s="1"/>
  <c r="S74" i="1"/>
  <c r="T74" i="1"/>
  <c r="S75" i="1"/>
  <c r="T75" i="1" s="1"/>
  <c r="S76" i="1"/>
  <c r="T76" i="1"/>
  <c r="S77" i="1"/>
  <c r="T77" i="1" s="1"/>
  <c r="S78" i="1"/>
  <c r="T78" i="1"/>
  <c r="S79" i="1"/>
  <c r="T79" i="1" s="1"/>
  <c r="S80" i="1"/>
  <c r="T80" i="1"/>
  <c r="S81" i="1"/>
  <c r="T81" i="1" s="1"/>
  <c r="S82" i="1"/>
  <c r="T82" i="1"/>
  <c r="S83" i="1"/>
  <c r="T83" i="1" s="1"/>
  <c r="S84" i="1"/>
  <c r="T84" i="1"/>
  <c r="S85" i="1"/>
  <c r="T85" i="1" s="1"/>
  <c r="S86" i="1"/>
  <c r="T86" i="1"/>
  <c r="S87" i="1"/>
  <c r="T87" i="1" s="1"/>
  <c r="S88" i="1"/>
  <c r="T88" i="1"/>
  <c r="S89" i="1"/>
  <c r="T89" i="1" s="1"/>
  <c r="S90" i="1"/>
  <c r="T90" i="1"/>
  <c r="S91" i="1"/>
  <c r="T91" i="1" s="1"/>
  <c r="S92" i="1"/>
  <c r="T92" i="1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8" i="3"/>
  <c r="Z86" i="1"/>
  <c r="Z85" i="1"/>
  <c r="Z84" i="1"/>
  <c r="Z83" i="1"/>
  <c r="Z73" i="1"/>
  <c r="Z72" i="1"/>
  <c r="Z71" i="1"/>
  <c r="Z70" i="1"/>
  <c r="Z69" i="1"/>
  <c r="Z68" i="1"/>
  <c r="Z65" i="1"/>
  <c r="Z64" i="1"/>
  <c r="Z10" i="1"/>
  <c r="Z9" i="1"/>
  <c r="Z8" i="1"/>
  <c r="Z92" i="1"/>
  <c r="Z91" i="1"/>
  <c r="Z90" i="1"/>
  <c r="Z89" i="1"/>
  <c r="Z88" i="1"/>
  <c r="Z87" i="1"/>
  <c r="Z82" i="1"/>
  <c r="Z81" i="1"/>
  <c r="Z80" i="1"/>
  <c r="Z79" i="1"/>
  <c r="Z78" i="1"/>
  <c r="Z77" i="1"/>
  <c r="Z76" i="1"/>
  <c r="Z75" i="1"/>
  <c r="Z74" i="1"/>
  <c r="Z67" i="1"/>
  <c r="Z66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7" i="1"/>
  <c r="Z6" i="1"/>
  <c r="H5" i="1" l="1"/>
  <c r="I5" i="1" s="1"/>
  <c r="O5" i="1" s="1" a="1"/>
  <c r="O5" i="1" s="1"/>
  <c r="H6" i="1"/>
  <c r="I6" i="1" s="1"/>
  <c r="O6" i="1" s="1" a="1"/>
  <c r="O6" i="1" s="1"/>
  <c r="H7" i="1"/>
  <c r="I7" i="1" s="1"/>
  <c r="O7" i="1" s="1" a="1"/>
  <c r="O7" i="1" s="1"/>
  <c r="H8" i="1"/>
  <c r="I8" i="1" s="1"/>
  <c r="O8" i="1" s="1" a="1"/>
  <c r="O8" i="1" s="1"/>
  <c r="H9" i="1"/>
  <c r="I9" i="1" s="1"/>
  <c r="O9" i="1" s="1" a="1"/>
  <c r="O9" i="1" s="1"/>
  <c r="H10" i="1"/>
  <c r="I10" i="1" s="1"/>
  <c r="O10" i="1" s="1" a="1"/>
  <c r="O10" i="1" s="1"/>
  <c r="H11" i="1"/>
  <c r="I11" i="1" s="1"/>
  <c r="O11" i="1" s="1" a="1"/>
  <c r="O11" i="1" s="1"/>
  <c r="H12" i="1"/>
  <c r="I12" i="1" s="1"/>
  <c r="O12" i="1" s="1" a="1"/>
  <c r="O12" i="1" s="1"/>
  <c r="H13" i="1"/>
  <c r="I13" i="1" s="1"/>
  <c r="O13" i="1" s="1" a="1"/>
  <c r="O13" i="1" s="1"/>
  <c r="H14" i="1"/>
  <c r="I14" i="1" s="1"/>
  <c r="O14" i="1" s="1" a="1"/>
  <c r="O14" i="1" s="1"/>
  <c r="H15" i="1"/>
  <c r="I15" i="1" s="1"/>
  <c r="O15" i="1" s="1" a="1"/>
  <c r="O15" i="1" s="1"/>
  <c r="H16" i="1"/>
  <c r="I16" i="1" s="1"/>
  <c r="O16" i="1" s="1" a="1"/>
  <c r="O16" i="1" s="1"/>
  <c r="H17" i="1"/>
  <c r="I17" i="1" s="1"/>
  <c r="O17" i="1" s="1" a="1"/>
  <c r="O17" i="1" s="1"/>
  <c r="H18" i="1"/>
  <c r="I18" i="1" s="1"/>
  <c r="O18" i="1" s="1" a="1"/>
  <c r="O18" i="1" s="1"/>
  <c r="H19" i="1"/>
  <c r="I19" i="1" s="1"/>
  <c r="O19" i="1" s="1" a="1"/>
  <c r="O19" i="1" s="1"/>
  <c r="H20" i="1"/>
  <c r="I20" i="1" s="1"/>
  <c r="O20" i="1" s="1" a="1"/>
  <c r="O20" i="1" s="1"/>
  <c r="H21" i="1"/>
  <c r="I21" i="1" s="1"/>
  <c r="O21" i="1" s="1" a="1"/>
  <c r="O21" i="1" s="1"/>
  <c r="H22" i="1"/>
  <c r="I22" i="1" s="1"/>
  <c r="O22" i="1" s="1" a="1"/>
  <c r="O22" i="1" s="1"/>
  <c r="H23" i="1"/>
  <c r="I23" i="1" s="1"/>
  <c r="O23" i="1" s="1" a="1"/>
  <c r="O23" i="1" s="1"/>
  <c r="H24" i="1"/>
  <c r="I24" i="1" s="1"/>
  <c r="O24" i="1" s="1" a="1"/>
  <c r="O24" i="1" s="1"/>
  <c r="H25" i="1"/>
  <c r="I25" i="1" s="1"/>
  <c r="O25" i="1" s="1" a="1"/>
  <c r="O25" i="1" s="1"/>
  <c r="H26" i="1"/>
  <c r="I26" i="1" s="1"/>
  <c r="O26" i="1" s="1" a="1"/>
  <c r="O26" i="1" s="1"/>
  <c r="H27" i="1"/>
  <c r="I27" i="1" s="1"/>
  <c r="O27" i="1" s="1" a="1"/>
  <c r="O27" i="1" s="1"/>
  <c r="H28" i="1"/>
  <c r="I28" i="1" s="1"/>
  <c r="O28" i="1" s="1" a="1"/>
  <c r="O28" i="1" s="1"/>
  <c r="H29" i="1"/>
  <c r="I29" i="1" s="1"/>
  <c r="O29" i="1" s="1" a="1"/>
  <c r="O29" i="1" s="1"/>
  <c r="H30" i="1"/>
  <c r="I30" i="1" s="1"/>
  <c r="O30" i="1" s="1" a="1"/>
  <c r="O30" i="1" s="1"/>
  <c r="H31" i="1"/>
  <c r="I31" i="1" s="1"/>
  <c r="O31" i="1" s="1" a="1"/>
  <c r="O31" i="1" s="1"/>
  <c r="H32" i="1"/>
  <c r="I32" i="1" s="1"/>
  <c r="O32" i="1" s="1" a="1"/>
  <c r="O32" i="1" s="1"/>
  <c r="H33" i="1"/>
  <c r="I33" i="1" s="1"/>
  <c r="O33" i="1" s="1" a="1"/>
  <c r="O33" i="1" s="1"/>
  <c r="H34" i="1"/>
  <c r="I34" i="1" s="1"/>
  <c r="O34" i="1" s="1" a="1"/>
  <c r="O34" i="1" s="1"/>
  <c r="H35" i="1"/>
  <c r="I35" i="1" s="1"/>
  <c r="O35" i="1" s="1" a="1"/>
  <c r="O35" i="1" s="1"/>
  <c r="H36" i="1"/>
  <c r="I36" i="1" s="1"/>
  <c r="O36" i="1" s="1" a="1"/>
  <c r="O36" i="1" s="1"/>
  <c r="H37" i="1"/>
  <c r="I37" i="1" s="1"/>
  <c r="O37" i="1" s="1" a="1"/>
  <c r="O37" i="1" s="1"/>
  <c r="H38" i="1"/>
  <c r="I38" i="1" s="1"/>
  <c r="O38" i="1" s="1" a="1"/>
  <c r="O38" i="1" s="1"/>
  <c r="H39" i="1"/>
  <c r="I39" i="1" s="1"/>
  <c r="O39" i="1" s="1" a="1"/>
  <c r="O39" i="1" s="1"/>
  <c r="H40" i="1"/>
  <c r="I40" i="1" s="1"/>
  <c r="O40" i="1" s="1" a="1"/>
  <c r="O40" i="1" s="1"/>
  <c r="H41" i="1"/>
  <c r="I41" i="1" s="1"/>
  <c r="O41" i="1" s="1" a="1"/>
  <c r="O41" i="1" s="1"/>
  <c r="H42" i="1"/>
  <c r="I42" i="1" s="1"/>
  <c r="O42" i="1" s="1" a="1"/>
  <c r="O42" i="1" s="1"/>
  <c r="H43" i="1"/>
  <c r="I43" i="1" s="1"/>
  <c r="O43" i="1" s="1" a="1"/>
  <c r="O43" i="1" s="1"/>
  <c r="H44" i="1"/>
  <c r="I44" i="1" s="1"/>
  <c r="O44" i="1" s="1" a="1"/>
  <c r="O44" i="1" s="1"/>
  <c r="H45" i="1"/>
  <c r="I45" i="1" s="1"/>
  <c r="O45" i="1" s="1" a="1"/>
  <c r="O45" i="1" s="1"/>
  <c r="H46" i="1"/>
  <c r="I46" i="1" s="1"/>
  <c r="O46" i="1" s="1" a="1"/>
  <c r="O46" i="1" s="1"/>
  <c r="H47" i="1"/>
  <c r="I47" i="1" s="1"/>
  <c r="O47" i="1" s="1" a="1"/>
  <c r="O47" i="1" s="1"/>
  <c r="H48" i="1"/>
  <c r="I48" i="1" s="1"/>
  <c r="O48" i="1" s="1" a="1"/>
  <c r="O48" i="1" s="1"/>
  <c r="H49" i="1"/>
  <c r="I49" i="1" s="1"/>
  <c r="O49" i="1" s="1" a="1"/>
  <c r="O49" i="1" s="1"/>
  <c r="H50" i="1"/>
  <c r="I50" i="1" s="1"/>
  <c r="O50" i="1" s="1" a="1"/>
  <c r="O50" i="1" s="1"/>
  <c r="H51" i="1"/>
  <c r="I51" i="1" s="1"/>
  <c r="O51" i="1" s="1" a="1"/>
  <c r="O51" i="1" s="1"/>
  <c r="H52" i="1"/>
  <c r="I52" i="1" s="1"/>
  <c r="O52" i="1" s="1" a="1"/>
  <c r="O52" i="1" s="1"/>
  <c r="H53" i="1"/>
  <c r="I53" i="1" s="1"/>
  <c r="O53" i="1" s="1" a="1"/>
  <c r="O53" i="1" s="1"/>
  <c r="H54" i="1"/>
  <c r="I54" i="1" s="1"/>
  <c r="O54" i="1" s="1" a="1"/>
  <c r="O54" i="1" s="1"/>
  <c r="H55" i="1"/>
  <c r="I55" i="1" s="1"/>
  <c r="O55" i="1" s="1" a="1"/>
  <c r="O55" i="1" s="1"/>
  <c r="H56" i="1"/>
  <c r="I56" i="1" s="1"/>
  <c r="O56" i="1" s="1" a="1"/>
  <c r="O56" i="1" s="1"/>
  <c r="H57" i="1"/>
  <c r="I57" i="1" s="1"/>
  <c r="O57" i="1" s="1" a="1"/>
  <c r="O57" i="1" s="1"/>
  <c r="H58" i="1"/>
  <c r="I58" i="1" s="1"/>
  <c r="O58" i="1" s="1" a="1"/>
  <c r="O58" i="1" s="1"/>
  <c r="H59" i="1"/>
  <c r="I59" i="1" s="1"/>
  <c r="O59" i="1" s="1" a="1"/>
  <c r="O59" i="1" s="1"/>
  <c r="H60" i="1"/>
  <c r="I60" i="1" s="1"/>
  <c r="O60" i="1" s="1" a="1"/>
  <c r="O60" i="1" s="1"/>
  <c r="H61" i="1"/>
  <c r="I61" i="1" s="1"/>
  <c r="O61" i="1" s="1" a="1"/>
  <c r="O61" i="1" s="1"/>
  <c r="H62" i="1"/>
  <c r="I62" i="1" s="1"/>
  <c r="O62" i="1" s="1" a="1"/>
  <c r="O62" i="1" s="1"/>
  <c r="H63" i="1"/>
  <c r="I63" i="1" s="1"/>
  <c r="O63" i="1" s="1" a="1"/>
  <c r="O63" i="1" s="1"/>
  <c r="H64" i="1"/>
  <c r="I64" i="1" s="1"/>
  <c r="O64" i="1" s="1" a="1"/>
  <c r="O64" i="1" s="1"/>
  <c r="H65" i="1"/>
  <c r="I65" i="1" s="1"/>
  <c r="O65" i="1" s="1" a="1"/>
  <c r="O65" i="1" s="1"/>
  <c r="H66" i="1"/>
  <c r="I66" i="1" s="1"/>
  <c r="O66" i="1" s="1" a="1"/>
  <c r="O66" i="1" s="1"/>
  <c r="H67" i="1"/>
  <c r="I67" i="1" s="1"/>
  <c r="O67" i="1" s="1" a="1"/>
  <c r="O67" i="1" s="1"/>
  <c r="H68" i="1"/>
  <c r="I68" i="1" s="1"/>
  <c r="O68" i="1" s="1" a="1"/>
  <c r="O68" i="1" s="1"/>
  <c r="H69" i="1"/>
  <c r="I69" i="1" s="1"/>
  <c r="O69" i="1" s="1" a="1"/>
  <c r="O69" i="1" s="1"/>
  <c r="H70" i="1"/>
  <c r="I70" i="1" s="1"/>
  <c r="O70" i="1" s="1" a="1"/>
  <c r="O70" i="1" s="1"/>
  <c r="H71" i="1"/>
  <c r="I71" i="1" s="1"/>
  <c r="O71" i="1" s="1" a="1"/>
  <c r="O71" i="1" s="1"/>
  <c r="H72" i="1"/>
  <c r="I72" i="1" s="1"/>
  <c r="O72" i="1" s="1" a="1"/>
  <c r="O72" i="1" s="1"/>
  <c r="H73" i="1"/>
  <c r="I73" i="1" s="1"/>
  <c r="O73" i="1" s="1" a="1"/>
  <c r="O73" i="1" s="1"/>
  <c r="H74" i="1"/>
  <c r="I74" i="1" s="1"/>
  <c r="O74" i="1" s="1" a="1"/>
  <c r="O74" i="1" s="1"/>
  <c r="H75" i="1"/>
  <c r="I75" i="1" s="1"/>
  <c r="O75" i="1" s="1" a="1"/>
  <c r="O75" i="1" s="1"/>
  <c r="H76" i="1"/>
  <c r="I76" i="1" s="1"/>
  <c r="O76" i="1" s="1" a="1"/>
  <c r="O76" i="1" s="1"/>
  <c r="H77" i="1"/>
  <c r="I77" i="1" s="1"/>
  <c r="O77" i="1" s="1" a="1"/>
  <c r="O77" i="1" s="1"/>
  <c r="H78" i="1"/>
  <c r="I78" i="1" s="1"/>
  <c r="O78" i="1" s="1" a="1"/>
  <c r="O78" i="1" s="1"/>
  <c r="H79" i="1"/>
  <c r="I79" i="1" s="1"/>
  <c r="O79" i="1" s="1" a="1"/>
  <c r="O79" i="1" s="1"/>
  <c r="H80" i="1"/>
  <c r="I80" i="1" s="1"/>
  <c r="O80" i="1" s="1" a="1"/>
  <c r="O80" i="1" s="1"/>
  <c r="H81" i="1"/>
  <c r="I81" i="1" s="1"/>
  <c r="O81" i="1" s="1" a="1"/>
  <c r="O81" i="1" s="1"/>
  <c r="H82" i="1"/>
  <c r="I82" i="1" s="1"/>
  <c r="O82" i="1" s="1" a="1"/>
  <c r="O82" i="1" s="1"/>
  <c r="H83" i="1"/>
  <c r="I83" i="1" s="1"/>
  <c r="O83" i="1" s="1" a="1"/>
  <c r="O83" i="1" s="1"/>
  <c r="H84" i="1"/>
  <c r="I84" i="1" s="1"/>
  <c r="O84" i="1" s="1" a="1"/>
  <c r="O84" i="1" s="1"/>
  <c r="H85" i="1"/>
  <c r="I85" i="1" s="1"/>
  <c r="O85" i="1" s="1" a="1"/>
  <c r="O85" i="1" s="1"/>
  <c r="H86" i="1"/>
  <c r="I86" i="1" s="1"/>
  <c r="O86" i="1" s="1" a="1"/>
  <c r="O86" i="1" s="1"/>
  <c r="H87" i="1"/>
  <c r="I87" i="1" s="1"/>
  <c r="O87" i="1" s="1" a="1"/>
  <c r="O87" i="1" s="1"/>
  <c r="H88" i="1"/>
  <c r="I88" i="1" s="1"/>
  <c r="O88" i="1" s="1" a="1"/>
  <c r="O88" i="1" s="1"/>
  <c r="H89" i="1"/>
  <c r="I89" i="1" s="1"/>
  <c r="O89" i="1" s="1" a="1"/>
  <c r="O89" i="1" s="1"/>
  <c r="H90" i="1"/>
  <c r="I90" i="1" s="1"/>
  <c r="O90" i="1" s="1" a="1"/>
  <c r="O90" i="1" s="1"/>
  <c r="H91" i="1"/>
  <c r="I91" i="1" s="1"/>
  <c r="O91" i="1" s="1" a="1"/>
  <c r="O91" i="1" s="1"/>
  <c r="H92" i="1"/>
  <c r="I92" i="1" s="1"/>
  <c r="O92" i="1" s="1" a="1"/>
  <c r="O92" i="1" s="1"/>
  <c r="H4" i="1"/>
  <c r="I4" i="1" s="1"/>
  <c r="O4" i="1" s="1" a="1"/>
  <c r="O4" i="1" s="1"/>
  <c r="P92" i="1" l="1"/>
  <c r="Q92" i="1"/>
  <c r="P80" i="1"/>
  <c r="Q80" i="1"/>
  <c r="P68" i="1"/>
  <c r="Q68" i="1"/>
  <c r="P56" i="1"/>
  <c r="Q56" i="1"/>
  <c r="P44" i="1"/>
  <c r="Q44" i="1"/>
  <c r="P32" i="1"/>
  <c r="Q32" i="1"/>
  <c r="P20" i="1"/>
  <c r="Q20" i="1"/>
  <c r="P8" i="1"/>
  <c r="Q8" i="1"/>
  <c r="P91" i="1"/>
  <c r="Q91" i="1"/>
  <c r="P87" i="1"/>
  <c r="Q87" i="1"/>
  <c r="P83" i="1"/>
  <c r="Q83" i="1"/>
  <c r="P79" i="1"/>
  <c r="Q79" i="1"/>
  <c r="P75" i="1"/>
  <c r="Q75" i="1"/>
  <c r="P71" i="1"/>
  <c r="Q71" i="1"/>
  <c r="P67" i="1"/>
  <c r="Q67" i="1"/>
  <c r="P63" i="1"/>
  <c r="Q63" i="1"/>
  <c r="P59" i="1"/>
  <c r="Q59" i="1"/>
  <c r="P55" i="1"/>
  <c r="Q55" i="1"/>
  <c r="P51" i="1"/>
  <c r="Q51" i="1"/>
  <c r="P47" i="1"/>
  <c r="Q47" i="1"/>
  <c r="P43" i="1"/>
  <c r="Q43" i="1"/>
  <c r="P39" i="1"/>
  <c r="Q39" i="1"/>
  <c r="P35" i="1"/>
  <c r="Q35" i="1"/>
  <c r="P31" i="1"/>
  <c r="Q31" i="1"/>
  <c r="P27" i="1"/>
  <c r="Q27" i="1"/>
  <c r="P23" i="1"/>
  <c r="Q23" i="1"/>
  <c r="P19" i="1"/>
  <c r="Q19" i="1"/>
  <c r="P15" i="1"/>
  <c r="Q15" i="1"/>
  <c r="P11" i="1"/>
  <c r="Q11" i="1"/>
  <c r="P7" i="1"/>
  <c r="Q7" i="1"/>
  <c r="P84" i="1"/>
  <c r="Q84" i="1"/>
  <c r="P72" i="1"/>
  <c r="Q72" i="1"/>
  <c r="P60" i="1"/>
  <c r="Q60" i="1"/>
  <c r="P48" i="1"/>
  <c r="Q48" i="1"/>
  <c r="P36" i="1"/>
  <c r="Q36" i="1"/>
  <c r="P24" i="1"/>
  <c r="Q24" i="1"/>
  <c r="P12" i="1"/>
  <c r="Q12" i="1"/>
  <c r="P90" i="1"/>
  <c r="Q90" i="1"/>
  <c r="P86" i="1"/>
  <c r="Q86" i="1"/>
  <c r="P82" i="1"/>
  <c r="Q82" i="1"/>
  <c r="P78" i="1"/>
  <c r="Q78" i="1"/>
  <c r="P74" i="1"/>
  <c r="Q74" i="1"/>
  <c r="P70" i="1"/>
  <c r="Q70" i="1"/>
  <c r="P66" i="1"/>
  <c r="Q66" i="1"/>
  <c r="P62" i="1"/>
  <c r="Q62" i="1"/>
  <c r="P58" i="1"/>
  <c r="Q58" i="1"/>
  <c r="P54" i="1"/>
  <c r="Q54" i="1"/>
  <c r="P50" i="1"/>
  <c r="Q50" i="1"/>
  <c r="P46" i="1"/>
  <c r="Q46" i="1"/>
  <c r="P42" i="1"/>
  <c r="Q42" i="1"/>
  <c r="P38" i="1"/>
  <c r="Q38" i="1"/>
  <c r="P34" i="1"/>
  <c r="Q34" i="1"/>
  <c r="P30" i="1"/>
  <c r="Q30" i="1"/>
  <c r="P26" i="1"/>
  <c r="Q26" i="1"/>
  <c r="P22" i="1"/>
  <c r="Q22" i="1"/>
  <c r="P18" i="1"/>
  <c r="Q18" i="1"/>
  <c r="P14" i="1"/>
  <c r="Q14" i="1"/>
  <c r="P10" i="1"/>
  <c r="Q10" i="1"/>
  <c r="P6" i="1"/>
  <c r="Q6" i="1"/>
  <c r="P88" i="1"/>
  <c r="Q88" i="1"/>
  <c r="P76" i="1"/>
  <c r="Q76" i="1"/>
  <c r="P64" i="1"/>
  <c r="Q64" i="1"/>
  <c r="P52" i="1"/>
  <c r="Q52" i="1"/>
  <c r="P40" i="1"/>
  <c r="Q40" i="1"/>
  <c r="P28" i="1"/>
  <c r="Q28" i="1"/>
  <c r="P16" i="1"/>
  <c r="Q16" i="1"/>
  <c r="Q4" i="1"/>
  <c r="P4" i="1"/>
  <c r="P93" i="1" s="1"/>
  <c r="P89" i="1"/>
  <c r="Q89" i="1"/>
  <c r="P85" i="1"/>
  <c r="Q85" i="1"/>
  <c r="P81" i="1"/>
  <c r="Q81" i="1"/>
  <c r="P77" i="1"/>
  <c r="Q77" i="1"/>
  <c r="P73" i="1"/>
  <c r="Q73" i="1"/>
  <c r="P69" i="1"/>
  <c r="Q69" i="1"/>
  <c r="P65" i="1"/>
  <c r="Q65" i="1"/>
  <c r="P61" i="1"/>
  <c r="Q61" i="1"/>
  <c r="P57" i="1"/>
  <c r="Q57" i="1"/>
  <c r="P53" i="1"/>
  <c r="Q53" i="1"/>
  <c r="P49" i="1"/>
  <c r="Q49" i="1"/>
  <c r="P45" i="1"/>
  <c r="Q45" i="1"/>
  <c r="P41" i="1"/>
  <c r="Q41" i="1"/>
  <c r="P37" i="1"/>
  <c r="Q37" i="1"/>
  <c r="P33" i="1"/>
  <c r="Q33" i="1"/>
  <c r="P29" i="1"/>
  <c r="Q29" i="1"/>
  <c r="P25" i="1"/>
  <c r="Q25" i="1"/>
  <c r="P21" i="1"/>
  <c r="Q21" i="1"/>
  <c r="P17" i="1"/>
  <c r="Q17" i="1"/>
  <c r="P13" i="1"/>
  <c r="Q13" i="1"/>
  <c r="P9" i="1"/>
  <c r="Q9" i="1"/>
  <c r="P5" i="1"/>
  <c r="Q5" i="1"/>
  <c r="O93" i="1"/>
  <c r="AF5" i="1"/>
  <c r="AG5" i="1" s="1"/>
  <c r="AF6" i="1"/>
  <c r="AG6" i="1" s="1"/>
  <c r="AF7" i="1"/>
  <c r="AG7" i="1" s="1"/>
  <c r="AF8" i="1"/>
  <c r="AG8" i="1" s="1"/>
  <c r="AF9" i="1"/>
  <c r="AG9" i="1" s="1"/>
  <c r="AF10" i="1"/>
  <c r="AG10" i="1" s="1"/>
  <c r="AF11" i="1"/>
  <c r="AG11" i="1" s="1"/>
  <c r="AF12" i="1"/>
  <c r="AG12" i="1" s="1"/>
  <c r="AF13" i="1"/>
  <c r="AG13" i="1" s="1"/>
  <c r="AF14" i="1"/>
  <c r="AG14" i="1" s="1"/>
  <c r="AF15" i="1"/>
  <c r="AG15" i="1" s="1"/>
  <c r="AF16" i="1"/>
  <c r="AG16" i="1" s="1"/>
  <c r="AF17" i="1"/>
  <c r="AG17" i="1" s="1"/>
  <c r="AF18" i="1"/>
  <c r="AG18" i="1" s="1"/>
  <c r="AF19" i="1"/>
  <c r="AG19" i="1" s="1"/>
  <c r="AF20" i="1"/>
  <c r="AG20" i="1" s="1"/>
  <c r="AF21" i="1"/>
  <c r="AG21" i="1" s="1"/>
  <c r="AF22" i="1"/>
  <c r="AG22" i="1" s="1"/>
  <c r="AF23" i="1"/>
  <c r="AG23" i="1" s="1"/>
  <c r="AF24" i="1"/>
  <c r="AG24" i="1" s="1"/>
  <c r="AF25" i="1"/>
  <c r="AG25" i="1" s="1"/>
  <c r="AF26" i="1"/>
  <c r="AG26" i="1" s="1"/>
  <c r="AF27" i="1"/>
  <c r="AG27" i="1" s="1"/>
  <c r="AF28" i="1"/>
  <c r="AG28" i="1" s="1"/>
  <c r="AF29" i="1"/>
  <c r="AG29" i="1" s="1"/>
  <c r="AF30" i="1"/>
  <c r="AG30" i="1" s="1"/>
  <c r="AF31" i="1"/>
  <c r="AG31" i="1" s="1"/>
  <c r="AF32" i="1"/>
  <c r="AG32" i="1" s="1"/>
  <c r="AF33" i="1"/>
  <c r="AG33" i="1" s="1"/>
  <c r="AF34" i="1"/>
  <c r="AG34" i="1" s="1"/>
  <c r="AF35" i="1"/>
  <c r="AG35" i="1" s="1"/>
  <c r="AF36" i="1"/>
  <c r="AG36" i="1" s="1"/>
  <c r="AF37" i="1"/>
  <c r="AG37" i="1" s="1"/>
  <c r="AF38" i="1"/>
  <c r="AG38" i="1" s="1"/>
  <c r="AF39" i="1"/>
  <c r="AG39" i="1" s="1"/>
  <c r="AF40" i="1"/>
  <c r="AG40" i="1" s="1"/>
  <c r="AF41" i="1"/>
  <c r="AG41" i="1" s="1"/>
  <c r="AF42" i="1"/>
  <c r="AG42" i="1" s="1"/>
  <c r="AF43" i="1"/>
  <c r="AG43" i="1" s="1"/>
  <c r="AF44" i="1"/>
  <c r="AG44" i="1" s="1"/>
  <c r="AF45" i="1"/>
  <c r="AG45" i="1" s="1"/>
  <c r="AF46" i="1"/>
  <c r="AG46" i="1" s="1"/>
  <c r="AF47" i="1"/>
  <c r="AG47" i="1" s="1"/>
  <c r="AF48" i="1"/>
  <c r="AG48" i="1" s="1"/>
  <c r="AF49" i="1"/>
  <c r="AG49" i="1" s="1"/>
  <c r="AF50" i="1"/>
  <c r="AG50" i="1" s="1"/>
  <c r="AF51" i="1"/>
  <c r="AG51" i="1" s="1"/>
  <c r="AF52" i="1"/>
  <c r="AG52" i="1" s="1"/>
  <c r="AF53" i="1"/>
  <c r="AG53" i="1" s="1"/>
  <c r="AF54" i="1"/>
  <c r="AG54" i="1" s="1"/>
  <c r="AF55" i="1"/>
  <c r="AG55" i="1" s="1"/>
  <c r="AF56" i="1"/>
  <c r="AG56" i="1" s="1"/>
  <c r="AF57" i="1"/>
  <c r="AG57" i="1" s="1"/>
  <c r="AF58" i="1"/>
  <c r="AG58" i="1" s="1"/>
  <c r="AF59" i="1"/>
  <c r="AG59" i="1" s="1"/>
  <c r="AF60" i="1"/>
  <c r="AG60" i="1" s="1"/>
  <c r="AF61" i="1"/>
  <c r="AG61" i="1" s="1"/>
  <c r="AF62" i="1"/>
  <c r="AG62" i="1" s="1"/>
  <c r="AF63" i="1"/>
  <c r="AG63" i="1" s="1"/>
  <c r="AF64" i="1"/>
  <c r="AG64" i="1" s="1"/>
  <c r="AF65" i="1"/>
  <c r="AG65" i="1" s="1"/>
  <c r="AF66" i="1"/>
  <c r="AG66" i="1" s="1"/>
  <c r="AF67" i="1"/>
  <c r="AG67" i="1" s="1"/>
  <c r="AF68" i="1"/>
  <c r="AG68" i="1" s="1"/>
  <c r="AF69" i="1"/>
  <c r="AG69" i="1" s="1"/>
  <c r="AF70" i="1"/>
  <c r="AG70" i="1" s="1"/>
  <c r="AF71" i="1"/>
  <c r="AG71" i="1" s="1"/>
  <c r="AF72" i="1"/>
  <c r="AG72" i="1" s="1"/>
  <c r="AF73" i="1"/>
  <c r="AG73" i="1" s="1"/>
  <c r="AF74" i="1"/>
  <c r="AG74" i="1" s="1"/>
  <c r="AF75" i="1"/>
  <c r="AG75" i="1" s="1"/>
  <c r="AF76" i="1"/>
  <c r="AG76" i="1" s="1"/>
  <c r="AF77" i="1"/>
  <c r="AG77" i="1" s="1"/>
  <c r="AF78" i="1"/>
  <c r="AG78" i="1" s="1"/>
  <c r="AF79" i="1"/>
  <c r="AG79" i="1" s="1"/>
  <c r="AF80" i="1"/>
  <c r="AG80" i="1" s="1"/>
  <c r="AF81" i="1"/>
  <c r="AG81" i="1" s="1"/>
  <c r="AF82" i="1"/>
  <c r="AG82" i="1" s="1"/>
  <c r="AF83" i="1"/>
  <c r="AG83" i="1" s="1"/>
  <c r="AF84" i="1"/>
  <c r="AG84" i="1" s="1"/>
  <c r="AF85" i="1"/>
  <c r="AG85" i="1" s="1"/>
  <c r="AF86" i="1"/>
  <c r="AG86" i="1" s="1"/>
  <c r="AF87" i="1"/>
  <c r="AG87" i="1" s="1"/>
  <c r="AF88" i="1"/>
  <c r="AG88" i="1" s="1"/>
  <c r="AF89" i="1"/>
  <c r="AG89" i="1" s="1"/>
  <c r="AF90" i="1"/>
  <c r="AG90" i="1" s="1"/>
  <c r="AF91" i="1"/>
  <c r="AG91" i="1" s="1"/>
  <c r="AF92" i="1"/>
  <c r="AG92" i="1" s="1"/>
  <c r="AF93" i="1"/>
  <c r="AG93" i="1" s="1"/>
  <c r="AF4" i="1"/>
  <c r="AG4" i="1" s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4" i="1"/>
  <c r="C101" i="1"/>
  <c r="B98" i="1"/>
  <c r="B97" i="1"/>
  <c r="B96" i="1"/>
  <c r="B104" i="1"/>
  <c r="B103" i="1"/>
  <c r="B102" i="1"/>
  <c r="B101" i="1"/>
  <c r="B100" i="1"/>
  <c r="B99" i="1"/>
  <c r="C104" i="1"/>
  <c r="C103" i="1"/>
  <c r="C102" i="1"/>
  <c r="C100" i="1"/>
  <c r="C99" i="1"/>
  <c r="C98" i="1"/>
  <c r="C97" i="1"/>
  <c r="C96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S5" i="1" l="1"/>
  <c r="T5" i="1" s="1"/>
  <c r="Q93" i="1"/>
  <c r="S4" i="1"/>
  <c r="C105" i="1"/>
  <c r="S93" i="1" l="1"/>
  <c r="T93" i="1" s="1"/>
  <c r="T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tc={84F98703-5194-4220-9E16-4612E243E1B5}</author>
    <author>tc={7770DF43-F6C1-46F7-9C6D-BFA731BFDB5C}</author>
    <author>tc={44BC3268-98D2-4FA1-8D68-8DE65477D8F6}</author>
    <author>tc={9B83938A-9EEA-4BB2-9D4E-E16A9DCCE185}</author>
    <author>tc={4E113EB2-1428-430B-BCCB-A3FA2E35DB7A}</author>
    <author>tc={CE30F3CA-034E-42AC-A00E-CFC5EA40C905}</author>
    <author>tc={23756F77-DFF1-42AA-98E0-E3D3D5C347FC}</author>
    <author>tc={3018FD77-4393-4FEF-9BDF-41ED00AAE2E0}</author>
    <author>tc={C0EB298C-EE00-40A1-8F2E-0119813F6982}</author>
    <author>tc={418B707C-6726-49E7-8404-6BF8AD714136}</author>
    <author>tc={12195A37-6F43-4AEE-82F5-6928BAC3091E}</author>
    <author>tc={F532DCC5-8147-4376-9BA0-7D5467A0EB13}</author>
    <author>tc={08BB1D4D-1807-41D6-92F9-450FF89CC8E0}</author>
    <author>tc={FBBE8284-CB14-4EE5-9680-01D9C7556151}</author>
    <author>tc={43F48471-04A5-47EA-A066-5FFBC35EF8D0}</author>
    <author>tc={D0021E75-532F-4C6A-9987-FBF13890B2DF}</author>
    <author>tc={12FA62F0-0358-45AE-86D3-81CE81F3E725}</author>
    <author>tc={0DA2FC6A-1934-487A-B1FD-B7DF9E511697}</author>
  </authors>
  <commentList>
    <comment ref="J4" authorId="0" shapeId="0" xr:uid="{84F98703-5194-4220-9E16-4612E243E1B5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Tarjeta de propiedad establece que es particular </t>
      </text>
    </comment>
    <comment ref="X8" authorId="1" shapeId="0" xr:uid="{7770DF43-F6C1-46F7-9C6D-BFA731BFDB5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1235 kg
 que equivale a 1.235 toneladas</t>
      </text>
    </comment>
    <comment ref="X9" authorId="2" shapeId="0" xr:uid="{44BC3268-98D2-4FA1-8D68-8DE65477D8F6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2600 kg
 que equivale a 2.6 toneladas
</t>
      </text>
    </comment>
    <comment ref="X10" authorId="3" shapeId="0" xr:uid="{9B83938A-9EEA-4BB2-9D4E-E16A9DCCE18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2600 kg
 que equivale a 2.6 toneladas</t>
      </text>
    </comment>
    <comment ref="X64" authorId="4" shapeId="0" xr:uid="{4E113EB2-1428-430B-BCCB-A3FA2E35DB7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2600 kg
 que equivale a 2.6 toneladas</t>
      </text>
    </comment>
    <comment ref="X65" authorId="5" shapeId="0" xr:uid="{CE30F3CA-034E-42AC-A00E-CFC5EA40C905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3100 kg
 que equivale a 3.1 toneladas
</t>
      </text>
    </comment>
    <comment ref="X68" authorId="6" shapeId="0" xr:uid="{23756F77-DFF1-42AA-98E0-E3D3D5C347F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4234 kg
 que equivale a 4.234 toneladas</t>
      </text>
    </comment>
    <comment ref="X69" authorId="7" shapeId="0" xr:uid="{3018FD77-4393-4FEF-9BDF-41ED00AAE2E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4234 kg
 que equivale a 4.234 toneladas</t>
      </text>
    </comment>
    <comment ref="X70" authorId="8" shapeId="0" xr:uid="{C0EB298C-EE00-40A1-8F2E-0119813F698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4234 kg
 que equivale a 4.234 toneladas</t>
      </text>
    </comment>
    <comment ref="X71" authorId="9" shapeId="0" xr:uid="{418B707C-6726-49E7-8404-6BF8AD71413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4234 kg
 que equivale a 4.234 toneladas</t>
      </text>
    </comment>
    <comment ref="X72" authorId="10" shapeId="0" xr:uid="{12195A37-6F43-4AEE-82F5-6928BAC3091E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1300 kg
 que equivale a 1.3 toneladas 
</t>
      </text>
    </comment>
    <comment ref="X73" authorId="11" shapeId="0" xr:uid="{F532DCC5-8147-4376-9BA0-7D5467A0EB1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1300 kg
 que equivale a 1.3 toneladas</t>
      </text>
    </comment>
    <comment ref="X83" authorId="12" shapeId="0" xr:uid="{08BB1D4D-1807-41D6-92F9-450FF89CC8E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3290 kg
Respuesta:
    Que equivale a 3.29 toneladas </t>
      </text>
    </comment>
    <comment ref="X84" authorId="13" shapeId="0" xr:uid="{FBBE8284-CB14-4EE5-9680-01D9C755615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3290 kg
 que equivale a 3.29 toneladas </t>
      </text>
    </comment>
    <comment ref="X85" authorId="14" shapeId="0" xr:uid="{43F48471-04A5-47EA-A066-5FFBC35EF8D0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3290 kg
 que equivale a 3.29 toneladas 
</t>
      </text>
    </comment>
    <comment ref="X86" authorId="15" shapeId="0" xr:uid="{D0021E75-532F-4C6A-9987-FBF13890B2DF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Ya no aplica cilindraje “aplica la capacidad en tarjeta de propiedad de es de 3290 kg
 que equivale a 3.29 toneladas 
</t>
      </text>
    </comment>
    <comment ref="W92" authorId="16" shapeId="0" xr:uid="{12FA62F0-0358-45AE-86D3-81CE81F3E725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La tarjeta de propiedad clasifica como camioneta oeri es una vand
</t>
      </text>
    </comment>
    <comment ref="K108" authorId="17" shapeId="0" xr:uid="{0DA2FC6A-1934-487A-B1FD-B7DF9E51169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HAY UN VEHICULO NUMERADO COMO 98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<sst xmlns="http://schemas.openxmlformats.org/spreadsheetml/2006/main" count="1000" uniqueCount="294">
  <si>
    <t xml:space="preserve">ANEXO - LISTADO DE VEHICULOS SOAT 2026 </t>
  </si>
  <si>
    <t>REGIONAL</t>
  </si>
  <si>
    <t>ITEM</t>
  </si>
  <si>
    <t>PLACA</t>
  </si>
  <si>
    <t>LINEA</t>
  </si>
  <si>
    <t>MARCA</t>
  </si>
  <si>
    <t>MODELO</t>
  </si>
  <si>
    <t>SERVICIO</t>
  </si>
  <si>
    <t>N°PASAJEROS</t>
  </si>
  <si>
    <t>FECHA DE VENCIMIENTO DEL SOAT ACTUAL A LAS 24:00 HORAS</t>
  </si>
  <si>
    <t>REQUERIMIENTO FECHA INICIO PÓLIZA A LAS 00:00 HRS</t>
  </si>
  <si>
    <t xml:space="preserve">FECHA FINAL </t>
  </si>
  <si>
    <t>clase R UNT</t>
  </si>
  <si>
    <t>CAPACIDAD DE CARGA 1825</t>
  </si>
  <si>
    <t>CLASE DE VEHICULO</t>
  </si>
  <si>
    <t>CILINDRAJE</t>
  </si>
  <si>
    <t>DETALLE CLASE DE VEHICULO / CARROCERIA</t>
  </si>
  <si>
    <t>CODIGO TARIFA</t>
  </si>
  <si>
    <t xml:space="preserve">REGIONAL </t>
  </si>
  <si>
    <t>CÓDIGO DE TARIFA 2025</t>
  </si>
  <si>
    <t>ORIENTE</t>
  </si>
  <si>
    <t>DAB491</t>
  </si>
  <si>
    <t>HILUX</t>
  </si>
  <si>
    <t>TOYOTA</t>
  </si>
  <si>
    <t>Oficial</t>
  </si>
  <si>
    <t>CAMIONETA</t>
  </si>
  <si>
    <t>CAMPEROS Y CAMIONETAS</t>
  </si>
  <si>
    <t>DOBLE CABINA</t>
  </si>
  <si>
    <t xml:space="preserve">ORIENTE </t>
  </si>
  <si>
    <t>DAB495</t>
  </si>
  <si>
    <t>SUR</t>
  </si>
  <si>
    <t>DAB639</t>
  </si>
  <si>
    <t>NORORIENTE</t>
  </si>
  <si>
    <t>LZV472</t>
  </si>
  <si>
    <t>FORD</t>
  </si>
  <si>
    <t>Oficiales</t>
  </si>
  <si>
    <t>DOBLE CABINA CON PLATON</t>
  </si>
  <si>
    <t>NOROCCIDENTE</t>
  </si>
  <si>
    <t>OBF783</t>
  </si>
  <si>
    <t>NHR</t>
  </si>
  <si>
    <t>CHEVROLET</t>
  </si>
  <si>
    <t>CARGA O MIXTOS</t>
  </si>
  <si>
    <t>Furgon</t>
  </si>
  <si>
    <t>NORTE</t>
  </si>
  <si>
    <t>OBF784</t>
  </si>
  <si>
    <t>NKR</t>
  </si>
  <si>
    <t xml:space="preserve">NIVEL CENTRAL </t>
  </si>
  <si>
    <t>OBF785</t>
  </si>
  <si>
    <t>FURGON</t>
  </si>
  <si>
    <t>SUROCCIDENTE</t>
  </si>
  <si>
    <t>OBF787</t>
  </si>
  <si>
    <t>MITSUBISHI</t>
  </si>
  <si>
    <t>OBF788</t>
  </si>
  <si>
    <t>OBG323</t>
  </si>
  <si>
    <t>TERRACAN GL</t>
  </si>
  <si>
    <t>HYUNDAI</t>
  </si>
  <si>
    <t>7</t>
  </si>
  <si>
    <t>CABINADO</t>
  </si>
  <si>
    <t>BOGOTÁ</t>
  </si>
  <si>
    <t>OBG529</t>
  </si>
  <si>
    <t>OPTRA</t>
  </si>
  <si>
    <t>AUTOMOVILES FAMILIARES</t>
  </si>
  <si>
    <t>SEDAN</t>
  </si>
  <si>
    <t>OBG633</t>
  </si>
  <si>
    <t>GRAND VITARA</t>
  </si>
  <si>
    <t>OBH062</t>
  </si>
  <si>
    <t>D21</t>
  </si>
  <si>
    <t>NISSAN</t>
  </si>
  <si>
    <t>OBH063</t>
  </si>
  <si>
    <t>OBH064</t>
  </si>
  <si>
    <t>OBH065</t>
  </si>
  <si>
    <t>FRONTIER D 22</t>
  </si>
  <si>
    <t>OBH066</t>
  </si>
  <si>
    <t>OBH069</t>
  </si>
  <si>
    <t>OBH082</t>
  </si>
  <si>
    <t>OCCIDENTE</t>
  </si>
  <si>
    <t>OBH083</t>
  </si>
  <si>
    <t>FRONTIER D22</t>
  </si>
  <si>
    <t>OBH084</t>
  </si>
  <si>
    <t>OBH289</t>
  </si>
  <si>
    <t>OBH290</t>
  </si>
  <si>
    <t>OBH291</t>
  </si>
  <si>
    <t>OBH292</t>
  </si>
  <si>
    <t>OBH294</t>
  </si>
  <si>
    <t>OBH434</t>
  </si>
  <si>
    <t>URVAN</t>
  </si>
  <si>
    <t>OFICIALES ESPECIALES</t>
  </si>
  <si>
    <t>CERRADA</t>
  </si>
  <si>
    <t>OBH681</t>
  </si>
  <si>
    <t>D22/NP300</t>
  </si>
  <si>
    <t>OBH682</t>
  </si>
  <si>
    <t>OBH683</t>
  </si>
  <si>
    <t>OBH684</t>
  </si>
  <si>
    <t>OBH685</t>
  </si>
  <si>
    <t>OBH686</t>
  </si>
  <si>
    <t>OBH708</t>
  </si>
  <si>
    <t xml:space="preserve">GRAND VITARA </t>
  </si>
  <si>
    <t>SUZUKI</t>
  </si>
  <si>
    <t>OBH738</t>
  </si>
  <si>
    <t>SYMBOL  II CONFORT</t>
  </si>
  <si>
    <t>RENAULT</t>
  </si>
  <si>
    <t>OBH739</t>
  </si>
  <si>
    <t>OBH740</t>
  </si>
  <si>
    <t>OBH741</t>
  </si>
  <si>
    <t>OBI395</t>
  </si>
  <si>
    <t>BT 50</t>
  </si>
  <si>
    <t>MAZDA</t>
  </si>
  <si>
    <t>OBI396</t>
  </si>
  <si>
    <t>OBI397</t>
  </si>
  <si>
    <t xml:space="preserve">BT 50 </t>
  </si>
  <si>
    <t>OBI398</t>
  </si>
  <si>
    <t>OBI399</t>
  </si>
  <si>
    <t>OBI613</t>
  </si>
  <si>
    <t>OBI790</t>
  </si>
  <si>
    <t>OCJ957</t>
  </si>
  <si>
    <t>LUV D MAX</t>
  </si>
  <si>
    <t>OCJ958</t>
  </si>
  <si>
    <t>OCJ959</t>
  </si>
  <si>
    <t>OCJ960</t>
  </si>
  <si>
    <t>OCJ961</t>
  </si>
  <si>
    <t>OCJ962</t>
  </si>
  <si>
    <t>CAPTIVA SPORT</t>
  </si>
  <si>
    <t>WAGON</t>
  </si>
  <si>
    <t>OCJ963</t>
  </si>
  <si>
    <t>OCJ966</t>
  </si>
  <si>
    <t>OCJ978</t>
  </si>
  <si>
    <t>AVEO</t>
  </si>
  <si>
    <t>OCJ979</t>
  </si>
  <si>
    <t>OCJ983</t>
  </si>
  <si>
    <t>OCK104</t>
  </si>
  <si>
    <t>OCK119</t>
  </si>
  <si>
    <t>OCK120</t>
  </si>
  <si>
    <t>OCK121</t>
  </si>
  <si>
    <t>OCK122</t>
  </si>
  <si>
    <t>OCK123</t>
  </si>
  <si>
    <t>NIVEL CENTRAL</t>
  </si>
  <si>
    <t>OCK203</t>
  </si>
  <si>
    <t>OCK204</t>
  </si>
  <si>
    <t>OCK598</t>
  </si>
  <si>
    <t>HD 78</t>
  </si>
  <si>
    <t>OCK599</t>
  </si>
  <si>
    <t>OCK600</t>
  </si>
  <si>
    <t>OCK601</t>
  </si>
  <si>
    <t>ODT055</t>
  </si>
  <si>
    <t>ODT056</t>
  </si>
  <si>
    <t>ODT057</t>
  </si>
  <si>
    <t>ODT103</t>
  </si>
  <si>
    <t>ODT104</t>
  </si>
  <si>
    <t>OJX264</t>
  </si>
  <si>
    <t>OJX265</t>
  </si>
  <si>
    <t>OJX285</t>
  </si>
  <si>
    <t xml:space="preserve">SAIL  </t>
  </si>
  <si>
    <t>OJX286</t>
  </si>
  <si>
    <t>OJX287</t>
  </si>
  <si>
    <t>OJX288</t>
  </si>
  <si>
    <t>BOGOTA</t>
  </si>
  <si>
    <t>OJX367</t>
  </si>
  <si>
    <t xml:space="preserve">NNR </t>
  </si>
  <si>
    <t>OJX368</t>
  </si>
  <si>
    <t>OJX369</t>
  </si>
  <si>
    <t>OJX370</t>
  </si>
  <si>
    <t>OKZ806</t>
  </si>
  <si>
    <t>OKZ823</t>
  </si>
  <si>
    <t>RAM 2500</t>
  </si>
  <si>
    <t>DODGE</t>
  </si>
  <si>
    <t>OKZ829</t>
  </si>
  <si>
    <t>CLIO STYLE</t>
  </si>
  <si>
    <t>HATCH BACK</t>
  </si>
  <si>
    <t>OKZ994</t>
  </si>
  <si>
    <t>KICKS</t>
  </si>
  <si>
    <t>OML955</t>
  </si>
  <si>
    <t>NQR</t>
  </si>
  <si>
    <t>ONK697</t>
  </si>
  <si>
    <t>N300</t>
  </si>
  <si>
    <t>VAN</t>
  </si>
  <si>
    <t>VALOR POR CENTRO COSTOS</t>
  </si>
  <si>
    <t>VALOR TOTAL</t>
  </si>
  <si>
    <t>NOTA:  PARA LOS ITEM QUE SE DETALLAN  A CONTINUACION  SE DEBE REALIZAR LA CONSULTA EN EL RUNT CON LOS NUMEROS DE NIT QUE SE DESCRIBE, DEBIDO A QUE LOS VEHICULOS SE ENCUENTRAN EN CALIDAD DE COMODATO AL SERVICIO DE LA ENTIDAD.</t>
  </si>
  <si>
    <t>NIT</t>
  </si>
  <si>
    <t>ENTIDAD</t>
  </si>
  <si>
    <t>Secretaria Distrital De Hacienda De Bogotá</t>
  </si>
  <si>
    <t>Alcaldía Santiago de Cali</t>
  </si>
  <si>
    <t>L  200 2.5L</t>
  </si>
  <si>
    <t>Clasificación Años</t>
  </si>
  <si>
    <t>Código</t>
  </si>
  <si>
    <t>Clase y Subtipo Vehicular</t>
  </si>
  <si>
    <t>Frecuencia</t>
  </si>
  <si>
    <t>Prima Neta</t>
  </si>
  <si>
    <t>Contribución (52%)</t>
  </si>
  <si>
    <t>RUNT</t>
  </si>
  <si>
    <t>Total a Pagar</t>
  </si>
  <si>
    <t>Camperos y Camionetas (1.500 a 2.500 c.c., ≥ 10 años)</t>
  </si>
  <si>
    <t>$736.184,21 \vert{}$ 382.815,79</t>
  </si>
  <si>
    <t>$2.400 \vert{} **$ 1.121.400**</t>
  </si>
  <si>
    <t>Camperos y Camionetas (&gt; 2.500 c.c., ≥ 10 años)</t>
  </si>
  <si>
    <t>$836.578,95 \vert{}$ 435.021,05</t>
  </si>
  <si>
    <t>$2.400 \vert{} **$ 1.274.000**</t>
  </si>
  <si>
    <t>Motos (100 a 200 c.c.)</t>
  </si>
  <si>
    <t>$224.276,32 \vert{}$ 116.623,68</t>
  </si>
  <si>
    <t>$2.400 \vert{} **$ 343.300**</t>
  </si>
  <si>
    <t>Carga o Mixto (&lt; 5 toneladas)</t>
  </si>
  <si>
    <t>$582.894,74 \vert{}$ 303.105,26</t>
  </si>
  <si>
    <t>$2.400 \vert{} **$ 888.400**</t>
  </si>
  <si>
    <t>Autos Familiares (1.500 a 2.500 c.c., ≥ 10 años)</t>
  </si>
  <si>
    <t>$444.078,95 \vert{}$ 230.921,05</t>
  </si>
  <si>
    <t>$2.400 \vert{} **$ 677.400**</t>
  </si>
  <si>
    <t>Oficiales Especiales (&gt; 2.500 c.c.)</t>
  </si>
  <si>
    <t>$992.236,84 \vert{}$ 515.963,16</t>
  </si>
  <si>
    <t>$2.400 \vert{} **$ 1.510.600**</t>
  </si>
  <si>
    <t>Autos Familiares (&lt; 1.500 c.c., ≥ 10 años)</t>
  </si>
  <si>
    <t>$388.486,84 \vert{}$ 202.013,16</t>
  </si>
  <si>
    <t>$2.400 \vert{} **$ 592.900**</t>
  </si>
  <si>
    <t>Camperos y Camionetas (&gt; 2.500 c.c., 0 a 9 años)</t>
  </si>
  <si>
    <t>$728.881,58 \vert{}$ 379.018,42</t>
  </si>
  <si>
    <t>$2.400 \vert{} **$ 1.110.300**</t>
  </si>
  <si>
    <t>Autos Familiares (&lt; 1.500 c.c., 0 a 9 años)</t>
  </si>
  <si>
    <t>$292.697,37 \vert{}$ 152.202,63</t>
  </si>
  <si>
    <t>$2.400 \vert{} **$ 447.300**</t>
  </si>
  <si>
    <t>SUPERINTENDENCIA FINANCIERA DE COLOMBIA</t>
  </si>
  <si>
    <t>TARIFA COMERCIAL SOAT QUE RIGE A PARTIR DEL 1 DE ENERO DE 2026</t>
  </si>
  <si>
    <t>TARIFA VIGENTE DESDE EL 1 DE ENERO DE 2026 CON APORTE DE $2.400 PARA RUNT y 52% DE CONTRIBUCIÓN A LA ADRES</t>
  </si>
  <si>
    <t>REDONDEADA EN PESOS*</t>
  </si>
  <si>
    <t>CICLOMOTOR</t>
  </si>
  <si>
    <t>MOTOS</t>
  </si>
  <si>
    <t>Menos de 100 c.c.</t>
  </si>
  <si>
    <t>Entre 100 y 200 c.c.</t>
  </si>
  <si>
    <t>Más de 200 c.c.</t>
  </si>
  <si>
    <t>MOTO CARRO, TRICIMOTO Y CUADRICICLO</t>
  </si>
  <si>
    <t>MOTOCARRO</t>
  </si>
  <si>
    <t>5 pasajeros</t>
  </si>
  <si>
    <t>Menos de 1.500 c.c.</t>
  </si>
  <si>
    <t>Menos de 10 años</t>
  </si>
  <si>
    <t>10 o más años</t>
  </si>
  <si>
    <t>Entre  1.500 y 2.500 c.c.</t>
  </si>
  <si>
    <t>Más de 2.500 c.c.</t>
  </si>
  <si>
    <t>CARGA O MIXTO</t>
  </si>
  <si>
    <t>Menos de 5 Toneladas</t>
  </si>
  <si>
    <t>Entre 5 y 15 Toneladas</t>
  </si>
  <si>
    <t>Más de 15 Toneladas</t>
  </si>
  <si>
    <t>Entre de 1.500 y 2.500 c.c.</t>
  </si>
  <si>
    <t>VEHICULOS FAMILIARES</t>
  </si>
  <si>
    <t>Entre 1.500 y 2.500 c.c.</t>
  </si>
  <si>
    <t>VEHICULOS 6 o más pasajeros</t>
  </si>
  <si>
    <t>Menos de 2.500 c.c.</t>
  </si>
  <si>
    <t>2.500 o más c.c.</t>
  </si>
  <si>
    <t>AUTOS NEGOCIO</t>
  </si>
  <si>
    <t>BUSES Y BUSETAS URBANOS</t>
  </si>
  <si>
    <t>SERVICIO PUBLICO INTERMUNICIPAL</t>
  </si>
  <si>
    <t>Menos de 10 pasajeros</t>
  </si>
  <si>
    <t>10 o más pasajeros</t>
  </si>
  <si>
    <t xml:space="preserve">* El valor de la prima deberá ajustarse a la centena más cercana que resulte de la liquidación correspondiente. </t>
  </si>
  <si>
    <t xml:space="preserve">** La Contribución a la ADRES se encuentra fijada en el artículo 3 de la Ley 2161 de 2021. Por su parte, la tasa RUNT se actualizó el 30 de mayo de 2025, en el numeral 96 del Artículo 1 de la Resolución 20253040021045 de 2025, expedida por el Ministerio de Transporte. </t>
  </si>
  <si>
    <t xml:space="preserve">TARIFA VALIDADA </t>
  </si>
  <si>
    <t>Clasificación Cilindraje</t>
  </si>
  <si>
    <t>TARIFA</t>
  </si>
  <si>
    <t>CONTRIBUCION  52%</t>
  </si>
  <si>
    <t>capacidad
kg</t>
  </si>
  <si>
    <t>N/A</t>
  </si>
  <si>
    <t xml:space="preserve">total años </t>
  </si>
  <si>
    <t>Clase de vehículo</t>
  </si>
  <si>
    <t>Subtipo</t>
  </si>
  <si>
    <t>Edad</t>
  </si>
  <si>
    <t>Tarifa máxima</t>
  </si>
  <si>
    <t>Contribución 52% APRES</t>
  </si>
  <si>
    <t>Subtotal prima y contribución</t>
  </si>
  <si>
    <t>Tasa RUNT</t>
  </si>
  <si>
    <t>Total a pagar</t>
  </si>
  <si>
    <t>Ciclomotor</t>
  </si>
  <si>
    <t>De 100 a 200 c.c.</t>
  </si>
  <si>
    <t>Motocarros, trimoto, cuadriciclos</t>
  </si>
  <si>
    <t>Motocarro 5 pasajeros</t>
  </si>
  <si>
    <t>Menos de 1500 c.c.</t>
  </si>
  <si>
    <t>0 a 9 años</t>
  </si>
  <si>
    <t>10 años o más</t>
  </si>
  <si>
    <t>1500 a 2500</t>
  </si>
  <si>
    <t>Más de 2500 c.c.</t>
  </si>
  <si>
    <t>Menos de 5 toneladas</t>
  </si>
  <si>
    <t>De 5 a 15 toneladas</t>
  </si>
  <si>
    <t>Más de 15 toneladas</t>
  </si>
  <si>
    <t>AUTOS FAMILIARES</t>
  </si>
  <si>
    <t>VEHÍCULOS PARA SEIS O MÁS PASAJEROS</t>
  </si>
  <si>
    <t>Menos de 2500</t>
  </si>
  <si>
    <t>2500 o más</t>
  </si>
  <si>
    <t>AUTOS DE NEGOCIOS Y TAXIS</t>
  </si>
  <si>
    <t>BUSES Y BUSETAS DE SERVICIO PÚBLICO URBANO</t>
  </si>
  <si>
    <t>SERVICIO PÚBLICO INTERMUNICIPAL</t>
  </si>
  <si>
    <t>Menor 10 pasajeros</t>
  </si>
  <si>
    <t>VALIDACION TARIFA</t>
  </si>
  <si>
    <t>VALIDA</t>
  </si>
  <si>
    <t>Etiquetas de fila</t>
  </si>
  <si>
    <t>Total general</t>
  </si>
  <si>
    <t xml:space="preserve">Suma de TARIFA VALIDADA </t>
  </si>
  <si>
    <t xml:space="preserve">TOTAL </t>
  </si>
  <si>
    <t>F-150 FHEV AT XLT SUPER CREW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</si>
</sst>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_-* #,##0_-;\-* #,##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1" tint="0.1499984740745262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8"/>
      <color theme="1"/>
      <name val="Calibri"/>
      <family val="2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b/>
      <sz val="8"/>
      <name val="Arial"/>
      <family val="2"/>
    </font>
    <font>
      <sz val="11"/>
      <color rgb="FF1F1F1F"/>
      <name val="Arial"/>
      <family val="2"/>
    </font>
    <font>
      <b/>
      <sz val="11"/>
      <color rgb="FF1F1F1F"/>
      <name val="Arial"/>
      <family val="2"/>
    </font>
    <font>
      <b/>
      <sz val="12"/>
      <color indexed="55"/>
      <name val="Arial"/>
      <family val="2"/>
    </font>
    <font>
      <b/>
      <sz val="10"/>
      <name val="Arial"/>
      <family val="2"/>
    </font>
    <font>
      <b/>
      <sz val="7"/>
      <color indexed="9"/>
      <name val="Arial"/>
      <family val="2"/>
    </font>
    <font>
      <b/>
      <sz val="6"/>
      <color indexed="9"/>
      <name val="Arial"/>
      <family val="2"/>
    </font>
    <font>
      <b/>
      <sz val="11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DotDot">
        <color auto="1"/>
      </right>
      <top style="medium">
        <color indexed="64"/>
      </top>
      <bottom style="dashDotDot">
        <color auto="1"/>
      </bottom>
      <diagonal/>
    </border>
    <border>
      <left style="dashDotDot">
        <color auto="1"/>
      </left>
      <right style="medium">
        <color indexed="64"/>
      </right>
      <top style="medium">
        <color indexed="64"/>
      </top>
      <bottom style="dashDotDot">
        <color auto="1"/>
      </bottom>
      <diagonal/>
    </border>
    <border>
      <left style="medium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medium">
        <color indexed="64"/>
      </right>
      <top style="dashDotDot">
        <color auto="1"/>
      </top>
      <bottom style="dashDotDot">
        <color auto="1"/>
      </bottom>
      <diagonal/>
    </border>
    <border>
      <left style="medium">
        <color indexed="64"/>
      </left>
      <right style="dashDotDot">
        <color auto="1"/>
      </right>
      <top style="dashDotDot">
        <color auto="1"/>
      </top>
      <bottom style="medium">
        <color indexed="64"/>
      </bottom>
      <diagonal/>
    </border>
    <border>
      <left style="dashDotDot">
        <color auto="1"/>
      </left>
      <right style="medium">
        <color indexed="64"/>
      </right>
      <top style="dashDotDot">
        <color auto="1"/>
      </top>
      <bottom style="medium">
        <color indexed="64"/>
      </bottom>
      <diagonal/>
    </border>
    <border>
      <left style="medium">
        <color indexed="64"/>
      </left>
      <right style="dashDotDot">
        <color auto="1"/>
      </right>
      <top style="medium">
        <color indexed="64"/>
      </top>
      <bottom style="medium">
        <color indexed="64"/>
      </bottom>
      <diagonal/>
    </border>
    <border>
      <left style="dashDotDot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  <protection locked="0"/>
    </xf>
    <xf numFmtId="164" fontId="5" fillId="4" borderId="8" xfId="2" applyFont="1" applyFill="1" applyBorder="1" applyAlignment="1" applyProtection="1">
      <alignment horizontal="center" vertical="center" wrapText="1"/>
      <protection locked="0"/>
    </xf>
    <xf numFmtId="0" fontId="5" fillId="4" borderId="8" xfId="2" applyNumberFormat="1" applyFont="1" applyFill="1" applyBorder="1" applyAlignment="1" applyProtection="1">
      <alignment horizontal="center" vertical="center" wrapText="1"/>
      <protection locked="0"/>
    </xf>
    <xf numFmtId="14" fontId="5" fillId="4" borderId="8" xfId="0" applyNumberFormat="1" applyFont="1" applyFill="1" applyBorder="1" applyAlignment="1">
      <alignment horizontal="center" vertical="center" wrapText="1"/>
    </xf>
    <xf numFmtId="14" fontId="4" fillId="4" borderId="8" xfId="0" applyNumberFormat="1" applyFont="1" applyFill="1" applyBorder="1" applyAlignment="1">
      <alignment vertical="center"/>
    </xf>
    <xf numFmtId="0" fontId="5" fillId="4" borderId="8" xfId="0" applyFont="1" applyFill="1" applyBorder="1" applyAlignment="1" applyProtection="1">
      <alignment horizontal="center" vertical="center" wrapText="1"/>
      <protection locked="0" hidden="1"/>
    </xf>
    <xf numFmtId="3" fontId="5" fillId="4" borderId="8" xfId="0" applyNumberFormat="1" applyFont="1" applyFill="1" applyBorder="1" applyAlignment="1" applyProtection="1">
      <alignment horizontal="center" vertical="center" wrapText="1"/>
      <protection locked="0" hidden="1"/>
    </xf>
    <xf numFmtId="1" fontId="5" fillId="4" borderId="8" xfId="0" applyNumberFormat="1" applyFont="1" applyFill="1" applyBorder="1" applyAlignment="1" applyProtection="1">
      <alignment horizontal="center" vertical="center" wrapText="1"/>
      <protection locked="0" hidden="1"/>
    </xf>
    <xf numFmtId="9" fontId="5" fillId="4" borderId="8" xfId="1" applyFont="1" applyFill="1" applyBorder="1" applyAlignment="1" applyProtection="1">
      <alignment horizontal="center" vertical="center" wrapText="1"/>
      <protection locked="0"/>
    </xf>
    <xf numFmtId="0" fontId="5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8" xfId="0" applyFont="1" applyFill="1" applyBorder="1" applyAlignment="1">
      <alignment horizontal="center" vertical="center"/>
    </xf>
    <xf numFmtId="0" fontId="5" fillId="4" borderId="8" xfId="3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7" borderId="8" xfId="0" applyFont="1" applyFill="1" applyBorder="1" applyAlignment="1">
      <alignment vertical="center"/>
    </xf>
    <xf numFmtId="1" fontId="5" fillId="4" borderId="8" xfId="4" applyNumberFormat="1" applyFont="1" applyFill="1" applyBorder="1" applyAlignment="1" applyProtection="1">
      <alignment horizontal="center" vertical="center" wrapText="1"/>
      <protection locked="0"/>
    </xf>
    <xf numFmtId="1" fontId="5" fillId="4" borderId="8" xfId="1" applyNumberFormat="1" applyFont="1" applyFill="1" applyBorder="1" applyAlignment="1" applyProtection="1">
      <alignment horizontal="center" vertical="center" wrapText="1"/>
      <protection locked="0"/>
    </xf>
    <xf numFmtId="1" fontId="5" fillId="4" borderId="8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>
      <alignment horizontal="left" vertical="center" wrapText="1" indent="1" readingOrder="1"/>
    </xf>
    <xf numFmtId="0" fontId="11" fillId="0" borderId="35" xfId="0" applyFont="1" applyBorder="1" applyAlignment="1">
      <alignment horizontal="left" vertical="center" wrapText="1" indent="1" readingOrder="1"/>
    </xf>
    <xf numFmtId="0" fontId="14" fillId="8" borderId="0" xfId="0" applyFont="1" applyFill="1" applyAlignment="1">
      <alignment horizontal="left"/>
    </xf>
    <xf numFmtId="0" fontId="14" fillId="8" borderId="0" xfId="0" applyFont="1" applyFill="1"/>
    <xf numFmtId="0" fontId="16" fillId="9" borderId="37" xfId="0" applyFont="1" applyFill="1" applyBorder="1" applyAlignment="1">
      <alignment horizontal="center"/>
    </xf>
    <xf numFmtId="165" fontId="14" fillId="8" borderId="41" xfId="5" applyNumberFormat="1" applyFont="1" applyFill="1" applyBorder="1"/>
    <xf numFmtId="165" fontId="0" fillId="0" borderId="0" xfId="0" applyNumberFormat="1"/>
    <xf numFmtId="0" fontId="14" fillId="10" borderId="20" xfId="0" applyFont="1" applyFill="1" applyBorder="1" applyAlignment="1">
      <alignment horizontal="left"/>
    </xf>
    <xf numFmtId="165" fontId="14" fillId="8" borderId="42" xfId="5" applyNumberFormat="1" applyFont="1" applyFill="1" applyBorder="1"/>
    <xf numFmtId="0" fontId="14" fillId="10" borderId="32" xfId="0" applyFont="1" applyFill="1" applyBorder="1" applyAlignment="1">
      <alignment horizontal="left"/>
    </xf>
    <xf numFmtId="165" fontId="14" fillId="8" borderId="45" xfId="5" applyNumberFormat="1" applyFont="1" applyFill="1" applyBorder="1"/>
    <xf numFmtId="0" fontId="14" fillId="10" borderId="7" xfId="0" applyFont="1" applyFill="1" applyBorder="1" applyAlignment="1">
      <alignment horizontal="left"/>
    </xf>
    <xf numFmtId="0" fontId="14" fillId="10" borderId="11" xfId="0" applyFont="1" applyFill="1" applyBorder="1"/>
    <xf numFmtId="165" fontId="14" fillId="8" borderId="47" xfId="5" applyNumberFormat="1" applyFont="1" applyFill="1" applyBorder="1"/>
    <xf numFmtId="0" fontId="14" fillId="10" borderId="4" xfId="0" applyFont="1" applyFill="1" applyBorder="1" applyAlignment="1">
      <alignment horizontal="left"/>
    </xf>
    <xf numFmtId="0" fontId="14" fillId="8" borderId="5" xfId="0" applyFont="1" applyFill="1" applyBorder="1"/>
    <xf numFmtId="0" fontId="14" fillId="8" borderId="6" xfId="0" applyFont="1" applyFill="1" applyBorder="1"/>
    <xf numFmtId="0" fontId="14" fillId="8" borderId="9" xfId="0" applyFont="1" applyFill="1" applyBorder="1"/>
    <xf numFmtId="0" fontId="14" fillId="8" borderId="48" xfId="0" applyFont="1" applyFill="1" applyBorder="1"/>
    <xf numFmtId="165" fontId="14" fillId="8" borderId="49" xfId="5" applyNumberFormat="1" applyFont="1" applyFill="1" applyBorder="1"/>
    <xf numFmtId="0" fontId="14" fillId="8" borderId="8" xfId="0" applyFont="1" applyFill="1" applyBorder="1"/>
    <xf numFmtId="0" fontId="14" fillId="8" borderId="46" xfId="0" applyFont="1" applyFill="1" applyBorder="1"/>
    <xf numFmtId="0" fontId="14" fillId="10" borderId="11" xfId="0" applyFont="1" applyFill="1" applyBorder="1" applyAlignment="1">
      <alignment horizontal="left"/>
    </xf>
    <xf numFmtId="0" fontId="14" fillId="8" borderId="12" xfId="0" applyFont="1" applyFill="1" applyBorder="1"/>
    <xf numFmtId="0" fontId="14" fillId="8" borderId="14" xfId="0" applyFont="1" applyFill="1" applyBorder="1"/>
    <xf numFmtId="165" fontId="14" fillId="8" borderId="28" xfId="5" applyNumberFormat="1" applyFont="1" applyFill="1" applyBorder="1"/>
    <xf numFmtId="0" fontId="14" fillId="11" borderId="0" xfId="0" applyFont="1" applyFill="1" applyAlignment="1">
      <alignment horizontal="left"/>
    </xf>
    <xf numFmtId="0" fontId="14" fillId="11" borderId="0" xfId="0" applyFont="1" applyFill="1"/>
    <xf numFmtId="0" fontId="14" fillId="8" borderId="50" xfId="0" applyFont="1" applyFill="1" applyBorder="1"/>
    <xf numFmtId="0" fontId="14" fillId="8" borderId="40" xfId="0" applyFont="1" applyFill="1" applyBorder="1"/>
    <xf numFmtId="0" fontId="14" fillId="8" borderId="10" xfId="0" applyFont="1" applyFill="1" applyBorder="1"/>
    <xf numFmtId="0" fontId="14" fillId="8" borderId="33" xfId="0" applyFont="1" applyFill="1" applyBorder="1"/>
    <xf numFmtId="0" fontId="14" fillId="8" borderId="13" xfId="0" applyFont="1" applyFill="1" applyBorder="1"/>
    <xf numFmtId="0" fontId="14" fillId="8" borderId="51" xfId="0" applyFont="1" applyFill="1" applyBorder="1"/>
    <xf numFmtId="3" fontId="4" fillId="4" borderId="8" xfId="0" applyNumberFormat="1" applyFont="1" applyFill="1" applyBorder="1" applyAlignment="1">
      <alignment vertical="center"/>
    </xf>
    <xf numFmtId="43" fontId="0" fillId="0" borderId="0" xfId="4" applyFont="1"/>
    <xf numFmtId="43" fontId="0" fillId="0" borderId="0" xfId="0" applyNumberFormat="1"/>
    <xf numFmtId="43" fontId="4" fillId="4" borderId="8" xfId="4" applyFont="1" applyFill="1" applyBorder="1" applyAlignment="1">
      <alignment vertical="center"/>
    </xf>
    <xf numFmtId="1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>
      <alignment horizontal="center" vertical="center"/>
    </xf>
    <xf numFmtId="14" fontId="2" fillId="12" borderId="4" xfId="0" applyNumberFormat="1" applyFont="1" applyFill="1" applyBorder="1" applyAlignment="1" applyProtection="1">
      <alignment horizontal="center" vertical="center" wrapText="1"/>
      <protection hidden="1"/>
    </xf>
    <xf numFmtId="14" fontId="2" fillId="12" borderId="5" xfId="0" applyNumberFormat="1" applyFont="1" applyFill="1" applyBorder="1" applyAlignment="1" applyProtection="1">
      <alignment horizontal="center" vertical="center" wrapText="1"/>
      <protection hidden="1"/>
    </xf>
    <xf numFmtId="14" fontId="3" fillId="12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12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46" xfId="0" applyFont="1" applyFill="1" applyBorder="1" applyAlignment="1">
      <alignment vertical="center"/>
    </xf>
    <xf numFmtId="0" fontId="4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 applyProtection="1">
      <alignment horizontal="center" vertical="center" wrapText="1"/>
      <protection locked="0"/>
    </xf>
    <xf numFmtId="0" fontId="5" fillId="4" borderId="12" xfId="1" applyNumberFormat="1" applyFont="1" applyFill="1" applyBorder="1" applyAlignment="1" applyProtection="1">
      <alignment horizontal="center" vertical="center" wrapText="1"/>
      <protection locked="0"/>
    </xf>
    <xf numFmtId="14" fontId="5" fillId="4" borderId="12" xfId="0" applyNumberFormat="1" applyFont="1" applyFill="1" applyBorder="1" applyAlignment="1">
      <alignment horizontal="center" vertical="center" wrapText="1"/>
    </xf>
    <xf numFmtId="14" fontId="4" fillId="4" borderId="12" xfId="0" applyNumberFormat="1" applyFont="1" applyFill="1" applyBorder="1" applyAlignment="1">
      <alignment vertical="center"/>
    </xf>
    <xf numFmtId="3" fontId="4" fillId="4" borderId="12" xfId="0" applyNumberFormat="1" applyFont="1" applyFill="1" applyBorder="1" applyAlignment="1">
      <alignment vertical="center"/>
    </xf>
    <xf numFmtId="43" fontId="4" fillId="4" borderId="12" xfId="4" applyFont="1" applyFill="1" applyBorder="1" applyAlignment="1">
      <alignment vertical="center"/>
    </xf>
    <xf numFmtId="0" fontId="5" fillId="4" borderId="12" xfId="0" applyFont="1" applyFill="1" applyBorder="1" applyAlignment="1" applyProtection="1">
      <alignment horizontal="center" vertical="center" wrapText="1"/>
      <protection locked="0" hidden="1"/>
    </xf>
    <xf numFmtId="3" fontId="5" fillId="4" borderId="12" xfId="0" applyNumberFormat="1" applyFont="1" applyFill="1" applyBorder="1" applyAlignment="1" applyProtection="1">
      <alignment horizontal="center" vertical="center" wrapText="1"/>
      <protection locked="0" hidden="1"/>
    </xf>
    <xf numFmtId="1" fontId="5" fillId="4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4" fillId="4" borderId="14" xfId="0" applyFont="1" applyFill="1" applyBorder="1" applyAlignment="1">
      <alignment vertical="center"/>
    </xf>
    <xf numFmtId="0" fontId="0" fillId="0" borderId="57" xfId="0" applyBorder="1" applyAlignment="1">
      <alignment horizontal="left"/>
    </xf>
    <xf numFmtId="3" fontId="0" fillId="0" borderId="58" xfId="0" applyNumberFormat="1" applyBorder="1"/>
    <xf numFmtId="0" fontId="0" fillId="0" borderId="59" xfId="0" applyBorder="1" applyAlignment="1">
      <alignment horizontal="left"/>
    </xf>
    <xf numFmtId="3" fontId="0" fillId="0" borderId="60" xfId="0" applyNumberFormat="1" applyBorder="1"/>
    <xf numFmtId="0" fontId="0" fillId="0" borderId="61" xfId="0" applyBorder="1" applyAlignment="1">
      <alignment horizontal="left"/>
    </xf>
    <xf numFmtId="3" fontId="0" fillId="0" borderId="62" xfId="0" applyNumberFormat="1" applyBorder="1"/>
    <xf numFmtId="0" fontId="0" fillId="0" borderId="63" xfId="0" pivotButton="1" applyBorder="1"/>
    <xf numFmtId="0" fontId="0" fillId="0" borderId="64" xfId="0" applyBorder="1"/>
    <xf numFmtId="0" fontId="0" fillId="0" borderId="63" xfId="0" applyBorder="1" applyAlignment="1">
      <alignment horizontal="left"/>
    </xf>
    <xf numFmtId="3" fontId="0" fillId="0" borderId="64" xfId="0" applyNumberFormat="1" applyBorder="1"/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0" fontId="10" fillId="4" borderId="52" xfId="0" applyFont="1" applyFill="1" applyBorder="1" applyAlignment="1" applyProtection="1">
      <alignment horizontal="center" vertical="center" wrapText="1"/>
      <protection locked="0"/>
    </xf>
    <xf numFmtId="43" fontId="4" fillId="4" borderId="2" xfId="4" applyFont="1" applyFill="1" applyBorder="1" applyAlignment="1">
      <alignment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vertical="center"/>
    </xf>
    <xf numFmtId="3" fontId="4" fillId="4" borderId="52" xfId="0" applyNumberFormat="1" applyFont="1" applyFill="1" applyBorder="1" applyAlignment="1">
      <alignment vertical="center"/>
    </xf>
    <xf numFmtId="0" fontId="4" fillId="4" borderId="52" xfId="0" applyFont="1" applyFill="1" applyBorder="1" applyAlignment="1">
      <alignment horizontal="center" vertical="center"/>
    </xf>
    <xf numFmtId="1" fontId="4" fillId="4" borderId="52" xfId="0" applyNumberFormat="1" applyFont="1" applyFill="1" applyBorder="1" applyAlignment="1">
      <alignment vertical="center"/>
    </xf>
    <xf numFmtId="0" fontId="4" fillId="4" borderId="25" xfId="0" applyFont="1" applyFill="1" applyBorder="1" applyAlignment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66" fontId="4" fillId="0" borderId="9" xfId="4" applyNumberFormat="1" applyFont="1" applyBorder="1" applyAlignment="1">
      <alignment horizontal="center" vertical="center"/>
    </xf>
    <xf numFmtId="166" fontId="4" fillId="0" borderId="27" xfId="4" applyNumberFormat="1" applyFont="1" applyBorder="1" applyAlignment="1">
      <alignment horizontal="center" vertical="center"/>
    </xf>
    <xf numFmtId="166" fontId="4" fillId="7" borderId="12" xfId="4" applyNumberFormat="1" applyFont="1" applyFill="1" applyBorder="1" applyAlignment="1">
      <alignment horizontal="center" vertical="center"/>
    </xf>
    <xf numFmtId="166" fontId="4" fillId="7" borderId="13" xfId="4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4" fillId="0" borderId="10" xfId="0" applyNumberFormat="1" applyFont="1" applyBorder="1" applyAlignment="1">
      <alignment horizontal="center" vertical="center"/>
    </xf>
    <xf numFmtId="43" fontId="4" fillId="0" borderId="33" xfId="0" applyNumberFormat="1" applyFont="1" applyBorder="1" applyAlignment="1">
      <alignment horizontal="center" vertical="center"/>
    </xf>
    <xf numFmtId="43" fontId="3" fillId="3" borderId="24" xfId="0" applyNumberFormat="1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5" borderId="55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54" xfId="0" applyFont="1" applyFill="1" applyBorder="1" applyAlignment="1">
      <alignment horizontal="center" vertical="center"/>
    </xf>
    <xf numFmtId="0" fontId="4" fillId="5" borderId="5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56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43" fontId="4" fillId="0" borderId="27" xfId="0" applyNumberFormat="1" applyFont="1" applyBorder="1" applyAlignment="1">
      <alignment horizontal="center" vertical="center"/>
    </xf>
    <xf numFmtId="43" fontId="4" fillId="0" borderId="34" xfId="0" applyNumberFormat="1" applyFont="1" applyBorder="1" applyAlignment="1">
      <alignment horizontal="center" vertical="center"/>
    </xf>
    <xf numFmtId="0" fontId="14" fillId="8" borderId="8" xfId="0" applyFont="1" applyFill="1" applyBorder="1" applyAlignment="1">
      <alignment horizontal="left"/>
    </xf>
    <xf numFmtId="0" fontId="14" fillId="8" borderId="46" xfId="0" applyFont="1" applyFill="1" applyBorder="1" applyAlignment="1">
      <alignment horizontal="left"/>
    </xf>
    <xf numFmtId="0" fontId="14" fillId="10" borderId="7" xfId="0" applyFont="1" applyFill="1" applyBorder="1" applyAlignment="1">
      <alignment horizontal="left"/>
    </xf>
    <xf numFmtId="0" fontId="14" fillId="10" borderId="8" xfId="0" applyFont="1" applyFill="1" applyBorder="1" applyAlignment="1">
      <alignment horizontal="left"/>
    </xf>
    <xf numFmtId="0" fontId="14" fillId="10" borderId="46" xfId="0" applyFont="1" applyFill="1" applyBorder="1" applyAlignment="1">
      <alignment horizontal="left"/>
    </xf>
    <xf numFmtId="0" fontId="14" fillId="0" borderId="12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4" fillId="8" borderId="0" xfId="0" applyFont="1" applyFill="1" applyAlignment="1">
      <alignment horizontal="center" vertical="center" wrapText="1"/>
    </xf>
    <xf numFmtId="0" fontId="15" fillId="9" borderId="36" xfId="0" applyFont="1" applyFill="1" applyBorder="1" applyAlignment="1">
      <alignment horizontal="center" vertical="center" wrapText="1"/>
    </xf>
    <xf numFmtId="0" fontId="15" fillId="9" borderId="37" xfId="0" applyFont="1" applyFill="1" applyBorder="1" applyAlignment="1">
      <alignment horizontal="center" vertical="center" wrapText="1"/>
    </xf>
    <xf numFmtId="0" fontId="14" fillId="10" borderId="38" xfId="0" applyFont="1" applyFill="1" applyBorder="1" applyAlignment="1">
      <alignment horizontal="left"/>
    </xf>
    <xf numFmtId="0" fontId="14" fillId="10" borderId="39" xfId="0" applyFont="1" applyFill="1" applyBorder="1" applyAlignment="1">
      <alignment horizontal="left"/>
    </xf>
    <xf numFmtId="0" fontId="14" fillId="10" borderId="40" xfId="0" applyFont="1" applyFill="1" applyBorder="1" applyAlignment="1">
      <alignment horizontal="left"/>
    </xf>
    <xf numFmtId="0" fontId="14" fillId="8" borderId="27" xfId="0" applyFont="1" applyFill="1" applyBorder="1" applyAlignment="1">
      <alignment horizontal="left"/>
    </xf>
    <xf numFmtId="0" fontId="14" fillId="8" borderId="34" xfId="0" applyFont="1" applyFill="1" applyBorder="1" applyAlignment="1">
      <alignment horizontal="left"/>
    </xf>
    <xf numFmtId="0" fontId="14" fillId="8" borderId="43" xfId="0" applyFont="1" applyFill="1" applyBorder="1" applyAlignment="1">
      <alignment horizontal="left"/>
    </xf>
    <xf numFmtId="0" fontId="14" fillId="8" borderId="44" xfId="0" applyFont="1" applyFill="1" applyBorder="1" applyAlignment="1">
      <alignment horizontal="left"/>
    </xf>
    <xf numFmtId="0" fontId="10" fillId="8" borderId="0" xfId="0" applyFont="1" applyFill="1" applyAlignment="1">
      <alignment horizontal="left" vertical="center"/>
    </xf>
    <xf numFmtId="0" fontId="10" fillId="11" borderId="0" xfId="0" applyFont="1" applyFill="1" applyAlignment="1">
      <alignment horizontal="left" vertical="center" wrapText="1"/>
    </xf>
    <xf numFmtId="0" fontId="14" fillId="10" borderId="24" xfId="0" applyFont="1" applyFill="1" applyBorder="1" applyAlignment="1">
      <alignment horizontal="left"/>
    </xf>
    <xf numFmtId="0" fontId="14" fillId="10" borderId="52" xfId="0" applyFont="1" applyFill="1" applyBorder="1" applyAlignment="1">
      <alignment horizontal="left"/>
    </xf>
    <xf numFmtId="0" fontId="14" fillId="10" borderId="25" xfId="0" applyFont="1" applyFill="1" applyBorder="1" applyAlignment="1">
      <alignment horizontal="left"/>
    </xf>
    <xf numFmtId="0" fontId="14" fillId="8" borderId="50" xfId="0" applyFont="1" applyFill="1" applyBorder="1" applyAlignment="1">
      <alignment horizontal="left"/>
    </xf>
    <xf numFmtId="0" fontId="14" fillId="8" borderId="40" xfId="0" applyFont="1" applyFill="1" applyBorder="1" applyAlignment="1">
      <alignment horizontal="left"/>
    </xf>
    <xf numFmtId="0" fontId="14" fillId="8" borderId="13" xfId="0" applyFont="1" applyFill="1" applyBorder="1" applyAlignment="1">
      <alignment horizontal="left"/>
    </xf>
    <xf numFmtId="0" fontId="14" fillId="8" borderId="51" xfId="0" applyFont="1" applyFill="1" applyBorder="1" applyAlignment="1">
      <alignment horizontal="left"/>
    </xf>
  </cellXfs>
  <cellStyles count="6">
    <cellStyle name="Millares" xfId="4" builtinId="3"/>
    <cellStyle name="Moneda" xfId="5" builtinId="4"/>
    <cellStyle name="Moneda 2" xfId="2" xr:uid="{4E760AB7-B7EA-4299-AAB8-423E373966A2}"/>
    <cellStyle name="Normal" xfId="0" builtinId="0"/>
    <cellStyle name="Normal_Hoja1" xfId="3" xr:uid="{B5FAA855-36A7-4721-B951-19E0417257B1}"/>
    <cellStyle name="Porcentaje" xfId="1" builtinId="5"/>
  </cellStyles>
  <dxfs count="14">
    <dxf>
      <font>
        <b/>
        <i val="0"/>
      </font>
      <fill>
        <patternFill patternType="solid">
          <bgColor theme="4" tint="0.79998168889431442"/>
        </patternFill>
      </fill>
    </dxf>
    <dxf>
      <font>
        <b/>
        <i val="0"/>
      </font>
      <fill>
        <patternFill patternType="solid"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 style="dashDotDot">
          <color auto="1"/>
        </vertical>
        <horizontal style="dashDotDot">
          <color auto="1"/>
        </horizontal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 style="dashDotDot">
          <color auto="1"/>
        </vertical>
        <horizontal style="dashDotDot">
          <color auto="1"/>
        </horizontal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 style="dashDotDot">
          <color auto="1"/>
        </vertical>
        <horizontal style="dashDotDot">
          <color auto="1"/>
        </horizontal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 style="dashDotDot">
          <color auto="1"/>
        </vertical>
        <horizontal style="dashDotDot">
          <color auto="1"/>
        </horizontal>
      </border>
    </dxf>
    <dxf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 style="dashDotDot">
          <color auto="1"/>
        </vertical>
        <horizontal style="dashDotDot">
          <color auto="1"/>
        </horizontal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margarita.ancinez/Downloads/ejemplo%202.xlsm" TargetMode="External"/><Relationship Id="rId1" Type="http://schemas.openxmlformats.org/officeDocument/2006/relationships/externalLinkPath" Target="/Users/margarita.ancinez/Downloads/ejemplo%202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caterin_garzon_medicinalegal_gov_co/Documents/1.%20GNGC/2026/2.%20REVISIONES/4.%20SAMC/1.%20SAF/1.%20SOAT/Cotizaci&#243;n%20-%20SOAT%20-%20Instituto%20Nacional%20de%20Medicina%20Legal.xlsx" TargetMode="External"/><Relationship Id="rId2" Type="http://schemas.openxmlformats.org/officeDocument/2006/relationships/externalLinkPath" Target="https://medicinalegalgovco-my.sharepoint.com/personal/caterin_garzon_medicinalegal_gov_co/Documents/1.%20GNGC/2026/2.%20REVISIONES/4.%20SAMC/1.%20SAF/1.%20SOAT/Cotizaci&#243;n%20-%20SOAT%20-%20Instituto%20Nacional%20de%20Medicina%20Legal.xlsx" TargetMode="External"/><Relationship Id="rId1" Type="http://schemas.openxmlformats.org/officeDocument/2006/relationships/externalLinkPath" Target="/personal/caterin_garzon_medicinalegal_gov_co/Documents/1.%20GNGC/2026/2.%20REVISIONES/4.%20SAMC/1.%20SAF/1.%20SOAT/Cotizaci&#243;n%20-%20SOAT%20-%20Instituto%20Nacional%20de%20Medicina%20Legal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edicinalegalgovco-my.sharepoint.com/personal/caterin_garzon_medicinalegal_gov_co/Documents/1.%20GNGC/2026/2.%20REVISIONES/4.%20SAMC/1.%20SAF/1.%20SOAT/2.%20DOCUMENTOS%20DESCARGADOS/PRESUPUESTO%20ESTIMADO%20SAMC%202025%20-%20SOAT.xlsx" TargetMode="External"/><Relationship Id="rId1" Type="http://schemas.openxmlformats.org/officeDocument/2006/relationships/externalLinkPath" Target="PRESUPUESTO%20ESTIMADO%20SAMC%202025%20-%20SO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>
        <row r="18">
          <cell r="A18" t="str">
            <v>Automóvil</v>
          </cell>
        </row>
        <row r="19">
          <cell r="A19" t="str">
            <v>Bus</v>
          </cell>
        </row>
        <row r="20">
          <cell r="A20" t="str">
            <v>Buseta</v>
          </cell>
        </row>
        <row r="21">
          <cell r="A21" t="str">
            <v>Camión</v>
          </cell>
        </row>
        <row r="22">
          <cell r="A22" t="str">
            <v>Camioneta</v>
          </cell>
        </row>
        <row r="23">
          <cell r="A23" t="str">
            <v>Campero</v>
          </cell>
        </row>
        <row r="24">
          <cell r="A24" t="str">
            <v>Maquinaria Agrícola</v>
          </cell>
        </row>
        <row r="25">
          <cell r="A25" t="str">
            <v>Maquinaria Industrial</v>
          </cell>
        </row>
        <row r="26">
          <cell r="A26" t="str">
            <v>Microbús</v>
          </cell>
        </row>
        <row r="27">
          <cell r="A27" t="str">
            <v>Motocarro</v>
          </cell>
        </row>
        <row r="28">
          <cell r="A28" t="str">
            <v>Motocicleta</v>
          </cell>
        </row>
        <row r="29">
          <cell r="A29" t="str">
            <v>Motociclo</v>
          </cell>
        </row>
        <row r="30">
          <cell r="A30" t="str">
            <v>Tracto camión</v>
          </cell>
        </row>
        <row r="31">
          <cell r="A31" t="str">
            <v>Volqueta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Cotizaciones"/>
      <sheetName val="ReporteCotizaciones (2)"/>
    </sheetNames>
    <sheetDataSet>
      <sheetData sheetId="0"/>
      <sheetData sheetId="1">
        <row r="2">
          <cell r="F2">
            <v>836600</v>
          </cell>
          <cell r="H2">
            <v>1274000</v>
          </cell>
        </row>
        <row r="3">
          <cell r="F3">
            <v>736200</v>
          </cell>
          <cell r="H3">
            <v>1121400</v>
          </cell>
        </row>
        <row r="4">
          <cell r="F4">
            <v>736200</v>
          </cell>
          <cell r="H4">
            <v>1121400</v>
          </cell>
        </row>
        <row r="5">
          <cell r="F5">
            <v>836600</v>
          </cell>
          <cell r="H5">
            <v>1274000</v>
          </cell>
        </row>
        <row r="6">
          <cell r="F6">
            <v>836600</v>
          </cell>
          <cell r="H6">
            <v>1274000</v>
          </cell>
        </row>
        <row r="7">
          <cell r="F7">
            <v>836600</v>
          </cell>
          <cell r="H7">
            <v>1274000</v>
          </cell>
        </row>
        <row r="8">
          <cell r="F8">
            <v>736200</v>
          </cell>
          <cell r="H8">
            <v>1121400</v>
          </cell>
        </row>
        <row r="9">
          <cell r="F9">
            <v>736200</v>
          </cell>
          <cell r="H9">
            <v>1121400</v>
          </cell>
        </row>
        <row r="10">
          <cell r="F10">
            <v>388500</v>
          </cell>
          <cell r="H10">
            <v>592900</v>
          </cell>
        </row>
        <row r="11">
          <cell r="F11">
            <v>582900</v>
          </cell>
          <cell r="H11">
            <v>888400</v>
          </cell>
        </row>
        <row r="12">
          <cell r="F12">
            <v>836600</v>
          </cell>
          <cell r="H12">
            <v>1274000</v>
          </cell>
        </row>
        <row r="13">
          <cell r="F13">
            <v>736200</v>
          </cell>
          <cell r="H13">
            <v>1121400</v>
          </cell>
        </row>
        <row r="14">
          <cell r="F14">
            <v>736200</v>
          </cell>
          <cell r="H14">
            <v>1121400</v>
          </cell>
        </row>
        <row r="15">
          <cell r="F15">
            <v>736200</v>
          </cell>
          <cell r="H15">
            <v>1121400</v>
          </cell>
        </row>
        <row r="16">
          <cell r="F16">
            <v>444100</v>
          </cell>
          <cell r="H16">
            <v>677400</v>
          </cell>
        </row>
        <row r="17">
          <cell r="F17">
            <v>582900</v>
          </cell>
          <cell r="H17">
            <v>888400</v>
          </cell>
        </row>
        <row r="18">
          <cell r="F18">
            <v>736200</v>
          </cell>
          <cell r="H18">
            <v>1121400</v>
          </cell>
        </row>
        <row r="19">
          <cell r="F19">
            <v>836600</v>
          </cell>
          <cell r="H19">
            <v>1274000</v>
          </cell>
        </row>
        <row r="20">
          <cell r="F20">
            <v>736200</v>
          </cell>
          <cell r="H20">
            <v>1121400</v>
          </cell>
        </row>
        <row r="21">
          <cell r="F21">
            <v>736200</v>
          </cell>
          <cell r="H21">
            <v>1121400</v>
          </cell>
        </row>
        <row r="22">
          <cell r="F22">
            <v>736200</v>
          </cell>
          <cell r="H22">
            <v>1121400</v>
          </cell>
        </row>
        <row r="23">
          <cell r="F23">
            <v>736200</v>
          </cell>
          <cell r="H23">
            <v>1121400</v>
          </cell>
        </row>
        <row r="24">
          <cell r="F24">
            <v>836600</v>
          </cell>
          <cell r="H24">
            <v>1274000</v>
          </cell>
        </row>
        <row r="25">
          <cell r="F25">
            <v>836600</v>
          </cell>
          <cell r="H25">
            <v>1274000</v>
          </cell>
        </row>
        <row r="26">
          <cell r="F26">
            <v>582900</v>
          </cell>
          <cell r="H26">
            <v>888400</v>
          </cell>
        </row>
        <row r="27">
          <cell r="F27">
            <v>582900</v>
          </cell>
          <cell r="H27">
            <v>888400</v>
          </cell>
        </row>
        <row r="28">
          <cell r="F28">
            <v>582900</v>
          </cell>
          <cell r="H28">
            <v>888400</v>
          </cell>
        </row>
        <row r="29">
          <cell r="F29">
            <v>582900</v>
          </cell>
          <cell r="H29">
            <v>888400</v>
          </cell>
        </row>
        <row r="30">
          <cell r="F30">
            <v>728900</v>
          </cell>
          <cell r="H30">
            <v>1110300</v>
          </cell>
        </row>
        <row r="31">
          <cell r="F31">
            <v>728900</v>
          </cell>
          <cell r="H31">
            <v>1110300</v>
          </cell>
        </row>
        <row r="32">
          <cell r="F32">
            <v>736200</v>
          </cell>
          <cell r="H32">
            <v>1121400</v>
          </cell>
        </row>
        <row r="33">
          <cell r="F33">
            <v>736200</v>
          </cell>
          <cell r="H33">
            <v>1121400</v>
          </cell>
        </row>
        <row r="34">
          <cell r="F34">
            <v>736200</v>
          </cell>
          <cell r="H34">
            <v>1121400</v>
          </cell>
        </row>
        <row r="35">
          <cell r="F35">
            <v>836600</v>
          </cell>
          <cell r="H35">
            <v>1274000</v>
          </cell>
        </row>
        <row r="36">
          <cell r="F36">
            <v>836600</v>
          </cell>
          <cell r="H36">
            <v>1274000</v>
          </cell>
        </row>
        <row r="37">
          <cell r="F37">
            <v>388500</v>
          </cell>
          <cell r="H37">
            <v>592900</v>
          </cell>
        </row>
        <row r="38">
          <cell r="F38">
            <v>836600</v>
          </cell>
          <cell r="H38">
            <v>1274000</v>
          </cell>
        </row>
        <row r="39">
          <cell r="F39">
            <v>582900</v>
          </cell>
          <cell r="H39">
            <v>888400</v>
          </cell>
        </row>
        <row r="40">
          <cell r="F40">
            <v>836600</v>
          </cell>
          <cell r="H40">
            <v>1274000</v>
          </cell>
        </row>
        <row r="41">
          <cell r="F41">
            <v>582900</v>
          </cell>
          <cell r="H41">
            <v>888400</v>
          </cell>
        </row>
        <row r="42">
          <cell r="F42">
            <v>582900</v>
          </cell>
          <cell r="H42">
            <v>888400</v>
          </cell>
        </row>
        <row r="43">
          <cell r="F43">
            <v>736200</v>
          </cell>
          <cell r="H43">
            <v>1121400</v>
          </cell>
        </row>
        <row r="44">
          <cell r="F44">
            <v>582900</v>
          </cell>
          <cell r="H44">
            <v>888400</v>
          </cell>
        </row>
        <row r="45">
          <cell r="F45">
            <v>992300</v>
          </cell>
          <cell r="H45">
            <v>1510600</v>
          </cell>
        </row>
        <row r="46">
          <cell r="F46">
            <v>582900</v>
          </cell>
          <cell r="H46">
            <v>888400</v>
          </cell>
        </row>
        <row r="47">
          <cell r="F47">
            <v>736200</v>
          </cell>
          <cell r="H47">
            <v>1121400</v>
          </cell>
        </row>
        <row r="48">
          <cell r="F48">
            <v>736200</v>
          </cell>
          <cell r="H48">
            <v>1121400</v>
          </cell>
        </row>
        <row r="49">
          <cell r="F49">
            <v>736200</v>
          </cell>
          <cell r="H49">
            <v>1121400</v>
          </cell>
        </row>
        <row r="50">
          <cell r="F50">
            <v>736200</v>
          </cell>
          <cell r="H50">
            <v>1121400</v>
          </cell>
        </row>
        <row r="51">
          <cell r="F51">
            <v>736200</v>
          </cell>
          <cell r="H51">
            <v>1121400</v>
          </cell>
        </row>
        <row r="52">
          <cell r="F52">
            <v>736200</v>
          </cell>
          <cell r="H52">
            <v>1121400</v>
          </cell>
        </row>
        <row r="53">
          <cell r="F53">
            <v>836600</v>
          </cell>
          <cell r="H53">
            <v>1274000</v>
          </cell>
        </row>
        <row r="54">
          <cell r="F54">
            <v>388500</v>
          </cell>
          <cell r="H54">
            <v>592900</v>
          </cell>
        </row>
        <row r="55">
          <cell r="F55">
            <v>582900</v>
          </cell>
          <cell r="H55">
            <v>888400</v>
          </cell>
        </row>
        <row r="56">
          <cell r="F56">
            <v>582900</v>
          </cell>
          <cell r="H56">
            <v>888400</v>
          </cell>
        </row>
        <row r="57">
          <cell r="F57">
            <v>736200</v>
          </cell>
          <cell r="H57">
            <v>1121400</v>
          </cell>
        </row>
        <row r="58">
          <cell r="F58">
            <v>736200</v>
          </cell>
          <cell r="H58">
            <v>1121400</v>
          </cell>
        </row>
        <row r="59">
          <cell r="F59">
            <v>736200</v>
          </cell>
          <cell r="H59">
            <v>1121400</v>
          </cell>
        </row>
        <row r="60">
          <cell r="F60">
            <v>625400</v>
          </cell>
          <cell r="H60">
            <v>953000</v>
          </cell>
        </row>
        <row r="61">
          <cell r="F61">
            <v>736200</v>
          </cell>
          <cell r="H61">
            <v>1121400</v>
          </cell>
        </row>
        <row r="62">
          <cell r="F62">
            <v>836600</v>
          </cell>
          <cell r="H62">
            <v>1274000</v>
          </cell>
        </row>
        <row r="63">
          <cell r="F63">
            <v>836600</v>
          </cell>
          <cell r="H63">
            <v>1274000</v>
          </cell>
        </row>
        <row r="64">
          <cell r="F64">
            <v>582900</v>
          </cell>
          <cell r="H64">
            <v>888400</v>
          </cell>
        </row>
        <row r="65">
          <cell r="F65">
            <v>736200</v>
          </cell>
          <cell r="H65">
            <v>1121400</v>
          </cell>
        </row>
        <row r="66">
          <cell r="F66">
            <v>736200</v>
          </cell>
          <cell r="H66">
            <v>1121400</v>
          </cell>
        </row>
        <row r="67">
          <cell r="F67">
            <v>444100</v>
          </cell>
          <cell r="H67">
            <v>677400</v>
          </cell>
        </row>
        <row r="68">
          <cell r="F68">
            <v>736200</v>
          </cell>
          <cell r="H68">
            <v>1121400</v>
          </cell>
        </row>
        <row r="69">
          <cell r="F69">
            <v>992300</v>
          </cell>
          <cell r="H69">
            <v>1510600</v>
          </cell>
        </row>
        <row r="70">
          <cell r="F70">
            <v>444100</v>
          </cell>
          <cell r="H70">
            <v>677400</v>
          </cell>
        </row>
        <row r="71">
          <cell r="F71">
            <v>836600</v>
          </cell>
          <cell r="H71">
            <v>1274000</v>
          </cell>
        </row>
        <row r="72">
          <cell r="F72">
            <v>836600</v>
          </cell>
          <cell r="H72">
            <v>1274000</v>
          </cell>
        </row>
        <row r="73">
          <cell r="F73">
            <v>836600</v>
          </cell>
          <cell r="H73">
            <v>1274000</v>
          </cell>
        </row>
        <row r="74">
          <cell r="F74">
            <v>836600</v>
          </cell>
          <cell r="H74">
            <v>1274000</v>
          </cell>
        </row>
        <row r="75">
          <cell r="F75">
            <v>582900</v>
          </cell>
          <cell r="H75">
            <v>888400</v>
          </cell>
        </row>
        <row r="76">
          <cell r="F76">
            <v>388500</v>
          </cell>
          <cell r="H76">
            <v>592900</v>
          </cell>
        </row>
        <row r="77">
          <cell r="F77">
            <v>388500</v>
          </cell>
          <cell r="H77">
            <v>592900</v>
          </cell>
        </row>
        <row r="78">
          <cell r="F78">
            <v>292700</v>
          </cell>
          <cell r="H78">
            <v>447300</v>
          </cell>
        </row>
        <row r="79">
          <cell r="F79">
            <v>292700</v>
          </cell>
          <cell r="H79">
            <v>447300</v>
          </cell>
        </row>
        <row r="80">
          <cell r="F80">
            <v>621200</v>
          </cell>
          <cell r="H80">
            <v>946600</v>
          </cell>
        </row>
        <row r="81">
          <cell r="F81">
            <v>736200</v>
          </cell>
          <cell r="H81">
            <v>1121400</v>
          </cell>
        </row>
        <row r="82">
          <cell r="F82">
            <v>736200</v>
          </cell>
          <cell r="H82">
            <v>1121400</v>
          </cell>
        </row>
        <row r="83">
          <cell r="F83">
            <v>736200</v>
          </cell>
          <cell r="H83">
            <v>1121400</v>
          </cell>
        </row>
        <row r="84">
          <cell r="F84">
            <v>444100</v>
          </cell>
          <cell r="H84">
            <v>677400</v>
          </cell>
        </row>
        <row r="85">
          <cell r="F85">
            <v>444100</v>
          </cell>
          <cell r="H85">
            <v>677400</v>
          </cell>
        </row>
        <row r="86">
          <cell r="F86">
            <v>444100</v>
          </cell>
          <cell r="H86">
            <v>677400</v>
          </cell>
        </row>
        <row r="87">
          <cell r="F87">
            <v>736200</v>
          </cell>
          <cell r="H87">
            <v>1121400</v>
          </cell>
        </row>
        <row r="88">
          <cell r="F88">
            <v>736200</v>
          </cell>
          <cell r="H88">
            <v>1121400</v>
          </cell>
        </row>
        <row r="89">
          <cell r="F89">
            <v>836600</v>
          </cell>
          <cell r="H89">
            <v>1274000</v>
          </cell>
        </row>
        <row r="90">
          <cell r="F90">
            <v>836600</v>
          </cell>
          <cell r="H90">
            <v>1274000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AT A ADQUIRIR 2025 _2026"/>
      <sheetName val="REGIONALIZACIÓN"/>
    </sheetNames>
    <sheetDataSet>
      <sheetData sheetId="0">
        <row r="2">
          <cell r="B2" t="str">
            <v>BAX40C</v>
          </cell>
          <cell r="M2">
            <v>120</v>
          </cell>
        </row>
        <row r="3">
          <cell r="B3" t="str">
            <v>BAX41C</v>
          </cell>
          <cell r="M3">
            <v>120</v>
          </cell>
        </row>
        <row r="4">
          <cell r="B4" t="str">
            <v>BAX42C</v>
          </cell>
          <cell r="M4">
            <v>120</v>
          </cell>
        </row>
        <row r="5">
          <cell r="B5" t="str">
            <v>BUV91</v>
          </cell>
          <cell r="M5">
            <v>120</v>
          </cell>
        </row>
        <row r="6">
          <cell r="B6" t="str">
            <v>CTE39D</v>
          </cell>
          <cell r="M6">
            <v>120</v>
          </cell>
        </row>
        <row r="7">
          <cell r="B7" t="str">
            <v>DAB491</v>
          </cell>
          <cell r="M7">
            <v>232</v>
          </cell>
        </row>
        <row r="8">
          <cell r="B8" t="str">
            <v>DAB495</v>
          </cell>
          <cell r="M8">
            <v>232</v>
          </cell>
        </row>
        <row r="9">
          <cell r="B9" t="str">
            <v>DAB639</v>
          </cell>
          <cell r="M9">
            <v>232</v>
          </cell>
        </row>
        <row r="10">
          <cell r="B10" t="str">
            <v>HSD92D</v>
          </cell>
          <cell r="M10">
            <v>120</v>
          </cell>
        </row>
        <row r="11">
          <cell r="B11" t="str">
            <v>LZV472</v>
          </cell>
          <cell r="M11">
            <v>231</v>
          </cell>
        </row>
        <row r="12">
          <cell r="B12" t="str">
            <v>OBF783</v>
          </cell>
          <cell r="M12">
            <v>232</v>
          </cell>
        </row>
        <row r="13">
          <cell r="B13" t="str">
            <v>OBF784</v>
          </cell>
          <cell r="M13">
            <v>310</v>
          </cell>
        </row>
        <row r="14">
          <cell r="B14" t="str">
            <v>OBF785</v>
          </cell>
          <cell r="M14">
            <v>310</v>
          </cell>
        </row>
        <row r="15">
          <cell r="B15" t="str">
            <v>OBF787</v>
          </cell>
          <cell r="M15">
            <v>222</v>
          </cell>
        </row>
        <row r="16">
          <cell r="B16" t="str">
            <v>OBF788</v>
          </cell>
          <cell r="M16">
            <v>222</v>
          </cell>
        </row>
        <row r="17">
          <cell r="B17" t="str">
            <v>OBG323</v>
          </cell>
          <cell r="M17">
            <v>222</v>
          </cell>
        </row>
        <row r="18">
          <cell r="B18" t="str">
            <v>OBG529</v>
          </cell>
          <cell r="M18">
            <v>522</v>
          </cell>
        </row>
        <row r="19">
          <cell r="B19" t="str">
            <v>OBG633</v>
          </cell>
          <cell r="M19">
            <v>222</v>
          </cell>
        </row>
        <row r="20">
          <cell r="B20" t="str">
            <v>OBH062</v>
          </cell>
          <cell r="M20">
            <v>222</v>
          </cell>
        </row>
        <row r="21">
          <cell r="B21" t="str">
            <v>OBH063</v>
          </cell>
          <cell r="M21">
            <v>222</v>
          </cell>
        </row>
        <row r="22">
          <cell r="B22" t="str">
            <v>OBH064</v>
          </cell>
          <cell r="M22">
            <v>222</v>
          </cell>
        </row>
        <row r="23">
          <cell r="B23" t="str">
            <v>OBH065</v>
          </cell>
          <cell r="M23">
            <v>222</v>
          </cell>
        </row>
        <row r="24">
          <cell r="B24" t="str">
            <v>OBH066</v>
          </cell>
          <cell r="M24">
            <v>222</v>
          </cell>
        </row>
        <row r="25">
          <cell r="B25" t="str">
            <v>OBH069</v>
          </cell>
          <cell r="M25">
            <v>222</v>
          </cell>
        </row>
        <row r="26">
          <cell r="B26" t="str">
            <v>OBH082</v>
          </cell>
          <cell r="M26">
            <v>222</v>
          </cell>
        </row>
        <row r="27">
          <cell r="B27" t="str">
            <v>OBH083</v>
          </cell>
          <cell r="M27">
            <v>222</v>
          </cell>
        </row>
        <row r="28">
          <cell r="B28" t="str">
            <v>OBH084</v>
          </cell>
          <cell r="M28">
            <v>222</v>
          </cell>
        </row>
        <row r="29">
          <cell r="B29" t="str">
            <v>OBH289</v>
          </cell>
          <cell r="M29">
            <v>222</v>
          </cell>
        </row>
        <row r="30">
          <cell r="B30" t="str">
            <v>OBH290</v>
          </cell>
          <cell r="M30">
            <v>222</v>
          </cell>
        </row>
        <row r="31">
          <cell r="B31" t="str">
            <v>OBH291</v>
          </cell>
          <cell r="M31">
            <v>222</v>
          </cell>
        </row>
        <row r="32">
          <cell r="B32" t="str">
            <v>OBH292</v>
          </cell>
          <cell r="M32">
            <v>232</v>
          </cell>
        </row>
        <row r="33">
          <cell r="B33" t="str">
            <v>OBH294</v>
          </cell>
          <cell r="M33">
            <v>232</v>
          </cell>
        </row>
        <row r="34">
          <cell r="B34" t="str">
            <v>OBH434</v>
          </cell>
          <cell r="M34">
            <v>430</v>
          </cell>
        </row>
        <row r="35">
          <cell r="B35" t="str">
            <v>OBH681</v>
          </cell>
          <cell r="M35">
            <v>222</v>
          </cell>
        </row>
        <row r="36">
          <cell r="B36" t="str">
            <v>OBH682</v>
          </cell>
          <cell r="M36">
            <v>222</v>
          </cell>
        </row>
        <row r="37">
          <cell r="B37" t="str">
            <v>OBH683</v>
          </cell>
          <cell r="M37">
            <v>222</v>
          </cell>
        </row>
        <row r="38">
          <cell r="B38" t="str">
            <v>OBH684</v>
          </cell>
          <cell r="M38">
            <v>222</v>
          </cell>
        </row>
        <row r="39">
          <cell r="B39" t="str">
            <v>OBH685</v>
          </cell>
          <cell r="M39">
            <v>222</v>
          </cell>
        </row>
        <row r="40">
          <cell r="B40" t="str">
            <v>OBH686</v>
          </cell>
          <cell r="M40">
            <v>222</v>
          </cell>
        </row>
        <row r="41">
          <cell r="B41" t="str">
            <v>OBH708</v>
          </cell>
          <cell r="M41">
            <v>232</v>
          </cell>
        </row>
        <row r="42">
          <cell r="B42" t="str">
            <v>OBH738</v>
          </cell>
          <cell r="M42">
            <v>522</v>
          </cell>
        </row>
        <row r="43">
          <cell r="B43" t="str">
            <v>OBH739</v>
          </cell>
          <cell r="M43">
            <v>522</v>
          </cell>
        </row>
        <row r="44">
          <cell r="B44" t="str">
            <v>OBH740</v>
          </cell>
          <cell r="M44">
            <v>522</v>
          </cell>
        </row>
        <row r="45">
          <cell r="B45" t="str">
            <v>OBH741</v>
          </cell>
          <cell r="M45">
            <v>522</v>
          </cell>
        </row>
        <row r="46">
          <cell r="B46" t="str">
            <v>OBI395</v>
          </cell>
          <cell r="M46">
            <v>222</v>
          </cell>
        </row>
        <row r="47">
          <cell r="B47" t="str">
            <v>OBI396</v>
          </cell>
          <cell r="M47">
            <v>222</v>
          </cell>
        </row>
        <row r="48">
          <cell r="B48" t="str">
            <v>OBI397</v>
          </cell>
          <cell r="M48">
            <v>222</v>
          </cell>
        </row>
        <row r="49">
          <cell r="B49" t="str">
            <v>OBI398</v>
          </cell>
          <cell r="M49">
            <v>222</v>
          </cell>
        </row>
        <row r="50">
          <cell r="B50" t="str">
            <v>OBI399</v>
          </cell>
          <cell r="M50">
            <v>222</v>
          </cell>
        </row>
        <row r="51">
          <cell r="B51" t="str">
            <v>OBI613</v>
          </cell>
          <cell r="M51">
            <v>222</v>
          </cell>
        </row>
        <row r="52">
          <cell r="B52" t="str">
            <v>OBI790</v>
          </cell>
          <cell r="M52">
            <v>222</v>
          </cell>
        </row>
        <row r="53">
          <cell r="B53" t="str">
            <v>OCJ957</v>
          </cell>
          <cell r="M53">
            <v>232</v>
          </cell>
        </row>
        <row r="54">
          <cell r="B54" t="str">
            <v>OCJ958</v>
          </cell>
          <cell r="M54">
            <v>232</v>
          </cell>
        </row>
        <row r="55">
          <cell r="B55" t="str">
            <v>OCJ959</v>
          </cell>
          <cell r="M55">
            <v>232</v>
          </cell>
        </row>
        <row r="56">
          <cell r="B56" t="str">
            <v>OCJ960</v>
          </cell>
          <cell r="M56">
            <v>232</v>
          </cell>
        </row>
        <row r="57">
          <cell r="B57" t="str">
            <v>OCJ961</v>
          </cell>
          <cell r="M57">
            <v>232</v>
          </cell>
        </row>
        <row r="58">
          <cell r="B58" t="str">
            <v>OCJ962</v>
          </cell>
          <cell r="M58">
            <v>232</v>
          </cell>
        </row>
        <row r="59">
          <cell r="B59" t="str">
            <v>OCJ963</v>
          </cell>
          <cell r="M59">
            <v>232</v>
          </cell>
        </row>
        <row r="60">
          <cell r="B60" t="str">
            <v>OCJ966</v>
          </cell>
          <cell r="M60">
            <v>232</v>
          </cell>
        </row>
        <row r="61">
          <cell r="B61" t="str">
            <v>OCJ978</v>
          </cell>
          <cell r="M61">
            <v>512</v>
          </cell>
        </row>
        <row r="62">
          <cell r="B62" t="str">
            <v>OCJ979</v>
          </cell>
          <cell r="M62">
            <v>522</v>
          </cell>
        </row>
        <row r="63">
          <cell r="B63" t="str">
            <v>OCJ983</v>
          </cell>
          <cell r="M63">
            <v>232</v>
          </cell>
        </row>
        <row r="64">
          <cell r="B64" t="str">
            <v>OCK104</v>
          </cell>
          <cell r="M64">
            <v>232</v>
          </cell>
        </row>
        <row r="65">
          <cell r="B65" t="str">
            <v>OCK119</v>
          </cell>
          <cell r="M65">
            <v>232</v>
          </cell>
        </row>
        <row r="66">
          <cell r="B66" t="str">
            <v>OCK120</v>
          </cell>
          <cell r="M66">
            <v>232</v>
          </cell>
        </row>
        <row r="67">
          <cell r="B67" t="str">
            <v>OCK121</v>
          </cell>
          <cell r="M67">
            <v>232</v>
          </cell>
        </row>
        <row r="68">
          <cell r="B68" t="str">
            <v>OCK122</v>
          </cell>
          <cell r="M68">
            <v>310</v>
          </cell>
        </row>
        <row r="69">
          <cell r="B69" t="str">
            <v>OCK123</v>
          </cell>
          <cell r="M69">
            <v>310</v>
          </cell>
        </row>
        <row r="70">
          <cell r="B70" t="str">
            <v>OCK203</v>
          </cell>
          <cell r="M70">
            <v>232</v>
          </cell>
        </row>
        <row r="71">
          <cell r="B71" t="str">
            <v>OCK204</v>
          </cell>
          <cell r="M71">
            <v>232</v>
          </cell>
        </row>
        <row r="72">
          <cell r="B72" t="str">
            <v>OCK598</v>
          </cell>
          <cell r="M72">
            <v>310</v>
          </cell>
        </row>
        <row r="73">
          <cell r="B73" t="str">
            <v>OCK599</v>
          </cell>
          <cell r="M73">
            <v>310</v>
          </cell>
        </row>
        <row r="74">
          <cell r="B74" t="str">
            <v>OCK600</v>
          </cell>
          <cell r="M74">
            <v>310</v>
          </cell>
        </row>
        <row r="75">
          <cell r="B75" t="str">
            <v>OCK601</v>
          </cell>
          <cell r="M75">
            <v>310</v>
          </cell>
        </row>
        <row r="76">
          <cell r="B76" t="str">
            <v>ODT055</v>
          </cell>
          <cell r="M76">
            <v>232</v>
          </cell>
        </row>
        <row r="77">
          <cell r="B77" t="str">
            <v>ODT056</v>
          </cell>
          <cell r="M77">
            <v>232</v>
          </cell>
        </row>
        <row r="78">
          <cell r="B78" t="str">
            <v>ODT057</v>
          </cell>
          <cell r="M78">
            <v>222</v>
          </cell>
        </row>
        <row r="79">
          <cell r="B79" t="str">
            <v>ODT103</v>
          </cell>
          <cell r="M79">
            <v>222</v>
          </cell>
        </row>
        <row r="80">
          <cell r="B80" t="str">
            <v>ODT104</v>
          </cell>
          <cell r="M80">
            <v>222</v>
          </cell>
        </row>
        <row r="81">
          <cell r="B81" t="str">
            <v>OJX264</v>
          </cell>
          <cell r="M81">
            <v>222</v>
          </cell>
        </row>
        <row r="82">
          <cell r="B82" t="str">
            <v>OJX265</v>
          </cell>
          <cell r="M82">
            <v>222</v>
          </cell>
        </row>
        <row r="83">
          <cell r="B83" t="str">
            <v>OJX285</v>
          </cell>
          <cell r="M83">
            <v>512</v>
          </cell>
        </row>
        <row r="84">
          <cell r="B84" t="str">
            <v>OJX286</v>
          </cell>
          <cell r="M84">
            <v>512</v>
          </cell>
        </row>
        <row r="85">
          <cell r="B85" t="str">
            <v>OJX287</v>
          </cell>
          <cell r="M85">
            <v>512</v>
          </cell>
        </row>
        <row r="86">
          <cell r="B86" t="str">
            <v>OJX288</v>
          </cell>
          <cell r="M86">
            <v>512</v>
          </cell>
        </row>
        <row r="87">
          <cell r="B87" t="str">
            <v>OJX367</v>
          </cell>
          <cell r="M87">
            <v>310</v>
          </cell>
        </row>
        <row r="88">
          <cell r="B88" t="str">
            <v>OJX368</v>
          </cell>
          <cell r="M88">
            <v>310</v>
          </cell>
        </row>
        <row r="89">
          <cell r="B89" t="str">
            <v>OJX369</v>
          </cell>
          <cell r="M89">
            <v>310</v>
          </cell>
        </row>
        <row r="90">
          <cell r="B90" t="str">
            <v>OJX370</v>
          </cell>
          <cell r="M90">
            <v>310</v>
          </cell>
        </row>
        <row r="91">
          <cell r="B91" t="str">
            <v>OJY49B</v>
          </cell>
          <cell r="M91">
            <v>120</v>
          </cell>
        </row>
        <row r="92">
          <cell r="B92" t="str">
            <v>OJY98B</v>
          </cell>
          <cell r="M92">
            <v>120</v>
          </cell>
        </row>
        <row r="93">
          <cell r="B93" t="str">
            <v>OJY99B</v>
          </cell>
          <cell r="M93">
            <v>120</v>
          </cell>
        </row>
        <row r="94">
          <cell r="B94" t="str">
            <v>OKZ806</v>
          </cell>
          <cell r="M94">
            <v>511</v>
          </cell>
        </row>
        <row r="95">
          <cell r="B95" t="str">
            <v>OKZ823</v>
          </cell>
          <cell r="M95">
            <v>231</v>
          </cell>
        </row>
        <row r="96">
          <cell r="B96" t="str">
            <v>OKZ829</v>
          </cell>
          <cell r="M96">
            <v>511</v>
          </cell>
        </row>
        <row r="97">
          <cell r="B97" t="str">
            <v>OKZ994</v>
          </cell>
          <cell r="M97">
            <v>221</v>
          </cell>
        </row>
        <row r="98">
          <cell r="B98" t="str">
            <v>OML955</v>
          </cell>
          <cell r="M98">
            <v>430</v>
          </cell>
        </row>
        <row r="99">
          <cell r="B99" t="str">
            <v>ONK697</v>
          </cell>
          <cell r="M99">
            <v>212</v>
          </cell>
        </row>
        <row r="100">
          <cell r="B100" t="str">
            <v>OYI07D</v>
          </cell>
          <cell r="M100">
            <v>120</v>
          </cell>
        </row>
        <row r="101">
          <cell r="B101" t="str">
            <v>OYI08D</v>
          </cell>
          <cell r="M101">
            <v>120</v>
          </cell>
        </row>
        <row r="102">
          <cell r="B102" t="str">
            <v>OYI09D</v>
          </cell>
          <cell r="M102">
            <v>120</v>
          </cell>
        </row>
        <row r="103">
          <cell r="B103" t="str">
            <v>PXB43D</v>
          </cell>
          <cell r="M103">
            <v>120</v>
          </cell>
        </row>
        <row r="104">
          <cell r="B104" t="str">
            <v>UZH46C</v>
          </cell>
          <cell r="M104">
            <v>120</v>
          </cell>
        </row>
        <row r="105">
          <cell r="B105" t="str">
            <v>UZH47C</v>
          </cell>
          <cell r="M105">
            <v>120</v>
          </cell>
        </row>
        <row r="106">
          <cell r="B106" t="str">
            <v>UZH48C</v>
          </cell>
          <cell r="M106">
            <v>120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terin Marisol Garzon Ancinez" id="{A47421CB-3A13-4E89-B4C0-03EFC5964D2C}" userId="S::caterin.garzon@medicinalegal.gov.co::755af9a3-f340-4b69-be10-a3284d186d90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erin Marisol Garzon Ancinez" refreshedDate="46244.455114583332" createdVersion="8" refreshedVersion="8" minRefreshableVersion="3" recordCount="89" xr:uid="{61BCB31B-4A2B-4C5F-8F2F-003231418592}">
  <cacheSource type="worksheet">
    <worksheetSource ref="C3:AC92" sheet="VEHICULOS ESTUDIO MDO "/>
  </cacheSource>
  <cacheFields count="27">
    <cacheField name="ITEM" numFmtId="0">
      <sharedItems containsSemiMixedTypes="0" containsString="0" containsNumber="1" containsInteger="1" minValue="1" maxValue="89"/>
    </cacheField>
    <cacheField name="PLACA" numFmtId="0">
      <sharedItems/>
    </cacheField>
    <cacheField name="LINEA" numFmtId="0">
      <sharedItems/>
    </cacheField>
    <cacheField name="MARCA" numFmtId="0">
      <sharedItems/>
    </cacheField>
    <cacheField name="MODELO" numFmtId="0">
      <sharedItems containsSemiMixedTypes="0" containsString="0" containsNumber="1" containsInteger="1" minValue="2007" maxValue="2023"/>
    </cacheField>
    <cacheField name="total años " numFmtId="0">
      <sharedItems containsSemiMixedTypes="0" containsString="0" containsNumber="1" containsInteger="1" minValue="3" maxValue="19"/>
    </cacheField>
    <cacheField name="Clasificación Años" numFmtId="0">
      <sharedItems/>
    </cacheField>
    <cacheField name="SERVICIO" numFmtId="0">
      <sharedItems/>
    </cacheField>
    <cacheField name="N°PASAJEROS" numFmtId="0">
      <sharedItems containsMixedTypes="1" containsNumber="1" containsInteger="1" minValue="2" maxValue="38"/>
    </cacheField>
    <cacheField name="FECHA DE VENCIMIENTO DEL SOAT ACTUAL A LAS 24:00 HORAS" numFmtId="14">
      <sharedItems containsSemiMixedTypes="0" containsNonDate="0" containsDate="1" containsString="0" minDate="2026-12-30T00:00:00" maxDate="2026-12-31T00:00:00"/>
    </cacheField>
    <cacheField name="REQUERIMIENTO FECHA INICIO PÓLIZA A LAS 00:00 HRS" numFmtId="14">
      <sharedItems containsSemiMixedTypes="0" containsNonDate="0" containsDate="1" containsString="0" minDate="2026-12-31T00:00:00" maxDate="2027-01-01T00:00:00"/>
    </cacheField>
    <cacheField name="FECHA FINAL " numFmtId="14">
      <sharedItems containsSemiMixedTypes="0" containsNonDate="0" containsDate="1" containsString="0" minDate="2027-12-30T00:00:00" maxDate="2027-12-31T00:00:00"/>
    </cacheField>
    <cacheField name="TARIFA VALIDADA " numFmtId="3">
      <sharedItems containsSemiMixedTypes="0" containsString="0" containsNumber="1" containsInteger="1" minValue="447300" maxValue="1510600"/>
    </cacheField>
    <cacheField name="TARIFA" numFmtId="3">
      <sharedItems containsSemiMixedTypes="0" containsString="0" containsNumber="1" containsInteger="1" minValue="292700" maxValue="992300"/>
    </cacheField>
    <cacheField name="CONTRIBUCION  52%" numFmtId="43">
      <sharedItems containsSemiMixedTypes="0" containsString="0" containsNumber="1" containsInteger="1" minValue="152200" maxValue="515900"/>
    </cacheField>
    <cacheField name="RUNT" numFmtId="43">
      <sharedItems containsSemiMixedTypes="0" containsString="0" containsNumber="1" containsInteger="1" minValue="2400" maxValue="2400"/>
    </cacheField>
    <cacheField name="VALIDACION TARIFA" numFmtId="43">
      <sharedItems containsSemiMixedTypes="0" containsString="0" containsNumber="1" containsInteger="1" minValue="447300" maxValue="1510600"/>
    </cacheField>
    <cacheField name="VALIDA" numFmtId="43">
      <sharedItems/>
    </cacheField>
    <cacheField name="clase R UNT" numFmtId="14">
      <sharedItems containsBlank="1"/>
    </cacheField>
    <cacheField name="CAPACIDAD DE CARGA 1825" numFmtId="14">
      <sharedItems containsNonDate="0" containsString="0" containsBlank="1"/>
    </cacheField>
    <cacheField name="CLASE DE VEHICULO" numFmtId="0">
      <sharedItems/>
    </cacheField>
    <cacheField name="CILINDRAJE" numFmtId="3">
      <sharedItems containsSemiMixedTypes="0" containsString="0" containsNumber="1" containsInteger="1" minValue="1149" maxValue="5700"/>
    </cacheField>
    <cacheField name="capacidad_x000a_kg" numFmtId="3">
      <sharedItems containsMixedTypes="1" containsNumber="1" containsInteger="1" minValue="1235" maxValue="4234"/>
    </cacheField>
    <cacheField name="Clasificación Cilindraje" numFmtId="3">
      <sharedItems/>
    </cacheField>
    <cacheField name="DETALLE CLASE DE VEHICULO / CARROCERIA" numFmtId="0">
      <sharedItems/>
    </cacheField>
    <cacheField name="CODIGO TARIFA" numFmtId="1">
      <sharedItems containsSemiMixedTypes="0" containsString="0" containsNumber="1" containsInteger="1" minValue="212" maxValue="522"/>
    </cacheField>
    <cacheField name="REGIONAL " numFmtId="0">
      <sharedItems count="9">
        <s v="ORIENTE "/>
        <s v="SUR"/>
        <s v="NORORIENTE"/>
        <s v="NOROCCIDENTE"/>
        <s v="NORTE"/>
        <s v="NIVEL CENTRAL "/>
        <s v="SUROCCIDENTE"/>
        <s v="BOGOTÁ"/>
        <s v="OCCIDEN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">
  <r>
    <n v="1"/>
    <s v="DAB491"/>
    <s v="HILUX"/>
    <s v="TOYOTA"/>
    <n v="2008"/>
    <n v="18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s v="CAMIONETA"/>
    <m/>
    <s v="CAMPEROS Y CAMIONETAS"/>
    <n v="2700"/>
    <s v="N/A"/>
    <s v="Más de 2.500 c.c."/>
    <s v="DOBLE CABINA"/>
    <n v="232"/>
    <x v="0"/>
  </r>
  <r>
    <n v="2"/>
    <s v="DAB495"/>
    <s v="HILUX"/>
    <s v="TOYOTA"/>
    <n v="2008"/>
    <n v="18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700"/>
    <s v="N/A"/>
    <s v="Más de 2.500 c.c."/>
    <s v="DOBLE CABINA"/>
    <n v="232"/>
    <x v="1"/>
  </r>
  <r>
    <n v="3"/>
    <s v="DAB639"/>
    <s v="HILUX"/>
    <s v="TOYOTA"/>
    <n v="2008"/>
    <n v="18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700"/>
    <s v="N/A"/>
    <s v="Más de 2.500 c.c."/>
    <s v="DOBLE CABINA"/>
    <n v="232"/>
    <x v="2"/>
  </r>
  <r>
    <n v="4"/>
    <s v="LZV472"/>
    <s v="F-150 FHEV AT XLT SUPER CREW"/>
    <s v="FORD"/>
    <n v="2023"/>
    <n v="3"/>
    <s v="menos de 10 años"/>
    <s v="Oficiales"/>
    <n v="5"/>
    <d v="2026-12-30T00:00:00"/>
    <d v="2026-12-31T00:00:00"/>
    <d v="2027-12-30T00:00:00"/>
    <n v="1110300"/>
    <n v="728900"/>
    <n v="379000"/>
    <n v="2400"/>
    <n v="1110300"/>
    <b v="1"/>
    <m/>
    <m/>
    <s v="CAMPEROS Y CAMIONETAS"/>
    <n v="3497"/>
    <s v="N/A"/>
    <s v="Más de 2.500 c.c."/>
    <s v="DOBLE CABINA CON PLATON"/>
    <n v="231"/>
    <x v="3"/>
  </r>
  <r>
    <n v="5"/>
    <s v="OBF783"/>
    <s v="NHR"/>
    <s v="CHEVROLET"/>
    <n v="2014"/>
    <n v="12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2771"/>
    <n v="1235"/>
    <s v="Menos de 5 Toneladas"/>
    <s v="Furgon"/>
    <n v="310"/>
    <x v="4"/>
  </r>
  <r>
    <n v="6"/>
    <s v="OBF784"/>
    <s v="NKR"/>
    <s v="CHEVROLET"/>
    <n v="2014"/>
    <n v="12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2600"/>
    <s v="Menos de 5 Toneladas"/>
    <s v="Furgon"/>
    <n v="310"/>
    <x v="5"/>
  </r>
  <r>
    <n v="7"/>
    <s v="OBF785"/>
    <s v="NKR"/>
    <s v="CHEVROLET"/>
    <n v="2014"/>
    <n v="12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2600"/>
    <s v="Menos de 5 Toneladas"/>
    <s v="Furgon"/>
    <n v="310"/>
    <x v="6"/>
  </r>
  <r>
    <n v="8"/>
    <s v="OBF787"/>
    <s v="L  200 2.5L"/>
    <s v="MITSUBISHI"/>
    <n v="2014"/>
    <n v="12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77"/>
    <s v="N/A"/>
    <s v="Entre 1.500 y 2.500 c.c."/>
    <s v="DOBLE CABINA"/>
    <n v="222"/>
    <x v="5"/>
  </r>
  <r>
    <n v="9"/>
    <s v="OBF788"/>
    <s v="L  200 2.5L"/>
    <s v="MITSUBISHI"/>
    <n v="2014"/>
    <n v="12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77"/>
    <s v="N/A"/>
    <s v="Entre 1.500 y 2.500 c.c."/>
    <s v="DOBLE CABINA"/>
    <n v="222"/>
    <x v="5"/>
  </r>
  <r>
    <n v="10"/>
    <s v="OBG323"/>
    <s v="TERRACAN GL"/>
    <s v="HYUNDAI"/>
    <n v="2007"/>
    <n v="19"/>
    <s v="10 o mas años"/>
    <s v="Oficial"/>
    <s v="7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76"/>
    <s v="N/A"/>
    <s v="Entre 1.500 y 2.500 c.c."/>
    <s v="CABINADO"/>
    <n v="222"/>
    <x v="7"/>
  </r>
  <r>
    <n v="11"/>
    <s v="OBG529"/>
    <s v="OPTRA"/>
    <s v="CHEVROLET"/>
    <n v="2007"/>
    <n v="19"/>
    <s v="10 o mas años"/>
    <s v="Oficial"/>
    <n v="5"/>
    <d v="2026-12-30T00:00:00"/>
    <d v="2026-12-31T00:00:00"/>
    <d v="2027-12-30T00:00:00"/>
    <n v="677400"/>
    <n v="444100"/>
    <n v="230900"/>
    <n v="2400"/>
    <n v="677400"/>
    <b v="1"/>
    <m/>
    <m/>
    <s v="AUTOMOVILES FAMILIARES"/>
    <n v="1800"/>
    <s v="N/A"/>
    <s v="Entre 1.500 y 2.500 c.c."/>
    <s v="SEDAN"/>
    <n v="522"/>
    <x v="5"/>
  </r>
  <r>
    <n v="12"/>
    <s v="OBG633"/>
    <s v="GRAND VITARA"/>
    <s v="CHEVROLET"/>
    <n v="2007"/>
    <n v="19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000"/>
    <s v="N/A"/>
    <s v="Entre 1.500 y 2.500 c.c."/>
    <s v="CABINADO"/>
    <n v="222"/>
    <x v="7"/>
  </r>
  <r>
    <n v="13"/>
    <s v="OBH062"/>
    <s v="D21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4"/>
  </r>
  <r>
    <n v="14"/>
    <s v="OBH063"/>
    <s v="D21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0"/>
  </r>
  <r>
    <n v="15"/>
    <s v="OBH064"/>
    <s v="D21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4"/>
  </r>
  <r>
    <n v="16"/>
    <s v="OBH065"/>
    <s v="FRONTIER D 22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5"/>
  </r>
  <r>
    <n v="17"/>
    <s v="OBH066"/>
    <s v="FRONTIER D 22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3"/>
  </r>
  <r>
    <n v="18"/>
    <s v="OBH069"/>
    <s v="FRONTIER D 22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3"/>
  </r>
  <r>
    <n v="19"/>
    <s v="OBH082"/>
    <s v="FRONTIER D 22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8"/>
  </r>
  <r>
    <n v="20"/>
    <s v="OBH083"/>
    <s v="FRONTIER D22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6"/>
  </r>
  <r>
    <n v="21"/>
    <s v="OBH084"/>
    <s v="FRONTIER D22"/>
    <s v="NISSAN"/>
    <n v="2008"/>
    <n v="18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1"/>
  </r>
  <r>
    <n v="22"/>
    <s v="OBH289"/>
    <s v="FRONTIER D22"/>
    <s v="NISSAN"/>
    <n v="2009"/>
    <n v="17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2"/>
  </r>
  <r>
    <n v="23"/>
    <s v="OBH290"/>
    <s v="FRONTIER D 22"/>
    <s v="NISSAN"/>
    <n v="2009"/>
    <n v="17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4"/>
  </r>
  <r>
    <n v="24"/>
    <s v="OBH291"/>
    <s v="FRONTIER D 22"/>
    <s v="NISSAN"/>
    <n v="2009"/>
    <n v="17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0"/>
  </r>
  <r>
    <n v="25"/>
    <s v="OBH292"/>
    <s v="FRONTIER D 22"/>
    <s v="NISSAN"/>
    <n v="2009"/>
    <n v="17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3000"/>
    <s v="N/A"/>
    <s v="Más de 2.500 c.c."/>
    <s v="DOBLE CABINA"/>
    <n v="232"/>
    <x v="0"/>
  </r>
  <r>
    <n v="26"/>
    <s v="OBH294"/>
    <s v="FRONTIER D 22"/>
    <s v="NISSAN"/>
    <n v="2009"/>
    <n v="17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3000"/>
    <s v="N/A"/>
    <s v="Más de 2.500 c.c."/>
    <s v="DOBLE CABINA"/>
    <n v="232"/>
    <x v="0"/>
  </r>
  <r>
    <n v="27"/>
    <s v="OBH434"/>
    <s v="URVAN"/>
    <s v="NISSAN"/>
    <n v="2012"/>
    <n v="14"/>
    <s v="10 o mas años"/>
    <s v="Oficial"/>
    <n v="14"/>
    <d v="2026-12-30T00:00:00"/>
    <d v="2026-12-31T00:00:00"/>
    <d v="2027-12-30T00:00:00"/>
    <n v="1510600"/>
    <n v="992300"/>
    <n v="515900"/>
    <n v="2400"/>
    <n v="1510600"/>
    <b v="1"/>
    <m/>
    <m/>
    <s v="OFICIALES ESPECIALES"/>
    <n v="2953"/>
    <s v="N/A"/>
    <s v="Más de 2.500 c.c."/>
    <s v="CERRADA"/>
    <n v="430"/>
    <x v="5"/>
  </r>
  <r>
    <n v="28"/>
    <s v="OBH681"/>
    <s v="D22/NP300"/>
    <s v="NISSAN"/>
    <n v="2010"/>
    <n v="16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2"/>
  </r>
  <r>
    <n v="29"/>
    <s v="OBH682"/>
    <s v="D22/NP300"/>
    <s v="NISSAN"/>
    <n v="2010"/>
    <n v="16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3"/>
  </r>
  <r>
    <n v="30"/>
    <s v="OBH683"/>
    <s v="D22/NP300"/>
    <s v="NISSAN"/>
    <n v="2010"/>
    <n v="16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6"/>
  </r>
  <r>
    <n v="31"/>
    <s v="OBH684"/>
    <s v="D22/NP300"/>
    <s v="NISSAN"/>
    <n v="2010"/>
    <n v="16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4"/>
  </r>
  <r>
    <n v="32"/>
    <s v="OBH685"/>
    <s v="D22/NP300"/>
    <s v="NISSAN"/>
    <n v="2010"/>
    <n v="16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4"/>
  </r>
  <r>
    <n v="33"/>
    <s v="OBH686"/>
    <s v="D22/NP300"/>
    <s v="NISSAN"/>
    <n v="2010"/>
    <n v="16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00"/>
    <s v="N/A"/>
    <s v="Entre 1.500 y 2.500 c.c."/>
    <s v="DOBLE CABINA"/>
    <n v="222"/>
    <x v="2"/>
  </r>
  <r>
    <n v="34"/>
    <s v="OBH708"/>
    <s v="GRAND VITARA "/>
    <s v="SUZUKI"/>
    <n v="2010"/>
    <n v="16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700"/>
    <s v="N/A"/>
    <s v="Más de 2.500 c.c."/>
    <s v="CABINADO"/>
    <n v="232"/>
    <x v="3"/>
  </r>
  <r>
    <n v="35"/>
    <s v="OBH738"/>
    <s v="SYMBOL  II CONFORT"/>
    <s v="RENAULT"/>
    <n v="2011"/>
    <n v="15"/>
    <s v="10 o mas años"/>
    <s v="Oficial"/>
    <n v="5"/>
    <d v="2026-12-30T00:00:00"/>
    <d v="2026-12-31T00:00:00"/>
    <d v="2027-12-30T00:00:00"/>
    <n v="677400"/>
    <n v="444100"/>
    <n v="230900"/>
    <n v="2400"/>
    <n v="677400"/>
    <b v="1"/>
    <m/>
    <m/>
    <s v="AUTOMOVILES FAMILIARES"/>
    <n v="1598"/>
    <s v="N/A"/>
    <s v="Entre 1.500 y 2.500 c.c."/>
    <s v="SEDAN"/>
    <n v="522"/>
    <x v="8"/>
  </r>
  <r>
    <n v="36"/>
    <s v="OBH739"/>
    <s v="SYMBOL  II CONFORT"/>
    <s v="RENAULT"/>
    <n v="2011"/>
    <n v="15"/>
    <s v="10 o mas años"/>
    <s v="Oficial"/>
    <n v="5"/>
    <d v="2026-12-30T00:00:00"/>
    <d v="2026-12-31T00:00:00"/>
    <d v="2027-12-30T00:00:00"/>
    <n v="677400"/>
    <n v="444100"/>
    <n v="230900"/>
    <n v="2400"/>
    <n v="677400"/>
    <b v="1"/>
    <m/>
    <m/>
    <s v="AUTOMOVILES FAMILIARES"/>
    <n v="1598"/>
    <s v="N/A"/>
    <s v="Entre 1.500 y 2.500 c.c."/>
    <s v="SEDAN"/>
    <n v="522"/>
    <x v="8"/>
  </r>
  <r>
    <n v="37"/>
    <s v="OBH740"/>
    <s v="SYMBOL  II CONFORT"/>
    <s v="RENAULT"/>
    <n v="2011"/>
    <n v="15"/>
    <s v="10 o mas años"/>
    <s v="Oficial"/>
    <n v="5"/>
    <d v="2026-12-30T00:00:00"/>
    <d v="2026-12-31T00:00:00"/>
    <d v="2027-12-30T00:00:00"/>
    <n v="677400"/>
    <n v="444100"/>
    <n v="230900"/>
    <n v="2400"/>
    <n v="677400"/>
    <b v="1"/>
    <m/>
    <m/>
    <s v="AUTOMOVILES FAMILIARES"/>
    <n v="1598"/>
    <s v="N/A"/>
    <s v="Entre 1.500 y 2.500 c.c."/>
    <s v="SEDAN"/>
    <n v="522"/>
    <x v="5"/>
  </r>
  <r>
    <n v="38"/>
    <s v="OBH741"/>
    <s v="SYMBOL  II CONFORT"/>
    <s v="RENAULT"/>
    <n v="2011"/>
    <n v="15"/>
    <s v="10 o mas años"/>
    <s v="Oficial"/>
    <n v="5"/>
    <d v="2026-12-30T00:00:00"/>
    <d v="2026-12-31T00:00:00"/>
    <d v="2027-12-30T00:00:00"/>
    <n v="677400"/>
    <n v="444100"/>
    <n v="230900"/>
    <n v="2400"/>
    <n v="677400"/>
    <b v="1"/>
    <m/>
    <m/>
    <s v="AUTOMOVILES FAMILIARES"/>
    <n v="1598"/>
    <s v="N/A"/>
    <s v="Entre 1.500 y 2.500 c.c."/>
    <s v="SEDAN"/>
    <n v="522"/>
    <x v="8"/>
  </r>
  <r>
    <n v="39"/>
    <s v="OBI395"/>
    <s v="BT 50"/>
    <s v="MAZDA"/>
    <n v="2011"/>
    <n v="15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184"/>
    <s v="N/A"/>
    <s v="Entre 1.500 y 2.500 c.c."/>
    <s v="DOBLE CABINA"/>
    <n v="222"/>
    <x v="8"/>
  </r>
  <r>
    <n v="40"/>
    <s v="OBI396"/>
    <s v="BT 50"/>
    <s v="MAZDA"/>
    <n v="2011"/>
    <n v="15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184"/>
    <s v="N/A"/>
    <s v="Entre 1.500 y 2.500 c.c."/>
    <s v="DOBLE CABINA"/>
    <n v="222"/>
    <x v="4"/>
  </r>
  <r>
    <n v="41"/>
    <s v="OBI397"/>
    <s v="BT 50 "/>
    <s v="MAZDA"/>
    <n v="2011"/>
    <n v="15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99"/>
    <s v="N/A"/>
    <s v="Entre 1.500 y 2.500 c.c."/>
    <s v="DOBLE CABINA"/>
    <n v="222"/>
    <x v="1"/>
  </r>
  <r>
    <n v="42"/>
    <s v="OBI398"/>
    <s v="BT 50 "/>
    <s v="MAZDA"/>
    <n v="2011"/>
    <n v="15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99"/>
    <s v="N/A"/>
    <s v="Entre 1.500 y 2.500 c.c."/>
    <s v="DOBLE CABINA"/>
    <n v="222"/>
    <x v="6"/>
  </r>
  <r>
    <n v="43"/>
    <s v="OBI399"/>
    <s v="BT 50 "/>
    <s v="MAZDA"/>
    <n v="2011"/>
    <n v="15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99"/>
    <s v="N/A"/>
    <s v="Entre 1.500 y 2.500 c.c."/>
    <s v="DOBLE CABINA"/>
    <n v="222"/>
    <x v="1"/>
  </r>
  <r>
    <n v="44"/>
    <s v="OBI613"/>
    <s v="BT 50 "/>
    <s v="MAZDA"/>
    <n v="2011"/>
    <n v="15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99"/>
    <s v="N/A"/>
    <s v="Entre 1.500 y 2.500 c.c."/>
    <s v="DOBLE CABINA"/>
    <n v="222"/>
    <x v="8"/>
  </r>
  <r>
    <n v="45"/>
    <s v="OBI790"/>
    <s v="BT 50"/>
    <s v="MAZDA"/>
    <n v="2011"/>
    <n v="15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184"/>
    <s v="N/A"/>
    <s v="Entre 1.500 y 2.500 c.c."/>
    <s v="DOBLE CABINA"/>
    <n v="222"/>
    <x v="2"/>
  </r>
  <r>
    <n v="46"/>
    <s v="OCJ957"/>
    <s v="LUV D MAX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8"/>
  </r>
  <r>
    <n v="47"/>
    <s v="OCJ958"/>
    <s v="LUV D MAX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3"/>
  </r>
  <r>
    <n v="48"/>
    <s v="OCJ959"/>
    <s v="LUV D MAX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6"/>
  </r>
  <r>
    <n v="49"/>
    <s v="OCJ960"/>
    <s v="LUV D MAX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2"/>
  </r>
  <r>
    <n v="50"/>
    <s v="OCJ961"/>
    <s v="LUV D MAX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4"/>
  </r>
  <r>
    <n v="51"/>
    <s v="OCJ962"/>
    <s v="CAPTIVA SPORT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7"/>
    <s v="N/A"/>
    <s v="Más de 2.500 c.c."/>
    <s v="WAGON"/>
    <n v="232"/>
    <x v="5"/>
  </r>
  <r>
    <n v="52"/>
    <s v="OCJ963"/>
    <s v="CAPTIVA SPORT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7"/>
    <s v="N/A"/>
    <s v="Más de 2.500 c.c."/>
    <s v="WAGON"/>
    <n v="232"/>
    <x v="5"/>
  </r>
  <r>
    <n v="53"/>
    <s v="OCJ966"/>
    <s v="CAPTIVA SPORT"/>
    <s v="CHEVROLET"/>
    <n v="2012"/>
    <n v="14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7"/>
    <s v="N/A"/>
    <s v="Más de 2.500 c.c."/>
    <s v="WAGON"/>
    <n v="232"/>
    <x v="5"/>
  </r>
  <r>
    <n v="54"/>
    <s v="OCJ978"/>
    <s v="AVEO"/>
    <s v="CHEVROLET"/>
    <n v="2012"/>
    <n v="14"/>
    <s v="10 o mas años"/>
    <s v="Oficial"/>
    <n v="5"/>
    <d v="2026-12-30T00:00:00"/>
    <d v="2026-12-31T00:00:00"/>
    <d v="2027-12-30T00:00:00"/>
    <n v="592900"/>
    <n v="388500"/>
    <n v="202000"/>
    <n v="2400"/>
    <n v="592900"/>
    <b v="1"/>
    <m/>
    <m/>
    <s v="AUTOMOVILES FAMILIARES"/>
    <n v="1498"/>
    <s v="N/A"/>
    <s v="Menos de 1.500 c.c."/>
    <s v="SEDAN"/>
    <n v="512"/>
    <x v="3"/>
  </r>
  <r>
    <n v="55"/>
    <s v="OCJ979"/>
    <s v="AVEO"/>
    <s v="CHEVROLET"/>
    <n v="2012"/>
    <n v="14"/>
    <s v="10 o mas años"/>
    <s v="Oficial"/>
    <n v="5"/>
    <d v="2026-12-30T00:00:00"/>
    <d v="2026-12-31T00:00:00"/>
    <d v="2027-12-30T00:00:00"/>
    <n v="677400"/>
    <n v="444100"/>
    <n v="230900"/>
    <n v="2400"/>
    <n v="677400"/>
    <b v="1"/>
    <m/>
    <m/>
    <s v="AUTOMOVILES FAMILIARES"/>
    <n v="1598"/>
    <s v="N/A"/>
    <s v="Entre 1.500 y 2.500 c.c."/>
    <s v="SEDAN"/>
    <n v="522"/>
    <x v="1"/>
  </r>
  <r>
    <n v="56"/>
    <s v="OCJ983"/>
    <s v="LUV D MAX"/>
    <s v="CHEVROLET"/>
    <n v="2013"/>
    <n v="13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3"/>
  </r>
  <r>
    <n v="57"/>
    <s v="OCK104"/>
    <s v="LUV D MAX"/>
    <s v="CHEVROLET"/>
    <n v="2013"/>
    <n v="13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6"/>
  </r>
  <r>
    <n v="58"/>
    <s v="OCK119"/>
    <s v="LUV D MAX"/>
    <s v="CHEVROLET"/>
    <n v="2013"/>
    <n v="13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5"/>
  </r>
  <r>
    <n v="59"/>
    <s v="OCK120"/>
    <s v="LUV D MAX"/>
    <s v="CHEVROLET"/>
    <n v="2013"/>
    <n v="13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8"/>
  </r>
  <r>
    <n v="60"/>
    <s v="OCK121"/>
    <s v="LUV D MAX"/>
    <s v="CHEVROLET"/>
    <n v="2013"/>
    <n v="13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0"/>
  </r>
  <r>
    <n v="61"/>
    <s v="OCK122"/>
    <s v="NKR"/>
    <s v="CHEVROLET"/>
    <n v="2013"/>
    <n v="13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2600"/>
    <s v="Menos de 5 Toneladas"/>
    <s v="Furgon"/>
    <n v="310"/>
    <x v="3"/>
  </r>
  <r>
    <n v="62"/>
    <s v="OCK123"/>
    <s v="NKR"/>
    <s v="CHEVROLET"/>
    <n v="2013"/>
    <n v="13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3100"/>
    <s v="Menos de 5 Toneladas"/>
    <s v="Furgon"/>
    <n v="310"/>
    <x v="5"/>
  </r>
  <r>
    <n v="63"/>
    <s v="OCK203"/>
    <s v="LUV D MAX"/>
    <s v="CHEVROLET"/>
    <n v="2013"/>
    <n v="13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2"/>
  </r>
  <r>
    <n v="64"/>
    <s v="OCK204"/>
    <s v="LUV D MAX"/>
    <s v="CHEVROLET"/>
    <n v="2013"/>
    <n v="13"/>
    <s v="10 o mas años"/>
    <s v="Oficial"/>
    <n v="5"/>
    <d v="2026-12-30T00:00:00"/>
    <d v="2026-12-31T00:00:00"/>
    <d v="2027-12-30T00:00:00"/>
    <n v="1274000"/>
    <n v="836600"/>
    <n v="435000"/>
    <n v="2400"/>
    <n v="1274000"/>
    <b v="1"/>
    <m/>
    <m/>
    <s v="CAMPEROS Y CAMIONETAS"/>
    <n v="2999"/>
    <s v="N/A"/>
    <s v="Más de 2.500 c.c."/>
    <s v="DOBLE CABINA"/>
    <n v="232"/>
    <x v="3"/>
  </r>
  <r>
    <n v="65"/>
    <s v="OCK598"/>
    <s v="HD 78"/>
    <s v="HYUNDAI"/>
    <n v="2013"/>
    <n v="13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3907"/>
    <n v="4234"/>
    <s v="Menos de 5 Toneladas"/>
    <s v="Furgon"/>
    <n v="310"/>
    <x v="4"/>
  </r>
  <r>
    <n v="66"/>
    <s v="OCK599"/>
    <s v="HD 78"/>
    <s v="HYUNDAI"/>
    <n v="2013"/>
    <n v="13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3907"/>
    <n v="4234"/>
    <s v="Menos de 5 Toneladas"/>
    <s v="Furgon"/>
    <n v="310"/>
    <x v="2"/>
  </r>
  <r>
    <n v="67"/>
    <s v="OCK600"/>
    <s v="HD 78"/>
    <s v="HYUNDAI"/>
    <n v="2013"/>
    <n v="13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3907"/>
    <n v="4234"/>
    <s v="Menos de 5 Toneladas"/>
    <s v="Furgon"/>
    <n v="310"/>
    <x v="2"/>
  </r>
  <r>
    <n v="68"/>
    <s v="OCK601"/>
    <s v="HD 78"/>
    <s v="HYUNDAI"/>
    <n v="2013"/>
    <n v="13"/>
    <s v="10 o mas años"/>
    <s v="Oficial"/>
    <n v="3"/>
    <d v="2026-12-30T00:00:00"/>
    <d v="2026-12-31T00:00:00"/>
    <d v="2027-12-30T00:00:00"/>
    <n v="888400"/>
    <n v="582900"/>
    <n v="303100"/>
    <n v="2400"/>
    <n v="888400"/>
    <b v="1"/>
    <m/>
    <m/>
    <s v="CARGA O MIXTOS"/>
    <n v="3907"/>
    <n v="4234"/>
    <s v="Menos de 5 Toneladas"/>
    <s v="Furgon"/>
    <n v="310"/>
    <x v="1"/>
  </r>
  <r>
    <n v="69"/>
    <s v="ODT055"/>
    <s v="NHR"/>
    <s v="CHEVROLET"/>
    <n v="2014"/>
    <n v="12"/>
    <s v="10 o mas años"/>
    <s v="Oficial"/>
    <n v="2"/>
    <d v="2026-12-30T00:00:00"/>
    <d v="2026-12-31T00:00:00"/>
    <d v="2027-12-30T00:00:00"/>
    <n v="888400"/>
    <n v="582900"/>
    <n v="303100"/>
    <n v="2400"/>
    <n v="888400"/>
    <b v="1"/>
    <m/>
    <m/>
    <s v="CARGA O MIXTOS"/>
    <n v="2771"/>
    <n v="1300"/>
    <s v="Menos de 5 Toneladas"/>
    <s v="Furgon"/>
    <n v="310"/>
    <x v="3"/>
  </r>
  <r>
    <n v="70"/>
    <s v="ODT056"/>
    <s v="NHR"/>
    <s v="CHEVROLET"/>
    <n v="2014"/>
    <n v="12"/>
    <s v="10 o mas años"/>
    <s v="Oficial"/>
    <n v="2"/>
    <d v="2026-12-30T00:00:00"/>
    <d v="2026-12-31T00:00:00"/>
    <d v="2027-12-30T00:00:00"/>
    <n v="888400"/>
    <n v="582900"/>
    <n v="303100"/>
    <n v="2400"/>
    <n v="888400"/>
    <b v="1"/>
    <m/>
    <m/>
    <s v="CARGA O MIXTOS"/>
    <n v="2771"/>
    <n v="1300"/>
    <s v="Menos de 5 Toneladas"/>
    <s v="Furgon"/>
    <n v="310"/>
    <x v="3"/>
  </r>
  <r>
    <n v="71"/>
    <s v="ODT057"/>
    <s v="BT 50"/>
    <s v="MAZDA"/>
    <n v="2015"/>
    <n v="11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184"/>
    <s v="N/A"/>
    <s v="Entre 1.500 y 2.500 c.c."/>
    <s v="DOBLE CABINA"/>
    <n v="222"/>
    <x v="3"/>
  </r>
  <r>
    <n v="72"/>
    <s v="ODT103"/>
    <s v="D22/NP300"/>
    <s v="NISSAN"/>
    <n v="2015"/>
    <n v="11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88"/>
    <s v="N/A"/>
    <s v="Entre 1.500 y 2.500 c.c."/>
    <s v="DOBLE CABINA"/>
    <n v="222"/>
    <x v="0"/>
  </r>
  <r>
    <n v="73"/>
    <s v="ODT104"/>
    <s v="D22/NP300"/>
    <s v="NISSAN"/>
    <n v="2015"/>
    <n v="11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88"/>
    <s v="N/A"/>
    <s v="Entre 1.500 y 2.500 c.c."/>
    <s v="DOBLE CABINA"/>
    <n v="222"/>
    <x v="6"/>
  </r>
  <r>
    <n v="74"/>
    <s v="OJX264"/>
    <s v="D22/NP300"/>
    <s v="NISSAN"/>
    <n v="2015"/>
    <n v="11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88"/>
    <s v="N/A"/>
    <s v="Entre 1.500 y 2.500 c.c."/>
    <s v="DOBLE CABINA"/>
    <n v="222"/>
    <x v="0"/>
  </r>
  <r>
    <n v="75"/>
    <s v="OJX265"/>
    <s v="D22/NP300"/>
    <s v="NISSAN"/>
    <n v="2015"/>
    <n v="11"/>
    <s v="10 o mas años"/>
    <s v="Oficial"/>
    <n v="5"/>
    <d v="2026-12-30T00:00:00"/>
    <d v="2026-12-31T00:00:00"/>
    <d v="2027-12-30T00:00:00"/>
    <n v="1121400"/>
    <n v="736200"/>
    <n v="382800"/>
    <n v="2400"/>
    <n v="1121400"/>
    <b v="1"/>
    <m/>
    <m/>
    <s v="CAMPEROS Y CAMIONETAS"/>
    <n v="2488"/>
    <s v="N/A"/>
    <s v="Entre 1.500 y 2.500 c.c."/>
    <s v="DOBLE CABINA"/>
    <n v="222"/>
    <x v="1"/>
  </r>
  <r>
    <n v="76"/>
    <s v="OJX285"/>
    <s v="SAIL  "/>
    <s v="CHEVROLET"/>
    <n v="2015"/>
    <n v="11"/>
    <s v="10 o mas años"/>
    <s v="Oficial"/>
    <n v="5"/>
    <d v="2026-12-30T00:00:00"/>
    <d v="2026-12-31T00:00:00"/>
    <d v="2027-12-30T00:00:00"/>
    <n v="592900"/>
    <n v="388500"/>
    <n v="202000"/>
    <n v="2400"/>
    <n v="592900"/>
    <b v="1"/>
    <m/>
    <m/>
    <s v="AUTOMOVILES FAMILIARES"/>
    <n v="1399"/>
    <s v="N/A"/>
    <s v="Menos de 1.500 c.c."/>
    <s v="SEDAN"/>
    <n v="512"/>
    <x v="5"/>
  </r>
  <r>
    <n v="77"/>
    <s v="OJX286"/>
    <s v="SAIL  "/>
    <s v="CHEVROLET"/>
    <n v="2015"/>
    <n v="11"/>
    <s v="10 o mas años"/>
    <s v="Oficial"/>
    <n v="5"/>
    <d v="2026-12-30T00:00:00"/>
    <d v="2026-12-31T00:00:00"/>
    <d v="2027-12-30T00:00:00"/>
    <n v="592900"/>
    <n v="388500"/>
    <n v="202000"/>
    <n v="2400"/>
    <n v="592900"/>
    <b v="1"/>
    <m/>
    <m/>
    <s v="AUTOMOVILES FAMILIARES"/>
    <n v="1399"/>
    <s v="N/A"/>
    <s v="Menos de 1.500 c.c."/>
    <s v="SEDAN"/>
    <n v="512"/>
    <x v="4"/>
  </r>
  <r>
    <n v="78"/>
    <s v="OJX287"/>
    <s v="SAIL  "/>
    <s v="CHEVROLET"/>
    <n v="2015"/>
    <n v="11"/>
    <s v="10 o mas años"/>
    <s v="Oficial"/>
    <n v="5"/>
    <d v="2026-12-30T00:00:00"/>
    <d v="2026-12-31T00:00:00"/>
    <d v="2027-12-30T00:00:00"/>
    <n v="592900"/>
    <n v="388500"/>
    <n v="202000"/>
    <n v="2400"/>
    <n v="592900"/>
    <b v="1"/>
    <m/>
    <m/>
    <s v="AUTOMOVILES FAMILIARES"/>
    <n v="1399"/>
    <s v="N/A"/>
    <s v="Menos de 1.500 c.c."/>
    <s v="SEDAN"/>
    <n v="512"/>
    <x v="0"/>
  </r>
  <r>
    <n v="79"/>
    <s v="OJX288"/>
    <s v="SAIL  "/>
    <s v="CHEVROLET"/>
    <n v="2015"/>
    <n v="11"/>
    <s v="10 o mas años"/>
    <s v="Oficial"/>
    <n v="5"/>
    <d v="2026-12-30T00:00:00"/>
    <d v="2026-12-31T00:00:00"/>
    <d v="2027-12-30T00:00:00"/>
    <n v="592900"/>
    <n v="388500"/>
    <n v="202000"/>
    <n v="2400"/>
    <n v="592900"/>
    <b v="1"/>
    <m/>
    <m/>
    <s v="AUTOMOVILES FAMILIARES"/>
    <n v="1399"/>
    <s v="N/A"/>
    <s v="Menos de 1.500 c.c."/>
    <s v="SEDAN"/>
    <n v="512"/>
    <x v="5"/>
  </r>
  <r>
    <n v="80"/>
    <s v="OJX367"/>
    <s v="NNR "/>
    <s v="CHEVROLET"/>
    <n v="2015"/>
    <n v="11"/>
    <s v="10 o mas años"/>
    <s v="Oficial"/>
    <n v="2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3290"/>
    <s v="Menos de 5 Toneladas"/>
    <s v="Furgon"/>
    <n v="310"/>
    <x v="3"/>
  </r>
  <r>
    <n v="81"/>
    <s v="OJX368"/>
    <s v="NNR "/>
    <s v="CHEVROLET"/>
    <n v="2015"/>
    <n v="11"/>
    <s v="10 o mas años"/>
    <s v="Oficial"/>
    <n v="2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3290"/>
    <s v="Menos de 5 Toneladas"/>
    <s v="Furgon"/>
    <n v="310"/>
    <x v="2"/>
  </r>
  <r>
    <n v="82"/>
    <s v="OJX369"/>
    <s v="NNR "/>
    <s v="CHEVROLET"/>
    <n v="2015"/>
    <n v="11"/>
    <s v="10 o mas años"/>
    <s v="Oficial"/>
    <n v="2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3290"/>
    <s v="Menos de 5 Toneladas"/>
    <s v="Furgon"/>
    <n v="310"/>
    <x v="2"/>
  </r>
  <r>
    <n v="83"/>
    <s v="OJX370"/>
    <s v="NNR "/>
    <s v="CHEVROLET"/>
    <n v="2015"/>
    <n v="11"/>
    <s v="10 o mas años"/>
    <s v="Oficial"/>
    <n v="2"/>
    <d v="2026-12-30T00:00:00"/>
    <d v="2026-12-31T00:00:00"/>
    <d v="2027-12-30T00:00:00"/>
    <n v="888400"/>
    <n v="582900"/>
    <n v="303100"/>
    <n v="2400"/>
    <n v="888400"/>
    <b v="1"/>
    <m/>
    <m/>
    <s v="CARGA O MIXTOS"/>
    <n v="2999"/>
    <n v="3290"/>
    <s v="Menos de 5 Toneladas"/>
    <s v="Furgon"/>
    <n v="310"/>
    <x v="0"/>
  </r>
  <r>
    <n v="84"/>
    <s v="OKZ806"/>
    <s v="SAIL  "/>
    <s v="CHEVROLET"/>
    <n v="2017"/>
    <n v="9"/>
    <s v="menos de 10 años"/>
    <s v="Oficial"/>
    <n v="5"/>
    <d v="2026-12-30T00:00:00"/>
    <d v="2026-12-31T00:00:00"/>
    <d v="2027-12-30T00:00:00"/>
    <n v="447300"/>
    <n v="292700"/>
    <n v="152200"/>
    <n v="2400"/>
    <n v="447300"/>
    <b v="1"/>
    <m/>
    <m/>
    <s v="AUTOMOVILES FAMILIARES"/>
    <n v="1399"/>
    <s v="N/A"/>
    <s v="Menos de 1.500 c.c."/>
    <s v="SEDAN"/>
    <n v="511"/>
    <x v="5"/>
  </r>
  <r>
    <n v="85"/>
    <s v="OKZ823"/>
    <s v="RAM 2500"/>
    <s v="DODGE"/>
    <n v="2017"/>
    <n v="9"/>
    <s v="menos de 10 años"/>
    <s v="Oficial"/>
    <n v="5"/>
    <d v="2026-12-30T00:00:00"/>
    <d v="2026-12-31T00:00:00"/>
    <d v="2027-12-30T00:00:00"/>
    <n v="1110300"/>
    <n v="728900"/>
    <n v="379000"/>
    <n v="2400"/>
    <n v="1110300"/>
    <b v="1"/>
    <m/>
    <m/>
    <s v="CAMPEROS Y CAMIONETAS"/>
    <n v="5700"/>
    <s v="N/A"/>
    <s v="Más de 2.500 c.c."/>
    <s v="DOBLE CABINA"/>
    <n v="231"/>
    <x v="2"/>
  </r>
  <r>
    <n v="86"/>
    <s v="OKZ829"/>
    <s v="CLIO STYLE"/>
    <s v="RENAULT"/>
    <n v="2017"/>
    <n v="9"/>
    <s v="menos de 10 años"/>
    <s v="Oficial"/>
    <n v="5"/>
    <d v="2026-12-30T00:00:00"/>
    <d v="2026-12-31T00:00:00"/>
    <d v="2027-12-30T00:00:00"/>
    <n v="447300"/>
    <n v="292700"/>
    <n v="152200"/>
    <n v="2400"/>
    <n v="447300"/>
    <b v="1"/>
    <m/>
    <m/>
    <s v="AUTOMOVILES FAMILIARES"/>
    <n v="1149"/>
    <s v="N/A"/>
    <s v="Menos de 1.500 c.c."/>
    <s v="HATCH BACK"/>
    <n v="511"/>
    <x v="5"/>
  </r>
  <r>
    <n v="87"/>
    <s v="OKZ994"/>
    <s v="KICKS"/>
    <s v="NISSAN"/>
    <n v="2018"/>
    <n v="8"/>
    <s v="menos de 10 años"/>
    <s v="Oficial"/>
    <n v="5"/>
    <d v="2026-12-30T00:00:00"/>
    <d v="2026-12-31T00:00:00"/>
    <d v="2027-12-30T00:00:00"/>
    <n v="946600"/>
    <n v="621200"/>
    <n v="323000"/>
    <n v="2400"/>
    <n v="946600"/>
    <b v="1"/>
    <m/>
    <m/>
    <s v="CAMPEROS Y CAMIONETAS"/>
    <n v="1598"/>
    <s v="N/A"/>
    <s v="Entre 1.500 y 2.500 c.c."/>
    <s v="WAGON"/>
    <n v="221"/>
    <x v="5"/>
  </r>
  <r>
    <n v="88"/>
    <s v="OML955"/>
    <s v="NQR"/>
    <s v="CHEVROLET"/>
    <n v="2018"/>
    <n v="8"/>
    <s v="menos de 10 años"/>
    <s v="Oficial"/>
    <n v="38"/>
    <d v="2026-12-30T00:00:00"/>
    <d v="2026-12-31T00:00:00"/>
    <d v="2027-12-30T00:00:00"/>
    <n v="1510600"/>
    <n v="992300"/>
    <n v="515900"/>
    <n v="2400"/>
    <n v="1510600"/>
    <b v="1"/>
    <m/>
    <m/>
    <s v="OFICIALES ESPECIALES"/>
    <n v="5193"/>
    <s v="N/A"/>
    <s v="Más de 2.500 c.c."/>
    <s v="CERRADA"/>
    <n v="430"/>
    <x v="3"/>
  </r>
  <r>
    <n v="89"/>
    <s v="ONK697"/>
    <s v="N300"/>
    <s v="CHEVROLET"/>
    <n v="2015"/>
    <n v="11"/>
    <s v="10 o mas años"/>
    <s v="Oficial"/>
    <n v="7"/>
    <d v="2026-12-30T00:00:00"/>
    <d v="2026-12-31T00:00:00"/>
    <d v="2027-12-30T00:00:00"/>
    <n v="953000"/>
    <n v="625400"/>
    <n v="325200"/>
    <n v="2400"/>
    <n v="953000"/>
    <b v="1"/>
    <m/>
    <m/>
    <s v="CAMPEROS Y CAMIONETAS"/>
    <n v="1206"/>
    <s v="N/A"/>
    <s v="Menos de 1.500 c.c."/>
    <s v="VAN"/>
    <n v="21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962108-F370-4BE9-A13D-2E4BC9F09C9E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13" firstHeaderRow="1" firstDataRow="1" firstDataCol="1"/>
  <pivotFields count="2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numFmtId="14" showAll="0"/>
    <pivotField dataField="1" numFmtId="3" showAll="0"/>
    <pivotField numFmtId="3" showAll="0"/>
    <pivotField numFmtId="43" showAll="0"/>
    <pivotField numFmtId="43" showAll="0"/>
    <pivotField numFmtId="43" showAll="0"/>
    <pivotField showAll="0"/>
    <pivotField showAll="0"/>
    <pivotField showAll="0"/>
    <pivotField showAll="0"/>
    <pivotField numFmtId="3" showAll="0"/>
    <pivotField showAll="0"/>
    <pivotField showAll="0"/>
    <pivotField showAll="0"/>
    <pivotField numFmtId="1" showAll="0"/>
    <pivotField axis="axisRow" showAll="0">
      <items count="10">
        <item x="7"/>
        <item x="5"/>
        <item x="3"/>
        <item x="2"/>
        <item x="4"/>
        <item x="8"/>
        <item x="0"/>
        <item x="1"/>
        <item x="6"/>
        <item t="default"/>
      </items>
    </pivotField>
  </pivotFields>
  <rowFields count="1">
    <field x="26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uma de TARIFA VALIDADA " fld="12" baseField="0" baseItem="0" numFmtId="3"/>
  </dataFields>
  <formats count="11"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26" type="button" dataOnly="0" labelOnly="1" outline="0" axis="axisRow" fieldPosition="0"/>
    </format>
    <format dxfId="10">
      <pivotArea dataOnly="0" labelOnly="1" grandRow="1" outline="0" fieldPosition="0"/>
    </format>
    <format dxfId="9">
      <pivotArea dataOnly="0" labelOnly="1" outline="0" axis="axisValues" fieldPosition="0"/>
    </format>
    <format dxfId="8">
      <pivotArea collapsedLevelsAreSubtotals="1" fieldPosition="0">
        <references count="1">
          <reference field="26" count="0"/>
        </references>
      </pivotArea>
    </format>
    <format dxfId="7">
      <pivotArea dataOnly="0" labelOnly="1" fieldPosition="0">
        <references count="1">
          <reference field="26" count="0"/>
        </references>
      </pivotArea>
    </format>
    <format dxfId="6">
      <pivotArea field="26" type="button" dataOnly="0" labelOnly="1" outline="0" axis="axisRow" fieldPosition="0"/>
    </format>
    <format dxfId="5">
      <pivotArea dataOnly="0" labelOnly="1" outline="0" axis="axisValues" fieldPosition="0"/>
    </format>
    <format dxfId="4">
      <pivotArea grandRow="1" outline="0" collapsedLevelsAreSubtotals="1" fieldPosition="0"/>
    </format>
    <format dxfId="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4" dT="2026-07-22T15:58:55.94" personId="{A47421CB-3A13-4E89-B4C0-03EFC5964D2C}" id="{84F98703-5194-4220-9E16-4612E243E1B5}">
    <text xml:space="preserve">Tarjeta de propiedad establece que es particular </text>
  </threadedComment>
  <threadedComment ref="X8" dT="2026-07-23T00:01:55.32" personId="{A47421CB-3A13-4E89-B4C0-03EFC5964D2C}" id="{7770DF43-F6C1-46F7-9C6D-BFA731BFDB5C}">
    <text>Ya no aplica cilindraje “aplica la capacidad en tarjeta de propiedad de es de 1235 kg
 que equivale a 1.235 toneladas</text>
  </threadedComment>
  <threadedComment ref="X9" dT="2026-07-23T00:02:34.14" personId="{A47421CB-3A13-4E89-B4C0-03EFC5964D2C}" id="{44BC3268-98D2-4FA1-8D68-8DE65477D8F6}">
    <text xml:space="preserve">Ya no aplica cilindraje “aplica la capacidad en tarjeta de propiedad de es de 2600 kg
 que equivale a 2.6 toneladas
</text>
  </threadedComment>
  <threadedComment ref="X10" dT="2026-07-23T00:03:40.83" personId="{A47421CB-3A13-4E89-B4C0-03EFC5964D2C}" id="{9B83938A-9EEA-4BB2-9D4E-E16A9DCCE185}">
    <text>Ya no aplica cilindraje “aplica la capacidad en tarjeta de propiedad de es de 2600 kg
 que equivale a 2.6 toneladas</text>
  </threadedComment>
  <threadedComment ref="X64" dT="2026-07-23T00:03:46.88" personId="{A47421CB-3A13-4E89-B4C0-03EFC5964D2C}" id="{4E113EB2-1428-430B-BCCB-A3FA2E35DB7A}">
    <text>Ya no aplica cilindraje “aplica la capacidad en tarjeta de propiedad de es de 2600 kg
 que equivale a 2.6 toneladas</text>
  </threadedComment>
  <threadedComment ref="X65" dT="2026-07-23T00:04:28.36" personId="{A47421CB-3A13-4E89-B4C0-03EFC5964D2C}" id="{CE30F3CA-034E-42AC-A00E-CFC5EA40C905}">
    <text xml:space="preserve">Ya no aplica cilindraje “aplica la capacidad en tarjeta de propiedad de es de 3100 kg
 que equivale a 3.1 toneladas
</text>
  </threadedComment>
  <threadedComment ref="X68" dT="2026-07-23T00:00:21.63" personId="{A47421CB-3A13-4E89-B4C0-03EFC5964D2C}" id="{23756F77-DFF1-42AA-98E0-E3D3D5C347FC}">
    <text>Ya no aplica cilindraje “aplica la capacidad en tarjeta de propiedad de es de 4234 kg
 que equivale a 4.234 toneladas</text>
  </threadedComment>
  <threadedComment ref="X69" dT="2026-07-23T00:00:14.08" personId="{A47421CB-3A13-4E89-B4C0-03EFC5964D2C}" id="{3018FD77-4393-4FEF-9BDF-41ED00AAE2E0}">
    <text>Ya no aplica cilindraje “aplica la capacidad en tarjeta de propiedad de es de 4234 kg
 que equivale a 4.234 toneladas</text>
  </threadedComment>
  <threadedComment ref="X70" dT="2026-07-23T00:00:05.91" personId="{A47421CB-3A13-4E89-B4C0-03EFC5964D2C}" id="{C0EB298C-EE00-40A1-8F2E-0119813F6982}">
    <text>Ya no aplica cilindraje “aplica la capacidad en tarjeta de propiedad de es de 4234 kg
 que equivale a 4.234 toneladas</text>
  </threadedComment>
  <threadedComment ref="X71" dT="2026-07-22T23:59:50.97" personId="{A47421CB-3A13-4E89-B4C0-03EFC5964D2C}" id="{418B707C-6726-49E7-8404-6BF8AD714136}">
    <text>Ya no aplica cilindraje “aplica la capacidad en tarjeta de propiedad de es de 4234 kg
 que equivale a 4.234 toneladas</text>
  </threadedComment>
  <threadedComment ref="X72" dT="2026-07-22T23:58:30.10" personId="{A47421CB-3A13-4E89-B4C0-03EFC5964D2C}" id="{12195A37-6F43-4AEE-82F5-6928BAC3091E}">
    <text xml:space="preserve">Ya no aplica cilindraje “aplica la capacidad en tarjeta de propiedad de es de 1300 kg
 que equivale a 1.3 toneladas 
</text>
  </threadedComment>
  <threadedComment ref="X73" dT="2026-07-22T23:58:51.93" personId="{A47421CB-3A13-4E89-B4C0-03EFC5964D2C}" id="{F532DCC5-8147-4376-9BA0-7D5467A0EB13}">
    <text>Ya no aplica cilindraje “aplica la capacidad en tarjeta de propiedad de es de 1300 kg
 que equivale a 1.3 toneladas</text>
  </threadedComment>
  <threadedComment ref="X83" dT="2026-07-22T23:55:06.11" personId="{A47421CB-3A13-4E89-B4C0-03EFC5964D2C}" id="{08BB1D4D-1807-41D6-92F9-450FF89CC8E0}">
    <text>Ya no aplica cilindraje “aplica la capacidad en tarjeta de propiedad de es de 3290 kg</text>
  </threadedComment>
  <threadedComment ref="X83" dT="2026-07-22T23:56:16.80" personId="{A47421CB-3A13-4E89-B4C0-03EFC5964D2C}" id="{CF4D9B5E-063F-413B-A0DB-AE46DF9F33E7}" parentId="{08BB1D4D-1807-41D6-92F9-450FF89CC8E0}">
    <text xml:space="preserve">Que equivale a 3.29 toneladas </text>
  </threadedComment>
  <threadedComment ref="X84" dT="2026-07-22T23:56:50.47" personId="{A47421CB-3A13-4E89-B4C0-03EFC5964D2C}" id="{FBBE8284-CB14-4EE5-9680-01D9C7556151}">
    <text xml:space="preserve">Ya no aplica cilindraje “aplica la capacidad en tarjeta de propiedad de es de 3290 kg
 que equivale a 3.29 toneladas </text>
  </threadedComment>
  <threadedComment ref="X85" dT="2026-07-22T23:57:13.83" personId="{A47421CB-3A13-4E89-B4C0-03EFC5964D2C}" id="{43F48471-04A5-47EA-A066-5FFBC35EF8D0}">
    <text xml:space="preserve">Ya no aplica cilindraje “aplica la capacidad en tarjeta de propiedad de es de 3290 kg
 que equivale a 3.29 toneladas 
</text>
  </threadedComment>
  <threadedComment ref="X86" dT="2026-07-22T23:57:19.63" personId="{A47421CB-3A13-4E89-B4C0-03EFC5964D2C}" id="{D0021E75-532F-4C6A-9987-FBF13890B2DF}">
    <text xml:space="preserve">Ya no aplica cilindraje “aplica la capacidad en tarjeta de propiedad de es de 3290 kg
 que equivale a 3.29 toneladas 
</text>
  </threadedComment>
  <threadedComment ref="W92" dT="2026-07-22T23:52:29.99" personId="{A47421CB-3A13-4E89-B4C0-03EFC5964D2C}" id="{12FA62F0-0358-45AE-86D3-81CE81F3E725}">
    <text xml:space="preserve">La tarjeta de propiedad clasifica como camioneta oeri es una vand
</text>
  </threadedComment>
  <threadedComment ref="K108" dT="2026-05-21T23:11:44.38" personId="{A47421CB-3A13-4E89-B4C0-03EFC5964D2C}" id="{0DA2FC6A-1934-487A-B1FD-B7DF9E511697}">
    <text>NO HAY UN VEHICULO NUMERADO COMO 98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24DAF-0AD9-4B50-8384-A94A85039960}">
  <dimension ref="A2:B13"/>
  <sheetViews>
    <sheetView workbookViewId="0">
      <selection activeCell="L14" sqref="L14"/>
    </sheetView>
  </sheetViews>
  <sheetFormatPr baseColWidth="10" defaultRowHeight="14.4" x14ac:dyDescent="0.3"/>
  <cols>
    <col min="1" max="1" width="16.5546875" bestFit="1" customWidth="1"/>
    <col min="2" max="2" width="23.5546875" bestFit="1" customWidth="1"/>
  </cols>
  <sheetData>
    <row r="2" spans="1:2" ht="15" thickBot="1" x14ac:dyDescent="0.35"/>
    <row r="3" spans="1:2" ht="15" thickBot="1" x14ac:dyDescent="0.35">
      <c r="A3" s="102" t="s">
        <v>289</v>
      </c>
      <c r="B3" s="103" t="s">
        <v>291</v>
      </c>
    </row>
    <row r="4" spans="1:2" x14ac:dyDescent="0.3">
      <c r="A4" s="96" t="s">
        <v>58</v>
      </c>
      <c r="B4" s="97">
        <v>2242800</v>
      </c>
    </row>
    <row r="5" spans="1:2" x14ac:dyDescent="0.3">
      <c r="A5" s="98" t="s">
        <v>46</v>
      </c>
      <c r="B5" s="99">
        <v>16129400</v>
      </c>
    </row>
    <row r="6" spans="1:2" x14ac:dyDescent="0.3">
      <c r="A6" s="98" t="s">
        <v>37</v>
      </c>
      <c r="B6" s="99">
        <v>16349000</v>
      </c>
    </row>
    <row r="7" spans="1:2" x14ac:dyDescent="0.3">
      <c r="A7" s="98" t="s">
        <v>32</v>
      </c>
      <c r="B7" s="99">
        <v>12971500</v>
      </c>
    </row>
    <row r="8" spans="1:2" x14ac:dyDescent="0.3">
      <c r="A8" s="98" t="s">
        <v>43</v>
      </c>
      <c r="B8" s="99">
        <v>10372100</v>
      </c>
    </row>
    <row r="9" spans="1:2" x14ac:dyDescent="0.3">
      <c r="A9" s="98" t="s">
        <v>75</v>
      </c>
      <c r="B9" s="99">
        <v>7944400</v>
      </c>
    </row>
    <row r="10" spans="1:2" x14ac:dyDescent="0.3">
      <c r="A10" s="98" t="s">
        <v>28</v>
      </c>
      <c r="B10" s="99">
        <v>11062900</v>
      </c>
    </row>
    <row r="11" spans="1:2" x14ac:dyDescent="0.3">
      <c r="A11" s="98" t="s">
        <v>30</v>
      </c>
      <c r="B11" s="99">
        <v>7325400</v>
      </c>
    </row>
    <row r="12" spans="1:2" ht="15" thickBot="1" x14ac:dyDescent="0.35">
      <c r="A12" s="100" t="s">
        <v>49</v>
      </c>
      <c r="B12" s="101">
        <v>8875000</v>
      </c>
    </row>
    <row r="13" spans="1:2" ht="15" thickBot="1" x14ac:dyDescent="0.35">
      <c r="A13" s="104" t="s">
        <v>290</v>
      </c>
      <c r="B13" s="105">
        <v>93272500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79291-A2CF-40A8-A37F-FD09F7D38549}">
  <dimension ref="B2:AI108"/>
  <sheetViews>
    <sheetView tabSelected="1" topLeftCell="C1" zoomScale="130" zoomScaleNormal="130" workbookViewId="0">
      <pane xSplit="2" ySplit="3" topLeftCell="S6" activePane="bottomRight" state="frozen"/>
      <selection activeCell="C1" sqref="C1"/>
      <selection pane="topRight" activeCell="E1" sqref="E1"/>
      <selection pane="bottomLeft" activeCell="C4" sqref="C4"/>
      <selection pane="bottomRight" activeCell="U1" sqref="U1:V1048576"/>
    </sheetView>
  </sheetViews>
  <sheetFormatPr baseColWidth="10" defaultColWidth="11.44140625" defaultRowHeight="10.199999999999999" x14ac:dyDescent="0.3"/>
  <cols>
    <col min="1" max="1" width="11.44140625" style="1"/>
    <col min="2" max="2" width="13.33203125" style="2" bestFit="1" customWidth="1"/>
    <col min="3" max="3" width="7.6640625" style="1" customWidth="1"/>
    <col min="4" max="4" width="6.6640625" style="1" customWidth="1"/>
    <col min="5" max="5" width="12.109375" style="1" customWidth="1"/>
    <col min="6" max="6" width="10.6640625" style="1" customWidth="1"/>
    <col min="7" max="9" width="9.5546875" style="1" customWidth="1"/>
    <col min="10" max="10" width="8.33203125" style="1" customWidth="1"/>
    <col min="11" max="11" width="9.88671875" style="1" customWidth="1"/>
    <col min="12" max="12" width="12.88671875" style="1" customWidth="1"/>
    <col min="13" max="13" width="11.88671875" style="1" customWidth="1"/>
    <col min="14" max="14" width="10.5546875" style="1" bestFit="1" customWidth="1"/>
    <col min="15" max="19" width="10.5546875" style="1" customWidth="1"/>
    <col min="20" max="20" width="12.21875" style="1" customWidth="1"/>
    <col min="21" max="22" width="10.5546875" style="1" hidden="1" customWidth="1"/>
    <col min="23" max="23" width="20.5546875" style="2" customWidth="1"/>
    <col min="24" max="24" width="12.77734375" style="1" bestFit="1" customWidth="1"/>
    <col min="25" max="25" width="8.6640625" style="1" customWidth="1"/>
    <col min="26" max="26" width="26" style="1" customWidth="1"/>
    <col min="27" max="27" width="15.33203125" style="1" customWidth="1"/>
    <col min="28" max="28" width="10" style="1" customWidth="1"/>
    <col min="29" max="29" width="12.5546875" style="1" customWidth="1"/>
    <col min="30" max="31" width="11.44140625" style="1" hidden="1" customWidth="1"/>
    <col min="32" max="35" width="0" style="1" hidden="1" customWidth="1"/>
    <col min="36" max="16384" width="11.44140625" style="1"/>
  </cols>
  <sheetData>
    <row r="2" spans="2:35" ht="25.5" customHeight="1" thickBot="1" x14ac:dyDescent="0.35">
      <c r="C2" s="124" t="s">
        <v>0</v>
      </c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</row>
    <row r="3" spans="2:35" ht="51.6" thickBot="1" x14ac:dyDescent="0.35">
      <c r="B3" s="78" t="s">
        <v>1</v>
      </c>
      <c r="C3" s="79" t="s">
        <v>2</v>
      </c>
      <c r="D3" s="80" t="s">
        <v>3</v>
      </c>
      <c r="E3" s="80" t="s">
        <v>4</v>
      </c>
      <c r="F3" s="80" t="s">
        <v>5</v>
      </c>
      <c r="G3" s="80" t="s">
        <v>6</v>
      </c>
      <c r="H3" s="80" t="s">
        <v>258</v>
      </c>
      <c r="I3" s="80" t="s">
        <v>183</v>
      </c>
      <c r="J3" s="80" t="s">
        <v>7</v>
      </c>
      <c r="K3" s="80" t="s">
        <v>8</v>
      </c>
      <c r="L3" s="81" t="s">
        <v>9</v>
      </c>
      <c r="M3" s="80" t="s">
        <v>10</v>
      </c>
      <c r="N3" s="80" t="s">
        <v>11</v>
      </c>
      <c r="O3" s="80" t="s">
        <v>252</v>
      </c>
      <c r="P3" s="80" t="s">
        <v>254</v>
      </c>
      <c r="Q3" s="80" t="s">
        <v>255</v>
      </c>
      <c r="R3" s="80" t="s">
        <v>189</v>
      </c>
      <c r="S3" s="80" t="s">
        <v>287</v>
      </c>
      <c r="T3" s="80" t="s">
        <v>288</v>
      </c>
      <c r="U3" s="80" t="s">
        <v>12</v>
      </c>
      <c r="V3" s="80" t="s">
        <v>13</v>
      </c>
      <c r="W3" s="80" t="s">
        <v>14</v>
      </c>
      <c r="X3" s="80" t="s">
        <v>15</v>
      </c>
      <c r="Y3" s="80" t="s">
        <v>256</v>
      </c>
      <c r="Z3" s="80" t="s">
        <v>253</v>
      </c>
      <c r="AA3" s="80" t="s">
        <v>16</v>
      </c>
      <c r="AB3" s="80" t="s">
        <v>17</v>
      </c>
      <c r="AC3" s="82" t="s">
        <v>18</v>
      </c>
      <c r="AD3" s="1">
        <v>1</v>
      </c>
      <c r="AE3" s="1">
        <v>2</v>
      </c>
      <c r="AF3" s="27" t="s">
        <v>19</v>
      </c>
      <c r="AG3" s="1">
        <v>4</v>
      </c>
    </row>
    <row r="4" spans="2:35" ht="24" customHeight="1" x14ac:dyDescent="0.3">
      <c r="B4" s="151" t="s">
        <v>20</v>
      </c>
      <c r="C4" s="83">
        <v>1</v>
      </c>
      <c r="D4" s="7" t="s">
        <v>21</v>
      </c>
      <c r="E4" s="8" t="s">
        <v>22</v>
      </c>
      <c r="F4" s="8" t="s">
        <v>23</v>
      </c>
      <c r="G4" s="7">
        <v>2008</v>
      </c>
      <c r="H4" s="7">
        <f>2026-G4</f>
        <v>18</v>
      </c>
      <c r="I4" s="7" t="str">
        <f>IF(H4&gt;=10,"10 o mas años","menos de 10 años")</f>
        <v>10 o mas años</v>
      </c>
      <c r="J4" s="77" t="s">
        <v>24</v>
      </c>
      <c r="K4" s="9">
        <v>5</v>
      </c>
      <c r="L4" s="10">
        <v>46386</v>
      </c>
      <c r="M4" s="10">
        <f t="shared" ref="M4:M35" si="0">+L4+1</f>
        <v>46387</v>
      </c>
      <c r="N4" s="11">
        <v>46751</v>
      </c>
      <c r="O4" s="66" cm="1">
        <f t="array" ref="O4">_xlfn.IFS(W4="CAMPEROS Y CAMIONETAS",_xlfn.IFS(AND(Z4="Menos de 1.500 c.c.",I4="menos de 10 años"),'TARIFAS MAS RUNT'!$E$14,AND(Z4="Menos de 1.500 c.c.",I4="10 o mas años"),'TARIFAS MAS RUNT'!$E$15,AND(Z4="Entre 1.500 y 2.500 c.c.",I4="menos de 10 años"),'TARIFAS MAS RUNT'!$E$16,AND(Z4="Entre 1.500 y 2.500 c.c.",I4="10 o mas años"),'TARIFAS MAS RUNT'!$E$17,AND(Z4="Más de 2.500 c.c.",I4="menos de 10 años"),'TARIFAS MAS RUNT'!$E$18,AND(Z4="Más de 2.500 c.c.",I4="10 o mas años"),'TARIFAS MAS RUNT'!$E$19,TRUE,"Sin Tarifa"),W4="CARGA O MIXTOS",_xlfn.IFS(Z4="Menos de 5 Toneladas",'TARIFAS MAS RUNT'!$E$20,Z4="Entre 5 y 15 Toneladas",'TARIFAS MAS RUNT'!$E$21,Z4="Más de 15 Toneladas",'TARIFAS MAS RUNT'!$E$22,TRUE,"Sin Tarifa"),W4="OFICIALES ESPECIALES",_xlfn.IFS(Z4="Menos de 1.500 c.c.",'TARIFAS MAS RUNT'!$E$23,Z4="Entre 1.500 y 2.500 c.c.",'TARIFAS MAS RUNT'!$E$24,Z4="Más de 2.500 c.c.",'TARIFAS MAS RUNT'!$E$25,TRUE,"Sin Tarifa"),W4="AUTOMOVILES FAMILIARES",_xlfn.IFS(AND(Z4="Menos de 1.500 c.c.",I4="menos de 10 años"),'TARIFAS MAS RUNT'!$E$26,AND(Z4="Menos de 1.500 c.c.",I4="10 o mas años"),'TARIFAS MAS RUNT'!$E$27,AND(Z4="Entre 1.500 y 2.500 c.c.",I4="menos de 10 años"),'TARIFAS MAS RUNT'!$E$28,AND(Z4="Entre 1.500 y 2.500 c.c.",I4="10 o mas años"),'TARIFAS MAS RUNT'!$E$29,AND(Z4="Más de 2.500 c.c.",I4="menos de 10 años"),'TARIFAS MAS RUNT'!$E$30,AND(Z4="Más de 2.500 c.c.",I4="10 o mas años"),'TARIFAS MAS RUNT'!$E$31,TRUE,"Sin Tarifa"),TRUE,"Clase no encontrada")</f>
        <v>1274000</v>
      </c>
      <c r="P4" s="66">
        <f>+_xlfn.XLOOKUP(O4,'[2]ReporteCotizaciones (2)'!$H$2:$H$90,'[2]ReporteCotizaciones (2)'!$F$2:$F$90)</f>
        <v>836600</v>
      </c>
      <c r="Q4" s="69">
        <f>+_xlfn.XLOOKUP(O4,Hoja3!$L$3:$L$39,Hoja3!$I$3:$I$39)</f>
        <v>435000</v>
      </c>
      <c r="R4" s="69">
        <v>2400</v>
      </c>
      <c r="S4" s="69">
        <f>+P4+Q4+R4</f>
        <v>1274000</v>
      </c>
      <c r="T4" s="69" t="b">
        <f>+O4=S4</f>
        <v>1</v>
      </c>
      <c r="U4" s="11" t="s">
        <v>25</v>
      </c>
      <c r="V4" s="11"/>
      <c r="W4" s="17" t="s">
        <v>26</v>
      </c>
      <c r="X4" s="13">
        <v>2700</v>
      </c>
      <c r="Y4" s="13" t="s">
        <v>257</v>
      </c>
      <c r="Z4" s="13" t="str">
        <f>IF(OR(W4="CAMPEROS Y CAMIONETAS",W4="VEHICULOS FAMILIARES",W4="AUTOS NEGOCIO"),        IF(X4&lt;1500,"Menos de 1.500 c.c.",            IF(X4&lt;=2500,"Entre 1.500 y 2.500 c.c.","Más de 2.500 c.c.")),        IF(W4="CARGA O MIXTOS",            IF(X4&lt;5000,"Menos de 5 Toneladas",                IF(X4&lt;=15000,"Entre 5 y 15 Toneladas","Más de 15 Toneladas")),            IF(W4="OFICIALES ESPECIALES",                IF(X4&lt;1500,"Menos de 1.500 c.c.",                    IF(X4&lt;=2500,"Entre 1.500 y 2.500 c.c.","Más de 2.500 c.c.")),                IF(OR(W4="VEHICULOS 6 o más pasajeros",W4="AUTOMOVILES FAMILIARES"),                    IF(X4&lt;1500,"Menos de 1.500 c.c.",                        IF(X4&lt;2500,"Entre 1.500 y 2.500 c.c.","2.500 o más c.c.")),                    ""))))</f>
        <v>Más de 2.500 c.c.</v>
      </c>
      <c r="AA4" s="12" t="s">
        <v>27</v>
      </c>
      <c r="AB4" s="14">
        <v>232</v>
      </c>
      <c r="AC4" s="84" t="s">
        <v>28</v>
      </c>
      <c r="AD4" s="1">
        <v>1</v>
      </c>
      <c r="AE4" s="1" t="b">
        <f>+C4=AD4</f>
        <v>1</v>
      </c>
      <c r="AF4" s="1">
        <f>+_xlfn.XLOOKUP(D4,'[3]SOAT A ADQUIRIR 2025 _2026'!$B$2:$B$106,'[3]SOAT A ADQUIRIR 2025 _2026'!$M$2:$M$106)</f>
        <v>232</v>
      </c>
      <c r="AG4" s="1" t="b">
        <f>+AB4=AF4</f>
        <v>1</v>
      </c>
      <c r="AH4" s="1" t="b">
        <f>+AI4=O4</f>
        <v>1</v>
      </c>
      <c r="AI4" s="1">
        <f>+_xlfn.XLOOKUP(AB4,Hoja3!$D$3:$D$39,Hoja3!$L$3:$L$39)</f>
        <v>1274000</v>
      </c>
    </row>
    <row r="5" spans="2:35" ht="24" customHeight="1" x14ac:dyDescent="0.3">
      <c r="B5" s="152"/>
      <c r="C5" s="83">
        <v>2</v>
      </c>
      <c r="D5" s="7" t="s">
        <v>29</v>
      </c>
      <c r="E5" s="8" t="s">
        <v>22</v>
      </c>
      <c r="F5" s="8" t="s">
        <v>23</v>
      </c>
      <c r="G5" s="7">
        <v>2008</v>
      </c>
      <c r="H5" s="7">
        <f t="shared" ref="H5:H68" si="1">2026-G5</f>
        <v>18</v>
      </c>
      <c r="I5" s="7" t="str">
        <f t="shared" ref="I5:I68" si="2">IF(H5&gt;=10,"10 o mas años","menos de 10 años")</f>
        <v>10 o mas años</v>
      </c>
      <c r="J5" s="77" t="s">
        <v>24</v>
      </c>
      <c r="K5" s="29">
        <v>5</v>
      </c>
      <c r="L5" s="10">
        <v>46386</v>
      </c>
      <c r="M5" s="10">
        <f t="shared" si="0"/>
        <v>46387</v>
      </c>
      <c r="N5" s="11">
        <v>46751</v>
      </c>
      <c r="O5" s="66" cm="1">
        <f t="array" ref="O5">_xlfn.IFS(W5="CAMPEROS Y CAMIONETAS",_xlfn.IFS(AND(Z5="Menos de 1.500 c.c.",I5="menos de 10 años"),'TARIFAS MAS RUNT'!$E$14,AND(Z5="Menos de 1.500 c.c.",I5="10 o mas años"),'TARIFAS MAS RUNT'!$E$15,AND(Z5="Entre 1.500 y 2.500 c.c.",I5="menos de 10 años"),'TARIFAS MAS RUNT'!$E$16,AND(Z5="Entre 1.500 y 2.500 c.c.",I5="10 o mas años"),'TARIFAS MAS RUNT'!$E$17,AND(Z5="Más de 2.500 c.c.",I5="menos de 10 años"),'TARIFAS MAS RUNT'!$E$18,AND(Z5="Más de 2.500 c.c.",I5="10 o mas años"),'TARIFAS MAS RUNT'!$E$19,TRUE,"Sin Tarifa"),W5="CARGA O MIXTOS",_xlfn.IFS(Z5="Menos de 5 Toneladas",'TARIFAS MAS RUNT'!$E$20,Z5="Entre 5 y 15 Toneladas",'TARIFAS MAS RUNT'!$E$21,Z5="Más de 15 Toneladas",'TARIFAS MAS RUNT'!$E$22,TRUE,"Sin Tarifa"),W5="OFICIALES ESPECIALES",_xlfn.IFS(Z5="Menos de 1.500 c.c.",'TARIFAS MAS RUNT'!$E$23,Z5="Entre 1.500 y 2.500 c.c.",'TARIFAS MAS RUNT'!$E$24,Z5="Más de 2.500 c.c.",'TARIFAS MAS RUNT'!$E$25,TRUE,"Sin Tarifa"),W5="AUTOMOVILES FAMILIARES",_xlfn.IFS(AND(Z5="Menos de 1.500 c.c.",I5="menos de 10 años"),'TARIFAS MAS RUNT'!$E$26,AND(Z5="Menos de 1.500 c.c.",I5="10 o mas años"),'TARIFAS MAS RUNT'!$E$27,AND(Z5="Entre 1.500 y 2.500 c.c.",I5="menos de 10 años"),'TARIFAS MAS RUNT'!$E$28,AND(Z5="Entre 1.500 y 2.500 c.c.",I5="10 o mas años"),'TARIFAS MAS RUNT'!$E$29,AND(Z5="Más de 2.500 c.c.",I5="menos de 10 años"),'TARIFAS MAS RUNT'!$E$30,AND(Z5="Más de 2.500 c.c.",I5="10 o mas años"),'TARIFAS MAS RUNT'!$E$31,TRUE,"Sin Tarifa"),TRUE,"Clase no encontrada")</f>
        <v>1274000</v>
      </c>
      <c r="P5" s="66">
        <f>+_xlfn.XLOOKUP(O5,'[2]ReporteCotizaciones (2)'!$H$2:$H$90,'[2]ReporteCotizaciones (2)'!$F$2:$F$90)</f>
        <v>836600</v>
      </c>
      <c r="Q5" s="69">
        <f>+_xlfn.XLOOKUP(O5,Hoja3!$L$3:$L$39,Hoja3!$I$3:$I$39)</f>
        <v>435000</v>
      </c>
      <c r="R5" s="69">
        <v>2400</v>
      </c>
      <c r="S5" s="69">
        <f t="shared" ref="S5:S68" si="3">+P5+Q5+R5</f>
        <v>1274000</v>
      </c>
      <c r="T5" s="69" t="b">
        <f t="shared" ref="T5:T68" si="4">+O5=S5</f>
        <v>1</v>
      </c>
      <c r="U5" s="11"/>
      <c r="V5" s="11"/>
      <c r="W5" s="17" t="s">
        <v>26</v>
      </c>
      <c r="X5" s="13">
        <v>2700</v>
      </c>
      <c r="Y5" s="13" t="s">
        <v>257</v>
      </c>
      <c r="Z5" s="13" t="str">
        <f>IF(OR(W5="CAMPEROS Y CAMIONETAS",W5="VEHICULOS FAMILIARES",W5="AUTOS NEGOCIO"),        IF(X5&lt;1500,"Menos de 1.500 c.c.",            IF(X5&lt;=2500,"Entre 1.500 y 2.500 c.c.","Más de 2.500 c.c.")),        IF(W5="CARGA O MIXTOS",            IF(X5&lt;5000,"Menos de 5 Toneladas",                IF(X5&lt;=15000,"Entre 5 y 15 Toneladas","Más de 15 Toneladas")),            IF(W5="OFICIALES ESPECIALES",                IF(X5&lt;1500,"Menos de 1.500 c.c.",                    IF(X5&lt;=2500,"Entre 1.500 y 2.500 c.c.","Más de 2.500 c.c.")),                IF(OR(W5="VEHICULOS 6 o más pasajeros",W5="AUTOMOVILES FAMILIARES"),                    IF(X5&lt;1500,"Menos de 1.500 c.c.",                        IF(X5&lt;2500,"Entre 1.500 y 2.500 c.c.","2.500 o más c.c.")),                    ""))))</f>
        <v>Más de 2.500 c.c.</v>
      </c>
      <c r="AA5" s="12" t="s">
        <v>27</v>
      </c>
      <c r="AB5" s="14">
        <v>232</v>
      </c>
      <c r="AC5" s="84" t="s">
        <v>30</v>
      </c>
      <c r="AD5" s="1">
        <v>2</v>
      </c>
      <c r="AE5" s="1" t="b">
        <f t="shared" ref="AE5:AE68" si="5">+C5=AD5</f>
        <v>1</v>
      </c>
      <c r="AF5" s="1">
        <f>+_xlfn.XLOOKUP(D5,'[3]SOAT A ADQUIRIR 2025 _2026'!$B$2:$B$106,'[3]SOAT A ADQUIRIR 2025 _2026'!$M$2:$M$106)</f>
        <v>232</v>
      </c>
      <c r="AG5" s="1" t="b">
        <f t="shared" ref="AG5:AG68" si="6">+AB5=AF5</f>
        <v>1</v>
      </c>
      <c r="AH5" s="1" t="b">
        <f t="shared" ref="AH5:AH12" si="7">+AI5=O5</f>
        <v>1</v>
      </c>
      <c r="AI5" s="1">
        <f>+_xlfn.XLOOKUP(AB5,Hoja3!$D$3:$D$39,Hoja3!$L$3:$L$39)</f>
        <v>1274000</v>
      </c>
    </row>
    <row r="6" spans="2:35" ht="24" customHeight="1" x14ac:dyDescent="0.3">
      <c r="B6" s="152"/>
      <c r="C6" s="83">
        <v>3</v>
      </c>
      <c r="D6" s="7" t="s">
        <v>31</v>
      </c>
      <c r="E6" s="8" t="s">
        <v>22</v>
      </c>
      <c r="F6" s="8" t="s">
        <v>23</v>
      </c>
      <c r="G6" s="7">
        <v>2008</v>
      </c>
      <c r="H6" s="7">
        <f t="shared" si="1"/>
        <v>18</v>
      </c>
      <c r="I6" s="7" t="str">
        <f t="shared" si="2"/>
        <v>10 o mas años</v>
      </c>
      <c r="J6" s="77" t="s">
        <v>24</v>
      </c>
      <c r="K6" s="29">
        <v>5</v>
      </c>
      <c r="L6" s="10">
        <v>46386</v>
      </c>
      <c r="M6" s="10">
        <f t="shared" si="0"/>
        <v>46387</v>
      </c>
      <c r="N6" s="11">
        <v>46751</v>
      </c>
      <c r="O6" s="66" cm="1">
        <f t="array" ref="O6">_xlfn.IFS(W6="CAMPEROS Y CAMIONETAS",_xlfn.IFS(AND(Z6="Menos de 1.500 c.c.",I6="menos de 10 años"),'TARIFAS MAS RUNT'!$E$14,AND(Z6="Menos de 1.500 c.c.",I6="10 o mas años"),'TARIFAS MAS RUNT'!$E$15,AND(Z6="Entre 1.500 y 2.500 c.c.",I6="menos de 10 años"),'TARIFAS MAS RUNT'!$E$16,AND(Z6="Entre 1.500 y 2.500 c.c.",I6="10 o mas años"),'TARIFAS MAS RUNT'!$E$17,AND(Z6="Más de 2.500 c.c.",I6="menos de 10 años"),'TARIFAS MAS RUNT'!$E$18,AND(Z6="Más de 2.500 c.c.",I6="10 o mas años"),'TARIFAS MAS RUNT'!$E$19,TRUE,"Sin Tarifa"),W6="CARGA O MIXTOS",_xlfn.IFS(Z6="Menos de 5 Toneladas",'TARIFAS MAS RUNT'!$E$20,Z6="Entre 5 y 15 Toneladas",'TARIFAS MAS RUNT'!$E$21,Z6="Más de 15 Toneladas",'TARIFAS MAS RUNT'!$E$22,TRUE,"Sin Tarifa"),W6="OFICIALES ESPECIALES",_xlfn.IFS(Z6="Menos de 1.500 c.c.",'TARIFAS MAS RUNT'!$E$23,Z6="Entre 1.500 y 2.500 c.c.",'TARIFAS MAS RUNT'!$E$24,Z6="Más de 2.500 c.c.",'TARIFAS MAS RUNT'!$E$25,TRUE,"Sin Tarifa"),W6="AUTOMOVILES FAMILIARES",_xlfn.IFS(AND(Z6="Menos de 1.500 c.c.",I6="menos de 10 años"),'TARIFAS MAS RUNT'!$E$26,AND(Z6="Menos de 1.500 c.c.",I6="10 o mas años"),'TARIFAS MAS RUNT'!$E$27,AND(Z6="Entre 1.500 y 2.500 c.c.",I6="menos de 10 años"),'TARIFAS MAS RUNT'!$E$28,AND(Z6="Entre 1.500 y 2.500 c.c.",I6="10 o mas años"),'TARIFAS MAS RUNT'!$E$29,AND(Z6="Más de 2.500 c.c.",I6="menos de 10 años"),'TARIFAS MAS RUNT'!$E$30,AND(Z6="Más de 2.500 c.c.",I6="10 o mas años"),'TARIFAS MAS RUNT'!$E$31,TRUE,"Sin Tarifa"),TRUE,"Clase no encontrada")</f>
        <v>1274000</v>
      </c>
      <c r="P6" s="66">
        <f>+_xlfn.XLOOKUP(O6,'[2]ReporteCotizaciones (2)'!$H$2:$H$90,'[2]ReporteCotizaciones (2)'!$F$2:$F$90)</f>
        <v>836600</v>
      </c>
      <c r="Q6" s="69">
        <f>+_xlfn.XLOOKUP(O6,Hoja3!$L$3:$L$39,Hoja3!$I$3:$I$39)</f>
        <v>435000</v>
      </c>
      <c r="R6" s="69">
        <v>2400</v>
      </c>
      <c r="S6" s="69">
        <f t="shared" si="3"/>
        <v>1274000</v>
      </c>
      <c r="T6" s="69" t="b">
        <f t="shared" si="4"/>
        <v>1</v>
      </c>
      <c r="U6" s="11"/>
      <c r="V6" s="11"/>
      <c r="W6" s="17" t="s">
        <v>26</v>
      </c>
      <c r="X6" s="13">
        <v>2700</v>
      </c>
      <c r="Y6" s="13" t="s">
        <v>257</v>
      </c>
      <c r="Z6" s="13" t="str">
        <f t="shared" ref="Z6:Z67" si="8">IF(OR(W6="CAMPEROS Y CAMIONETAS",W6="VEHICULOS FAMILIARES",W6="AUTOS NEGOCIO"),        IF(X6&lt;1500,"Menos de 1.500 c.c.",            IF(X6&lt;=2500,"Entre 1.500 y 2.500 c.c.","Más de 2.500 c.c.")),        IF(W6="CARGA O MIXTOS",            IF(X6&lt;5000,"Menos de 5 Toneladas",                IF(X6&lt;=15000,"Entre 5 y 15 Toneladas","Más de 15 Toneladas")),            IF(W6="OFICIALES ESPECIALES",                IF(X6&lt;1500,"Menos de 1.500 c.c.",                    IF(X6&lt;=2500,"Entre 1.500 y 2.500 c.c.","Más de 2.500 c.c.")),                IF(OR(W6="VEHICULOS 6 o más pasajeros",W6="AUTOMOVILES FAMILIARES"),                    IF(X6&lt;1500,"Menos de 1.500 c.c.",                        IF(X6&lt;2500,"Entre 1.500 y 2.500 c.c.","2.500 o más c.c.")),                    ""))))</f>
        <v>Más de 2.500 c.c.</v>
      </c>
      <c r="AA6" s="12" t="s">
        <v>27</v>
      </c>
      <c r="AB6" s="14">
        <v>232</v>
      </c>
      <c r="AC6" s="84" t="s">
        <v>32</v>
      </c>
      <c r="AD6" s="1">
        <v>3</v>
      </c>
      <c r="AE6" s="1" t="b">
        <f t="shared" si="5"/>
        <v>1</v>
      </c>
      <c r="AF6" s="1">
        <f>+_xlfn.XLOOKUP(D6,'[3]SOAT A ADQUIRIR 2025 _2026'!$B$2:$B$106,'[3]SOAT A ADQUIRIR 2025 _2026'!$M$2:$M$106)</f>
        <v>232</v>
      </c>
      <c r="AG6" s="1" t="b">
        <f t="shared" si="6"/>
        <v>1</v>
      </c>
      <c r="AH6" s="1" t="b">
        <f t="shared" si="7"/>
        <v>1</v>
      </c>
      <c r="AI6" s="1">
        <f>+_xlfn.XLOOKUP(AB6,Hoja3!$D$3:$D$39,Hoja3!$L$3:$L$39)</f>
        <v>1274000</v>
      </c>
    </row>
    <row r="7" spans="2:35" ht="30.6" x14ac:dyDescent="0.3">
      <c r="B7" s="152"/>
      <c r="C7" s="83">
        <v>4</v>
      </c>
      <c r="D7" s="7" t="s">
        <v>33</v>
      </c>
      <c r="E7" s="77" t="s">
        <v>293</v>
      </c>
      <c r="F7" s="7" t="s">
        <v>34</v>
      </c>
      <c r="G7" s="7">
        <v>2023</v>
      </c>
      <c r="H7" s="7">
        <f t="shared" si="1"/>
        <v>3</v>
      </c>
      <c r="I7" s="7" t="str">
        <f t="shared" si="2"/>
        <v>menos de 10 años</v>
      </c>
      <c r="J7" s="7" t="s">
        <v>35</v>
      </c>
      <c r="K7" s="70">
        <v>5</v>
      </c>
      <c r="L7" s="10">
        <v>46386</v>
      </c>
      <c r="M7" s="10">
        <f t="shared" si="0"/>
        <v>46387</v>
      </c>
      <c r="N7" s="11">
        <v>46751</v>
      </c>
      <c r="O7" s="66" cm="1">
        <f t="array" ref="O7">_xlfn.IFS(W7="CAMPEROS Y CAMIONETAS",_xlfn.IFS(AND(Z7="Menos de 1.500 c.c.",I7="menos de 10 años"),'TARIFAS MAS RUNT'!$E$14,AND(Z7="Menos de 1.500 c.c.",I7="10 o mas años"),'TARIFAS MAS RUNT'!$E$15,AND(Z7="Entre 1.500 y 2.500 c.c.",I7="menos de 10 años"),'TARIFAS MAS RUNT'!$E$16,AND(Z7="Entre 1.500 y 2.500 c.c.",I7="10 o mas años"),'TARIFAS MAS RUNT'!$E$17,AND(Z7="Más de 2.500 c.c.",I7="menos de 10 años"),'TARIFAS MAS RUNT'!$E$18,AND(Z7="Más de 2.500 c.c.",I7="10 o mas años"),'TARIFAS MAS RUNT'!$E$19,TRUE,"Sin Tarifa"),W7="CARGA O MIXTOS",_xlfn.IFS(Z7="Menos de 5 Toneladas",'TARIFAS MAS RUNT'!$E$20,Z7="Entre 5 y 15 Toneladas",'TARIFAS MAS RUNT'!$E$21,Z7="Más de 15 Toneladas",'TARIFAS MAS RUNT'!$E$22,TRUE,"Sin Tarifa"),W7="OFICIALES ESPECIALES",_xlfn.IFS(Z7="Menos de 1.500 c.c.",'TARIFAS MAS RUNT'!$E$23,Z7="Entre 1.500 y 2.500 c.c.",'TARIFAS MAS RUNT'!$E$24,Z7="Más de 2.500 c.c.",'TARIFAS MAS RUNT'!$E$25,TRUE,"Sin Tarifa"),W7="AUTOMOVILES FAMILIARES",_xlfn.IFS(AND(Z7="Menos de 1.500 c.c.",I7="menos de 10 años"),'TARIFAS MAS RUNT'!$E$26,AND(Z7="Menos de 1.500 c.c.",I7="10 o mas años"),'TARIFAS MAS RUNT'!$E$27,AND(Z7="Entre 1.500 y 2.500 c.c.",I7="menos de 10 años"),'TARIFAS MAS RUNT'!$E$28,AND(Z7="Entre 1.500 y 2.500 c.c.",I7="10 o mas años"),'TARIFAS MAS RUNT'!$E$29,AND(Z7="Más de 2.500 c.c.",I7="menos de 10 años"),'TARIFAS MAS RUNT'!$E$30,AND(Z7="Más de 2.500 c.c.",I7="10 o mas años"),'TARIFAS MAS RUNT'!$E$31,TRUE,"Sin Tarifa"),TRUE,"Clase no encontrada")</f>
        <v>1110300</v>
      </c>
      <c r="P7" s="66">
        <f>+_xlfn.XLOOKUP(O7,'[2]ReporteCotizaciones (2)'!$H$2:$H$90,'[2]ReporteCotizaciones (2)'!$F$2:$F$90)</f>
        <v>728900</v>
      </c>
      <c r="Q7" s="69">
        <f>+_xlfn.XLOOKUP(O7,Hoja3!$L$3:$L$39,Hoja3!$I$3:$I$39)</f>
        <v>379000</v>
      </c>
      <c r="R7" s="69">
        <v>2400</v>
      </c>
      <c r="S7" s="69">
        <f t="shared" si="3"/>
        <v>1110300</v>
      </c>
      <c r="T7" s="69" t="b">
        <f t="shared" si="4"/>
        <v>1</v>
      </c>
      <c r="U7" s="11"/>
      <c r="V7" s="11"/>
      <c r="W7" s="17" t="s">
        <v>26</v>
      </c>
      <c r="X7" s="13">
        <v>3497</v>
      </c>
      <c r="Y7" s="13" t="s">
        <v>257</v>
      </c>
      <c r="Z7" s="13" t="str">
        <f t="shared" si="8"/>
        <v>Más de 2.500 c.c.</v>
      </c>
      <c r="AA7" s="12" t="s">
        <v>36</v>
      </c>
      <c r="AB7" s="14">
        <v>231</v>
      </c>
      <c r="AC7" s="84" t="s">
        <v>37</v>
      </c>
      <c r="AD7" s="1">
        <v>4</v>
      </c>
      <c r="AE7" s="1" t="b">
        <f t="shared" si="5"/>
        <v>1</v>
      </c>
      <c r="AF7" s="1">
        <f>+_xlfn.XLOOKUP(D7,'[3]SOAT A ADQUIRIR 2025 _2026'!$B$2:$B$106,'[3]SOAT A ADQUIRIR 2025 _2026'!$M$2:$M$106)</f>
        <v>231</v>
      </c>
      <c r="AG7" s="1" t="b">
        <f t="shared" si="6"/>
        <v>1</v>
      </c>
      <c r="AH7" s="1" t="b">
        <f t="shared" si="7"/>
        <v>1</v>
      </c>
      <c r="AI7" s="1">
        <f>+_xlfn.XLOOKUP(AB7,Hoja3!$D$3:$D$39,Hoja3!$L$3:$L$39)</f>
        <v>1110300</v>
      </c>
    </row>
    <row r="8" spans="2:35" ht="24" customHeight="1" x14ac:dyDescent="0.3">
      <c r="B8" s="152"/>
      <c r="C8" s="83">
        <v>5</v>
      </c>
      <c r="D8" s="7" t="s">
        <v>38</v>
      </c>
      <c r="E8" s="15" t="s">
        <v>39</v>
      </c>
      <c r="F8" s="15" t="s">
        <v>40</v>
      </c>
      <c r="G8" s="7">
        <v>2014</v>
      </c>
      <c r="H8" s="7">
        <f t="shared" si="1"/>
        <v>12</v>
      </c>
      <c r="I8" s="7" t="str">
        <f t="shared" si="2"/>
        <v>10 o mas años</v>
      </c>
      <c r="J8" s="7" t="s">
        <v>24</v>
      </c>
      <c r="K8" s="30">
        <v>3</v>
      </c>
      <c r="L8" s="10">
        <v>46386</v>
      </c>
      <c r="M8" s="10">
        <f t="shared" si="0"/>
        <v>46387</v>
      </c>
      <c r="N8" s="11">
        <v>46751</v>
      </c>
      <c r="O8" s="66" cm="1">
        <f t="array" ref="O8">_xlfn.IFS(W8="CAMPEROS Y CAMIONETAS",_xlfn.IFS(AND(Z8="Menos de 1.500 c.c.",I8="menos de 10 años"),'TARIFAS MAS RUNT'!$E$14,AND(Z8="Menos de 1.500 c.c.",I8="10 o mas años"),'TARIFAS MAS RUNT'!$E$15,AND(Z8="Entre 1.500 y 2.500 c.c.",I8="menos de 10 años"),'TARIFAS MAS RUNT'!$E$16,AND(Z8="Entre 1.500 y 2.500 c.c.",I8="10 o mas años"),'TARIFAS MAS RUNT'!$E$17,AND(Z8="Más de 2.500 c.c.",I8="menos de 10 años"),'TARIFAS MAS RUNT'!$E$18,AND(Z8="Más de 2.500 c.c.",I8="10 o mas años"),'TARIFAS MAS RUNT'!$E$19,TRUE,"Sin Tarifa"),W8="CARGA O MIXTOS",_xlfn.IFS(Z8="Menos de 5 Toneladas",'TARIFAS MAS RUNT'!$E$20,Z8="Entre 5 y 15 Toneladas",'TARIFAS MAS RUNT'!$E$21,Z8="Más de 15 Toneladas",'TARIFAS MAS RUNT'!$E$22,TRUE,"Sin Tarifa"),W8="OFICIALES ESPECIALES",_xlfn.IFS(Z8="Menos de 1.500 c.c.",'TARIFAS MAS RUNT'!$E$23,Z8="Entre 1.500 y 2.500 c.c.",'TARIFAS MAS RUNT'!$E$24,Z8="Más de 2.500 c.c.",'TARIFAS MAS RUNT'!$E$25,TRUE,"Sin Tarifa"),W8="AUTOMOVILES FAMILIARES",_xlfn.IFS(AND(Z8="Menos de 1.500 c.c.",I8="menos de 10 años"),'TARIFAS MAS RUNT'!$E$26,AND(Z8="Menos de 1.500 c.c.",I8="10 o mas años"),'TARIFAS MAS RUNT'!$E$27,AND(Z8="Entre 1.500 y 2.500 c.c.",I8="menos de 10 años"),'TARIFAS MAS RUNT'!$E$28,AND(Z8="Entre 1.500 y 2.500 c.c.",I8="10 o mas años"),'TARIFAS MAS RUNT'!$E$29,AND(Z8="Más de 2.500 c.c.",I8="menos de 10 años"),'TARIFAS MAS RUNT'!$E$30,AND(Z8="Más de 2.500 c.c.",I8="10 o mas años"),'TARIFAS MAS RUNT'!$E$31,TRUE,"Sin Tarifa"),TRUE,"Clase no encontrada")</f>
        <v>888400</v>
      </c>
      <c r="P8" s="66">
        <f>+_xlfn.XLOOKUP(O8,'[2]ReporteCotizaciones (2)'!$H$2:$H$90,'[2]ReporteCotizaciones (2)'!$F$2:$F$90)</f>
        <v>582900</v>
      </c>
      <c r="Q8" s="69">
        <f>+_xlfn.XLOOKUP(O8,Hoja3!$L$3:$L$39,Hoja3!$I$3:$I$39)</f>
        <v>303100</v>
      </c>
      <c r="R8" s="69">
        <v>2400</v>
      </c>
      <c r="S8" s="69">
        <f t="shared" si="3"/>
        <v>888400</v>
      </c>
      <c r="T8" s="69" t="b">
        <f t="shared" si="4"/>
        <v>1</v>
      </c>
      <c r="U8" s="11"/>
      <c r="V8" s="11"/>
      <c r="W8" s="12" t="s">
        <v>41</v>
      </c>
      <c r="X8" s="13">
        <v>2771</v>
      </c>
      <c r="Y8" s="13">
        <v>1235</v>
      </c>
      <c r="Z8" s="13" t="str">
        <f>IF(OR(W8="CAMPEROS Y CAMIONETAS",W8="VEHICULOS FAMILIARES",W8="AUTOS NEGOCIO"),        IF(Y8&lt;1500,"Menos de 1.500 c.c.",            IF(Y8&lt;=2500,"Entre 1.500 y 2.500 c.c.","Más de 2.500 c.c.")),        IF(W8="CARGA O MIXTOS",            IF(Y8&lt;5000,"Menos de 5 Toneladas",                IF(Y8&lt;=15000,"Entre 5 y 15 Toneladas","Más de 15 Toneladas")),            IF(W8="OFICIALES ESPECIALES",                IF(Y8&lt;1500,"Menos de 1.500 c.c.",                    IF(Y8&lt;=2500,"Entre 1.500 y 2.500 c.c.","Más de 2.500 c.c.")),                IF(OR(W8="VEHICULOS 6 o más pasajeros",W8="AUTOMOVILES FAMILIARES"),                    IF(Y8&lt;1500,"Menos de 1.500 c.c.",                        IF(Y8&lt;2500,"Entre 1.500 y 2.500 c.c.","2.500 o más c.c.")),                    ""))))</f>
        <v>Menos de 5 Toneladas</v>
      </c>
      <c r="AA8" s="12" t="s">
        <v>42</v>
      </c>
      <c r="AB8" s="14">
        <v>310</v>
      </c>
      <c r="AC8" s="84" t="s">
        <v>43</v>
      </c>
      <c r="AD8" s="1">
        <v>5</v>
      </c>
      <c r="AE8" s="1" t="b">
        <f t="shared" si="5"/>
        <v>1</v>
      </c>
      <c r="AF8" s="28">
        <f>+_xlfn.XLOOKUP(D8,'[3]SOAT A ADQUIRIR 2025 _2026'!$B$2:$B$106,'[3]SOAT A ADQUIRIR 2025 _2026'!$M$2:$M$106)</f>
        <v>232</v>
      </c>
      <c r="AG8" s="24" t="b">
        <f t="shared" si="6"/>
        <v>0</v>
      </c>
      <c r="AH8" s="1" t="b">
        <f t="shared" si="7"/>
        <v>1</v>
      </c>
      <c r="AI8" s="1">
        <f>+_xlfn.XLOOKUP(AB8,Hoja3!$D$3:$D$39,Hoja3!$L$3:$L$39)</f>
        <v>888400</v>
      </c>
    </row>
    <row r="9" spans="2:35" ht="24" customHeight="1" x14ac:dyDescent="0.3">
      <c r="B9" s="152"/>
      <c r="C9" s="83">
        <v>6</v>
      </c>
      <c r="D9" s="7" t="s">
        <v>44</v>
      </c>
      <c r="E9" s="15" t="s">
        <v>45</v>
      </c>
      <c r="F9" s="15" t="s">
        <v>40</v>
      </c>
      <c r="G9" s="7">
        <v>2014</v>
      </c>
      <c r="H9" s="7">
        <f t="shared" si="1"/>
        <v>12</v>
      </c>
      <c r="I9" s="7" t="str">
        <f t="shared" si="2"/>
        <v>10 o mas años</v>
      </c>
      <c r="J9" s="7" t="s">
        <v>24</v>
      </c>
      <c r="K9" s="30">
        <v>3</v>
      </c>
      <c r="L9" s="10">
        <v>46386</v>
      </c>
      <c r="M9" s="10">
        <f t="shared" si="0"/>
        <v>46387</v>
      </c>
      <c r="N9" s="11">
        <v>46751</v>
      </c>
      <c r="O9" s="66" cm="1">
        <f t="array" ref="O9">_xlfn.IFS(W9="CAMPEROS Y CAMIONETAS",_xlfn.IFS(AND(Z9="Menos de 1.500 c.c.",I9="menos de 10 años"),'TARIFAS MAS RUNT'!$E$14,AND(Z9="Menos de 1.500 c.c.",I9="10 o mas años"),'TARIFAS MAS RUNT'!$E$15,AND(Z9="Entre 1.500 y 2.500 c.c.",I9="menos de 10 años"),'TARIFAS MAS RUNT'!$E$16,AND(Z9="Entre 1.500 y 2.500 c.c.",I9="10 o mas años"),'TARIFAS MAS RUNT'!$E$17,AND(Z9="Más de 2.500 c.c.",I9="menos de 10 años"),'TARIFAS MAS RUNT'!$E$18,AND(Z9="Más de 2.500 c.c.",I9="10 o mas años"),'TARIFAS MAS RUNT'!$E$19,TRUE,"Sin Tarifa"),W9="CARGA O MIXTOS",_xlfn.IFS(Z9="Menos de 5 Toneladas",'TARIFAS MAS RUNT'!$E$20,Z9="Entre 5 y 15 Toneladas",'TARIFAS MAS RUNT'!$E$21,Z9="Más de 15 Toneladas",'TARIFAS MAS RUNT'!$E$22,TRUE,"Sin Tarifa"),W9="OFICIALES ESPECIALES",_xlfn.IFS(Z9="Menos de 1.500 c.c.",'TARIFAS MAS RUNT'!$E$23,Z9="Entre 1.500 y 2.500 c.c.",'TARIFAS MAS RUNT'!$E$24,Z9="Más de 2.500 c.c.",'TARIFAS MAS RUNT'!$E$25,TRUE,"Sin Tarifa"),W9="AUTOMOVILES FAMILIARES",_xlfn.IFS(AND(Z9="Menos de 1.500 c.c.",I9="menos de 10 años"),'TARIFAS MAS RUNT'!$E$26,AND(Z9="Menos de 1.500 c.c.",I9="10 o mas años"),'TARIFAS MAS RUNT'!$E$27,AND(Z9="Entre 1.500 y 2.500 c.c.",I9="menos de 10 años"),'TARIFAS MAS RUNT'!$E$28,AND(Z9="Entre 1.500 y 2.500 c.c.",I9="10 o mas años"),'TARIFAS MAS RUNT'!$E$29,AND(Z9="Más de 2.500 c.c.",I9="menos de 10 años"),'TARIFAS MAS RUNT'!$E$30,AND(Z9="Más de 2.500 c.c.",I9="10 o mas años"),'TARIFAS MAS RUNT'!$E$31,TRUE,"Sin Tarifa"),TRUE,"Clase no encontrada")</f>
        <v>888400</v>
      </c>
      <c r="P9" s="66">
        <f>+_xlfn.XLOOKUP(O9,'[2]ReporteCotizaciones (2)'!$H$2:$H$90,'[2]ReporteCotizaciones (2)'!$F$2:$F$90)</f>
        <v>582900</v>
      </c>
      <c r="Q9" s="69">
        <f>+_xlfn.XLOOKUP(O9,Hoja3!$L$3:$L$39,Hoja3!$I$3:$I$39)</f>
        <v>303100</v>
      </c>
      <c r="R9" s="69">
        <v>2400</v>
      </c>
      <c r="S9" s="69">
        <f t="shared" si="3"/>
        <v>888400</v>
      </c>
      <c r="T9" s="69" t="b">
        <f t="shared" si="4"/>
        <v>1</v>
      </c>
      <c r="U9" s="11"/>
      <c r="V9" s="11"/>
      <c r="W9" s="12" t="s">
        <v>41</v>
      </c>
      <c r="X9" s="13">
        <v>2999</v>
      </c>
      <c r="Y9" s="13">
        <v>2600</v>
      </c>
      <c r="Z9" s="13" t="str">
        <f>IF(OR(W9="CAMPEROS Y CAMIONETAS",W9="VEHICULOS FAMILIARES",W9="AUTOS NEGOCIO"),        IF(Y9&lt;1500,"Menos de 1.500 c.c.",            IF(Y9&lt;=2500,"Entre 1.500 y 2.500 c.c.","Más de 2.500 c.c.")),        IF(W9="CARGA O MIXTOS",            IF(Y9&lt;5000,"Menos de 5 Toneladas",                IF(Y9&lt;=15000,"Entre 5 y 15 Toneladas","Más de 15 Toneladas")),            IF(W9="OFICIALES ESPECIALES",                IF(Y9&lt;1500,"Menos de 1.500 c.c.",                    IF(Y9&lt;=2500,"Entre 1.500 y 2.500 c.c.","Más de 2.500 c.c.")),                IF(OR(W9="VEHICULOS 6 o más pasajeros",W9="AUTOMOVILES FAMILIARES"),                    IF(Y9&lt;1500,"Menos de 1.500 c.c.",                        IF(Y9&lt;2500,"Entre 1.500 y 2.500 c.c.","2.500 o más c.c.")),                    ""))))</f>
        <v>Menos de 5 Toneladas</v>
      </c>
      <c r="AA9" s="12" t="s">
        <v>42</v>
      </c>
      <c r="AB9" s="14">
        <v>310</v>
      </c>
      <c r="AC9" s="84" t="s">
        <v>46</v>
      </c>
      <c r="AD9" s="1">
        <v>6</v>
      </c>
      <c r="AE9" s="1" t="b">
        <f t="shared" si="5"/>
        <v>1</v>
      </c>
      <c r="AF9" s="1">
        <f>+_xlfn.XLOOKUP(D9,'[3]SOAT A ADQUIRIR 2025 _2026'!$B$2:$B$106,'[3]SOAT A ADQUIRIR 2025 _2026'!$M$2:$M$106)</f>
        <v>310</v>
      </c>
      <c r="AG9" s="1" t="b">
        <f t="shared" si="6"/>
        <v>1</v>
      </c>
      <c r="AH9" s="1" t="b">
        <f t="shared" si="7"/>
        <v>1</v>
      </c>
      <c r="AI9" s="1">
        <f>+_xlfn.XLOOKUP(AB9,Hoja3!$D$3:$D$39,Hoja3!$L$3:$L$39)</f>
        <v>888400</v>
      </c>
    </row>
    <row r="10" spans="2:35" ht="24" customHeight="1" x14ac:dyDescent="0.3">
      <c r="B10" s="152"/>
      <c r="C10" s="83">
        <v>7</v>
      </c>
      <c r="D10" s="7" t="s">
        <v>47</v>
      </c>
      <c r="E10" s="15" t="s">
        <v>45</v>
      </c>
      <c r="F10" s="15" t="s">
        <v>40</v>
      </c>
      <c r="G10" s="7">
        <v>2014</v>
      </c>
      <c r="H10" s="7">
        <f t="shared" si="1"/>
        <v>12</v>
      </c>
      <c r="I10" s="7" t="str">
        <f t="shared" si="2"/>
        <v>10 o mas años</v>
      </c>
      <c r="J10" s="7" t="s">
        <v>24</v>
      </c>
      <c r="K10" s="30">
        <v>3</v>
      </c>
      <c r="L10" s="10">
        <v>46386</v>
      </c>
      <c r="M10" s="10">
        <f t="shared" si="0"/>
        <v>46387</v>
      </c>
      <c r="N10" s="11">
        <v>46751</v>
      </c>
      <c r="O10" s="66" cm="1">
        <f t="array" ref="O10">_xlfn.IFS(W10="CAMPEROS Y CAMIONETAS",_xlfn.IFS(AND(Z10="Menos de 1.500 c.c.",I10="menos de 10 años"),'TARIFAS MAS RUNT'!$E$14,AND(Z10="Menos de 1.500 c.c.",I10="10 o mas años"),'TARIFAS MAS RUNT'!$E$15,AND(Z10="Entre 1.500 y 2.500 c.c.",I10="menos de 10 años"),'TARIFAS MAS RUNT'!$E$16,AND(Z10="Entre 1.500 y 2.500 c.c.",I10="10 o mas años"),'TARIFAS MAS RUNT'!$E$17,AND(Z10="Más de 2.500 c.c.",I10="menos de 10 años"),'TARIFAS MAS RUNT'!$E$18,AND(Z10="Más de 2.500 c.c.",I10="10 o mas años"),'TARIFAS MAS RUNT'!$E$19,TRUE,"Sin Tarifa"),W10="CARGA O MIXTOS",_xlfn.IFS(Z10="Menos de 5 Toneladas",'TARIFAS MAS RUNT'!$E$20,Z10="Entre 5 y 15 Toneladas",'TARIFAS MAS RUNT'!$E$21,Z10="Más de 15 Toneladas",'TARIFAS MAS RUNT'!$E$22,TRUE,"Sin Tarifa"),W10="OFICIALES ESPECIALES",_xlfn.IFS(Z10="Menos de 1.500 c.c.",'TARIFAS MAS RUNT'!$E$23,Z10="Entre 1.500 y 2.500 c.c.",'TARIFAS MAS RUNT'!$E$24,Z10="Más de 2.500 c.c.",'TARIFAS MAS RUNT'!$E$25,TRUE,"Sin Tarifa"),W10="AUTOMOVILES FAMILIARES",_xlfn.IFS(AND(Z10="Menos de 1.500 c.c.",I10="menos de 10 años"),'TARIFAS MAS RUNT'!$E$26,AND(Z10="Menos de 1.500 c.c.",I10="10 o mas años"),'TARIFAS MAS RUNT'!$E$27,AND(Z10="Entre 1.500 y 2.500 c.c.",I10="menos de 10 años"),'TARIFAS MAS RUNT'!$E$28,AND(Z10="Entre 1.500 y 2.500 c.c.",I10="10 o mas años"),'TARIFAS MAS RUNT'!$E$29,AND(Z10="Más de 2.500 c.c.",I10="menos de 10 años"),'TARIFAS MAS RUNT'!$E$30,AND(Z10="Más de 2.500 c.c.",I10="10 o mas años"),'TARIFAS MAS RUNT'!$E$31,TRUE,"Sin Tarifa"),TRUE,"Clase no encontrada")</f>
        <v>888400</v>
      </c>
      <c r="P10" s="66">
        <f>+_xlfn.XLOOKUP(O10,'[2]ReporteCotizaciones (2)'!$H$2:$H$90,'[2]ReporteCotizaciones (2)'!$F$2:$F$90)</f>
        <v>582900</v>
      </c>
      <c r="Q10" s="69">
        <f>+_xlfn.XLOOKUP(O10,Hoja3!$L$3:$L$39,Hoja3!$I$3:$I$39)</f>
        <v>303100</v>
      </c>
      <c r="R10" s="69">
        <v>2400</v>
      </c>
      <c r="S10" s="69">
        <f t="shared" si="3"/>
        <v>888400</v>
      </c>
      <c r="T10" s="69" t="b">
        <f t="shared" si="4"/>
        <v>1</v>
      </c>
      <c r="U10" s="11"/>
      <c r="V10" s="11"/>
      <c r="W10" s="12" t="s">
        <v>41</v>
      </c>
      <c r="X10" s="13">
        <v>2999</v>
      </c>
      <c r="Y10" s="13">
        <v>2600</v>
      </c>
      <c r="Z10" s="13" t="str">
        <f>IF(OR(W10="CAMPEROS Y CAMIONETAS",W10="VEHICULOS FAMILIARES",W10="AUTOS NEGOCIO"),        IF(Y10&lt;1500,"Menos de 1.500 c.c.",            IF(Y10&lt;=2500,"Entre 1.500 y 2.500 c.c.","Más de 2.500 c.c.")),        IF(W10="CARGA O MIXTOS",            IF(Y10&lt;5000,"Menos de 5 Toneladas",                IF(Y10&lt;=15000,"Entre 5 y 15 Toneladas","Más de 15 Toneladas")),            IF(W10="OFICIALES ESPECIALES",                IF(Y10&lt;1500,"Menos de 1.500 c.c.",                    IF(Y10&lt;=2500,"Entre 1.500 y 2.500 c.c.","Más de 2.500 c.c.")),                IF(OR(W10="VEHICULOS 6 o más pasajeros",W10="AUTOMOVILES FAMILIARES"),                    IF(Y10&lt;1500,"Menos de 1.500 c.c.",                        IF(Y10&lt;2500,"Entre 1.500 y 2.500 c.c.","2.500 o más c.c.")),                    ""))))</f>
        <v>Menos de 5 Toneladas</v>
      </c>
      <c r="AA10" s="12" t="s">
        <v>48</v>
      </c>
      <c r="AB10" s="14">
        <v>310</v>
      </c>
      <c r="AC10" s="84" t="s">
        <v>49</v>
      </c>
      <c r="AD10" s="1">
        <v>7</v>
      </c>
      <c r="AE10" s="1" t="b">
        <f t="shared" si="5"/>
        <v>1</v>
      </c>
      <c r="AF10" s="1">
        <f>+_xlfn.XLOOKUP(D10,'[3]SOAT A ADQUIRIR 2025 _2026'!$B$2:$B$106,'[3]SOAT A ADQUIRIR 2025 _2026'!$M$2:$M$106)</f>
        <v>310</v>
      </c>
      <c r="AG10" s="1" t="b">
        <f t="shared" si="6"/>
        <v>1</v>
      </c>
      <c r="AH10" s="1" t="b">
        <f t="shared" si="7"/>
        <v>1</v>
      </c>
      <c r="AI10" s="1">
        <f>+_xlfn.XLOOKUP(AB10,Hoja3!$D$3:$D$39,Hoja3!$L$3:$L$39)</f>
        <v>888400</v>
      </c>
    </row>
    <row r="11" spans="2:35" ht="24" customHeight="1" x14ac:dyDescent="0.3">
      <c r="B11" s="152"/>
      <c r="C11" s="83">
        <v>8</v>
      </c>
      <c r="D11" s="7" t="s">
        <v>50</v>
      </c>
      <c r="E11" s="15" t="s">
        <v>182</v>
      </c>
      <c r="F11" s="15" t="s">
        <v>51</v>
      </c>
      <c r="G11" s="7">
        <v>2014</v>
      </c>
      <c r="H11" s="7">
        <f t="shared" si="1"/>
        <v>12</v>
      </c>
      <c r="I11" s="7" t="str">
        <f t="shared" si="2"/>
        <v>10 o mas años</v>
      </c>
      <c r="J11" s="7" t="s">
        <v>24</v>
      </c>
      <c r="K11" s="30">
        <v>5</v>
      </c>
      <c r="L11" s="10">
        <v>46386</v>
      </c>
      <c r="M11" s="10">
        <f t="shared" si="0"/>
        <v>46387</v>
      </c>
      <c r="N11" s="11">
        <v>46751</v>
      </c>
      <c r="O11" s="66" cm="1">
        <f t="array" ref="O11">_xlfn.IFS(W11="CAMPEROS Y CAMIONETAS",_xlfn.IFS(AND(Z11="Menos de 1.500 c.c.",I11="menos de 10 años"),'TARIFAS MAS RUNT'!$E$14,AND(Z11="Menos de 1.500 c.c.",I11="10 o mas años"),'TARIFAS MAS RUNT'!$E$15,AND(Z11="Entre 1.500 y 2.500 c.c.",I11="menos de 10 años"),'TARIFAS MAS RUNT'!$E$16,AND(Z11="Entre 1.500 y 2.500 c.c.",I11="10 o mas años"),'TARIFAS MAS RUNT'!$E$17,AND(Z11="Más de 2.500 c.c.",I11="menos de 10 años"),'TARIFAS MAS RUNT'!$E$18,AND(Z11="Más de 2.500 c.c.",I11="10 o mas años"),'TARIFAS MAS RUNT'!$E$19,TRUE,"Sin Tarifa"),W11="CARGA O MIXTOS",_xlfn.IFS(Z11="Menos de 5 Toneladas",'TARIFAS MAS RUNT'!$E$20,Z11="Entre 5 y 15 Toneladas",'TARIFAS MAS RUNT'!$E$21,Z11="Más de 15 Toneladas",'TARIFAS MAS RUNT'!$E$22,TRUE,"Sin Tarifa"),W11="OFICIALES ESPECIALES",_xlfn.IFS(Z11="Menos de 1.500 c.c.",'TARIFAS MAS RUNT'!$E$23,Z11="Entre 1.500 y 2.500 c.c.",'TARIFAS MAS RUNT'!$E$24,Z11="Más de 2.500 c.c.",'TARIFAS MAS RUNT'!$E$25,TRUE,"Sin Tarifa"),W11="AUTOMOVILES FAMILIARES",_xlfn.IFS(AND(Z11="Menos de 1.500 c.c.",I11="menos de 10 años"),'TARIFAS MAS RUNT'!$E$26,AND(Z11="Menos de 1.500 c.c.",I11="10 o mas años"),'TARIFAS MAS RUNT'!$E$27,AND(Z11="Entre 1.500 y 2.500 c.c.",I11="menos de 10 años"),'TARIFAS MAS RUNT'!$E$28,AND(Z11="Entre 1.500 y 2.500 c.c.",I11="10 o mas años"),'TARIFAS MAS RUNT'!$E$29,AND(Z11="Más de 2.500 c.c.",I11="menos de 10 años"),'TARIFAS MAS RUNT'!$E$30,AND(Z11="Más de 2.500 c.c.",I11="10 o mas años"),'TARIFAS MAS RUNT'!$E$31,TRUE,"Sin Tarifa"),TRUE,"Clase no encontrada")</f>
        <v>1121400</v>
      </c>
      <c r="P11" s="66">
        <f>+_xlfn.XLOOKUP(O11,'[2]ReporteCotizaciones (2)'!$H$2:$H$90,'[2]ReporteCotizaciones (2)'!$F$2:$F$90)</f>
        <v>736200</v>
      </c>
      <c r="Q11" s="69">
        <f>+_xlfn.XLOOKUP(O11,Hoja3!$L$3:$L$39,Hoja3!$I$3:$I$39)</f>
        <v>382800</v>
      </c>
      <c r="R11" s="69">
        <v>2400</v>
      </c>
      <c r="S11" s="69">
        <f t="shared" si="3"/>
        <v>1121400</v>
      </c>
      <c r="T11" s="69" t="b">
        <f t="shared" si="4"/>
        <v>1</v>
      </c>
      <c r="U11" s="11"/>
      <c r="V11" s="11"/>
      <c r="W11" s="12" t="s">
        <v>26</v>
      </c>
      <c r="X11" s="13">
        <v>2477</v>
      </c>
      <c r="Y11" s="13" t="s">
        <v>257</v>
      </c>
      <c r="Z11" s="13" t="str">
        <f t="shared" si="8"/>
        <v>Entre 1.500 y 2.500 c.c.</v>
      </c>
      <c r="AA11" s="12" t="s">
        <v>27</v>
      </c>
      <c r="AB11" s="14">
        <v>222</v>
      </c>
      <c r="AC11" s="84" t="s">
        <v>46</v>
      </c>
      <c r="AD11" s="1">
        <v>8</v>
      </c>
      <c r="AE11" s="1" t="b">
        <f t="shared" si="5"/>
        <v>1</v>
      </c>
      <c r="AF11" s="1">
        <f>+_xlfn.XLOOKUP(D11,'[3]SOAT A ADQUIRIR 2025 _2026'!$B$2:$B$106,'[3]SOAT A ADQUIRIR 2025 _2026'!$M$2:$M$106)</f>
        <v>222</v>
      </c>
      <c r="AG11" s="1" t="b">
        <f t="shared" si="6"/>
        <v>1</v>
      </c>
      <c r="AH11" s="1" t="b">
        <f t="shared" si="7"/>
        <v>1</v>
      </c>
      <c r="AI11" s="1">
        <f>+_xlfn.XLOOKUP(AB11,Hoja3!$D$3:$D$39,Hoja3!$L$3:$L$39)</f>
        <v>1121400</v>
      </c>
    </row>
    <row r="12" spans="2:35" ht="24" customHeight="1" x14ac:dyDescent="0.3">
      <c r="B12" s="152"/>
      <c r="C12" s="83">
        <v>9</v>
      </c>
      <c r="D12" s="7" t="s">
        <v>52</v>
      </c>
      <c r="E12" s="15" t="s">
        <v>182</v>
      </c>
      <c r="F12" s="15" t="s">
        <v>51</v>
      </c>
      <c r="G12" s="7">
        <v>2014</v>
      </c>
      <c r="H12" s="7">
        <f t="shared" si="1"/>
        <v>12</v>
      </c>
      <c r="I12" s="7" t="str">
        <f t="shared" si="2"/>
        <v>10 o mas años</v>
      </c>
      <c r="J12" s="7" t="s">
        <v>24</v>
      </c>
      <c r="K12" s="30">
        <v>5</v>
      </c>
      <c r="L12" s="10">
        <v>46386</v>
      </c>
      <c r="M12" s="10">
        <f t="shared" si="0"/>
        <v>46387</v>
      </c>
      <c r="N12" s="11">
        <v>46751</v>
      </c>
      <c r="O12" s="66" cm="1">
        <f t="array" ref="O12">_xlfn.IFS(W12="CAMPEROS Y CAMIONETAS",_xlfn.IFS(AND(Z12="Menos de 1.500 c.c.",I12="menos de 10 años"),'TARIFAS MAS RUNT'!$E$14,AND(Z12="Menos de 1.500 c.c.",I12="10 o mas años"),'TARIFAS MAS RUNT'!$E$15,AND(Z12="Entre 1.500 y 2.500 c.c.",I12="menos de 10 años"),'TARIFAS MAS RUNT'!$E$16,AND(Z12="Entre 1.500 y 2.500 c.c.",I12="10 o mas años"),'TARIFAS MAS RUNT'!$E$17,AND(Z12="Más de 2.500 c.c.",I12="menos de 10 años"),'TARIFAS MAS RUNT'!$E$18,AND(Z12="Más de 2.500 c.c.",I12="10 o mas años"),'TARIFAS MAS RUNT'!$E$19,TRUE,"Sin Tarifa"),W12="CARGA O MIXTOS",_xlfn.IFS(Z12="Menos de 5 Toneladas",'TARIFAS MAS RUNT'!$E$20,Z12="Entre 5 y 15 Toneladas",'TARIFAS MAS RUNT'!$E$21,Z12="Más de 15 Toneladas",'TARIFAS MAS RUNT'!$E$22,TRUE,"Sin Tarifa"),W12="OFICIALES ESPECIALES",_xlfn.IFS(Z12="Menos de 1.500 c.c.",'TARIFAS MAS RUNT'!$E$23,Z12="Entre 1.500 y 2.500 c.c.",'TARIFAS MAS RUNT'!$E$24,Z12="Más de 2.500 c.c.",'TARIFAS MAS RUNT'!$E$25,TRUE,"Sin Tarifa"),W12="AUTOMOVILES FAMILIARES",_xlfn.IFS(AND(Z12="Menos de 1.500 c.c.",I12="menos de 10 años"),'TARIFAS MAS RUNT'!$E$26,AND(Z12="Menos de 1.500 c.c.",I12="10 o mas años"),'TARIFAS MAS RUNT'!$E$27,AND(Z12="Entre 1.500 y 2.500 c.c.",I12="menos de 10 años"),'TARIFAS MAS RUNT'!$E$28,AND(Z12="Entre 1.500 y 2.500 c.c.",I12="10 o mas años"),'TARIFAS MAS RUNT'!$E$29,AND(Z12="Más de 2.500 c.c.",I12="menos de 10 años"),'TARIFAS MAS RUNT'!$E$30,AND(Z12="Más de 2.500 c.c.",I12="10 o mas años"),'TARIFAS MAS RUNT'!$E$31,TRUE,"Sin Tarifa"),TRUE,"Clase no encontrada")</f>
        <v>1121400</v>
      </c>
      <c r="P12" s="66">
        <f>+_xlfn.XLOOKUP(O12,'[2]ReporteCotizaciones (2)'!$H$2:$H$90,'[2]ReporteCotizaciones (2)'!$F$2:$F$90)</f>
        <v>736200</v>
      </c>
      <c r="Q12" s="69">
        <f>+_xlfn.XLOOKUP(O12,Hoja3!$L$3:$L$39,Hoja3!$I$3:$I$39)</f>
        <v>382800</v>
      </c>
      <c r="R12" s="69">
        <v>2400</v>
      </c>
      <c r="S12" s="69">
        <f t="shared" si="3"/>
        <v>1121400</v>
      </c>
      <c r="T12" s="69" t="b">
        <f t="shared" si="4"/>
        <v>1</v>
      </c>
      <c r="U12" s="11"/>
      <c r="V12" s="11"/>
      <c r="W12" s="12" t="s">
        <v>26</v>
      </c>
      <c r="X12" s="13">
        <v>2477</v>
      </c>
      <c r="Y12" s="13" t="s">
        <v>257</v>
      </c>
      <c r="Z12" s="13" t="str">
        <f t="shared" si="8"/>
        <v>Entre 1.500 y 2.500 c.c.</v>
      </c>
      <c r="AA12" s="12" t="s">
        <v>27</v>
      </c>
      <c r="AB12" s="14">
        <v>222</v>
      </c>
      <c r="AC12" s="84" t="s">
        <v>46</v>
      </c>
      <c r="AD12" s="1">
        <v>9</v>
      </c>
      <c r="AE12" s="1" t="b">
        <f t="shared" si="5"/>
        <v>1</v>
      </c>
      <c r="AF12" s="1">
        <f>+_xlfn.XLOOKUP(D12,'[3]SOAT A ADQUIRIR 2025 _2026'!$B$2:$B$106,'[3]SOAT A ADQUIRIR 2025 _2026'!$M$2:$M$106)</f>
        <v>222</v>
      </c>
      <c r="AG12" s="1" t="b">
        <f t="shared" si="6"/>
        <v>1</v>
      </c>
      <c r="AH12" s="1" t="b">
        <f t="shared" si="7"/>
        <v>1</v>
      </c>
      <c r="AI12" s="1">
        <f>+_xlfn.XLOOKUP(AB12,Hoja3!$D$3:$D$39,Hoja3!$L$3:$L$39)</f>
        <v>1121400</v>
      </c>
    </row>
    <row r="13" spans="2:35" ht="24" customHeight="1" x14ac:dyDescent="0.3">
      <c r="B13" s="152"/>
      <c r="C13" s="83">
        <v>10</v>
      </c>
      <c r="D13" s="6" t="s">
        <v>53</v>
      </c>
      <c r="E13" s="8" t="s">
        <v>54</v>
      </c>
      <c r="F13" s="8" t="s">
        <v>55</v>
      </c>
      <c r="G13" s="7">
        <v>2007</v>
      </c>
      <c r="H13" s="7">
        <f t="shared" si="1"/>
        <v>19</v>
      </c>
      <c r="I13" s="7" t="str">
        <f t="shared" si="2"/>
        <v>10 o mas años</v>
      </c>
      <c r="J13" s="7" t="s">
        <v>24</v>
      </c>
      <c r="K13" s="31" t="s">
        <v>56</v>
      </c>
      <c r="L13" s="10">
        <v>46386</v>
      </c>
      <c r="M13" s="10">
        <f t="shared" si="0"/>
        <v>46387</v>
      </c>
      <c r="N13" s="11">
        <v>46751</v>
      </c>
      <c r="O13" s="66" cm="1">
        <f t="array" ref="O13">_xlfn.IFS(W13="CAMPEROS Y CAMIONETAS",_xlfn.IFS(AND(Z13="Menos de 1.500 c.c.",I13="menos de 10 años"),'TARIFAS MAS RUNT'!$E$14,AND(Z13="Menos de 1.500 c.c.",I13="10 o mas años"),'TARIFAS MAS RUNT'!$E$15,AND(Z13="Entre 1.500 y 2.500 c.c.",I13="menos de 10 años"),'TARIFAS MAS RUNT'!$E$16,AND(Z13="Entre 1.500 y 2.500 c.c.",I13="10 o mas años"),'TARIFAS MAS RUNT'!$E$17,AND(Z13="Más de 2.500 c.c.",I13="menos de 10 años"),'TARIFAS MAS RUNT'!$E$18,AND(Z13="Más de 2.500 c.c.",I13="10 o mas años"),'TARIFAS MAS RUNT'!$E$19,TRUE,"Sin Tarifa"),W13="CARGA O MIXTOS",_xlfn.IFS(Z13="Menos de 5 Toneladas",'TARIFAS MAS RUNT'!$E$20,Z13="Entre 5 y 15 Toneladas",'TARIFAS MAS RUNT'!$E$21,Z13="Más de 15 Toneladas",'TARIFAS MAS RUNT'!$E$22,TRUE,"Sin Tarifa"),W13="OFICIALES ESPECIALES",_xlfn.IFS(Z13="Menos de 1.500 c.c.",'TARIFAS MAS RUNT'!$E$23,Z13="Entre 1.500 y 2.500 c.c.",'TARIFAS MAS RUNT'!$E$24,Z13="Más de 2.500 c.c.",'TARIFAS MAS RUNT'!$E$25,TRUE,"Sin Tarifa"),W13="AUTOMOVILES FAMILIARES",_xlfn.IFS(AND(Z13="Menos de 1.500 c.c.",I13="menos de 10 años"),'TARIFAS MAS RUNT'!$E$26,AND(Z13="Menos de 1.500 c.c.",I13="10 o mas años"),'TARIFAS MAS RUNT'!$E$27,AND(Z13="Entre 1.500 y 2.500 c.c.",I13="menos de 10 años"),'TARIFAS MAS RUNT'!$E$28,AND(Z13="Entre 1.500 y 2.500 c.c.",I13="10 o mas años"),'TARIFAS MAS RUNT'!$E$29,AND(Z13="Más de 2.500 c.c.",I13="menos de 10 años"),'TARIFAS MAS RUNT'!$E$30,AND(Z13="Más de 2.500 c.c.",I13="10 o mas años"),'TARIFAS MAS RUNT'!$E$31,TRUE,"Sin Tarifa"),TRUE,"Clase no encontrada")</f>
        <v>1121400</v>
      </c>
      <c r="P13" s="66">
        <f>+_xlfn.XLOOKUP(O13,'[2]ReporteCotizaciones (2)'!$H$2:$H$90,'[2]ReporteCotizaciones (2)'!$F$2:$F$90)</f>
        <v>736200</v>
      </c>
      <c r="Q13" s="69">
        <f>+_xlfn.XLOOKUP(O13,Hoja3!$L$3:$L$39,Hoja3!$I$3:$I$39)</f>
        <v>382800</v>
      </c>
      <c r="R13" s="69">
        <v>2400</v>
      </c>
      <c r="S13" s="69">
        <f t="shared" si="3"/>
        <v>1121400</v>
      </c>
      <c r="T13" s="69" t="b">
        <f t="shared" si="4"/>
        <v>1</v>
      </c>
      <c r="U13" s="11"/>
      <c r="V13" s="11"/>
      <c r="W13" s="12" t="s">
        <v>26</v>
      </c>
      <c r="X13" s="13">
        <v>2476</v>
      </c>
      <c r="Y13" s="13" t="s">
        <v>257</v>
      </c>
      <c r="Z13" s="13" t="str">
        <f t="shared" si="8"/>
        <v>Entre 1.500 y 2.500 c.c.</v>
      </c>
      <c r="AA13" s="12" t="s">
        <v>57</v>
      </c>
      <c r="AB13" s="14">
        <v>222</v>
      </c>
      <c r="AC13" s="84" t="s">
        <v>58</v>
      </c>
      <c r="AD13" s="1">
        <v>10</v>
      </c>
      <c r="AE13" s="1" t="b">
        <f t="shared" si="5"/>
        <v>1</v>
      </c>
      <c r="AF13" s="1">
        <f>+_xlfn.XLOOKUP(D13,'[3]SOAT A ADQUIRIR 2025 _2026'!$B$2:$B$106,'[3]SOAT A ADQUIRIR 2025 _2026'!$M$2:$M$106)</f>
        <v>222</v>
      </c>
      <c r="AG13" s="1" t="b">
        <f t="shared" si="6"/>
        <v>1</v>
      </c>
      <c r="AH13" s="1" t="b">
        <f t="shared" ref="AH13:AH76" si="9">+AI13=O13</f>
        <v>1</v>
      </c>
      <c r="AI13" s="1">
        <f>+_xlfn.XLOOKUP(AB13,Hoja3!$D$3:$D$39,Hoja3!$L$3:$L$39)</f>
        <v>1121400</v>
      </c>
    </row>
    <row r="14" spans="2:35" ht="24" customHeight="1" x14ac:dyDescent="0.3">
      <c r="B14" s="153" t="s">
        <v>30</v>
      </c>
      <c r="C14" s="83">
        <v>11</v>
      </c>
      <c r="D14" s="7" t="s">
        <v>59</v>
      </c>
      <c r="E14" s="15" t="s">
        <v>60</v>
      </c>
      <c r="F14" s="15" t="s">
        <v>40</v>
      </c>
      <c r="G14" s="7">
        <v>2007</v>
      </c>
      <c r="H14" s="7">
        <f t="shared" si="1"/>
        <v>19</v>
      </c>
      <c r="I14" s="7" t="str">
        <f t="shared" si="2"/>
        <v>10 o mas años</v>
      </c>
      <c r="J14" s="7" t="s">
        <v>24</v>
      </c>
      <c r="K14" s="30">
        <v>5</v>
      </c>
      <c r="L14" s="10">
        <v>46386</v>
      </c>
      <c r="M14" s="10">
        <f t="shared" si="0"/>
        <v>46387</v>
      </c>
      <c r="N14" s="11">
        <v>46751</v>
      </c>
      <c r="O14" s="66" cm="1">
        <f t="array" ref="O14">_xlfn.IFS(W14="CAMPEROS Y CAMIONETAS",_xlfn.IFS(AND(Z14="Menos de 1.500 c.c.",I14="menos de 10 años"),'TARIFAS MAS RUNT'!$E$14,AND(Z14="Menos de 1.500 c.c.",I14="10 o mas años"),'TARIFAS MAS RUNT'!$E$15,AND(Z14="Entre 1.500 y 2.500 c.c.",I14="menos de 10 años"),'TARIFAS MAS RUNT'!$E$16,AND(Z14="Entre 1.500 y 2.500 c.c.",I14="10 o mas años"),'TARIFAS MAS RUNT'!$E$17,AND(Z14="Más de 2.500 c.c.",I14="menos de 10 años"),'TARIFAS MAS RUNT'!$E$18,AND(Z14="Más de 2.500 c.c.",I14="10 o mas años"),'TARIFAS MAS RUNT'!$E$19,TRUE,"Sin Tarifa"),W14="CARGA O MIXTOS",_xlfn.IFS(Z14="Menos de 5 Toneladas",'TARIFAS MAS RUNT'!$E$20,Z14="Entre 5 y 15 Toneladas",'TARIFAS MAS RUNT'!$E$21,Z14="Más de 15 Toneladas",'TARIFAS MAS RUNT'!$E$22,TRUE,"Sin Tarifa"),W14="OFICIALES ESPECIALES",_xlfn.IFS(Z14="Menos de 1.500 c.c.",'TARIFAS MAS RUNT'!$E$23,Z14="Entre 1.500 y 2.500 c.c.",'TARIFAS MAS RUNT'!$E$24,Z14="Más de 2.500 c.c.",'TARIFAS MAS RUNT'!$E$25,TRUE,"Sin Tarifa"),W14="AUTOMOVILES FAMILIARES",_xlfn.IFS(AND(Z14="Menos de 1.500 c.c.",I14="menos de 10 años"),'TARIFAS MAS RUNT'!$E$26,AND(Z14="Menos de 1.500 c.c.",I14="10 o mas años"),'TARIFAS MAS RUNT'!$E$27,AND(Z14="Entre 1.500 y 2.500 c.c.",I14="menos de 10 años"),'TARIFAS MAS RUNT'!$E$28,AND(Z14="Entre 1.500 y 2.500 c.c.",I14="10 o mas años"),'TARIFAS MAS RUNT'!$E$29,AND(Z14="Más de 2.500 c.c.",I14="menos de 10 años"),'TARIFAS MAS RUNT'!$E$30,AND(Z14="Más de 2.500 c.c.",I14="10 o mas años"),'TARIFAS MAS RUNT'!$E$31,TRUE,"Sin Tarifa"),TRUE,"Clase no encontrada")</f>
        <v>677400</v>
      </c>
      <c r="P14" s="66">
        <f>+_xlfn.XLOOKUP(O14,'[2]ReporteCotizaciones (2)'!$H$2:$H$90,'[2]ReporteCotizaciones (2)'!$F$2:$F$90)</f>
        <v>444100</v>
      </c>
      <c r="Q14" s="69">
        <f>+_xlfn.XLOOKUP(O14,Hoja3!$L$3:$L$39,Hoja3!$I$3:$I$39)</f>
        <v>230900</v>
      </c>
      <c r="R14" s="69">
        <v>2400</v>
      </c>
      <c r="S14" s="69">
        <f t="shared" si="3"/>
        <v>677400</v>
      </c>
      <c r="T14" s="69" t="b">
        <f t="shared" si="4"/>
        <v>1</v>
      </c>
      <c r="U14" s="11"/>
      <c r="V14" s="11"/>
      <c r="W14" s="12" t="s">
        <v>61</v>
      </c>
      <c r="X14" s="13">
        <v>1800</v>
      </c>
      <c r="Y14" s="13" t="s">
        <v>257</v>
      </c>
      <c r="Z14" s="13" t="str">
        <f t="shared" si="8"/>
        <v>Entre 1.500 y 2.500 c.c.</v>
      </c>
      <c r="AA14" s="12" t="s">
        <v>62</v>
      </c>
      <c r="AB14" s="14">
        <v>522</v>
      </c>
      <c r="AC14" s="84" t="s">
        <v>46</v>
      </c>
      <c r="AD14" s="1">
        <v>11</v>
      </c>
      <c r="AE14" s="1" t="b">
        <f t="shared" si="5"/>
        <v>1</v>
      </c>
      <c r="AF14" s="1">
        <f>+_xlfn.XLOOKUP(D14,'[3]SOAT A ADQUIRIR 2025 _2026'!$B$2:$B$106,'[3]SOAT A ADQUIRIR 2025 _2026'!$M$2:$M$106)</f>
        <v>522</v>
      </c>
      <c r="AG14" s="1" t="b">
        <f t="shared" si="6"/>
        <v>1</v>
      </c>
      <c r="AH14" s="1" t="b">
        <f t="shared" si="9"/>
        <v>1</v>
      </c>
      <c r="AI14" s="1">
        <f>+_xlfn.XLOOKUP(AB14,Hoja3!$D$3:$D$39,Hoja3!$L$3:$L$39)</f>
        <v>677400</v>
      </c>
    </row>
    <row r="15" spans="2:35" ht="24" customHeight="1" x14ac:dyDescent="0.3">
      <c r="B15" s="153"/>
      <c r="C15" s="83">
        <v>12</v>
      </c>
      <c r="D15" s="7" t="s">
        <v>63</v>
      </c>
      <c r="E15" s="15" t="s">
        <v>64</v>
      </c>
      <c r="F15" s="15" t="s">
        <v>40</v>
      </c>
      <c r="G15" s="7">
        <v>2007</v>
      </c>
      <c r="H15" s="7">
        <f t="shared" si="1"/>
        <v>19</v>
      </c>
      <c r="I15" s="7" t="str">
        <f t="shared" si="2"/>
        <v>10 o mas años</v>
      </c>
      <c r="J15" s="7" t="s">
        <v>24</v>
      </c>
      <c r="K15" s="30">
        <v>5</v>
      </c>
      <c r="L15" s="10">
        <v>46386</v>
      </c>
      <c r="M15" s="10">
        <f t="shared" si="0"/>
        <v>46387</v>
      </c>
      <c r="N15" s="11">
        <v>46751</v>
      </c>
      <c r="O15" s="66" cm="1">
        <f t="array" ref="O15">_xlfn.IFS(W15="CAMPEROS Y CAMIONETAS",_xlfn.IFS(AND(Z15="Menos de 1.500 c.c.",I15="menos de 10 años"),'TARIFAS MAS RUNT'!$E$14,AND(Z15="Menos de 1.500 c.c.",I15="10 o mas años"),'TARIFAS MAS RUNT'!$E$15,AND(Z15="Entre 1.500 y 2.500 c.c.",I15="menos de 10 años"),'TARIFAS MAS RUNT'!$E$16,AND(Z15="Entre 1.500 y 2.500 c.c.",I15="10 o mas años"),'TARIFAS MAS RUNT'!$E$17,AND(Z15="Más de 2.500 c.c.",I15="menos de 10 años"),'TARIFAS MAS RUNT'!$E$18,AND(Z15="Más de 2.500 c.c.",I15="10 o mas años"),'TARIFAS MAS RUNT'!$E$19,TRUE,"Sin Tarifa"),W15="CARGA O MIXTOS",_xlfn.IFS(Z15="Menos de 5 Toneladas",'TARIFAS MAS RUNT'!$E$20,Z15="Entre 5 y 15 Toneladas",'TARIFAS MAS RUNT'!$E$21,Z15="Más de 15 Toneladas",'TARIFAS MAS RUNT'!$E$22,TRUE,"Sin Tarifa"),W15="OFICIALES ESPECIALES",_xlfn.IFS(Z15="Menos de 1.500 c.c.",'TARIFAS MAS RUNT'!$E$23,Z15="Entre 1.500 y 2.500 c.c.",'TARIFAS MAS RUNT'!$E$24,Z15="Más de 2.500 c.c.",'TARIFAS MAS RUNT'!$E$25,TRUE,"Sin Tarifa"),W15="AUTOMOVILES FAMILIARES",_xlfn.IFS(AND(Z15="Menos de 1.500 c.c.",I15="menos de 10 años"),'TARIFAS MAS RUNT'!$E$26,AND(Z15="Menos de 1.500 c.c.",I15="10 o mas años"),'TARIFAS MAS RUNT'!$E$27,AND(Z15="Entre 1.500 y 2.500 c.c.",I15="menos de 10 años"),'TARIFAS MAS RUNT'!$E$28,AND(Z15="Entre 1.500 y 2.500 c.c.",I15="10 o mas años"),'TARIFAS MAS RUNT'!$E$29,AND(Z15="Más de 2.500 c.c.",I15="menos de 10 años"),'TARIFAS MAS RUNT'!$E$30,AND(Z15="Más de 2.500 c.c.",I15="10 o mas años"),'TARIFAS MAS RUNT'!$E$31,TRUE,"Sin Tarifa"),TRUE,"Clase no encontrada")</f>
        <v>1121400</v>
      </c>
      <c r="P15" s="66">
        <f>+_xlfn.XLOOKUP(O15,'[2]ReporteCotizaciones (2)'!$H$2:$H$90,'[2]ReporteCotizaciones (2)'!$F$2:$F$90)</f>
        <v>736200</v>
      </c>
      <c r="Q15" s="69">
        <f>+_xlfn.XLOOKUP(O15,Hoja3!$L$3:$L$39,Hoja3!$I$3:$I$39)</f>
        <v>382800</v>
      </c>
      <c r="R15" s="69">
        <v>2400</v>
      </c>
      <c r="S15" s="69">
        <f t="shared" si="3"/>
        <v>1121400</v>
      </c>
      <c r="T15" s="69" t="b">
        <f t="shared" si="4"/>
        <v>1</v>
      </c>
      <c r="U15" s="11"/>
      <c r="V15" s="11"/>
      <c r="W15" s="12" t="s">
        <v>26</v>
      </c>
      <c r="X15" s="13">
        <v>2000</v>
      </c>
      <c r="Y15" s="13" t="s">
        <v>257</v>
      </c>
      <c r="Z15" s="13" t="str">
        <f t="shared" si="8"/>
        <v>Entre 1.500 y 2.500 c.c.</v>
      </c>
      <c r="AA15" s="12" t="s">
        <v>57</v>
      </c>
      <c r="AB15" s="14">
        <v>222</v>
      </c>
      <c r="AC15" s="84" t="s">
        <v>58</v>
      </c>
      <c r="AD15" s="1">
        <v>12</v>
      </c>
      <c r="AE15" s="1" t="b">
        <f t="shared" si="5"/>
        <v>1</v>
      </c>
      <c r="AF15" s="1">
        <f>+_xlfn.XLOOKUP(D15,'[3]SOAT A ADQUIRIR 2025 _2026'!$B$2:$B$106,'[3]SOAT A ADQUIRIR 2025 _2026'!$M$2:$M$106)</f>
        <v>222</v>
      </c>
      <c r="AG15" s="1" t="b">
        <f t="shared" si="6"/>
        <v>1</v>
      </c>
      <c r="AH15" s="1" t="b">
        <f t="shared" si="9"/>
        <v>1</v>
      </c>
      <c r="AI15" s="1">
        <f>+_xlfn.XLOOKUP(AB15,Hoja3!$D$3:$D$39,Hoja3!$L$3:$L$39)</f>
        <v>1121400</v>
      </c>
    </row>
    <row r="16" spans="2:35" ht="24" customHeight="1" x14ac:dyDescent="0.3">
      <c r="B16" s="153"/>
      <c r="C16" s="83">
        <v>13</v>
      </c>
      <c r="D16" s="7" t="s">
        <v>65</v>
      </c>
      <c r="E16" s="8" t="s">
        <v>66</v>
      </c>
      <c r="F16" s="8" t="s">
        <v>67</v>
      </c>
      <c r="G16" s="7">
        <v>2008</v>
      </c>
      <c r="H16" s="7">
        <f t="shared" si="1"/>
        <v>18</v>
      </c>
      <c r="I16" s="7" t="str">
        <f t="shared" si="2"/>
        <v>10 o mas años</v>
      </c>
      <c r="J16" s="7" t="s">
        <v>24</v>
      </c>
      <c r="K16" s="31">
        <v>5</v>
      </c>
      <c r="L16" s="10">
        <v>46386</v>
      </c>
      <c r="M16" s="10">
        <f t="shared" si="0"/>
        <v>46387</v>
      </c>
      <c r="N16" s="11">
        <v>46751</v>
      </c>
      <c r="O16" s="66" cm="1">
        <f t="array" ref="O16">_xlfn.IFS(W16="CAMPEROS Y CAMIONETAS",_xlfn.IFS(AND(Z16="Menos de 1.500 c.c.",I16="menos de 10 años"),'TARIFAS MAS RUNT'!$E$14,AND(Z16="Menos de 1.500 c.c.",I16="10 o mas años"),'TARIFAS MAS RUNT'!$E$15,AND(Z16="Entre 1.500 y 2.500 c.c.",I16="menos de 10 años"),'TARIFAS MAS RUNT'!$E$16,AND(Z16="Entre 1.500 y 2.500 c.c.",I16="10 o mas años"),'TARIFAS MAS RUNT'!$E$17,AND(Z16="Más de 2.500 c.c.",I16="menos de 10 años"),'TARIFAS MAS RUNT'!$E$18,AND(Z16="Más de 2.500 c.c.",I16="10 o mas años"),'TARIFAS MAS RUNT'!$E$19,TRUE,"Sin Tarifa"),W16="CARGA O MIXTOS",_xlfn.IFS(Z16="Menos de 5 Toneladas",'TARIFAS MAS RUNT'!$E$20,Z16="Entre 5 y 15 Toneladas",'TARIFAS MAS RUNT'!$E$21,Z16="Más de 15 Toneladas",'TARIFAS MAS RUNT'!$E$22,TRUE,"Sin Tarifa"),W16="OFICIALES ESPECIALES",_xlfn.IFS(Z16="Menos de 1.500 c.c.",'TARIFAS MAS RUNT'!$E$23,Z16="Entre 1.500 y 2.500 c.c.",'TARIFAS MAS RUNT'!$E$24,Z16="Más de 2.500 c.c.",'TARIFAS MAS RUNT'!$E$25,TRUE,"Sin Tarifa"),W16="AUTOMOVILES FAMILIARES",_xlfn.IFS(AND(Z16="Menos de 1.500 c.c.",I16="menos de 10 años"),'TARIFAS MAS RUNT'!$E$26,AND(Z16="Menos de 1.500 c.c.",I16="10 o mas años"),'TARIFAS MAS RUNT'!$E$27,AND(Z16="Entre 1.500 y 2.500 c.c.",I16="menos de 10 años"),'TARIFAS MAS RUNT'!$E$28,AND(Z16="Entre 1.500 y 2.500 c.c.",I16="10 o mas años"),'TARIFAS MAS RUNT'!$E$29,AND(Z16="Más de 2.500 c.c.",I16="menos de 10 años"),'TARIFAS MAS RUNT'!$E$30,AND(Z16="Más de 2.500 c.c.",I16="10 o mas años"),'TARIFAS MAS RUNT'!$E$31,TRUE,"Sin Tarifa"),TRUE,"Clase no encontrada")</f>
        <v>1121400</v>
      </c>
      <c r="P16" s="66">
        <f>+_xlfn.XLOOKUP(O16,'[2]ReporteCotizaciones (2)'!$H$2:$H$90,'[2]ReporteCotizaciones (2)'!$F$2:$F$90)</f>
        <v>736200</v>
      </c>
      <c r="Q16" s="69">
        <f>+_xlfn.XLOOKUP(O16,Hoja3!$L$3:$L$39,Hoja3!$I$3:$I$39)</f>
        <v>382800</v>
      </c>
      <c r="R16" s="69">
        <v>2400</v>
      </c>
      <c r="S16" s="69">
        <f t="shared" si="3"/>
        <v>1121400</v>
      </c>
      <c r="T16" s="69" t="b">
        <f t="shared" si="4"/>
        <v>1</v>
      </c>
      <c r="U16" s="11"/>
      <c r="V16" s="11"/>
      <c r="W16" s="12" t="s">
        <v>26</v>
      </c>
      <c r="X16" s="13">
        <v>2400</v>
      </c>
      <c r="Y16" s="13" t="s">
        <v>257</v>
      </c>
      <c r="Z16" s="13" t="str">
        <f t="shared" si="8"/>
        <v>Entre 1.500 y 2.500 c.c.</v>
      </c>
      <c r="AA16" s="12" t="s">
        <v>27</v>
      </c>
      <c r="AB16" s="14">
        <v>222</v>
      </c>
      <c r="AC16" s="84" t="s">
        <v>43</v>
      </c>
      <c r="AD16" s="1">
        <v>13</v>
      </c>
      <c r="AE16" s="1" t="b">
        <f t="shared" si="5"/>
        <v>1</v>
      </c>
      <c r="AF16" s="1">
        <f>+_xlfn.XLOOKUP(D16,'[3]SOAT A ADQUIRIR 2025 _2026'!$B$2:$B$106,'[3]SOAT A ADQUIRIR 2025 _2026'!$M$2:$M$106)</f>
        <v>222</v>
      </c>
      <c r="AG16" s="1" t="b">
        <f t="shared" si="6"/>
        <v>1</v>
      </c>
      <c r="AH16" s="1" t="b">
        <f t="shared" si="9"/>
        <v>1</v>
      </c>
      <c r="AI16" s="1">
        <f>+_xlfn.XLOOKUP(AB16,Hoja3!$D$3:$D$39,Hoja3!$L$3:$L$39)</f>
        <v>1121400</v>
      </c>
    </row>
    <row r="17" spans="2:35" ht="24" customHeight="1" x14ac:dyDescent="0.3">
      <c r="B17" s="153"/>
      <c r="C17" s="83">
        <v>14</v>
      </c>
      <c r="D17" s="7" t="s">
        <v>68</v>
      </c>
      <c r="E17" s="8" t="s">
        <v>66</v>
      </c>
      <c r="F17" s="8" t="s">
        <v>67</v>
      </c>
      <c r="G17" s="7">
        <v>2008</v>
      </c>
      <c r="H17" s="7">
        <f t="shared" si="1"/>
        <v>18</v>
      </c>
      <c r="I17" s="7" t="str">
        <f t="shared" si="2"/>
        <v>10 o mas años</v>
      </c>
      <c r="J17" s="7" t="s">
        <v>24</v>
      </c>
      <c r="K17" s="31">
        <v>5</v>
      </c>
      <c r="L17" s="10">
        <v>46386</v>
      </c>
      <c r="M17" s="10">
        <f t="shared" si="0"/>
        <v>46387</v>
      </c>
      <c r="N17" s="11">
        <v>46751</v>
      </c>
      <c r="O17" s="66" cm="1">
        <f t="array" ref="O17">_xlfn.IFS(W17="CAMPEROS Y CAMIONETAS",_xlfn.IFS(AND(Z17="Menos de 1.500 c.c.",I17="menos de 10 años"),'TARIFAS MAS RUNT'!$E$14,AND(Z17="Menos de 1.500 c.c.",I17="10 o mas años"),'TARIFAS MAS RUNT'!$E$15,AND(Z17="Entre 1.500 y 2.500 c.c.",I17="menos de 10 años"),'TARIFAS MAS RUNT'!$E$16,AND(Z17="Entre 1.500 y 2.500 c.c.",I17="10 o mas años"),'TARIFAS MAS RUNT'!$E$17,AND(Z17="Más de 2.500 c.c.",I17="menos de 10 años"),'TARIFAS MAS RUNT'!$E$18,AND(Z17="Más de 2.500 c.c.",I17="10 o mas años"),'TARIFAS MAS RUNT'!$E$19,TRUE,"Sin Tarifa"),W17="CARGA O MIXTOS",_xlfn.IFS(Z17="Menos de 5 Toneladas",'TARIFAS MAS RUNT'!$E$20,Z17="Entre 5 y 15 Toneladas",'TARIFAS MAS RUNT'!$E$21,Z17="Más de 15 Toneladas",'TARIFAS MAS RUNT'!$E$22,TRUE,"Sin Tarifa"),W17="OFICIALES ESPECIALES",_xlfn.IFS(Z17="Menos de 1.500 c.c.",'TARIFAS MAS RUNT'!$E$23,Z17="Entre 1.500 y 2.500 c.c.",'TARIFAS MAS RUNT'!$E$24,Z17="Más de 2.500 c.c.",'TARIFAS MAS RUNT'!$E$25,TRUE,"Sin Tarifa"),W17="AUTOMOVILES FAMILIARES",_xlfn.IFS(AND(Z17="Menos de 1.500 c.c.",I17="menos de 10 años"),'TARIFAS MAS RUNT'!$E$26,AND(Z17="Menos de 1.500 c.c.",I17="10 o mas años"),'TARIFAS MAS RUNT'!$E$27,AND(Z17="Entre 1.500 y 2.500 c.c.",I17="menos de 10 años"),'TARIFAS MAS RUNT'!$E$28,AND(Z17="Entre 1.500 y 2.500 c.c.",I17="10 o mas años"),'TARIFAS MAS RUNT'!$E$29,AND(Z17="Más de 2.500 c.c.",I17="menos de 10 años"),'TARIFAS MAS RUNT'!$E$30,AND(Z17="Más de 2.500 c.c.",I17="10 o mas años"),'TARIFAS MAS RUNT'!$E$31,TRUE,"Sin Tarifa"),TRUE,"Clase no encontrada")</f>
        <v>1121400</v>
      </c>
      <c r="P17" s="66">
        <f>+_xlfn.XLOOKUP(O17,'[2]ReporteCotizaciones (2)'!$H$2:$H$90,'[2]ReporteCotizaciones (2)'!$F$2:$F$90)</f>
        <v>736200</v>
      </c>
      <c r="Q17" s="69">
        <f>+_xlfn.XLOOKUP(O17,Hoja3!$L$3:$L$39,Hoja3!$I$3:$I$39)</f>
        <v>382800</v>
      </c>
      <c r="R17" s="69">
        <v>2400</v>
      </c>
      <c r="S17" s="69">
        <f t="shared" si="3"/>
        <v>1121400</v>
      </c>
      <c r="T17" s="69" t="b">
        <f t="shared" si="4"/>
        <v>1</v>
      </c>
      <c r="U17" s="11"/>
      <c r="V17" s="11"/>
      <c r="W17" s="12" t="s">
        <v>26</v>
      </c>
      <c r="X17" s="13">
        <v>2400</v>
      </c>
      <c r="Y17" s="13" t="s">
        <v>257</v>
      </c>
      <c r="Z17" s="13" t="str">
        <f t="shared" si="8"/>
        <v>Entre 1.500 y 2.500 c.c.</v>
      </c>
      <c r="AA17" s="12" t="s">
        <v>27</v>
      </c>
      <c r="AB17" s="14">
        <v>222</v>
      </c>
      <c r="AC17" s="84" t="s">
        <v>28</v>
      </c>
      <c r="AD17" s="1">
        <v>14</v>
      </c>
      <c r="AE17" s="1" t="b">
        <f t="shared" si="5"/>
        <v>1</v>
      </c>
      <c r="AF17" s="1">
        <f>+_xlfn.XLOOKUP(D17,'[3]SOAT A ADQUIRIR 2025 _2026'!$B$2:$B$106,'[3]SOAT A ADQUIRIR 2025 _2026'!$M$2:$M$106)</f>
        <v>222</v>
      </c>
      <c r="AG17" s="1" t="b">
        <f t="shared" si="6"/>
        <v>1</v>
      </c>
      <c r="AH17" s="1" t="b">
        <f t="shared" si="9"/>
        <v>1</v>
      </c>
      <c r="AI17" s="1">
        <f>+_xlfn.XLOOKUP(AB17,Hoja3!$D$3:$D$39,Hoja3!$L$3:$L$39)</f>
        <v>1121400</v>
      </c>
    </row>
    <row r="18" spans="2:35" ht="24" customHeight="1" x14ac:dyDescent="0.3">
      <c r="B18" s="153"/>
      <c r="C18" s="83">
        <v>15</v>
      </c>
      <c r="D18" s="7" t="s">
        <v>69</v>
      </c>
      <c r="E18" s="8" t="s">
        <v>66</v>
      </c>
      <c r="F18" s="8" t="s">
        <v>67</v>
      </c>
      <c r="G18" s="7">
        <v>2008</v>
      </c>
      <c r="H18" s="7">
        <f t="shared" si="1"/>
        <v>18</v>
      </c>
      <c r="I18" s="7" t="str">
        <f t="shared" si="2"/>
        <v>10 o mas años</v>
      </c>
      <c r="J18" s="7" t="s">
        <v>24</v>
      </c>
      <c r="K18" s="29">
        <v>5</v>
      </c>
      <c r="L18" s="10">
        <v>46386</v>
      </c>
      <c r="M18" s="10">
        <f t="shared" si="0"/>
        <v>46387</v>
      </c>
      <c r="N18" s="11">
        <v>46751</v>
      </c>
      <c r="O18" s="66" cm="1">
        <f t="array" ref="O18">_xlfn.IFS(W18="CAMPEROS Y CAMIONETAS",_xlfn.IFS(AND(Z18="Menos de 1.500 c.c.",I18="menos de 10 años"),'TARIFAS MAS RUNT'!$E$14,AND(Z18="Menos de 1.500 c.c.",I18="10 o mas años"),'TARIFAS MAS RUNT'!$E$15,AND(Z18="Entre 1.500 y 2.500 c.c.",I18="menos de 10 años"),'TARIFAS MAS RUNT'!$E$16,AND(Z18="Entre 1.500 y 2.500 c.c.",I18="10 o mas años"),'TARIFAS MAS RUNT'!$E$17,AND(Z18="Más de 2.500 c.c.",I18="menos de 10 años"),'TARIFAS MAS RUNT'!$E$18,AND(Z18="Más de 2.500 c.c.",I18="10 o mas años"),'TARIFAS MAS RUNT'!$E$19,TRUE,"Sin Tarifa"),W18="CARGA O MIXTOS",_xlfn.IFS(Z18="Menos de 5 Toneladas",'TARIFAS MAS RUNT'!$E$20,Z18="Entre 5 y 15 Toneladas",'TARIFAS MAS RUNT'!$E$21,Z18="Más de 15 Toneladas",'TARIFAS MAS RUNT'!$E$22,TRUE,"Sin Tarifa"),W18="OFICIALES ESPECIALES",_xlfn.IFS(Z18="Menos de 1.500 c.c.",'TARIFAS MAS RUNT'!$E$23,Z18="Entre 1.500 y 2.500 c.c.",'TARIFAS MAS RUNT'!$E$24,Z18="Más de 2.500 c.c.",'TARIFAS MAS RUNT'!$E$25,TRUE,"Sin Tarifa"),W18="AUTOMOVILES FAMILIARES",_xlfn.IFS(AND(Z18="Menos de 1.500 c.c.",I18="menos de 10 años"),'TARIFAS MAS RUNT'!$E$26,AND(Z18="Menos de 1.500 c.c.",I18="10 o mas años"),'TARIFAS MAS RUNT'!$E$27,AND(Z18="Entre 1.500 y 2.500 c.c.",I18="menos de 10 años"),'TARIFAS MAS RUNT'!$E$28,AND(Z18="Entre 1.500 y 2.500 c.c.",I18="10 o mas años"),'TARIFAS MAS RUNT'!$E$29,AND(Z18="Más de 2.500 c.c.",I18="menos de 10 años"),'TARIFAS MAS RUNT'!$E$30,AND(Z18="Más de 2.500 c.c.",I18="10 o mas años"),'TARIFAS MAS RUNT'!$E$31,TRUE,"Sin Tarifa"),TRUE,"Clase no encontrada")</f>
        <v>1121400</v>
      </c>
      <c r="P18" s="66">
        <f>+_xlfn.XLOOKUP(O18,'[2]ReporteCotizaciones (2)'!$H$2:$H$90,'[2]ReporteCotizaciones (2)'!$F$2:$F$90)</f>
        <v>736200</v>
      </c>
      <c r="Q18" s="69">
        <f>+_xlfn.XLOOKUP(O18,Hoja3!$L$3:$L$39,Hoja3!$I$3:$I$39)</f>
        <v>382800</v>
      </c>
      <c r="R18" s="69">
        <v>2400</v>
      </c>
      <c r="S18" s="69">
        <f t="shared" si="3"/>
        <v>1121400</v>
      </c>
      <c r="T18" s="69" t="b">
        <f t="shared" si="4"/>
        <v>1</v>
      </c>
      <c r="U18" s="11"/>
      <c r="V18" s="11"/>
      <c r="W18" s="12" t="s">
        <v>26</v>
      </c>
      <c r="X18" s="13">
        <v>2400</v>
      </c>
      <c r="Y18" s="13" t="s">
        <v>257</v>
      </c>
      <c r="Z18" s="13" t="str">
        <f t="shared" si="8"/>
        <v>Entre 1.500 y 2.500 c.c.</v>
      </c>
      <c r="AA18" s="12" t="s">
        <v>27</v>
      </c>
      <c r="AB18" s="14">
        <v>222</v>
      </c>
      <c r="AC18" s="84" t="s">
        <v>43</v>
      </c>
      <c r="AD18" s="1">
        <v>15</v>
      </c>
      <c r="AE18" s="1" t="b">
        <f t="shared" si="5"/>
        <v>1</v>
      </c>
      <c r="AF18" s="1">
        <f>+_xlfn.XLOOKUP(D18,'[3]SOAT A ADQUIRIR 2025 _2026'!$B$2:$B$106,'[3]SOAT A ADQUIRIR 2025 _2026'!$M$2:$M$106)</f>
        <v>222</v>
      </c>
      <c r="AG18" s="1" t="b">
        <f t="shared" si="6"/>
        <v>1</v>
      </c>
      <c r="AH18" s="1" t="b">
        <f t="shared" si="9"/>
        <v>1</v>
      </c>
      <c r="AI18" s="1">
        <f>+_xlfn.XLOOKUP(AB18,Hoja3!$D$3:$D$39,Hoja3!$L$3:$L$39)</f>
        <v>1121400</v>
      </c>
    </row>
    <row r="19" spans="2:35" ht="24" customHeight="1" x14ac:dyDescent="0.3">
      <c r="B19" s="153"/>
      <c r="C19" s="83">
        <v>16</v>
      </c>
      <c r="D19" s="7" t="s">
        <v>70</v>
      </c>
      <c r="E19" s="8" t="s">
        <v>71</v>
      </c>
      <c r="F19" s="8" t="s">
        <v>67</v>
      </c>
      <c r="G19" s="7">
        <v>2008</v>
      </c>
      <c r="H19" s="7">
        <f t="shared" si="1"/>
        <v>18</v>
      </c>
      <c r="I19" s="7" t="str">
        <f t="shared" si="2"/>
        <v>10 o mas años</v>
      </c>
      <c r="J19" s="7" t="s">
        <v>24</v>
      </c>
      <c r="K19" s="9">
        <v>5</v>
      </c>
      <c r="L19" s="10">
        <v>46386</v>
      </c>
      <c r="M19" s="10">
        <f t="shared" si="0"/>
        <v>46387</v>
      </c>
      <c r="N19" s="11">
        <v>46751</v>
      </c>
      <c r="O19" s="66" cm="1">
        <f t="array" ref="O19">_xlfn.IFS(W19="CAMPEROS Y CAMIONETAS",_xlfn.IFS(AND(Z19="Menos de 1.500 c.c.",I19="menos de 10 años"),'TARIFAS MAS RUNT'!$E$14,AND(Z19="Menos de 1.500 c.c.",I19="10 o mas años"),'TARIFAS MAS RUNT'!$E$15,AND(Z19="Entre 1.500 y 2.500 c.c.",I19="menos de 10 años"),'TARIFAS MAS RUNT'!$E$16,AND(Z19="Entre 1.500 y 2.500 c.c.",I19="10 o mas años"),'TARIFAS MAS RUNT'!$E$17,AND(Z19="Más de 2.500 c.c.",I19="menos de 10 años"),'TARIFAS MAS RUNT'!$E$18,AND(Z19="Más de 2.500 c.c.",I19="10 o mas años"),'TARIFAS MAS RUNT'!$E$19,TRUE,"Sin Tarifa"),W19="CARGA O MIXTOS",_xlfn.IFS(Z19="Menos de 5 Toneladas",'TARIFAS MAS RUNT'!$E$20,Z19="Entre 5 y 15 Toneladas",'TARIFAS MAS RUNT'!$E$21,Z19="Más de 15 Toneladas",'TARIFAS MAS RUNT'!$E$22,TRUE,"Sin Tarifa"),W19="OFICIALES ESPECIALES",_xlfn.IFS(Z19="Menos de 1.500 c.c.",'TARIFAS MAS RUNT'!$E$23,Z19="Entre 1.500 y 2.500 c.c.",'TARIFAS MAS RUNT'!$E$24,Z19="Más de 2.500 c.c.",'TARIFAS MAS RUNT'!$E$25,TRUE,"Sin Tarifa"),W19="AUTOMOVILES FAMILIARES",_xlfn.IFS(AND(Z19="Menos de 1.500 c.c.",I19="menos de 10 años"),'TARIFAS MAS RUNT'!$E$26,AND(Z19="Menos de 1.500 c.c.",I19="10 o mas años"),'TARIFAS MAS RUNT'!$E$27,AND(Z19="Entre 1.500 y 2.500 c.c.",I19="menos de 10 años"),'TARIFAS MAS RUNT'!$E$28,AND(Z19="Entre 1.500 y 2.500 c.c.",I19="10 o mas años"),'TARIFAS MAS RUNT'!$E$29,AND(Z19="Más de 2.500 c.c.",I19="menos de 10 años"),'TARIFAS MAS RUNT'!$E$30,AND(Z19="Más de 2.500 c.c.",I19="10 o mas años"),'TARIFAS MAS RUNT'!$E$31,TRUE,"Sin Tarifa"),TRUE,"Clase no encontrada")</f>
        <v>1121400</v>
      </c>
      <c r="P19" s="66">
        <f>+_xlfn.XLOOKUP(O19,'[2]ReporteCotizaciones (2)'!$H$2:$H$90,'[2]ReporteCotizaciones (2)'!$F$2:$F$90)</f>
        <v>736200</v>
      </c>
      <c r="Q19" s="69">
        <f>+_xlfn.XLOOKUP(O19,Hoja3!$L$3:$L$39,Hoja3!$I$3:$I$39)</f>
        <v>382800</v>
      </c>
      <c r="R19" s="69">
        <v>2400</v>
      </c>
      <c r="S19" s="69">
        <f t="shared" si="3"/>
        <v>1121400</v>
      </c>
      <c r="T19" s="69" t="b">
        <f t="shared" si="4"/>
        <v>1</v>
      </c>
      <c r="U19" s="11"/>
      <c r="V19" s="11"/>
      <c r="W19" s="12" t="s">
        <v>26</v>
      </c>
      <c r="X19" s="13">
        <v>2400</v>
      </c>
      <c r="Y19" s="13" t="s">
        <v>257</v>
      </c>
      <c r="Z19" s="13" t="str">
        <f t="shared" si="8"/>
        <v>Entre 1.500 y 2.500 c.c.</v>
      </c>
      <c r="AA19" s="12" t="s">
        <v>27</v>
      </c>
      <c r="AB19" s="14">
        <v>222</v>
      </c>
      <c r="AC19" s="84" t="s">
        <v>46</v>
      </c>
      <c r="AD19" s="1">
        <v>16</v>
      </c>
      <c r="AE19" s="1" t="b">
        <f t="shared" si="5"/>
        <v>1</v>
      </c>
      <c r="AF19" s="1">
        <f>+_xlfn.XLOOKUP(D19,'[3]SOAT A ADQUIRIR 2025 _2026'!$B$2:$B$106,'[3]SOAT A ADQUIRIR 2025 _2026'!$M$2:$M$106)</f>
        <v>222</v>
      </c>
      <c r="AG19" s="1" t="b">
        <f t="shared" si="6"/>
        <v>1</v>
      </c>
      <c r="AH19" s="1" t="b">
        <f t="shared" si="9"/>
        <v>1</v>
      </c>
      <c r="AI19" s="1">
        <f>+_xlfn.XLOOKUP(AB19,Hoja3!$D$3:$D$39,Hoja3!$L$3:$L$39)</f>
        <v>1121400</v>
      </c>
    </row>
    <row r="20" spans="2:35" ht="24" customHeight="1" x14ac:dyDescent="0.3">
      <c r="B20" s="153"/>
      <c r="C20" s="83">
        <v>17</v>
      </c>
      <c r="D20" s="7" t="s">
        <v>72</v>
      </c>
      <c r="E20" s="8" t="s">
        <v>71</v>
      </c>
      <c r="F20" s="8" t="s">
        <v>67</v>
      </c>
      <c r="G20" s="7">
        <v>2008</v>
      </c>
      <c r="H20" s="7">
        <f t="shared" si="1"/>
        <v>18</v>
      </c>
      <c r="I20" s="7" t="str">
        <f t="shared" si="2"/>
        <v>10 o mas años</v>
      </c>
      <c r="J20" s="7" t="s">
        <v>24</v>
      </c>
      <c r="K20" s="9">
        <v>5</v>
      </c>
      <c r="L20" s="10">
        <v>46386</v>
      </c>
      <c r="M20" s="10">
        <f t="shared" si="0"/>
        <v>46387</v>
      </c>
      <c r="N20" s="11">
        <v>46751</v>
      </c>
      <c r="O20" s="66" cm="1">
        <f t="array" ref="O20">_xlfn.IFS(W20="CAMPEROS Y CAMIONETAS",_xlfn.IFS(AND(Z20="Menos de 1.500 c.c.",I20="menos de 10 años"),'TARIFAS MAS RUNT'!$E$14,AND(Z20="Menos de 1.500 c.c.",I20="10 o mas años"),'TARIFAS MAS RUNT'!$E$15,AND(Z20="Entre 1.500 y 2.500 c.c.",I20="menos de 10 años"),'TARIFAS MAS RUNT'!$E$16,AND(Z20="Entre 1.500 y 2.500 c.c.",I20="10 o mas años"),'TARIFAS MAS RUNT'!$E$17,AND(Z20="Más de 2.500 c.c.",I20="menos de 10 años"),'TARIFAS MAS RUNT'!$E$18,AND(Z20="Más de 2.500 c.c.",I20="10 o mas años"),'TARIFAS MAS RUNT'!$E$19,TRUE,"Sin Tarifa"),W20="CARGA O MIXTOS",_xlfn.IFS(Z20="Menos de 5 Toneladas",'TARIFAS MAS RUNT'!$E$20,Z20="Entre 5 y 15 Toneladas",'TARIFAS MAS RUNT'!$E$21,Z20="Más de 15 Toneladas",'TARIFAS MAS RUNT'!$E$22,TRUE,"Sin Tarifa"),W20="OFICIALES ESPECIALES",_xlfn.IFS(Z20="Menos de 1.500 c.c.",'TARIFAS MAS RUNT'!$E$23,Z20="Entre 1.500 y 2.500 c.c.",'TARIFAS MAS RUNT'!$E$24,Z20="Más de 2.500 c.c.",'TARIFAS MAS RUNT'!$E$25,TRUE,"Sin Tarifa"),W20="AUTOMOVILES FAMILIARES",_xlfn.IFS(AND(Z20="Menos de 1.500 c.c.",I20="menos de 10 años"),'TARIFAS MAS RUNT'!$E$26,AND(Z20="Menos de 1.500 c.c.",I20="10 o mas años"),'TARIFAS MAS RUNT'!$E$27,AND(Z20="Entre 1.500 y 2.500 c.c.",I20="menos de 10 años"),'TARIFAS MAS RUNT'!$E$28,AND(Z20="Entre 1.500 y 2.500 c.c.",I20="10 o mas años"),'TARIFAS MAS RUNT'!$E$29,AND(Z20="Más de 2.500 c.c.",I20="menos de 10 años"),'TARIFAS MAS RUNT'!$E$30,AND(Z20="Más de 2.500 c.c.",I20="10 o mas años"),'TARIFAS MAS RUNT'!$E$31,TRUE,"Sin Tarifa"),TRUE,"Clase no encontrada")</f>
        <v>1121400</v>
      </c>
      <c r="P20" s="66">
        <f>+_xlfn.XLOOKUP(O20,'[2]ReporteCotizaciones (2)'!$H$2:$H$90,'[2]ReporteCotizaciones (2)'!$F$2:$F$90)</f>
        <v>736200</v>
      </c>
      <c r="Q20" s="69">
        <f>+_xlfn.XLOOKUP(O20,Hoja3!$L$3:$L$39,Hoja3!$I$3:$I$39)</f>
        <v>382800</v>
      </c>
      <c r="R20" s="69">
        <v>2400</v>
      </c>
      <c r="S20" s="69">
        <f t="shared" si="3"/>
        <v>1121400</v>
      </c>
      <c r="T20" s="69" t="b">
        <f t="shared" si="4"/>
        <v>1</v>
      </c>
      <c r="U20" s="11"/>
      <c r="V20" s="11"/>
      <c r="W20" s="12" t="s">
        <v>26</v>
      </c>
      <c r="X20" s="13">
        <v>2400</v>
      </c>
      <c r="Y20" s="13" t="s">
        <v>257</v>
      </c>
      <c r="Z20" s="13" t="str">
        <f t="shared" si="8"/>
        <v>Entre 1.500 y 2.500 c.c.</v>
      </c>
      <c r="AA20" s="12" t="s">
        <v>27</v>
      </c>
      <c r="AB20" s="14">
        <v>222</v>
      </c>
      <c r="AC20" s="84" t="s">
        <v>37</v>
      </c>
      <c r="AD20" s="1">
        <v>17</v>
      </c>
      <c r="AE20" s="1" t="b">
        <f t="shared" si="5"/>
        <v>1</v>
      </c>
      <c r="AF20" s="1">
        <f>+_xlfn.XLOOKUP(D20,'[3]SOAT A ADQUIRIR 2025 _2026'!$B$2:$B$106,'[3]SOAT A ADQUIRIR 2025 _2026'!$M$2:$M$106)</f>
        <v>222</v>
      </c>
      <c r="AG20" s="1" t="b">
        <f t="shared" si="6"/>
        <v>1</v>
      </c>
      <c r="AH20" s="1" t="b">
        <f t="shared" si="9"/>
        <v>1</v>
      </c>
      <c r="AI20" s="1">
        <f>+_xlfn.XLOOKUP(AB20,Hoja3!$D$3:$D$39,Hoja3!$L$3:$L$39)</f>
        <v>1121400</v>
      </c>
    </row>
    <row r="21" spans="2:35" ht="24" customHeight="1" x14ac:dyDescent="0.3">
      <c r="B21" s="152" t="s">
        <v>32</v>
      </c>
      <c r="C21" s="83">
        <v>18</v>
      </c>
      <c r="D21" s="7" t="s">
        <v>73</v>
      </c>
      <c r="E21" s="8" t="s">
        <v>71</v>
      </c>
      <c r="F21" s="8" t="s">
        <v>67</v>
      </c>
      <c r="G21" s="7">
        <v>2008</v>
      </c>
      <c r="H21" s="7">
        <f t="shared" si="1"/>
        <v>18</v>
      </c>
      <c r="I21" s="7" t="str">
        <f t="shared" si="2"/>
        <v>10 o mas años</v>
      </c>
      <c r="J21" s="7" t="s">
        <v>24</v>
      </c>
      <c r="K21" s="9">
        <v>5</v>
      </c>
      <c r="L21" s="10">
        <v>46386</v>
      </c>
      <c r="M21" s="10">
        <f t="shared" si="0"/>
        <v>46387</v>
      </c>
      <c r="N21" s="11">
        <v>46751</v>
      </c>
      <c r="O21" s="66" cm="1">
        <f t="array" ref="O21">_xlfn.IFS(W21="CAMPEROS Y CAMIONETAS",_xlfn.IFS(AND(Z21="Menos de 1.500 c.c.",I21="menos de 10 años"),'TARIFAS MAS RUNT'!$E$14,AND(Z21="Menos de 1.500 c.c.",I21="10 o mas años"),'TARIFAS MAS RUNT'!$E$15,AND(Z21="Entre 1.500 y 2.500 c.c.",I21="menos de 10 años"),'TARIFAS MAS RUNT'!$E$16,AND(Z21="Entre 1.500 y 2.500 c.c.",I21="10 o mas años"),'TARIFAS MAS RUNT'!$E$17,AND(Z21="Más de 2.500 c.c.",I21="menos de 10 años"),'TARIFAS MAS RUNT'!$E$18,AND(Z21="Más de 2.500 c.c.",I21="10 o mas años"),'TARIFAS MAS RUNT'!$E$19,TRUE,"Sin Tarifa"),W21="CARGA O MIXTOS",_xlfn.IFS(Z21="Menos de 5 Toneladas",'TARIFAS MAS RUNT'!$E$20,Z21="Entre 5 y 15 Toneladas",'TARIFAS MAS RUNT'!$E$21,Z21="Más de 15 Toneladas",'TARIFAS MAS RUNT'!$E$22,TRUE,"Sin Tarifa"),W21="OFICIALES ESPECIALES",_xlfn.IFS(Z21="Menos de 1.500 c.c.",'TARIFAS MAS RUNT'!$E$23,Z21="Entre 1.500 y 2.500 c.c.",'TARIFAS MAS RUNT'!$E$24,Z21="Más de 2.500 c.c.",'TARIFAS MAS RUNT'!$E$25,TRUE,"Sin Tarifa"),W21="AUTOMOVILES FAMILIARES",_xlfn.IFS(AND(Z21="Menos de 1.500 c.c.",I21="menos de 10 años"),'TARIFAS MAS RUNT'!$E$26,AND(Z21="Menos de 1.500 c.c.",I21="10 o mas años"),'TARIFAS MAS RUNT'!$E$27,AND(Z21="Entre 1.500 y 2.500 c.c.",I21="menos de 10 años"),'TARIFAS MAS RUNT'!$E$28,AND(Z21="Entre 1.500 y 2.500 c.c.",I21="10 o mas años"),'TARIFAS MAS RUNT'!$E$29,AND(Z21="Más de 2.500 c.c.",I21="menos de 10 años"),'TARIFAS MAS RUNT'!$E$30,AND(Z21="Más de 2.500 c.c.",I21="10 o mas años"),'TARIFAS MAS RUNT'!$E$31,TRUE,"Sin Tarifa"),TRUE,"Clase no encontrada")</f>
        <v>1121400</v>
      </c>
      <c r="P21" s="66">
        <f>+_xlfn.XLOOKUP(O21,'[2]ReporteCotizaciones (2)'!$H$2:$H$90,'[2]ReporteCotizaciones (2)'!$F$2:$F$90)</f>
        <v>736200</v>
      </c>
      <c r="Q21" s="69">
        <f>+_xlfn.XLOOKUP(O21,Hoja3!$L$3:$L$39,Hoja3!$I$3:$I$39)</f>
        <v>382800</v>
      </c>
      <c r="R21" s="69">
        <v>2400</v>
      </c>
      <c r="S21" s="69">
        <f t="shared" si="3"/>
        <v>1121400</v>
      </c>
      <c r="T21" s="69" t="b">
        <f t="shared" si="4"/>
        <v>1</v>
      </c>
      <c r="U21" s="11"/>
      <c r="V21" s="11"/>
      <c r="W21" s="12" t="s">
        <v>26</v>
      </c>
      <c r="X21" s="13">
        <v>2400</v>
      </c>
      <c r="Y21" s="13" t="s">
        <v>257</v>
      </c>
      <c r="Z21" s="13" t="str">
        <f t="shared" si="8"/>
        <v>Entre 1.500 y 2.500 c.c.</v>
      </c>
      <c r="AA21" s="12" t="s">
        <v>27</v>
      </c>
      <c r="AB21" s="14">
        <v>222</v>
      </c>
      <c r="AC21" s="84" t="s">
        <v>37</v>
      </c>
      <c r="AD21" s="1">
        <v>18</v>
      </c>
      <c r="AE21" s="1" t="b">
        <f t="shared" si="5"/>
        <v>1</v>
      </c>
      <c r="AF21" s="1">
        <f>+_xlfn.XLOOKUP(D21,'[3]SOAT A ADQUIRIR 2025 _2026'!$B$2:$B$106,'[3]SOAT A ADQUIRIR 2025 _2026'!$M$2:$M$106)</f>
        <v>222</v>
      </c>
      <c r="AG21" s="1" t="b">
        <f t="shared" si="6"/>
        <v>1</v>
      </c>
      <c r="AH21" s="1" t="b">
        <f t="shared" si="9"/>
        <v>1</v>
      </c>
      <c r="AI21" s="1">
        <f>+_xlfn.XLOOKUP(AB21,Hoja3!$D$3:$D$39,Hoja3!$L$3:$L$39)</f>
        <v>1121400</v>
      </c>
    </row>
    <row r="22" spans="2:35" ht="24" customHeight="1" x14ac:dyDescent="0.3">
      <c r="B22" s="152"/>
      <c r="C22" s="83">
        <v>19</v>
      </c>
      <c r="D22" s="7" t="s">
        <v>74</v>
      </c>
      <c r="E22" s="8" t="s">
        <v>71</v>
      </c>
      <c r="F22" s="8" t="s">
        <v>67</v>
      </c>
      <c r="G22" s="7">
        <v>2008</v>
      </c>
      <c r="H22" s="7">
        <f t="shared" si="1"/>
        <v>18</v>
      </c>
      <c r="I22" s="7" t="str">
        <f t="shared" si="2"/>
        <v>10 o mas años</v>
      </c>
      <c r="J22" s="7" t="s">
        <v>24</v>
      </c>
      <c r="K22" s="9">
        <v>5</v>
      </c>
      <c r="L22" s="10">
        <v>46386</v>
      </c>
      <c r="M22" s="10">
        <f t="shared" si="0"/>
        <v>46387</v>
      </c>
      <c r="N22" s="11">
        <v>46751</v>
      </c>
      <c r="O22" s="66" cm="1">
        <f t="array" ref="O22">_xlfn.IFS(W22="CAMPEROS Y CAMIONETAS",_xlfn.IFS(AND(Z22="Menos de 1.500 c.c.",I22="menos de 10 años"),'TARIFAS MAS RUNT'!$E$14,AND(Z22="Menos de 1.500 c.c.",I22="10 o mas años"),'TARIFAS MAS RUNT'!$E$15,AND(Z22="Entre 1.500 y 2.500 c.c.",I22="menos de 10 años"),'TARIFAS MAS RUNT'!$E$16,AND(Z22="Entre 1.500 y 2.500 c.c.",I22="10 o mas años"),'TARIFAS MAS RUNT'!$E$17,AND(Z22="Más de 2.500 c.c.",I22="menos de 10 años"),'TARIFAS MAS RUNT'!$E$18,AND(Z22="Más de 2.500 c.c.",I22="10 o mas años"),'TARIFAS MAS RUNT'!$E$19,TRUE,"Sin Tarifa"),W22="CARGA O MIXTOS",_xlfn.IFS(Z22="Menos de 5 Toneladas",'TARIFAS MAS RUNT'!$E$20,Z22="Entre 5 y 15 Toneladas",'TARIFAS MAS RUNT'!$E$21,Z22="Más de 15 Toneladas",'TARIFAS MAS RUNT'!$E$22,TRUE,"Sin Tarifa"),W22="OFICIALES ESPECIALES",_xlfn.IFS(Z22="Menos de 1.500 c.c.",'TARIFAS MAS RUNT'!$E$23,Z22="Entre 1.500 y 2.500 c.c.",'TARIFAS MAS RUNT'!$E$24,Z22="Más de 2.500 c.c.",'TARIFAS MAS RUNT'!$E$25,TRUE,"Sin Tarifa"),W22="AUTOMOVILES FAMILIARES",_xlfn.IFS(AND(Z22="Menos de 1.500 c.c.",I22="menos de 10 años"),'TARIFAS MAS RUNT'!$E$26,AND(Z22="Menos de 1.500 c.c.",I22="10 o mas años"),'TARIFAS MAS RUNT'!$E$27,AND(Z22="Entre 1.500 y 2.500 c.c.",I22="menos de 10 años"),'TARIFAS MAS RUNT'!$E$28,AND(Z22="Entre 1.500 y 2.500 c.c.",I22="10 o mas años"),'TARIFAS MAS RUNT'!$E$29,AND(Z22="Más de 2.500 c.c.",I22="menos de 10 años"),'TARIFAS MAS RUNT'!$E$30,AND(Z22="Más de 2.500 c.c.",I22="10 o mas años"),'TARIFAS MAS RUNT'!$E$31,TRUE,"Sin Tarifa"),TRUE,"Clase no encontrada")</f>
        <v>1121400</v>
      </c>
      <c r="P22" s="66">
        <f>+_xlfn.XLOOKUP(O22,'[2]ReporteCotizaciones (2)'!$H$2:$H$90,'[2]ReporteCotizaciones (2)'!$F$2:$F$90)</f>
        <v>736200</v>
      </c>
      <c r="Q22" s="69">
        <f>+_xlfn.XLOOKUP(O22,Hoja3!$L$3:$L$39,Hoja3!$I$3:$I$39)</f>
        <v>382800</v>
      </c>
      <c r="R22" s="69">
        <v>2400</v>
      </c>
      <c r="S22" s="69">
        <f t="shared" si="3"/>
        <v>1121400</v>
      </c>
      <c r="T22" s="69" t="b">
        <f t="shared" si="4"/>
        <v>1</v>
      </c>
      <c r="U22" s="11"/>
      <c r="V22" s="11"/>
      <c r="W22" s="12" t="s">
        <v>26</v>
      </c>
      <c r="X22" s="13">
        <v>2400</v>
      </c>
      <c r="Y22" s="13" t="s">
        <v>257</v>
      </c>
      <c r="Z22" s="13" t="str">
        <f t="shared" si="8"/>
        <v>Entre 1.500 y 2.500 c.c.</v>
      </c>
      <c r="AA22" s="12" t="s">
        <v>27</v>
      </c>
      <c r="AB22" s="14">
        <v>222</v>
      </c>
      <c r="AC22" s="84" t="s">
        <v>75</v>
      </c>
      <c r="AD22" s="1">
        <v>19</v>
      </c>
      <c r="AE22" s="1" t="b">
        <f t="shared" si="5"/>
        <v>1</v>
      </c>
      <c r="AF22" s="1">
        <f>+_xlfn.XLOOKUP(D22,'[3]SOAT A ADQUIRIR 2025 _2026'!$B$2:$B$106,'[3]SOAT A ADQUIRIR 2025 _2026'!$M$2:$M$106)</f>
        <v>222</v>
      </c>
      <c r="AG22" s="1" t="b">
        <f t="shared" si="6"/>
        <v>1</v>
      </c>
      <c r="AH22" s="1" t="b">
        <f t="shared" si="9"/>
        <v>1</v>
      </c>
      <c r="AI22" s="1">
        <f>+_xlfn.XLOOKUP(AB22,Hoja3!$D$3:$D$39,Hoja3!$L$3:$L$39)</f>
        <v>1121400</v>
      </c>
    </row>
    <row r="23" spans="2:35" ht="24" customHeight="1" x14ac:dyDescent="0.3">
      <c r="B23" s="152"/>
      <c r="C23" s="83">
        <v>20</v>
      </c>
      <c r="D23" s="7" t="s">
        <v>76</v>
      </c>
      <c r="E23" s="8" t="s">
        <v>77</v>
      </c>
      <c r="F23" s="8" t="s">
        <v>67</v>
      </c>
      <c r="G23" s="7">
        <v>2008</v>
      </c>
      <c r="H23" s="7">
        <f t="shared" si="1"/>
        <v>18</v>
      </c>
      <c r="I23" s="7" t="str">
        <f t="shared" si="2"/>
        <v>10 o mas años</v>
      </c>
      <c r="J23" s="7" t="s">
        <v>24</v>
      </c>
      <c r="K23" s="9">
        <v>5</v>
      </c>
      <c r="L23" s="10">
        <v>46386</v>
      </c>
      <c r="M23" s="10">
        <f t="shared" si="0"/>
        <v>46387</v>
      </c>
      <c r="N23" s="11">
        <v>46751</v>
      </c>
      <c r="O23" s="66" cm="1">
        <f t="array" ref="O23">_xlfn.IFS(W23="CAMPEROS Y CAMIONETAS",_xlfn.IFS(AND(Z23="Menos de 1.500 c.c.",I23="menos de 10 años"),'TARIFAS MAS RUNT'!$E$14,AND(Z23="Menos de 1.500 c.c.",I23="10 o mas años"),'TARIFAS MAS RUNT'!$E$15,AND(Z23="Entre 1.500 y 2.500 c.c.",I23="menos de 10 años"),'TARIFAS MAS RUNT'!$E$16,AND(Z23="Entre 1.500 y 2.500 c.c.",I23="10 o mas años"),'TARIFAS MAS RUNT'!$E$17,AND(Z23="Más de 2.500 c.c.",I23="menos de 10 años"),'TARIFAS MAS RUNT'!$E$18,AND(Z23="Más de 2.500 c.c.",I23="10 o mas años"),'TARIFAS MAS RUNT'!$E$19,TRUE,"Sin Tarifa"),W23="CARGA O MIXTOS",_xlfn.IFS(Z23="Menos de 5 Toneladas",'TARIFAS MAS RUNT'!$E$20,Z23="Entre 5 y 15 Toneladas",'TARIFAS MAS RUNT'!$E$21,Z23="Más de 15 Toneladas",'TARIFAS MAS RUNT'!$E$22,TRUE,"Sin Tarifa"),W23="OFICIALES ESPECIALES",_xlfn.IFS(Z23="Menos de 1.500 c.c.",'TARIFAS MAS RUNT'!$E$23,Z23="Entre 1.500 y 2.500 c.c.",'TARIFAS MAS RUNT'!$E$24,Z23="Más de 2.500 c.c.",'TARIFAS MAS RUNT'!$E$25,TRUE,"Sin Tarifa"),W23="AUTOMOVILES FAMILIARES",_xlfn.IFS(AND(Z23="Menos de 1.500 c.c.",I23="menos de 10 años"),'TARIFAS MAS RUNT'!$E$26,AND(Z23="Menos de 1.500 c.c.",I23="10 o mas años"),'TARIFAS MAS RUNT'!$E$27,AND(Z23="Entre 1.500 y 2.500 c.c.",I23="menos de 10 años"),'TARIFAS MAS RUNT'!$E$28,AND(Z23="Entre 1.500 y 2.500 c.c.",I23="10 o mas años"),'TARIFAS MAS RUNT'!$E$29,AND(Z23="Más de 2.500 c.c.",I23="menos de 10 años"),'TARIFAS MAS RUNT'!$E$30,AND(Z23="Más de 2.500 c.c.",I23="10 o mas años"),'TARIFAS MAS RUNT'!$E$31,TRUE,"Sin Tarifa"),TRUE,"Clase no encontrada")</f>
        <v>1121400</v>
      </c>
      <c r="P23" s="66">
        <f>+_xlfn.XLOOKUP(O23,'[2]ReporteCotizaciones (2)'!$H$2:$H$90,'[2]ReporteCotizaciones (2)'!$F$2:$F$90)</f>
        <v>736200</v>
      </c>
      <c r="Q23" s="69">
        <f>+_xlfn.XLOOKUP(O23,Hoja3!$L$3:$L$39,Hoja3!$I$3:$I$39)</f>
        <v>382800</v>
      </c>
      <c r="R23" s="69">
        <v>2400</v>
      </c>
      <c r="S23" s="69">
        <f t="shared" si="3"/>
        <v>1121400</v>
      </c>
      <c r="T23" s="69" t="b">
        <f t="shared" si="4"/>
        <v>1</v>
      </c>
      <c r="U23" s="11"/>
      <c r="V23" s="11"/>
      <c r="W23" s="12" t="s">
        <v>26</v>
      </c>
      <c r="X23" s="13">
        <v>2400</v>
      </c>
      <c r="Y23" s="13" t="s">
        <v>257</v>
      </c>
      <c r="Z23" s="13" t="str">
        <f t="shared" si="8"/>
        <v>Entre 1.500 y 2.500 c.c.</v>
      </c>
      <c r="AA23" s="12" t="s">
        <v>27</v>
      </c>
      <c r="AB23" s="14">
        <v>222</v>
      </c>
      <c r="AC23" s="84" t="s">
        <v>49</v>
      </c>
      <c r="AD23" s="1">
        <v>20</v>
      </c>
      <c r="AE23" s="1" t="b">
        <f t="shared" si="5"/>
        <v>1</v>
      </c>
      <c r="AF23" s="1">
        <f>+_xlfn.XLOOKUP(D23,'[3]SOAT A ADQUIRIR 2025 _2026'!$B$2:$B$106,'[3]SOAT A ADQUIRIR 2025 _2026'!$M$2:$M$106)</f>
        <v>222</v>
      </c>
      <c r="AG23" s="1" t="b">
        <f t="shared" si="6"/>
        <v>1</v>
      </c>
      <c r="AH23" s="1" t="b">
        <f t="shared" si="9"/>
        <v>1</v>
      </c>
      <c r="AI23" s="1">
        <f>+_xlfn.XLOOKUP(AB23,Hoja3!$D$3:$D$39,Hoja3!$L$3:$L$39)</f>
        <v>1121400</v>
      </c>
    </row>
    <row r="24" spans="2:35" ht="24" customHeight="1" x14ac:dyDescent="0.3">
      <c r="B24" s="152"/>
      <c r="C24" s="83">
        <v>21</v>
      </c>
      <c r="D24" s="7" t="s">
        <v>78</v>
      </c>
      <c r="E24" s="8" t="s">
        <v>77</v>
      </c>
      <c r="F24" s="8" t="s">
        <v>67</v>
      </c>
      <c r="G24" s="7">
        <v>2008</v>
      </c>
      <c r="H24" s="7">
        <f t="shared" si="1"/>
        <v>18</v>
      </c>
      <c r="I24" s="7" t="str">
        <f t="shared" si="2"/>
        <v>10 o mas años</v>
      </c>
      <c r="J24" s="7" t="s">
        <v>24</v>
      </c>
      <c r="K24" s="9">
        <v>5</v>
      </c>
      <c r="L24" s="10">
        <v>46386</v>
      </c>
      <c r="M24" s="10">
        <f t="shared" si="0"/>
        <v>46387</v>
      </c>
      <c r="N24" s="11">
        <v>46751</v>
      </c>
      <c r="O24" s="66" cm="1">
        <f t="array" ref="O24">_xlfn.IFS(W24="CAMPEROS Y CAMIONETAS",_xlfn.IFS(AND(Z24="Menos de 1.500 c.c.",I24="menos de 10 años"),'TARIFAS MAS RUNT'!$E$14,AND(Z24="Menos de 1.500 c.c.",I24="10 o mas años"),'TARIFAS MAS RUNT'!$E$15,AND(Z24="Entre 1.500 y 2.500 c.c.",I24="menos de 10 años"),'TARIFAS MAS RUNT'!$E$16,AND(Z24="Entre 1.500 y 2.500 c.c.",I24="10 o mas años"),'TARIFAS MAS RUNT'!$E$17,AND(Z24="Más de 2.500 c.c.",I24="menos de 10 años"),'TARIFAS MAS RUNT'!$E$18,AND(Z24="Más de 2.500 c.c.",I24="10 o mas años"),'TARIFAS MAS RUNT'!$E$19,TRUE,"Sin Tarifa"),W24="CARGA O MIXTOS",_xlfn.IFS(Z24="Menos de 5 Toneladas",'TARIFAS MAS RUNT'!$E$20,Z24="Entre 5 y 15 Toneladas",'TARIFAS MAS RUNT'!$E$21,Z24="Más de 15 Toneladas",'TARIFAS MAS RUNT'!$E$22,TRUE,"Sin Tarifa"),W24="OFICIALES ESPECIALES",_xlfn.IFS(Z24="Menos de 1.500 c.c.",'TARIFAS MAS RUNT'!$E$23,Z24="Entre 1.500 y 2.500 c.c.",'TARIFAS MAS RUNT'!$E$24,Z24="Más de 2.500 c.c.",'TARIFAS MAS RUNT'!$E$25,TRUE,"Sin Tarifa"),W24="AUTOMOVILES FAMILIARES",_xlfn.IFS(AND(Z24="Menos de 1.500 c.c.",I24="menos de 10 años"),'TARIFAS MAS RUNT'!$E$26,AND(Z24="Menos de 1.500 c.c.",I24="10 o mas años"),'TARIFAS MAS RUNT'!$E$27,AND(Z24="Entre 1.500 y 2.500 c.c.",I24="menos de 10 años"),'TARIFAS MAS RUNT'!$E$28,AND(Z24="Entre 1.500 y 2.500 c.c.",I24="10 o mas años"),'TARIFAS MAS RUNT'!$E$29,AND(Z24="Más de 2.500 c.c.",I24="menos de 10 años"),'TARIFAS MAS RUNT'!$E$30,AND(Z24="Más de 2.500 c.c.",I24="10 o mas años"),'TARIFAS MAS RUNT'!$E$31,TRUE,"Sin Tarifa"),TRUE,"Clase no encontrada")</f>
        <v>1121400</v>
      </c>
      <c r="P24" s="66">
        <f>+_xlfn.XLOOKUP(O24,'[2]ReporteCotizaciones (2)'!$H$2:$H$90,'[2]ReporteCotizaciones (2)'!$F$2:$F$90)</f>
        <v>736200</v>
      </c>
      <c r="Q24" s="69">
        <f>+_xlfn.XLOOKUP(O24,Hoja3!$L$3:$L$39,Hoja3!$I$3:$I$39)</f>
        <v>382800</v>
      </c>
      <c r="R24" s="69">
        <v>2400</v>
      </c>
      <c r="S24" s="69">
        <f t="shared" si="3"/>
        <v>1121400</v>
      </c>
      <c r="T24" s="69" t="b">
        <f t="shared" si="4"/>
        <v>1</v>
      </c>
      <c r="U24" s="11"/>
      <c r="V24" s="11"/>
      <c r="W24" s="12" t="s">
        <v>26</v>
      </c>
      <c r="X24" s="13">
        <v>2400</v>
      </c>
      <c r="Y24" s="13" t="s">
        <v>257</v>
      </c>
      <c r="Z24" s="13" t="str">
        <f t="shared" si="8"/>
        <v>Entre 1.500 y 2.500 c.c.</v>
      </c>
      <c r="AA24" s="12" t="s">
        <v>27</v>
      </c>
      <c r="AB24" s="14">
        <v>222</v>
      </c>
      <c r="AC24" s="84" t="s">
        <v>30</v>
      </c>
      <c r="AD24" s="1">
        <v>21</v>
      </c>
      <c r="AE24" s="1" t="b">
        <f t="shared" si="5"/>
        <v>1</v>
      </c>
      <c r="AF24" s="1">
        <f>+_xlfn.XLOOKUP(D24,'[3]SOAT A ADQUIRIR 2025 _2026'!$B$2:$B$106,'[3]SOAT A ADQUIRIR 2025 _2026'!$M$2:$M$106)</f>
        <v>222</v>
      </c>
      <c r="AG24" s="1" t="b">
        <f t="shared" si="6"/>
        <v>1</v>
      </c>
      <c r="AH24" s="1" t="b">
        <f t="shared" si="9"/>
        <v>1</v>
      </c>
      <c r="AI24" s="1">
        <f>+_xlfn.XLOOKUP(AB24,Hoja3!$D$3:$D$39,Hoja3!$L$3:$L$39)</f>
        <v>1121400</v>
      </c>
    </row>
    <row r="25" spans="2:35" ht="24" customHeight="1" x14ac:dyDescent="0.3">
      <c r="B25" s="152"/>
      <c r="C25" s="83">
        <v>22</v>
      </c>
      <c r="D25" s="7" t="s">
        <v>79</v>
      </c>
      <c r="E25" s="8" t="s">
        <v>77</v>
      </c>
      <c r="F25" s="8" t="s">
        <v>67</v>
      </c>
      <c r="G25" s="7">
        <v>2009</v>
      </c>
      <c r="H25" s="7">
        <f t="shared" si="1"/>
        <v>17</v>
      </c>
      <c r="I25" s="7" t="str">
        <f t="shared" si="2"/>
        <v>10 o mas años</v>
      </c>
      <c r="J25" s="7" t="s">
        <v>24</v>
      </c>
      <c r="K25" s="9">
        <v>5</v>
      </c>
      <c r="L25" s="10">
        <v>46386</v>
      </c>
      <c r="M25" s="10">
        <f t="shared" si="0"/>
        <v>46387</v>
      </c>
      <c r="N25" s="11">
        <v>46751</v>
      </c>
      <c r="O25" s="66" cm="1">
        <f t="array" ref="O25">_xlfn.IFS(W25="CAMPEROS Y CAMIONETAS",_xlfn.IFS(AND(Z25="Menos de 1.500 c.c.",I25="menos de 10 años"),'TARIFAS MAS RUNT'!$E$14,AND(Z25="Menos de 1.500 c.c.",I25="10 o mas años"),'TARIFAS MAS RUNT'!$E$15,AND(Z25="Entre 1.500 y 2.500 c.c.",I25="menos de 10 años"),'TARIFAS MAS RUNT'!$E$16,AND(Z25="Entre 1.500 y 2.500 c.c.",I25="10 o mas años"),'TARIFAS MAS RUNT'!$E$17,AND(Z25="Más de 2.500 c.c.",I25="menos de 10 años"),'TARIFAS MAS RUNT'!$E$18,AND(Z25="Más de 2.500 c.c.",I25="10 o mas años"),'TARIFAS MAS RUNT'!$E$19,TRUE,"Sin Tarifa"),W25="CARGA O MIXTOS",_xlfn.IFS(Z25="Menos de 5 Toneladas",'TARIFAS MAS RUNT'!$E$20,Z25="Entre 5 y 15 Toneladas",'TARIFAS MAS RUNT'!$E$21,Z25="Más de 15 Toneladas",'TARIFAS MAS RUNT'!$E$22,TRUE,"Sin Tarifa"),W25="OFICIALES ESPECIALES",_xlfn.IFS(Z25="Menos de 1.500 c.c.",'TARIFAS MAS RUNT'!$E$23,Z25="Entre 1.500 y 2.500 c.c.",'TARIFAS MAS RUNT'!$E$24,Z25="Más de 2.500 c.c.",'TARIFAS MAS RUNT'!$E$25,TRUE,"Sin Tarifa"),W25="AUTOMOVILES FAMILIARES",_xlfn.IFS(AND(Z25="Menos de 1.500 c.c.",I25="menos de 10 años"),'TARIFAS MAS RUNT'!$E$26,AND(Z25="Menos de 1.500 c.c.",I25="10 o mas años"),'TARIFAS MAS RUNT'!$E$27,AND(Z25="Entre 1.500 y 2.500 c.c.",I25="menos de 10 años"),'TARIFAS MAS RUNT'!$E$28,AND(Z25="Entre 1.500 y 2.500 c.c.",I25="10 o mas años"),'TARIFAS MAS RUNT'!$E$29,AND(Z25="Más de 2.500 c.c.",I25="menos de 10 años"),'TARIFAS MAS RUNT'!$E$30,AND(Z25="Más de 2.500 c.c.",I25="10 o mas años"),'TARIFAS MAS RUNT'!$E$31,TRUE,"Sin Tarifa"),TRUE,"Clase no encontrada")</f>
        <v>1121400</v>
      </c>
      <c r="P25" s="66">
        <f>+_xlfn.XLOOKUP(O25,'[2]ReporteCotizaciones (2)'!$H$2:$H$90,'[2]ReporteCotizaciones (2)'!$F$2:$F$90)</f>
        <v>736200</v>
      </c>
      <c r="Q25" s="69">
        <f>+_xlfn.XLOOKUP(O25,Hoja3!$L$3:$L$39,Hoja3!$I$3:$I$39)</f>
        <v>382800</v>
      </c>
      <c r="R25" s="69">
        <v>2400</v>
      </c>
      <c r="S25" s="69">
        <f t="shared" si="3"/>
        <v>1121400</v>
      </c>
      <c r="T25" s="69" t="b">
        <f t="shared" si="4"/>
        <v>1</v>
      </c>
      <c r="U25" s="11"/>
      <c r="V25" s="11"/>
      <c r="W25" s="12" t="s">
        <v>26</v>
      </c>
      <c r="X25" s="13">
        <v>2400</v>
      </c>
      <c r="Y25" s="13" t="s">
        <v>257</v>
      </c>
      <c r="Z25" s="13" t="str">
        <f t="shared" si="8"/>
        <v>Entre 1.500 y 2.500 c.c.</v>
      </c>
      <c r="AA25" s="12" t="s">
        <v>27</v>
      </c>
      <c r="AB25" s="14">
        <v>222</v>
      </c>
      <c r="AC25" s="84" t="s">
        <v>32</v>
      </c>
      <c r="AD25" s="1">
        <v>22</v>
      </c>
      <c r="AE25" s="1" t="b">
        <f t="shared" si="5"/>
        <v>1</v>
      </c>
      <c r="AF25" s="1">
        <f>+_xlfn.XLOOKUP(D25,'[3]SOAT A ADQUIRIR 2025 _2026'!$B$2:$B$106,'[3]SOAT A ADQUIRIR 2025 _2026'!$M$2:$M$106)</f>
        <v>222</v>
      </c>
      <c r="AG25" s="1" t="b">
        <f t="shared" si="6"/>
        <v>1</v>
      </c>
      <c r="AH25" s="1" t="b">
        <f t="shared" si="9"/>
        <v>1</v>
      </c>
      <c r="AI25" s="1">
        <f>+_xlfn.XLOOKUP(AB25,Hoja3!$D$3:$D$39,Hoja3!$L$3:$L$39)</f>
        <v>1121400</v>
      </c>
    </row>
    <row r="26" spans="2:35" ht="24" customHeight="1" x14ac:dyDescent="0.3">
      <c r="B26" s="152"/>
      <c r="C26" s="83">
        <v>23</v>
      </c>
      <c r="D26" s="7" t="s">
        <v>80</v>
      </c>
      <c r="E26" s="8" t="s">
        <v>71</v>
      </c>
      <c r="F26" s="8" t="s">
        <v>67</v>
      </c>
      <c r="G26" s="7">
        <v>2009</v>
      </c>
      <c r="H26" s="7">
        <f t="shared" si="1"/>
        <v>17</v>
      </c>
      <c r="I26" s="7" t="str">
        <f t="shared" si="2"/>
        <v>10 o mas años</v>
      </c>
      <c r="J26" s="7" t="s">
        <v>24</v>
      </c>
      <c r="K26" s="9">
        <v>5</v>
      </c>
      <c r="L26" s="10">
        <v>46386</v>
      </c>
      <c r="M26" s="10">
        <f t="shared" si="0"/>
        <v>46387</v>
      </c>
      <c r="N26" s="11">
        <v>46751</v>
      </c>
      <c r="O26" s="66" cm="1">
        <f t="array" ref="O26">_xlfn.IFS(W26="CAMPEROS Y CAMIONETAS",_xlfn.IFS(AND(Z26="Menos de 1.500 c.c.",I26="menos de 10 años"),'TARIFAS MAS RUNT'!$E$14,AND(Z26="Menos de 1.500 c.c.",I26="10 o mas años"),'TARIFAS MAS RUNT'!$E$15,AND(Z26="Entre 1.500 y 2.500 c.c.",I26="menos de 10 años"),'TARIFAS MAS RUNT'!$E$16,AND(Z26="Entre 1.500 y 2.500 c.c.",I26="10 o mas años"),'TARIFAS MAS RUNT'!$E$17,AND(Z26="Más de 2.500 c.c.",I26="menos de 10 años"),'TARIFAS MAS RUNT'!$E$18,AND(Z26="Más de 2.500 c.c.",I26="10 o mas años"),'TARIFAS MAS RUNT'!$E$19,TRUE,"Sin Tarifa"),W26="CARGA O MIXTOS",_xlfn.IFS(Z26="Menos de 5 Toneladas",'TARIFAS MAS RUNT'!$E$20,Z26="Entre 5 y 15 Toneladas",'TARIFAS MAS RUNT'!$E$21,Z26="Más de 15 Toneladas",'TARIFAS MAS RUNT'!$E$22,TRUE,"Sin Tarifa"),W26="OFICIALES ESPECIALES",_xlfn.IFS(Z26="Menos de 1.500 c.c.",'TARIFAS MAS RUNT'!$E$23,Z26="Entre 1.500 y 2.500 c.c.",'TARIFAS MAS RUNT'!$E$24,Z26="Más de 2.500 c.c.",'TARIFAS MAS RUNT'!$E$25,TRUE,"Sin Tarifa"),W26="AUTOMOVILES FAMILIARES",_xlfn.IFS(AND(Z26="Menos de 1.500 c.c.",I26="menos de 10 años"),'TARIFAS MAS RUNT'!$E$26,AND(Z26="Menos de 1.500 c.c.",I26="10 o mas años"),'TARIFAS MAS RUNT'!$E$27,AND(Z26="Entre 1.500 y 2.500 c.c.",I26="menos de 10 años"),'TARIFAS MAS RUNT'!$E$28,AND(Z26="Entre 1.500 y 2.500 c.c.",I26="10 o mas años"),'TARIFAS MAS RUNT'!$E$29,AND(Z26="Más de 2.500 c.c.",I26="menos de 10 años"),'TARIFAS MAS RUNT'!$E$30,AND(Z26="Más de 2.500 c.c.",I26="10 o mas años"),'TARIFAS MAS RUNT'!$E$31,TRUE,"Sin Tarifa"),TRUE,"Clase no encontrada")</f>
        <v>1121400</v>
      </c>
      <c r="P26" s="66">
        <f>+_xlfn.XLOOKUP(O26,'[2]ReporteCotizaciones (2)'!$H$2:$H$90,'[2]ReporteCotizaciones (2)'!$F$2:$F$90)</f>
        <v>736200</v>
      </c>
      <c r="Q26" s="69">
        <f>+_xlfn.XLOOKUP(O26,Hoja3!$L$3:$L$39,Hoja3!$I$3:$I$39)</f>
        <v>382800</v>
      </c>
      <c r="R26" s="69">
        <v>2400</v>
      </c>
      <c r="S26" s="69">
        <f t="shared" si="3"/>
        <v>1121400</v>
      </c>
      <c r="T26" s="69" t="b">
        <f t="shared" si="4"/>
        <v>1</v>
      </c>
      <c r="U26" s="11"/>
      <c r="V26" s="11"/>
      <c r="W26" s="12" t="s">
        <v>26</v>
      </c>
      <c r="X26" s="13">
        <v>2400</v>
      </c>
      <c r="Y26" s="13" t="s">
        <v>257</v>
      </c>
      <c r="Z26" s="13" t="str">
        <f t="shared" si="8"/>
        <v>Entre 1.500 y 2.500 c.c.</v>
      </c>
      <c r="AA26" s="12" t="s">
        <v>27</v>
      </c>
      <c r="AB26" s="14">
        <v>222</v>
      </c>
      <c r="AC26" s="84" t="s">
        <v>43</v>
      </c>
      <c r="AD26" s="1">
        <v>23</v>
      </c>
      <c r="AE26" s="1" t="b">
        <f t="shared" si="5"/>
        <v>1</v>
      </c>
      <c r="AF26" s="1">
        <f>+_xlfn.XLOOKUP(D26,'[3]SOAT A ADQUIRIR 2025 _2026'!$B$2:$B$106,'[3]SOAT A ADQUIRIR 2025 _2026'!$M$2:$M$106)</f>
        <v>222</v>
      </c>
      <c r="AG26" s="1" t="b">
        <f t="shared" si="6"/>
        <v>1</v>
      </c>
      <c r="AH26" s="1" t="b">
        <f t="shared" si="9"/>
        <v>1</v>
      </c>
      <c r="AI26" s="1">
        <f>+_xlfn.XLOOKUP(AB26,Hoja3!$D$3:$D$39,Hoja3!$L$3:$L$39)</f>
        <v>1121400</v>
      </c>
    </row>
    <row r="27" spans="2:35" ht="24" customHeight="1" x14ac:dyDescent="0.3">
      <c r="B27" s="152"/>
      <c r="C27" s="83">
        <v>24</v>
      </c>
      <c r="D27" s="7" t="s">
        <v>81</v>
      </c>
      <c r="E27" s="8" t="s">
        <v>71</v>
      </c>
      <c r="F27" s="8" t="s">
        <v>67</v>
      </c>
      <c r="G27" s="7">
        <v>2009</v>
      </c>
      <c r="H27" s="7">
        <f t="shared" si="1"/>
        <v>17</v>
      </c>
      <c r="I27" s="7" t="str">
        <f t="shared" si="2"/>
        <v>10 o mas años</v>
      </c>
      <c r="J27" s="7" t="s">
        <v>24</v>
      </c>
      <c r="K27" s="9">
        <v>5</v>
      </c>
      <c r="L27" s="10">
        <v>46386</v>
      </c>
      <c r="M27" s="10">
        <f t="shared" si="0"/>
        <v>46387</v>
      </c>
      <c r="N27" s="11">
        <v>46751</v>
      </c>
      <c r="O27" s="66" cm="1">
        <f t="array" ref="O27">_xlfn.IFS(W27="CAMPEROS Y CAMIONETAS",_xlfn.IFS(AND(Z27="Menos de 1.500 c.c.",I27="menos de 10 años"),'TARIFAS MAS RUNT'!$E$14,AND(Z27="Menos de 1.500 c.c.",I27="10 o mas años"),'TARIFAS MAS RUNT'!$E$15,AND(Z27="Entre 1.500 y 2.500 c.c.",I27="menos de 10 años"),'TARIFAS MAS RUNT'!$E$16,AND(Z27="Entre 1.500 y 2.500 c.c.",I27="10 o mas años"),'TARIFAS MAS RUNT'!$E$17,AND(Z27="Más de 2.500 c.c.",I27="menos de 10 años"),'TARIFAS MAS RUNT'!$E$18,AND(Z27="Más de 2.500 c.c.",I27="10 o mas años"),'TARIFAS MAS RUNT'!$E$19,TRUE,"Sin Tarifa"),W27="CARGA O MIXTOS",_xlfn.IFS(Z27="Menos de 5 Toneladas",'TARIFAS MAS RUNT'!$E$20,Z27="Entre 5 y 15 Toneladas",'TARIFAS MAS RUNT'!$E$21,Z27="Más de 15 Toneladas",'TARIFAS MAS RUNT'!$E$22,TRUE,"Sin Tarifa"),W27="OFICIALES ESPECIALES",_xlfn.IFS(Z27="Menos de 1.500 c.c.",'TARIFAS MAS RUNT'!$E$23,Z27="Entre 1.500 y 2.500 c.c.",'TARIFAS MAS RUNT'!$E$24,Z27="Más de 2.500 c.c.",'TARIFAS MAS RUNT'!$E$25,TRUE,"Sin Tarifa"),W27="AUTOMOVILES FAMILIARES",_xlfn.IFS(AND(Z27="Menos de 1.500 c.c.",I27="menos de 10 años"),'TARIFAS MAS RUNT'!$E$26,AND(Z27="Menos de 1.500 c.c.",I27="10 o mas años"),'TARIFAS MAS RUNT'!$E$27,AND(Z27="Entre 1.500 y 2.500 c.c.",I27="menos de 10 años"),'TARIFAS MAS RUNT'!$E$28,AND(Z27="Entre 1.500 y 2.500 c.c.",I27="10 o mas años"),'TARIFAS MAS RUNT'!$E$29,AND(Z27="Más de 2.500 c.c.",I27="menos de 10 años"),'TARIFAS MAS RUNT'!$E$30,AND(Z27="Más de 2.500 c.c.",I27="10 o mas años"),'TARIFAS MAS RUNT'!$E$31,TRUE,"Sin Tarifa"),TRUE,"Clase no encontrada")</f>
        <v>1121400</v>
      </c>
      <c r="P27" s="66">
        <f>+_xlfn.XLOOKUP(O27,'[2]ReporteCotizaciones (2)'!$H$2:$H$90,'[2]ReporteCotizaciones (2)'!$F$2:$F$90)</f>
        <v>736200</v>
      </c>
      <c r="Q27" s="69">
        <f>+_xlfn.XLOOKUP(O27,Hoja3!$L$3:$L$39,Hoja3!$I$3:$I$39)</f>
        <v>382800</v>
      </c>
      <c r="R27" s="69">
        <v>2400</v>
      </c>
      <c r="S27" s="69">
        <f t="shared" si="3"/>
        <v>1121400</v>
      </c>
      <c r="T27" s="69" t="b">
        <f t="shared" si="4"/>
        <v>1</v>
      </c>
      <c r="U27" s="11"/>
      <c r="V27" s="11"/>
      <c r="W27" s="12" t="s">
        <v>26</v>
      </c>
      <c r="X27" s="13">
        <v>2400</v>
      </c>
      <c r="Y27" s="13" t="s">
        <v>257</v>
      </c>
      <c r="Z27" s="13" t="str">
        <f t="shared" si="8"/>
        <v>Entre 1.500 y 2.500 c.c.</v>
      </c>
      <c r="AA27" s="12" t="s">
        <v>27</v>
      </c>
      <c r="AB27" s="14">
        <v>222</v>
      </c>
      <c r="AC27" s="84" t="s">
        <v>28</v>
      </c>
      <c r="AD27" s="1">
        <v>24</v>
      </c>
      <c r="AE27" s="1" t="b">
        <f t="shared" si="5"/>
        <v>1</v>
      </c>
      <c r="AF27" s="1">
        <f>+_xlfn.XLOOKUP(D27,'[3]SOAT A ADQUIRIR 2025 _2026'!$B$2:$B$106,'[3]SOAT A ADQUIRIR 2025 _2026'!$M$2:$M$106)</f>
        <v>222</v>
      </c>
      <c r="AG27" s="1" t="b">
        <f t="shared" si="6"/>
        <v>1</v>
      </c>
      <c r="AH27" s="1" t="b">
        <f t="shared" si="9"/>
        <v>1</v>
      </c>
      <c r="AI27" s="1">
        <f>+_xlfn.XLOOKUP(AB27,Hoja3!$D$3:$D$39,Hoja3!$L$3:$L$39)</f>
        <v>1121400</v>
      </c>
    </row>
    <row r="28" spans="2:35" ht="24" customHeight="1" x14ac:dyDescent="0.3">
      <c r="B28" s="152"/>
      <c r="C28" s="83">
        <v>25</v>
      </c>
      <c r="D28" s="7" t="s">
        <v>82</v>
      </c>
      <c r="E28" s="8" t="s">
        <v>71</v>
      </c>
      <c r="F28" s="8" t="s">
        <v>67</v>
      </c>
      <c r="G28" s="7">
        <v>2009</v>
      </c>
      <c r="H28" s="7">
        <f t="shared" si="1"/>
        <v>17</v>
      </c>
      <c r="I28" s="7" t="str">
        <f t="shared" si="2"/>
        <v>10 o mas años</v>
      </c>
      <c r="J28" s="7" t="s">
        <v>24</v>
      </c>
      <c r="K28" s="9">
        <v>5</v>
      </c>
      <c r="L28" s="10">
        <v>46386</v>
      </c>
      <c r="M28" s="10">
        <f t="shared" si="0"/>
        <v>46387</v>
      </c>
      <c r="N28" s="11">
        <v>46751</v>
      </c>
      <c r="O28" s="66" cm="1">
        <f t="array" ref="O28">_xlfn.IFS(W28="CAMPEROS Y CAMIONETAS",_xlfn.IFS(AND(Z28="Menos de 1.500 c.c.",I28="menos de 10 años"),'TARIFAS MAS RUNT'!$E$14,AND(Z28="Menos de 1.500 c.c.",I28="10 o mas años"),'TARIFAS MAS RUNT'!$E$15,AND(Z28="Entre 1.500 y 2.500 c.c.",I28="menos de 10 años"),'TARIFAS MAS RUNT'!$E$16,AND(Z28="Entre 1.500 y 2.500 c.c.",I28="10 o mas años"),'TARIFAS MAS RUNT'!$E$17,AND(Z28="Más de 2.500 c.c.",I28="menos de 10 años"),'TARIFAS MAS RUNT'!$E$18,AND(Z28="Más de 2.500 c.c.",I28="10 o mas años"),'TARIFAS MAS RUNT'!$E$19,TRUE,"Sin Tarifa"),W28="CARGA O MIXTOS",_xlfn.IFS(Z28="Menos de 5 Toneladas",'TARIFAS MAS RUNT'!$E$20,Z28="Entre 5 y 15 Toneladas",'TARIFAS MAS RUNT'!$E$21,Z28="Más de 15 Toneladas",'TARIFAS MAS RUNT'!$E$22,TRUE,"Sin Tarifa"),W28="OFICIALES ESPECIALES",_xlfn.IFS(Z28="Menos de 1.500 c.c.",'TARIFAS MAS RUNT'!$E$23,Z28="Entre 1.500 y 2.500 c.c.",'TARIFAS MAS RUNT'!$E$24,Z28="Más de 2.500 c.c.",'TARIFAS MAS RUNT'!$E$25,TRUE,"Sin Tarifa"),W28="AUTOMOVILES FAMILIARES",_xlfn.IFS(AND(Z28="Menos de 1.500 c.c.",I28="menos de 10 años"),'TARIFAS MAS RUNT'!$E$26,AND(Z28="Menos de 1.500 c.c.",I28="10 o mas años"),'TARIFAS MAS RUNT'!$E$27,AND(Z28="Entre 1.500 y 2.500 c.c.",I28="menos de 10 años"),'TARIFAS MAS RUNT'!$E$28,AND(Z28="Entre 1.500 y 2.500 c.c.",I28="10 o mas años"),'TARIFAS MAS RUNT'!$E$29,AND(Z28="Más de 2.500 c.c.",I28="menos de 10 años"),'TARIFAS MAS RUNT'!$E$30,AND(Z28="Más de 2.500 c.c.",I28="10 o mas años"),'TARIFAS MAS RUNT'!$E$31,TRUE,"Sin Tarifa"),TRUE,"Clase no encontrada")</f>
        <v>1274000</v>
      </c>
      <c r="P28" s="66">
        <f>+_xlfn.XLOOKUP(O28,'[2]ReporteCotizaciones (2)'!$H$2:$H$90,'[2]ReporteCotizaciones (2)'!$F$2:$F$90)</f>
        <v>836600</v>
      </c>
      <c r="Q28" s="69">
        <f>+_xlfn.XLOOKUP(O28,Hoja3!$L$3:$L$39,Hoja3!$I$3:$I$39)</f>
        <v>435000</v>
      </c>
      <c r="R28" s="69">
        <v>2400</v>
      </c>
      <c r="S28" s="69">
        <f t="shared" si="3"/>
        <v>1274000</v>
      </c>
      <c r="T28" s="69" t="b">
        <f t="shared" si="4"/>
        <v>1</v>
      </c>
      <c r="U28" s="11"/>
      <c r="V28" s="11"/>
      <c r="W28" s="12" t="s">
        <v>26</v>
      </c>
      <c r="X28" s="13">
        <v>3000</v>
      </c>
      <c r="Y28" s="13" t="s">
        <v>257</v>
      </c>
      <c r="Z28" s="13" t="str">
        <f t="shared" si="8"/>
        <v>Más de 2.500 c.c.</v>
      </c>
      <c r="AA28" s="12" t="s">
        <v>27</v>
      </c>
      <c r="AB28" s="14">
        <v>232</v>
      </c>
      <c r="AC28" s="84" t="s">
        <v>28</v>
      </c>
      <c r="AD28" s="1">
        <v>25</v>
      </c>
      <c r="AE28" s="1" t="b">
        <f t="shared" si="5"/>
        <v>1</v>
      </c>
      <c r="AF28" s="1">
        <f>+_xlfn.XLOOKUP(D28,'[3]SOAT A ADQUIRIR 2025 _2026'!$B$2:$B$106,'[3]SOAT A ADQUIRIR 2025 _2026'!$M$2:$M$106)</f>
        <v>232</v>
      </c>
      <c r="AG28" s="1" t="b">
        <f t="shared" si="6"/>
        <v>1</v>
      </c>
      <c r="AH28" s="1" t="b">
        <f t="shared" si="9"/>
        <v>1</v>
      </c>
      <c r="AI28" s="1">
        <f>+_xlfn.XLOOKUP(AB28,Hoja3!$D$3:$D$39,Hoja3!$L$3:$L$39)</f>
        <v>1274000</v>
      </c>
    </row>
    <row r="29" spans="2:35" ht="24" customHeight="1" x14ac:dyDescent="0.3">
      <c r="B29" s="152"/>
      <c r="C29" s="83">
        <v>26</v>
      </c>
      <c r="D29" s="7" t="s">
        <v>83</v>
      </c>
      <c r="E29" s="8" t="s">
        <v>71</v>
      </c>
      <c r="F29" s="8" t="s">
        <v>67</v>
      </c>
      <c r="G29" s="7">
        <v>2009</v>
      </c>
      <c r="H29" s="7">
        <f t="shared" si="1"/>
        <v>17</v>
      </c>
      <c r="I29" s="7" t="str">
        <f t="shared" si="2"/>
        <v>10 o mas años</v>
      </c>
      <c r="J29" s="7" t="s">
        <v>24</v>
      </c>
      <c r="K29" s="9">
        <v>5</v>
      </c>
      <c r="L29" s="10">
        <v>46386</v>
      </c>
      <c r="M29" s="10">
        <f t="shared" si="0"/>
        <v>46387</v>
      </c>
      <c r="N29" s="11">
        <v>46751</v>
      </c>
      <c r="O29" s="66" cm="1">
        <f t="array" ref="O29">_xlfn.IFS(W29="CAMPEROS Y CAMIONETAS",_xlfn.IFS(AND(Z29="Menos de 1.500 c.c.",I29="menos de 10 años"),'TARIFAS MAS RUNT'!$E$14,AND(Z29="Menos de 1.500 c.c.",I29="10 o mas años"),'TARIFAS MAS RUNT'!$E$15,AND(Z29="Entre 1.500 y 2.500 c.c.",I29="menos de 10 años"),'TARIFAS MAS RUNT'!$E$16,AND(Z29="Entre 1.500 y 2.500 c.c.",I29="10 o mas años"),'TARIFAS MAS RUNT'!$E$17,AND(Z29="Más de 2.500 c.c.",I29="menos de 10 años"),'TARIFAS MAS RUNT'!$E$18,AND(Z29="Más de 2.500 c.c.",I29="10 o mas años"),'TARIFAS MAS RUNT'!$E$19,TRUE,"Sin Tarifa"),W29="CARGA O MIXTOS",_xlfn.IFS(Z29="Menos de 5 Toneladas",'TARIFAS MAS RUNT'!$E$20,Z29="Entre 5 y 15 Toneladas",'TARIFAS MAS RUNT'!$E$21,Z29="Más de 15 Toneladas",'TARIFAS MAS RUNT'!$E$22,TRUE,"Sin Tarifa"),W29="OFICIALES ESPECIALES",_xlfn.IFS(Z29="Menos de 1.500 c.c.",'TARIFAS MAS RUNT'!$E$23,Z29="Entre 1.500 y 2.500 c.c.",'TARIFAS MAS RUNT'!$E$24,Z29="Más de 2.500 c.c.",'TARIFAS MAS RUNT'!$E$25,TRUE,"Sin Tarifa"),W29="AUTOMOVILES FAMILIARES",_xlfn.IFS(AND(Z29="Menos de 1.500 c.c.",I29="menos de 10 años"),'TARIFAS MAS RUNT'!$E$26,AND(Z29="Menos de 1.500 c.c.",I29="10 o mas años"),'TARIFAS MAS RUNT'!$E$27,AND(Z29="Entre 1.500 y 2.500 c.c.",I29="menos de 10 años"),'TARIFAS MAS RUNT'!$E$28,AND(Z29="Entre 1.500 y 2.500 c.c.",I29="10 o mas años"),'TARIFAS MAS RUNT'!$E$29,AND(Z29="Más de 2.500 c.c.",I29="menos de 10 años"),'TARIFAS MAS RUNT'!$E$30,AND(Z29="Más de 2.500 c.c.",I29="10 o mas años"),'TARIFAS MAS RUNT'!$E$31,TRUE,"Sin Tarifa"),TRUE,"Clase no encontrada")</f>
        <v>1274000</v>
      </c>
      <c r="P29" s="66">
        <f>+_xlfn.XLOOKUP(O29,'[2]ReporteCotizaciones (2)'!$H$2:$H$90,'[2]ReporteCotizaciones (2)'!$F$2:$F$90)</f>
        <v>836600</v>
      </c>
      <c r="Q29" s="69">
        <f>+_xlfn.XLOOKUP(O29,Hoja3!$L$3:$L$39,Hoja3!$I$3:$I$39)</f>
        <v>435000</v>
      </c>
      <c r="R29" s="69">
        <v>2400</v>
      </c>
      <c r="S29" s="69">
        <f t="shared" si="3"/>
        <v>1274000</v>
      </c>
      <c r="T29" s="69" t="b">
        <f t="shared" si="4"/>
        <v>1</v>
      </c>
      <c r="U29" s="11"/>
      <c r="V29" s="11"/>
      <c r="W29" s="12" t="s">
        <v>26</v>
      </c>
      <c r="X29" s="13">
        <v>3000</v>
      </c>
      <c r="Y29" s="13" t="s">
        <v>257</v>
      </c>
      <c r="Z29" s="13" t="str">
        <f t="shared" si="8"/>
        <v>Más de 2.500 c.c.</v>
      </c>
      <c r="AA29" s="12" t="s">
        <v>27</v>
      </c>
      <c r="AB29" s="14">
        <v>232</v>
      </c>
      <c r="AC29" s="84" t="s">
        <v>28</v>
      </c>
      <c r="AD29" s="1">
        <v>26</v>
      </c>
      <c r="AE29" s="1" t="b">
        <f t="shared" si="5"/>
        <v>1</v>
      </c>
      <c r="AF29" s="1">
        <f>+_xlfn.XLOOKUP(D29,'[3]SOAT A ADQUIRIR 2025 _2026'!$B$2:$B$106,'[3]SOAT A ADQUIRIR 2025 _2026'!$M$2:$M$106)</f>
        <v>232</v>
      </c>
      <c r="AG29" s="1" t="b">
        <f t="shared" si="6"/>
        <v>1</v>
      </c>
      <c r="AH29" s="1" t="b">
        <f t="shared" si="9"/>
        <v>1</v>
      </c>
      <c r="AI29" s="1">
        <f>+_xlfn.XLOOKUP(AB29,Hoja3!$D$3:$D$39,Hoja3!$L$3:$L$39)</f>
        <v>1274000</v>
      </c>
    </row>
    <row r="30" spans="2:35" ht="24" customHeight="1" x14ac:dyDescent="0.3">
      <c r="B30" s="152"/>
      <c r="C30" s="83">
        <v>27</v>
      </c>
      <c r="D30" s="7" t="s">
        <v>84</v>
      </c>
      <c r="E30" s="15" t="s">
        <v>85</v>
      </c>
      <c r="F30" s="15" t="s">
        <v>67</v>
      </c>
      <c r="G30" s="7">
        <v>2012</v>
      </c>
      <c r="H30" s="7">
        <f t="shared" si="1"/>
        <v>14</v>
      </c>
      <c r="I30" s="7" t="str">
        <f t="shared" si="2"/>
        <v>10 o mas años</v>
      </c>
      <c r="J30" s="7" t="s">
        <v>24</v>
      </c>
      <c r="K30" s="16">
        <v>14</v>
      </c>
      <c r="L30" s="10">
        <v>46386</v>
      </c>
      <c r="M30" s="10">
        <f t="shared" si="0"/>
        <v>46387</v>
      </c>
      <c r="N30" s="11">
        <v>46751</v>
      </c>
      <c r="O30" s="66" cm="1">
        <f t="array" ref="O30">_xlfn.IFS(W30="CAMPEROS Y CAMIONETAS",_xlfn.IFS(AND(Z30="Menos de 1.500 c.c.",I30="menos de 10 años"),'TARIFAS MAS RUNT'!$E$14,AND(Z30="Menos de 1.500 c.c.",I30="10 o mas años"),'TARIFAS MAS RUNT'!$E$15,AND(Z30="Entre 1.500 y 2.500 c.c.",I30="menos de 10 años"),'TARIFAS MAS RUNT'!$E$16,AND(Z30="Entre 1.500 y 2.500 c.c.",I30="10 o mas años"),'TARIFAS MAS RUNT'!$E$17,AND(Z30="Más de 2.500 c.c.",I30="menos de 10 años"),'TARIFAS MAS RUNT'!$E$18,AND(Z30="Más de 2.500 c.c.",I30="10 o mas años"),'TARIFAS MAS RUNT'!$E$19,TRUE,"Sin Tarifa"),W30="CARGA O MIXTOS",_xlfn.IFS(Z30="Menos de 5 Toneladas",'TARIFAS MAS RUNT'!$E$20,Z30="Entre 5 y 15 Toneladas",'TARIFAS MAS RUNT'!$E$21,Z30="Más de 15 Toneladas",'TARIFAS MAS RUNT'!$E$22,TRUE,"Sin Tarifa"),W30="OFICIALES ESPECIALES",_xlfn.IFS(Z30="Menos de 1.500 c.c.",'TARIFAS MAS RUNT'!$E$23,Z30="Entre 1.500 y 2.500 c.c.",'TARIFAS MAS RUNT'!$E$24,Z30="Más de 2.500 c.c.",'TARIFAS MAS RUNT'!$E$25,TRUE,"Sin Tarifa"),W30="AUTOMOVILES FAMILIARES",_xlfn.IFS(AND(Z30="Menos de 1.500 c.c.",I30="menos de 10 años"),'TARIFAS MAS RUNT'!$E$26,AND(Z30="Menos de 1.500 c.c.",I30="10 o mas años"),'TARIFAS MAS RUNT'!$E$27,AND(Z30="Entre 1.500 y 2.500 c.c.",I30="menos de 10 años"),'TARIFAS MAS RUNT'!$E$28,AND(Z30="Entre 1.500 y 2.500 c.c.",I30="10 o mas años"),'TARIFAS MAS RUNT'!$E$29,AND(Z30="Más de 2.500 c.c.",I30="menos de 10 años"),'TARIFAS MAS RUNT'!$E$30,AND(Z30="Más de 2.500 c.c.",I30="10 o mas años"),'TARIFAS MAS RUNT'!$E$31,TRUE,"Sin Tarifa"),TRUE,"Clase no encontrada")</f>
        <v>1510600</v>
      </c>
      <c r="P30" s="66">
        <f>+_xlfn.XLOOKUP(O30,'[2]ReporteCotizaciones (2)'!$H$2:$H$90,'[2]ReporteCotizaciones (2)'!$F$2:$F$90)</f>
        <v>992300</v>
      </c>
      <c r="Q30" s="69">
        <f>+_xlfn.XLOOKUP(O30,Hoja3!$L$3:$L$39,Hoja3!$I$3:$I$39)</f>
        <v>515900</v>
      </c>
      <c r="R30" s="69">
        <v>2400</v>
      </c>
      <c r="S30" s="69">
        <f t="shared" si="3"/>
        <v>1510600</v>
      </c>
      <c r="T30" s="69" t="b">
        <f t="shared" si="4"/>
        <v>1</v>
      </c>
      <c r="U30" s="11"/>
      <c r="V30" s="11"/>
      <c r="W30" s="12" t="s">
        <v>86</v>
      </c>
      <c r="X30" s="13">
        <v>2953</v>
      </c>
      <c r="Y30" s="13" t="s">
        <v>257</v>
      </c>
      <c r="Z30" s="13" t="str">
        <f t="shared" si="8"/>
        <v>Más de 2.500 c.c.</v>
      </c>
      <c r="AA30" s="12" t="s">
        <v>87</v>
      </c>
      <c r="AB30" s="14">
        <v>430</v>
      </c>
      <c r="AC30" s="84" t="s">
        <v>46</v>
      </c>
      <c r="AD30" s="1">
        <v>27</v>
      </c>
      <c r="AE30" s="1" t="b">
        <f t="shared" si="5"/>
        <v>1</v>
      </c>
      <c r="AF30" s="1">
        <f>+_xlfn.XLOOKUP(D30,'[3]SOAT A ADQUIRIR 2025 _2026'!$B$2:$B$106,'[3]SOAT A ADQUIRIR 2025 _2026'!$M$2:$M$106)</f>
        <v>430</v>
      </c>
      <c r="AG30" s="1" t="b">
        <f t="shared" si="6"/>
        <v>1</v>
      </c>
      <c r="AH30" s="1" t="b">
        <f t="shared" si="9"/>
        <v>1</v>
      </c>
      <c r="AI30" s="1">
        <f>+_xlfn.XLOOKUP(AB30,Hoja3!$D$3:$D$39,Hoja3!$L$3:$L$39)</f>
        <v>1510600</v>
      </c>
    </row>
    <row r="31" spans="2:35" ht="24" customHeight="1" x14ac:dyDescent="0.3">
      <c r="B31" s="152"/>
      <c r="C31" s="83">
        <v>28</v>
      </c>
      <c r="D31" s="7" t="s">
        <v>88</v>
      </c>
      <c r="E31" s="8" t="s">
        <v>89</v>
      </c>
      <c r="F31" s="8" t="s">
        <v>67</v>
      </c>
      <c r="G31" s="7">
        <v>2010</v>
      </c>
      <c r="H31" s="7">
        <f t="shared" si="1"/>
        <v>16</v>
      </c>
      <c r="I31" s="7" t="str">
        <f t="shared" si="2"/>
        <v>10 o mas años</v>
      </c>
      <c r="J31" s="7" t="s">
        <v>24</v>
      </c>
      <c r="K31" s="16">
        <v>5</v>
      </c>
      <c r="L31" s="10">
        <v>46386</v>
      </c>
      <c r="M31" s="10">
        <f t="shared" si="0"/>
        <v>46387</v>
      </c>
      <c r="N31" s="11">
        <v>46751</v>
      </c>
      <c r="O31" s="66" cm="1">
        <f t="array" ref="O31">_xlfn.IFS(W31="CAMPEROS Y CAMIONETAS",_xlfn.IFS(AND(Z31="Menos de 1.500 c.c.",I31="menos de 10 años"),'TARIFAS MAS RUNT'!$E$14,AND(Z31="Menos de 1.500 c.c.",I31="10 o mas años"),'TARIFAS MAS RUNT'!$E$15,AND(Z31="Entre 1.500 y 2.500 c.c.",I31="menos de 10 años"),'TARIFAS MAS RUNT'!$E$16,AND(Z31="Entre 1.500 y 2.500 c.c.",I31="10 o mas años"),'TARIFAS MAS RUNT'!$E$17,AND(Z31="Más de 2.500 c.c.",I31="menos de 10 años"),'TARIFAS MAS RUNT'!$E$18,AND(Z31="Más de 2.500 c.c.",I31="10 o mas años"),'TARIFAS MAS RUNT'!$E$19,TRUE,"Sin Tarifa"),W31="CARGA O MIXTOS",_xlfn.IFS(Z31="Menos de 5 Toneladas",'TARIFAS MAS RUNT'!$E$20,Z31="Entre 5 y 15 Toneladas",'TARIFAS MAS RUNT'!$E$21,Z31="Más de 15 Toneladas",'TARIFAS MAS RUNT'!$E$22,TRUE,"Sin Tarifa"),W31="OFICIALES ESPECIALES",_xlfn.IFS(Z31="Menos de 1.500 c.c.",'TARIFAS MAS RUNT'!$E$23,Z31="Entre 1.500 y 2.500 c.c.",'TARIFAS MAS RUNT'!$E$24,Z31="Más de 2.500 c.c.",'TARIFAS MAS RUNT'!$E$25,TRUE,"Sin Tarifa"),W31="AUTOMOVILES FAMILIARES",_xlfn.IFS(AND(Z31="Menos de 1.500 c.c.",I31="menos de 10 años"),'TARIFAS MAS RUNT'!$E$26,AND(Z31="Menos de 1.500 c.c.",I31="10 o mas años"),'TARIFAS MAS RUNT'!$E$27,AND(Z31="Entre 1.500 y 2.500 c.c.",I31="menos de 10 años"),'TARIFAS MAS RUNT'!$E$28,AND(Z31="Entre 1.500 y 2.500 c.c.",I31="10 o mas años"),'TARIFAS MAS RUNT'!$E$29,AND(Z31="Más de 2.500 c.c.",I31="menos de 10 años"),'TARIFAS MAS RUNT'!$E$30,AND(Z31="Más de 2.500 c.c.",I31="10 o mas años"),'TARIFAS MAS RUNT'!$E$31,TRUE,"Sin Tarifa"),TRUE,"Clase no encontrada")</f>
        <v>1121400</v>
      </c>
      <c r="P31" s="66">
        <f>+_xlfn.XLOOKUP(O31,'[2]ReporteCotizaciones (2)'!$H$2:$H$90,'[2]ReporteCotizaciones (2)'!$F$2:$F$90)</f>
        <v>736200</v>
      </c>
      <c r="Q31" s="69">
        <f>+_xlfn.XLOOKUP(O31,Hoja3!$L$3:$L$39,Hoja3!$I$3:$I$39)</f>
        <v>382800</v>
      </c>
      <c r="R31" s="69">
        <v>2400</v>
      </c>
      <c r="S31" s="69">
        <f t="shared" si="3"/>
        <v>1121400</v>
      </c>
      <c r="T31" s="69" t="b">
        <f t="shared" si="4"/>
        <v>1</v>
      </c>
      <c r="U31" s="11"/>
      <c r="V31" s="11"/>
      <c r="W31" s="12" t="s">
        <v>26</v>
      </c>
      <c r="X31" s="13">
        <v>2400</v>
      </c>
      <c r="Y31" s="13" t="s">
        <v>257</v>
      </c>
      <c r="Z31" s="13" t="str">
        <f t="shared" si="8"/>
        <v>Entre 1.500 y 2.500 c.c.</v>
      </c>
      <c r="AA31" s="12" t="s">
        <v>27</v>
      </c>
      <c r="AB31" s="14">
        <v>222</v>
      </c>
      <c r="AC31" s="84" t="s">
        <v>32</v>
      </c>
      <c r="AD31" s="1">
        <v>28</v>
      </c>
      <c r="AE31" s="1" t="b">
        <f t="shared" si="5"/>
        <v>1</v>
      </c>
      <c r="AF31" s="1">
        <f>+_xlfn.XLOOKUP(D31,'[3]SOAT A ADQUIRIR 2025 _2026'!$B$2:$B$106,'[3]SOAT A ADQUIRIR 2025 _2026'!$M$2:$M$106)</f>
        <v>222</v>
      </c>
      <c r="AG31" s="1" t="b">
        <f t="shared" si="6"/>
        <v>1</v>
      </c>
      <c r="AH31" s="1" t="b">
        <f t="shared" si="9"/>
        <v>1</v>
      </c>
      <c r="AI31" s="1">
        <f>+_xlfn.XLOOKUP(AB31,Hoja3!$D$3:$D$39,Hoja3!$L$3:$L$39)</f>
        <v>1121400</v>
      </c>
    </row>
    <row r="32" spans="2:35" ht="24" customHeight="1" x14ac:dyDescent="0.3">
      <c r="B32" s="152"/>
      <c r="C32" s="83">
        <v>29</v>
      </c>
      <c r="D32" s="7" t="s">
        <v>90</v>
      </c>
      <c r="E32" s="8" t="s">
        <v>89</v>
      </c>
      <c r="F32" s="8" t="s">
        <v>67</v>
      </c>
      <c r="G32" s="7">
        <v>2010</v>
      </c>
      <c r="H32" s="7">
        <f t="shared" si="1"/>
        <v>16</v>
      </c>
      <c r="I32" s="7" t="str">
        <f t="shared" si="2"/>
        <v>10 o mas años</v>
      </c>
      <c r="J32" s="7" t="s">
        <v>24</v>
      </c>
      <c r="K32" s="16">
        <v>5</v>
      </c>
      <c r="L32" s="10">
        <v>46386</v>
      </c>
      <c r="M32" s="10">
        <f t="shared" si="0"/>
        <v>46387</v>
      </c>
      <c r="N32" s="11">
        <v>46751</v>
      </c>
      <c r="O32" s="66" cm="1">
        <f t="array" ref="O32">_xlfn.IFS(W32="CAMPEROS Y CAMIONETAS",_xlfn.IFS(AND(Z32="Menos de 1.500 c.c.",I32="menos de 10 años"),'TARIFAS MAS RUNT'!$E$14,AND(Z32="Menos de 1.500 c.c.",I32="10 o mas años"),'TARIFAS MAS RUNT'!$E$15,AND(Z32="Entre 1.500 y 2.500 c.c.",I32="menos de 10 años"),'TARIFAS MAS RUNT'!$E$16,AND(Z32="Entre 1.500 y 2.500 c.c.",I32="10 o mas años"),'TARIFAS MAS RUNT'!$E$17,AND(Z32="Más de 2.500 c.c.",I32="menos de 10 años"),'TARIFAS MAS RUNT'!$E$18,AND(Z32="Más de 2.500 c.c.",I32="10 o mas años"),'TARIFAS MAS RUNT'!$E$19,TRUE,"Sin Tarifa"),W32="CARGA O MIXTOS",_xlfn.IFS(Z32="Menos de 5 Toneladas",'TARIFAS MAS RUNT'!$E$20,Z32="Entre 5 y 15 Toneladas",'TARIFAS MAS RUNT'!$E$21,Z32="Más de 15 Toneladas",'TARIFAS MAS RUNT'!$E$22,TRUE,"Sin Tarifa"),W32="OFICIALES ESPECIALES",_xlfn.IFS(Z32="Menos de 1.500 c.c.",'TARIFAS MAS RUNT'!$E$23,Z32="Entre 1.500 y 2.500 c.c.",'TARIFAS MAS RUNT'!$E$24,Z32="Más de 2.500 c.c.",'TARIFAS MAS RUNT'!$E$25,TRUE,"Sin Tarifa"),W32="AUTOMOVILES FAMILIARES",_xlfn.IFS(AND(Z32="Menos de 1.500 c.c.",I32="menos de 10 años"),'TARIFAS MAS RUNT'!$E$26,AND(Z32="Menos de 1.500 c.c.",I32="10 o mas años"),'TARIFAS MAS RUNT'!$E$27,AND(Z32="Entre 1.500 y 2.500 c.c.",I32="menos de 10 años"),'TARIFAS MAS RUNT'!$E$28,AND(Z32="Entre 1.500 y 2.500 c.c.",I32="10 o mas años"),'TARIFAS MAS RUNT'!$E$29,AND(Z32="Más de 2.500 c.c.",I32="menos de 10 años"),'TARIFAS MAS RUNT'!$E$30,AND(Z32="Más de 2.500 c.c.",I32="10 o mas años"),'TARIFAS MAS RUNT'!$E$31,TRUE,"Sin Tarifa"),TRUE,"Clase no encontrada")</f>
        <v>1121400</v>
      </c>
      <c r="P32" s="66">
        <f>+_xlfn.XLOOKUP(O32,'[2]ReporteCotizaciones (2)'!$H$2:$H$90,'[2]ReporteCotizaciones (2)'!$F$2:$F$90)</f>
        <v>736200</v>
      </c>
      <c r="Q32" s="69">
        <f>+_xlfn.XLOOKUP(O32,Hoja3!$L$3:$L$39,Hoja3!$I$3:$I$39)</f>
        <v>382800</v>
      </c>
      <c r="R32" s="69">
        <v>2400</v>
      </c>
      <c r="S32" s="69">
        <f t="shared" si="3"/>
        <v>1121400</v>
      </c>
      <c r="T32" s="69" t="b">
        <f t="shared" si="4"/>
        <v>1</v>
      </c>
      <c r="U32" s="11"/>
      <c r="V32" s="11"/>
      <c r="W32" s="12" t="s">
        <v>26</v>
      </c>
      <c r="X32" s="13">
        <v>2400</v>
      </c>
      <c r="Y32" s="13" t="s">
        <v>257</v>
      </c>
      <c r="Z32" s="13" t="str">
        <f t="shared" si="8"/>
        <v>Entre 1.500 y 2.500 c.c.</v>
      </c>
      <c r="AA32" s="12" t="s">
        <v>27</v>
      </c>
      <c r="AB32" s="14">
        <v>222</v>
      </c>
      <c r="AC32" s="84" t="s">
        <v>37</v>
      </c>
      <c r="AD32" s="1">
        <v>29</v>
      </c>
      <c r="AE32" s="1" t="b">
        <f t="shared" si="5"/>
        <v>1</v>
      </c>
      <c r="AF32" s="1">
        <f>+_xlfn.XLOOKUP(D32,'[3]SOAT A ADQUIRIR 2025 _2026'!$B$2:$B$106,'[3]SOAT A ADQUIRIR 2025 _2026'!$M$2:$M$106)</f>
        <v>222</v>
      </c>
      <c r="AG32" s="1" t="b">
        <f t="shared" si="6"/>
        <v>1</v>
      </c>
      <c r="AH32" s="1" t="b">
        <f t="shared" si="9"/>
        <v>1</v>
      </c>
      <c r="AI32" s="1">
        <f>+_xlfn.XLOOKUP(AB32,Hoja3!$D$3:$D$39,Hoja3!$L$3:$L$39)</f>
        <v>1121400</v>
      </c>
    </row>
    <row r="33" spans="2:35" ht="24" customHeight="1" x14ac:dyDescent="0.3">
      <c r="B33" s="153" t="s">
        <v>37</v>
      </c>
      <c r="C33" s="83">
        <v>30</v>
      </c>
      <c r="D33" s="7" t="s">
        <v>91</v>
      </c>
      <c r="E33" s="8" t="s">
        <v>89</v>
      </c>
      <c r="F33" s="8" t="s">
        <v>67</v>
      </c>
      <c r="G33" s="7">
        <v>2010</v>
      </c>
      <c r="H33" s="7">
        <f t="shared" si="1"/>
        <v>16</v>
      </c>
      <c r="I33" s="7" t="str">
        <f t="shared" si="2"/>
        <v>10 o mas años</v>
      </c>
      <c r="J33" s="7" t="s">
        <v>24</v>
      </c>
      <c r="K33" s="16">
        <v>5</v>
      </c>
      <c r="L33" s="10">
        <v>46386</v>
      </c>
      <c r="M33" s="10">
        <f t="shared" si="0"/>
        <v>46387</v>
      </c>
      <c r="N33" s="11">
        <v>46751</v>
      </c>
      <c r="O33" s="66" cm="1">
        <f t="array" ref="O33">_xlfn.IFS(W33="CAMPEROS Y CAMIONETAS",_xlfn.IFS(AND(Z33="Menos de 1.500 c.c.",I33="menos de 10 años"),'TARIFAS MAS RUNT'!$E$14,AND(Z33="Menos de 1.500 c.c.",I33="10 o mas años"),'TARIFAS MAS RUNT'!$E$15,AND(Z33="Entre 1.500 y 2.500 c.c.",I33="menos de 10 años"),'TARIFAS MAS RUNT'!$E$16,AND(Z33="Entre 1.500 y 2.500 c.c.",I33="10 o mas años"),'TARIFAS MAS RUNT'!$E$17,AND(Z33="Más de 2.500 c.c.",I33="menos de 10 años"),'TARIFAS MAS RUNT'!$E$18,AND(Z33="Más de 2.500 c.c.",I33="10 o mas años"),'TARIFAS MAS RUNT'!$E$19,TRUE,"Sin Tarifa"),W33="CARGA O MIXTOS",_xlfn.IFS(Z33="Menos de 5 Toneladas",'TARIFAS MAS RUNT'!$E$20,Z33="Entre 5 y 15 Toneladas",'TARIFAS MAS RUNT'!$E$21,Z33="Más de 15 Toneladas",'TARIFAS MAS RUNT'!$E$22,TRUE,"Sin Tarifa"),W33="OFICIALES ESPECIALES",_xlfn.IFS(Z33="Menos de 1.500 c.c.",'TARIFAS MAS RUNT'!$E$23,Z33="Entre 1.500 y 2.500 c.c.",'TARIFAS MAS RUNT'!$E$24,Z33="Más de 2.500 c.c.",'TARIFAS MAS RUNT'!$E$25,TRUE,"Sin Tarifa"),W33="AUTOMOVILES FAMILIARES",_xlfn.IFS(AND(Z33="Menos de 1.500 c.c.",I33="menos de 10 años"),'TARIFAS MAS RUNT'!$E$26,AND(Z33="Menos de 1.500 c.c.",I33="10 o mas años"),'TARIFAS MAS RUNT'!$E$27,AND(Z33="Entre 1.500 y 2.500 c.c.",I33="menos de 10 años"),'TARIFAS MAS RUNT'!$E$28,AND(Z33="Entre 1.500 y 2.500 c.c.",I33="10 o mas años"),'TARIFAS MAS RUNT'!$E$29,AND(Z33="Más de 2.500 c.c.",I33="menos de 10 años"),'TARIFAS MAS RUNT'!$E$30,AND(Z33="Más de 2.500 c.c.",I33="10 o mas años"),'TARIFAS MAS RUNT'!$E$31,TRUE,"Sin Tarifa"),TRUE,"Clase no encontrada")</f>
        <v>1121400</v>
      </c>
      <c r="P33" s="66">
        <f>+_xlfn.XLOOKUP(O33,'[2]ReporteCotizaciones (2)'!$H$2:$H$90,'[2]ReporteCotizaciones (2)'!$F$2:$F$90)</f>
        <v>736200</v>
      </c>
      <c r="Q33" s="69">
        <f>+_xlfn.XLOOKUP(O33,Hoja3!$L$3:$L$39,Hoja3!$I$3:$I$39)</f>
        <v>382800</v>
      </c>
      <c r="R33" s="69">
        <v>2400</v>
      </c>
      <c r="S33" s="69">
        <f t="shared" si="3"/>
        <v>1121400</v>
      </c>
      <c r="T33" s="69" t="b">
        <f t="shared" si="4"/>
        <v>1</v>
      </c>
      <c r="U33" s="11"/>
      <c r="V33" s="11"/>
      <c r="W33" s="12" t="s">
        <v>26</v>
      </c>
      <c r="X33" s="13">
        <v>2400</v>
      </c>
      <c r="Y33" s="13" t="s">
        <v>257</v>
      </c>
      <c r="Z33" s="13" t="str">
        <f t="shared" si="8"/>
        <v>Entre 1.500 y 2.500 c.c.</v>
      </c>
      <c r="AA33" s="12" t="s">
        <v>27</v>
      </c>
      <c r="AB33" s="14">
        <v>222</v>
      </c>
      <c r="AC33" s="84" t="s">
        <v>49</v>
      </c>
      <c r="AD33" s="1">
        <v>30</v>
      </c>
      <c r="AE33" s="1" t="b">
        <f t="shared" si="5"/>
        <v>1</v>
      </c>
      <c r="AF33" s="1">
        <f>+_xlfn.XLOOKUP(D33,'[3]SOAT A ADQUIRIR 2025 _2026'!$B$2:$B$106,'[3]SOAT A ADQUIRIR 2025 _2026'!$M$2:$M$106)</f>
        <v>222</v>
      </c>
      <c r="AG33" s="1" t="b">
        <f t="shared" si="6"/>
        <v>1</v>
      </c>
      <c r="AH33" s="1" t="b">
        <f t="shared" si="9"/>
        <v>1</v>
      </c>
      <c r="AI33" s="1">
        <f>+_xlfn.XLOOKUP(AB33,Hoja3!$D$3:$D$39,Hoja3!$L$3:$L$39)</f>
        <v>1121400</v>
      </c>
    </row>
    <row r="34" spans="2:35" ht="24" customHeight="1" x14ac:dyDescent="0.3">
      <c r="B34" s="153"/>
      <c r="C34" s="83">
        <v>31</v>
      </c>
      <c r="D34" s="7" t="s">
        <v>92</v>
      </c>
      <c r="E34" s="8" t="s">
        <v>89</v>
      </c>
      <c r="F34" s="8" t="s">
        <v>67</v>
      </c>
      <c r="G34" s="7">
        <v>2010</v>
      </c>
      <c r="H34" s="7">
        <f t="shared" si="1"/>
        <v>16</v>
      </c>
      <c r="I34" s="7" t="str">
        <f t="shared" si="2"/>
        <v>10 o mas años</v>
      </c>
      <c r="J34" s="7" t="s">
        <v>24</v>
      </c>
      <c r="K34" s="16">
        <v>5</v>
      </c>
      <c r="L34" s="10">
        <v>46386</v>
      </c>
      <c r="M34" s="10">
        <f t="shared" si="0"/>
        <v>46387</v>
      </c>
      <c r="N34" s="11">
        <v>46751</v>
      </c>
      <c r="O34" s="66" cm="1">
        <f t="array" ref="O34">_xlfn.IFS(W34="CAMPEROS Y CAMIONETAS",_xlfn.IFS(AND(Z34="Menos de 1.500 c.c.",I34="menos de 10 años"),'TARIFAS MAS RUNT'!$E$14,AND(Z34="Menos de 1.500 c.c.",I34="10 o mas años"),'TARIFAS MAS RUNT'!$E$15,AND(Z34="Entre 1.500 y 2.500 c.c.",I34="menos de 10 años"),'TARIFAS MAS RUNT'!$E$16,AND(Z34="Entre 1.500 y 2.500 c.c.",I34="10 o mas años"),'TARIFAS MAS RUNT'!$E$17,AND(Z34="Más de 2.500 c.c.",I34="menos de 10 años"),'TARIFAS MAS RUNT'!$E$18,AND(Z34="Más de 2.500 c.c.",I34="10 o mas años"),'TARIFAS MAS RUNT'!$E$19,TRUE,"Sin Tarifa"),W34="CARGA O MIXTOS",_xlfn.IFS(Z34="Menos de 5 Toneladas",'TARIFAS MAS RUNT'!$E$20,Z34="Entre 5 y 15 Toneladas",'TARIFAS MAS RUNT'!$E$21,Z34="Más de 15 Toneladas",'TARIFAS MAS RUNT'!$E$22,TRUE,"Sin Tarifa"),W34="OFICIALES ESPECIALES",_xlfn.IFS(Z34="Menos de 1.500 c.c.",'TARIFAS MAS RUNT'!$E$23,Z34="Entre 1.500 y 2.500 c.c.",'TARIFAS MAS RUNT'!$E$24,Z34="Más de 2.500 c.c.",'TARIFAS MAS RUNT'!$E$25,TRUE,"Sin Tarifa"),W34="AUTOMOVILES FAMILIARES",_xlfn.IFS(AND(Z34="Menos de 1.500 c.c.",I34="menos de 10 años"),'TARIFAS MAS RUNT'!$E$26,AND(Z34="Menos de 1.500 c.c.",I34="10 o mas años"),'TARIFAS MAS RUNT'!$E$27,AND(Z34="Entre 1.500 y 2.500 c.c.",I34="menos de 10 años"),'TARIFAS MAS RUNT'!$E$28,AND(Z34="Entre 1.500 y 2.500 c.c.",I34="10 o mas años"),'TARIFAS MAS RUNT'!$E$29,AND(Z34="Más de 2.500 c.c.",I34="menos de 10 años"),'TARIFAS MAS RUNT'!$E$30,AND(Z34="Más de 2.500 c.c.",I34="10 o mas años"),'TARIFAS MAS RUNT'!$E$31,TRUE,"Sin Tarifa"),TRUE,"Clase no encontrada")</f>
        <v>1121400</v>
      </c>
      <c r="P34" s="66">
        <f>+_xlfn.XLOOKUP(O34,'[2]ReporteCotizaciones (2)'!$H$2:$H$90,'[2]ReporteCotizaciones (2)'!$F$2:$F$90)</f>
        <v>736200</v>
      </c>
      <c r="Q34" s="69">
        <f>+_xlfn.XLOOKUP(O34,Hoja3!$L$3:$L$39,Hoja3!$I$3:$I$39)</f>
        <v>382800</v>
      </c>
      <c r="R34" s="69">
        <v>2400</v>
      </c>
      <c r="S34" s="69">
        <f t="shared" si="3"/>
        <v>1121400</v>
      </c>
      <c r="T34" s="69" t="b">
        <f t="shared" si="4"/>
        <v>1</v>
      </c>
      <c r="U34" s="11"/>
      <c r="V34" s="11"/>
      <c r="W34" s="12" t="s">
        <v>26</v>
      </c>
      <c r="X34" s="13">
        <v>2400</v>
      </c>
      <c r="Y34" s="13" t="s">
        <v>257</v>
      </c>
      <c r="Z34" s="13" t="str">
        <f t="shared" si="8"/>
        <v>Entre 1.500 y 2.500 c.c.</v>
      </c>
      <c r="AA34" s="12" t="s">
        <v>27</v>
      </c>
      <c r="AB34" s="14">
        <v>222</v>
      </c>
      <c r="AC34" s="84" t="s">
        <v>43</v>
      </c>
      <c r="AD34" s="1">
        <v>31</v>
      </c>
      <c r="AE34" s="1" t="b">
        <f t="shared" si="5"/>
        <v>1</v>
      </c>
      <c r="AF34" s="1">
        <f>+_xlfn.XLOOKUP(D34,'[3]SOAT A ADQUIRIR 2025 _2026'!$B$2:$B$106,'[3]SOAT A ADQUIRIR 2025 _2026'!$M$2:$M$106)</f>
        <v>222</v>
      </c>
      <c r="AG34" s="1" t="b">
        <f t="shared" si="6"/>
        <v>1</v>
      </c>
      <c r="AH34" s="1" t="b">
        <f t="shared" si="9"/>
        <v>1</v>
      </c>
      <c r="AI34" s="1">
        <f>+_xlfn.XLOOKUP(AB34,Hoja3!$D$3:$D$39,Hoja3!$L$3:$L$39)</f>
        <v>1121400</v>
      </c>
    </row>
    <row r="35" spans="2:35" ht="24" customHeight="1" x14ac:dyDescent="0.3">
      <c r="B35" s="153"/>
      <c r="C35" s="83">
        <v>32</v>
      </c>
      <c r="D35" s="7" t="s">
        <v>93</v>
      </c>
      <c r="E35" s="8" t="s">
        <v>89</v>
      </c>
      <c r="F35" s="8" t="s">
        <v>67</v>
      </c>
      <c r="G35" s="7">
        <v>2010</v>
      </c>
      <c r="H35" s="7">
        <f t="shared" si="1"/>
        <v>16</v>
      </c>
      <c r="I35" s="7" t="str">
        <f t="shared" si="2"/>
        <v>10 o mas años</v>
      </c>
      <c r="J35" s="7" t="s">
        <v>24</v>
      </c>
      <c r="K35" s="16">
        <v>5</v>
      </c>
      <c r="L35" s="10">
        <v>46386</v>
      </c>
      <c r="M35" s="10">
        <f t="shared" si="0"/>
        <v>46387</v>
      </c>
      <c r="N35" s="11">
        <v>46751</v>
      </c>
      <c r="O35" s="66" cm="1">
        <f t="array" ref="O35">_xlfn.IFS(W35="CAMPEROS Y CAMIONETAS",_xlfn.IFS(AND(Z35="Menos de 1.500 c.c.",I35="menos de 10 años"),'TARIFAS MAS RUNT'!$E$14,AND(Z35="Menos de 1.500 c.c.",I35="10 o mas años"),'TARIFAS MAS RUNT'!$E$15,AND(Z35="Entre 1.500 y 2.500 c.c.",I35="menos de 10 años"),'TARIFAS MAS RUNT'!$E$16,AND(Z35="Entre 1.500 y 2.500 c.c.",I35="10 o mas años"),'TARIFAS MAS RUNT'!$E$17,AND(Z35="Más de 2.500 c.c.",I35="menos de 10 años"),'TARIFAS MAS RUNT'!$E$18,AND(Z35="Más de 2.500 c.c.",I35="10 o mas años"),'TARIFAS MAS RUNT'!$E$19,TRUE,"Sin Tarifa"),W35="CARGA O MIXTOS",_xlfn.IFS(Z35="Menos de 5 Toneladas",'TARIFAS MAS RUNT'!$E$20,Z35="Entre 5 y 15 Toneladas",'TARIFAS MAS RUNT'!$E$21,Z35="Más de 15 Toneladas",'TARIFAS MAS RUNT'!$E$22,TRUE,"Sin Tarifa"),W35="OFICIALES ESPECIALES",_xlfn.IFS(Z35="Menos de 1.500 c.c.",'TARIFAS MAS RUNT'!$E$23,Z35="Entre 1.500 y 2.500 c.c.",'TARIFAS MAS RUNT'!$E$24,Z35="Más de 2.500 c.c.",'TARIFAS MAS RUNT'!$E$25,TRUE,"Sin Tarifa"),W35="AUTOMOVILES FAMILIARES",_xlfn.IFS(AND(Z35="Menos de 1.500 c.c.",I35="menos de 10 años"),'TARIFAS MAS RUNT'!$E$26,AND(Z35="Menos de 1.500 c.c.",I35="10 o mas años"),'TARIFAS MAS RUNT'!$E$27,AND(Z35="Entre 1.500 y 2.500 c.c.",I35="menos de 10 años"),'TARIFAS MAS RUNT'!$E$28,AND(Z35="Entre 1.500 y 2.500 c.c.",I35="10 o mas años"),'TARIFAS MAS RUNT'!$E$29,AND(Z35="Más de 2.500 c.c.",I35="menos de 10 años"),'TARIFAS MAS RUNT'!$E$30,AND(Z35="Más de 2.500 c.c.",I35="10 o mas años"),'TARIFAS MAS RUNT'!$E$31,TRUE,"Sin Tarifa"),TRUE,"Clase no encontrada")</f>
        <v>1121400</v>
      </c>
      <c r="P35" s="66">
        <f>+_xlfn.XLOOKUP(O35,'[2]ReporteCotizaciones (2)'!$H$2:$H$90,'[2]ReporteCotizaciones (2)'!$F$2:$F$90)</f>
        <v>736200</v>
      </c>
      <c r="Q35" s="69">
        <f>+_xlfn.XLOOKUP(O35,Hoja3!$L$3:$L$39,Hoja3!$I$3:$I$39)</f>
        <v>382800</v>
      </c>
      <c r="R35" s="69">
        <v>2400</v>
      </c>
      <c r="S35" s="69">
        <f t="shared" si="3"/>
        <v>1121400</v>
      </c>
      <c r="T35" s="69" t="b">
        <f t="shared" si="4"/>
        <v>1</v>
      </c>
      <c r="U35" s="11"/>
      <c r="V35" s="11"/>
      <c r="W35" s="12" t="s">
        <v>26</v>
      </c>
      <c r="X35" s="13">
        <v>2400</v>
      </c>
      <c r="Y35" s="13" t="s">
        <v>257</v>
      </c>
      <c r="Z35" s="13" t="str">
        <f t="shared" si="8"/>
        <v>Entre 1.500 y 2.500 c.c.</v>
      </c>
      <c r="AA35" s="12" t="s">
        <v>27</v>
      </c>
      <c r="AB35" s="14">
        <v>222</v>
      </c>
      <c r="AC35" s="84" t="s">
        <v>43</v>
      </c>
      <c r="AD35" s="1">
        <v>32</v>
      </c>
      <c r="AE35" s="1" t="b">
        <f t="shared" si="5"/>
        <v>1</v>
      </c>
      <c r="AF35" s="1">
        <f>+_xlfn.XLOOKUP(D35,'[3]SOAT A ADQUIRIR 2025 _2026'!$B$2:$B$106,'[3]SOAT A ADQUIRIR 2025 _2026'!$M$2:$M$106)</f>
        <v>222</v>
      </c>
      <c r="AG35" s="1" t="b">
        <f t="shared" si="6"/>
        <v>1</v>
      </c>
      <c r="AH35" s="1" t="b">
        <f t="shared" si="9"/>
        <v>1</v>
      </c>
      <c r="AI35" s="1">
        <f>+_xlfn.XLOOKUP(AB35,Hoja3!$D$3:$D$39,Hoja3!$L$3:$L$39)</f>
        <v>1121400</v>
      </c>
    </row>
    <row r="36" spans="2:35" ht="24" customHeight="1" x14ac:dyDescent="0.3">
      <c r="B36" s="153"/>
      <c r="C36" s="83">
        <v>33</v>
      </c>
      <c r="D36" s="7" t="s">
        <v>94</v>
      </c>
      <c r="E36" s="8" t="s">
        <v>89</v>
      </c>
      <c r="F36" s="8" t="s">
        <v>67</v>
      </c>
      <c r="G36" s="7">
        <v>2010</v>
      </c>
      <c r="H36" s="7">
        <f t="shared" si="1"/>
        <v>16</v>
      </c>
      <c r="I36" s="7" t="str">
        <f t="shared" si="2"/>
        <v>10 o mas años</v>
      </c>
      <c r="J36" s="7" t="s">
        <v>24</v>
      </c>
      <c r="K36" s="16">
        <v>5</v>
      </c>
      <c r="L36" s="10">
        <v>46386</v>
      </c>
      <c r="M36" s="10">
        <f t="shared" ref="M36:M67" si="10">+L36+1</f>
        <v>46387</v>
      </c>
      <c r="N36" s="11">
        <v>46751</v>
      </c>
      <c r="O36" s="66" cm="1">
        <f t="array" ref="O36">_xlfn.IFS(W36="CAMPEROS Y CAMIONETAS",_xlfn.IFS(AND(Z36="Menos de 1.500 c.c.",I36="menos de 10 años"),'TARIFAS MAS RUNT'!$E$14,AND(Z36="Menos de 1.500 c.c.",I36="10 o mas años"),'TARIFAS MAS RUNT'!$E$15,AND(Z36="Entre 1.500 y 2.500 c.c.",I36="menos de 10 años"),'TARIFAS MAS RUNT'!$E$16,AND(Z36="Entre 1.500 y 2.500 c.c.",I36="10 o mas años"),'TARIFAS MAS RUNT'!$E$17,AND(Z36="Más de 2.500 c.c.",I36="menos de 10 años"),'TARIFAS MAS RUNT'!$E$18,AND(Z36="Más de 2.500 c.c.",I36="10 o mas años"),'TARIFAS MAS RUNT'!$E$19,TRUE,"Sin Tarifa"),W36="CARGA O MIXTOS",_xlfn.IFS(Z36="Menos de 5 Toneladas",'TARIFAS MAS RUNT'!$E$20,Z36="Entre 5 y 15 Toneladas",'TARIFAS MAS RUNT'!$E$21,Z36="Más de 15 Toneladas",'TARIFAS MAS RUNT'!$E$22,TRUE,"Sin Tarifa"),W36="OFICIALES ESPECIALES",_xlfn.IFS(Z36="Menos de 1.500 c.c.",'TARIFAS MAS RUNT'!$E$23,Z36="Entre 1.500 y 2.500 c.c.",'TARIFAS MAS RUNT'!$E$24,Z36="Más de 2.500 c.c.",'TARIFAS MAS RUNT'!$E$25,TRUE,"Sin Tarifa"),W36="AUTOMOVILES FAMILIARES",_xlfn.IFS(AND(Z36="Menos de 1.500 c.c.",I36="menos de 10 años"),'TARIFAS MAS RUNT'!$E$26,AND(Z36="Menos de 1.500 c.c.",I36="10 o mas años"),'TARIFAS MAS RUNT'!$E$27,AND(Z36="Entre 1.500 y 2.500 c.c.",I36="menos de 10 años"),'TARIFAS MAS RUNT'!$E$28,AND(Z36="Entre 1.500 y 2.500 c.c.",I36="10 o mas años"),'TARIFAS MAS RUNT'!$E$29,AND(Z36="Más de 2.500 c.c.",I36="menos de 10 años"),'TARIFAS MAS RUNT'!$E$30,AND(Z36="Más de 2.500 c.c.",I36="10 o mas años"),'TARIFAS MAS RUNT'!$E$31,TRUE,"Sin Tarifa"),TRUE,"Clase no encontrada")</f>
        <v>1121400</v>
      </c>
      <c r="P36" s="66">
        <f>+_xlfn.XLOOKUP(O36,'[2]ReporteCotizaciones (2)'!$H$2:$H$90,'[2]ReporteCotizaciones (2)'!$F$2:$F$90)</f>
        <v>736200</v>
      </c>
      <c r="Q36" s="69">
        <f>+_xlfn.XLOOKUP(O36,Hoja3!$L$3:$L$39,Hoja3!$I$3:$I$39)</f>
        <v>382800</v>
      </c>
      <c r="R36" s="69">
        <v>2400</v>
      </c>
      <c r="S36" s="69">
        <f t="shared" si="3"/>
        <v>1121400</v>
      </c>
      <c r="T36" s="69" t="b">
        <f t="shared" si="4"/>
        <v>1</v>
      </c>
      <c r="U36" s="11"/>
      <c r="V36" s="11"/>
      <c r="W36" s="12" t="s">
        <v>26</v>
      </c>
      <c r="X36" s="13">
        <v>2400</v>
      </c>
      <c r="Y36" s="13" t="s">
        <v>257</v>
      </c>
      <c r="Z36" s="13" t="str">
        <f t="shared" si="8"/>
        <v>Entre 1.500 y 2.500 c.c.</v>
      </c>
      <c r="AA36" s="12" t="s">
        <v>27</v>
      </c>
      <c r="AB36" s="14">
        <v>222</v>
      </c>
      <c r="AC36" s="84" t="s">
        <v>32</v>
      </c>
      <c r="AD36" s="1">
        <v>33</v>
      </c>
      <c r="AE36" s="1" t="b">
        <f t="shared" si="5"/>
        <v>1</v>
      </c>
      <c r="AF36" s="1">
        <f>+_xlfn.XLOOKUP(D36,'[3]SOAT A ADQUIRIR 2025 _2026'!$B$2:$B$106,'[3]SOAT A ADQUIRIR 2025 _2026'!$M$2:$M$106)</f>
        <v>222</v>
      </c>
      <c r="AG36" s="1" t="b">
        <f t="shared" si="6"/>
        <v>1</v>
      </c>
      <c r="AH36" s="1" t="b">
        <f t="shared" si="9"/>
        <v>1</v>
      </c>
      <c r="AI36" s="1">
        <f>+_xlfn.XLOOKUP(AB36,Hoja3!$D$3:$D$39,Hoja3!$L$3:$L$39)</f>
        <v>1121400</v>
      </c>
    </row>
    <row r="37" spans="2:35" ht="24" customHeight="1" x14ac:dyDescent="0.3">
      <c r="B37" s="153"/>
      <c r="C37" s="83">
        <v>34</v>
      </c>
      <c r="D37" s="7" t="s">
        <v>95</v>
      </c>
      <c r="E37" s="15" t="s">
        <v>96</v>
      </c>
      <c r="F37" s="15" t="s">
        <v>97</v>
      </c>
      <c r="G37" s="7">
        <v>2010</v>
      </c>
      <c r="H37" s="7">
        <f t="shared" si="1"/>
        <v>16</v>
      </c>
      <c r="I37" s="7" t="str">
        <f t="shared" si="2"/>
        <v>10 o mas años</v>
      </c>
      <c r="J37" s="7" t="s">
        <v>24</v>
      </c>
      <c r="K37" s="16">
        <v>5</v>
      </c>
      <c r="L37" s="10">
        <v>46386</v>
      </c>
      <c r="M37" s="10">
        <f t="shared" si="10"/>
        <v>46387</v>
      </c>
      <c r="N37" s="11">
        <v>46751</v>
      </c>
      <c r="O37" s="66" cm="1">
        <f t="array" ref="O37">_xlfn.IFS(W37="CAMPEROS Y CAMIONETAS",_xlfn.IFS(AND(Z37="Menos de 1.500 c.c.",I37="menos de 10 años"),'TARIFAS MAS RUNT'!$E$14,AND(Z37="Menos de 1.500 c.c.",I37="10 o mas años"),'TARIFAS MAS RUNT'!$E$15,AND(Z37="Entre 1.500 y 2.500 c.c.",I37="menos de 10 años"),'TARIFAS MAS RUNT'!$E$16,AND(Z37="Entre 1.500 y 2.500 c.c.",I37="10 o mas años"),'TARIFAS MAS RUNT'!$E$17,AND(Z37="Más de 2.500 c.c.",I37="menos de 10 años"),'TARIFAS MAS RUNT'!$E$18,AND(Z37="Más de 2.500 c.c.",I37="10 o mas años"),'TARIFAS MAS RUNT'!$E$19,TRUE,"Sin Tarifa"),W37="CARGA O MIXTOS",_xlfn.IFS(Z37="Menos de 5 Toneladas",'TARIFAS MAS RUNT'!$E$20,Z37="Entre 5 y 15 Toneladas",'TARIFAS MAS RUNT'!$E$21,Z37="Más de 15 Toneladas",'TARIFAS MAS RUNT'!$E$22,TRUE,"Sin Tarifa"),W37="OFICIALES ESPECIALES",_xlfn.IFS(Z37="Menos de 1.500 c.c.",'TARIFAS MAS RUNT'!$E$23,Z37="Entre 1.500 y 2.500 c.c.",'TARIFAS MAS RUNT'!$E$24,Z37="Más de 2.500 c.c.",'TARIFAS MAS RUNT'!$E$25,TRUE,"Sin Tarifa"),W37="AUTOMOVILES FAMILIARES",_xlfn.IFS(AND(Z37="Menos de 1.500 c.c.",I37="menos de 10 años"),'TARIFAS MAS RUNT'!$E$26,AND(Z37="Menos de 1.500 c.c.",I37="10 o mas años"),'TARIFAS MAS RUNT'!$E$27,AND(Z37="Entre 1.500 y 2.500 c.c.",I37="menos de 10 años"),'TARIFAS MAS RUNT'!$E$28,AND(Z37="Entre 1.500 y 2.500 c.c.",I37="10 o mas años"),'TARIFAS MAS RUNT'!$E$29,AND(Z37="Más de 2.500 c.c.",I37="menos de 10 años"),'TARIFAS MAS RUNT'!$E$30,AND(Z37="Más de 2.500 c.c.",I37="10 o mas años"),'TARIFAS MAS RUNT'!$E$31,TRUE,"Sin Tarifa"),TRUE,"Clase no encontrada")</f>
        <v>1274000</v>
      </c>
      <c r="P37" s="66">
        <f>+_xlfn.XLOOKUP(O37,'[2]ReporteCotizaciones (2)'!$H$2:$H$90,'[2]ReporteCotizaciones (2)'!$F$2:$F$90)</f>
        <v>836600</v>
      </c>
      <c r="Q37" s="69">
        <f>+_xlfn.XLOOKUP(O37,Hoja3!$L$3:$L$39,Hoja3!$I$3:$I$39)</f>
        <v>435000</v>
      </c>
      <c r="R37" s="69">
        <v>2400</v>
      </c>
      <c r="S37" s="69">
        <f t="shared" si="3"/>
        <v>1274000</v>
      </c>
      <c r="T37" s="69" t="b">
        <f t="shared" si="4"/>
        <v>1</v>
      </c>
      <c r="U37" s="11"/>
      <c r="V37" s="11"/>
      <c r="W37" s="12" t="s">
        <v>26</v>
      </c>
      <c r="X37" s="13">
        <v>2700</v>
      </c>
      <c r="Y37" s="13" t="s">
        <v>257</v>
      </c>
      <c r="Z37" s="13" t="str">
        <f t="shared" si="8"/>
        <v>Más de 2.500 c.c.</v>
      </c>
      <c r="AA37" s="12" t="s">
        <v>57</v>
      </c>
      <c r="AB37" s="14">
        <v>232</v>
      </c>
      <c r="AC37" s="84" t="s">
        <v>37</v>
      </c>
      <c r="AD37" s="1">
        <v>34</v>
      </c>
      <c r="AE37" s="1" t="b">
        <f t="shared" si="5"/>
        <v>1</v>
      </c>
      <c r="AF37" s="1">
        <f>+_xlfn.XLOOKUP(D37,'[3]SOAT A ADQUIRIR 2025 _2026'!$B$2:$B$106,'[3]SOAT A ADQUIRIR 2025 _2026'!$M$2:$M$106)</f>
        <v>232</v>
      </c>
      <c r="AG37" s="1" t="b">
        <f t="shared" si="6"/>
        <v>1</v>
      </c>
      <c r="AH37" s="1" t="b">
        <f t="shared" si="9"/>
        <v>1</v>
      </c>
      <c r="AI37" s="1">
        <f>+_xlfn.XLOOKUP(AB37,Hoja3!$D$3:$D$39,Hoja3!$L$3:$L$39)</f>
        <v>1274000</v>
      </c>
    </row>
    <row r="38" spans="2:35" ht="24" customHeight="1" x14ac:dyDescent="0.3">
      <c r="B38" s="153"/>
      <c r="C38" s="83">
        <v>35</v>
      </c>
      <c r="D38" s="7" t="s">
        <v>98</v>
      </c>
      <c r="E38" s="15" t="s">
        <v>99</v>
      </c>
      <c r="F38" s="15" t="s">
        <v>100</v>
      </c>
      <c r="G38" s="7">
        <v>2011</v>
      </c>
      <c r="H38" s="7">
        <f t="shared" si="1"/>
        <v>15</v>
      </c>
      <c r="I38" s="7" t="str">
        <f t="shared" si="2"/>
        <v>10 o mas años</v>
      </c>
      <c r="J38" s="7" t="s">
        <v>24</v>
      </c>
      <c r="K38" s="16">
        <v>5</v>
      </c>
      <c r="L38" s="10">
        <v>46386</v>
      </c>
      <c r="M38" s="10">
        <f t="shared" si="10"/>
        <v>46387</v>
      </c>
      <c r="N38" s="11">
        <v>46751</v>
      </c>
      <c r="O38" s="66" cm="1">
        <f t="array" ref="O38">_xlfn.IFS(W38="CAMPEROS Y CAMIONETAS",_xlfn.IFS(AND(Z38="Menos de 1.500 c.c.",I38="menos de 10 años"),'TARIFAS MAS RUNT'!$E$14,AND(Z38="Menos de 1.500 c.c.",I38="10 o mas años"),'TARIFAS MAS RUNT'!$E$15,AND(Z38="Entre 1.500 y 2.500 c.c.",I38="menos de 10 años"),'TARIFAS MAS RUNT'!$E$16,AND(Z38="Entre 1.500 y 2.500 c.c.",I38="10 o mas años"),'TARIFAS MAS RUNT'!$E$17,AND(Z38="Más de 2.500 c.c.",I38="menos de 10 años"),'TARIFAS MAS RUNT'!$E$18,AND(Z38="Más de 2.500 c.c.",I38="10 o mas años"),'TARIFAS MAS RUNT'!$E$19,TRUE,"Sin Tarifa"),W38="CARGA O MIXTOS",_xlfn.IFS(Z38="Menos de 5 Toneladas",'TARIFAS MAS RUNT'!$E$20,Z38="Entre 5 y 15 Toneladas",'TARIFAS MAS RUNT'!$E$21,Z38="Más de 15 Toneladas",'TARIFAS MAS RUNT'!$E$22,TRUE,"Sin Tarifa"),W38="OFICIALES ESPECIALES",_xlfn.IFS(Z38="Menos de 1.500 c.c.",'TARIFAS MAS RUNT'!$E$23,Z38="Entre 1.500 y 2.500 c.c.",'TARIFAS MAS RUNT'!$E$24,Z38="Más de 2.500 c.c.",'TARIFAS MAS RUNT'!$E$25,TRUE,"Sin Tarifa"),W38="AUTOMOVILES FAMILIARES",_xlfn.IFS(AND(Z38="Menos de 1.500 c.c.",I38="menos de 10 años"),'TARIFAS MAS RUNT'!$E$26,AND(Z38="Menos de 1.500 c.c.",I38="10 o mas años"),'TARIFAS MAS RUNT'!$E$27,AND(Z38="Entre 1.500 y 2.500 c.c.",I38="menos de 10 años"),'TARIFAS MAS RUNT'!$E$28,AND(Z38="Entre 1.500 y 2.500 c.c.",I38="10 o mas años"),'TARIFAS MAS RUNT'!$E$29,AND(Z38="Más de 2.500 c.c.",I38="menos de 10 años"),'TARIFAS MAS RUNT'!$E$30,AND(Z38="Más de 2.500 c.c.",I38="10 o mas años"),'TARIFAS MAS RUNT'!$E$31,TRUE,"Sin Tarifa"),TRUE,"Clase no encontrada")</f>
        <v>677400</v>
      </c>
      <c r="P38" s="66">
        <f>+_xlfn.XLOOKUP(O38,'[2]ReporteCotizaciones (2)'!$H$2:$H$90,'[2]ReporteCotizaciones (2)'!$F$2:$F$90)</f>
        <v>444100</v>
      </c>
      <c r="Q38" s="69">
        <f>+_xlfn.XLOOKUP(O38,Hoja3!$L$3:$L$39,Hoja3!$I$3:$I$39)</f>
        <v>230900</v>
      </c>
      <c r="R38" s="69">
        <v>2400</v>
      </c>
      <c r="S38" s="69">
        <f t="shared" si="3"/>
        <v>677400</v>
      </c>
      <c r="T38" s="69" t="b">
        <f t="shared" si="4"/>
        <v>1</v>
      </c>
      <c r="U38" s="11"/>
      <c r="V38" s="11"/>
      <c r="W38" s="12" t="s">
        <v>61</v>
      </c>
      <c r="X38" s="13">
        <v>1598</v>
      </c>
      <c r="Y38" s="13" t="s">
        <v>257</v>
      </c>
      <c r="Z38" s="13" t="str">
        <f t="shared" si="8"/>
        <v>Entre 1.500 y 2.500 c.c.</v>
      </c>
      <c r="AA38" s="12" t="s">
        <v>62</v>
      </c>
      <c r="AB38" s="14">
        <v>522</v>
      </c>
      <c r="AC38" s="84" t="s">
        <v>75</v>
      </c>
      <c r="AD38" s="1">
        <v>35</v>
      </c>
      <c r="AE38" s="1" t="b">
        <f t="shared" si="5"/>
        <v>1</v>
      </c>
      <c r="AF38" s="1">
        <f>+_xlfn.XLOOKUP(D38,'[3]SOAT A ADQUIRIR 2025 _2026'!$B$2:$B$106,'[3]SOAT A ADQUIRIR 2025 _2026'!$M$2:$M$106)</f>
        <v>522</v>
      </c>
      <c r="AG38" s="1" t="b">
        <f t="shared" si="6"/>
        <v>1</v>
      </c>
      <c r="AH38" s="1" t="b">
        <f t="shared" si="9"/>
        <v>1</v>
      </c>
      <c r="AI38" s="1">
        <f>+_xlfn.XLOOKUP(AB38,Hoja3!$D$3:$D$39,Hoja3!$L$3:$L$39)</f>
        <v>677400</v>
      </c>
    </row>
    <row r="39" spans="2:35" ht="24" customHeight="1" x14ac:dyDescent="0.3">
      <c r="B39" s="153"/>
      <c r="C39" s="83">
        <v>36</v>
      </c>
      <c r="D39" s="7" t="s">
        <v>101</v>
      </c>
      <c r="E39" s="15" t="s">
        <v>99</v>
      </c>
      <c r="F39" s="15" t="s">
        <v>100</v>
      </c>
      <c r="G39" s="7">
        <v>2011</v>
      </c>
      <c r="H39" s="7">
        <f t="shared" si="1"/>
        <v>15</v>
      </c>
      <c r="I39" s="7" t="str">
        <f t="shared" si="2"/>
        <v>10 o mas años</v>
      </c>
      <c r="J39" s="7" t="s">
        <v>24</v>
      </c>
      <c r="K39" s="16">
        <v>5</v>
      </c>
      <c r="L39" s="10">
        <v>46386</v>
      </c>
      <c r="M39" s="10">
        <f t="shared" si="10"/>
        <v>46387</v>
      </c>
      <c r="N39" s="11">
        <v>46751</v>
      </c>
      <c r="O39" s="66" cm="1">
        <f t="array" ref="O39">_xlfn.IFS(W39="CAMPEROS Y CAMIONETAS",_xlfn.IFS(AND(Z39="Menos de 1.500 c.c.",I39="menos de 10 años"),'TARIFAS MAS RUNT'!$E$14,AND(Z39="Menos de 1.500 c.c.",I39="10 o mas años"),'TARIFAS MAS RUNT'!$E$15,AND(Z39="Entre 1.500 y 2.500 c.c.",I39="menos de 10 años"),'TARIFAS MAS RUNT'!$E$16,AND(Z39="Entre 1.500 y 2.500 c.c.",I39="10 o mas años"),'TARIFAS MAS RUNT'!$E$17,AND(Z39="Más de 2.500 c.c.",I39="menos de 10 años"),'TARIFAS MAS RUNT'!$E$18,AND(Z39="Más de 2.500 c.c.",I39="10 o mas años"),'TARIFAS MAS RUNT'!$E$19,TRUE,"Sin Tarifa"),W39="CARGA O MIXTOS",_xlfn.IFS(Z39="Menos de 5 Toneladas",'TARIFAS MAS RUNT'!$E$20,Z39="Entre 5 y 15 Toneladas",'TARIFAS MAS RUNT'!$E$21,Z39="Más de 15 Toneladas",'TARIFAS MAS RUNT'!$E$22,TRUE,"Sin Tarifa"),W39="OFICIALES ESPECIALES",_xlfn.IFS(Z39="Menos de 1.500 c.c.",'TARIFAS MAS RUNT'!$E$23,Z39="Entre 1.500 y 2.500 c.c.",'TARIFAS MAS RUNT'!$E$24,Z39="Más de 2.500 c.c.",'TARIFAS MAS RUNT'!$E$25,TRUE,"Sin Tarifa"),W39="AUTOMOVILES FAMILIARES",_xlfn.IFS(AND(Z39="Menos de 1.500 c.c.",I39="menos de 10 años"),'TARIFAS MAS RUNT'!$E$26,AND(Z39="Menos de 1.500 c.c.",I39="10 o mas años"),'TARIFAS MAS RUNT'!$E$27,AND(Z39="Entre 1.500 y 2.500 c.c.",I39="menos de 10 años"),'TARIFAS MAS RUNT'!$E$28,AND(Z39="Entre 1.500 y 2.500 c.c.",I39="10 o mas años"),'TARIFAS MAS RUNT'!$E$29,AND(Z39="Más de 2.500 c.c.",I39="menos de 10 años"),'TARIFAS MAS RUNT'!$E$30,AND(Z39="Más de 2.500 c.c.",I39="10 o mas años"),'TARIFAS MAS RUNT'!$E$31,TRUE,"Sin Tarifa"),TRUE,"Clase no encontrada")</f>
        <v>677400</v>
      </c>
      <c r="P39" s="66">
        <f>+_xlfn.XLOOKUP(O39,'[2]ReporteCotizaciones (2)'!$H$2:$H$90,'[2]ReporteCotizaciones (2)'!$F$2:$F$90)</f>
        <v>444100</v>
      </c>
      <c r="Q39" s="69">
        <f>+_xlfn.XLOOKUP(O39,Hoja3!$L$3:$L$39,Hoja3!$I$3:$I$39)</f>
        <v>230900</v>
      </c>
      <c r="R39" s="69">
        <v>2400</v>
      </c>
      <c r="S39" s="69">
        <f t="shared" si="3"/>
        <v>677400</v>
      </c>
      <c r="T39" s="69" t="b">
        <f t="shared" si="4"/>
        <v>1</v>
      </c>
      <c r="U39" s="11"/>
      <c r="V39" s="11"/>
      <c r="W39" s="12" t="s">
        <v>61</v>
      </c>
      <c r="X39" s="13">
        <v>1598</v>
      </c>
      <c r="Y39" s="13" t="s">
        <v>257</v>
      </c>
      <c r="Z39" s="13" t="str">
        <f t="shared" si="8"/>
        <v>Entre 1.500 y 2.500 c.c.</v>
      </c>
      <c r="AA39" s="12" t="s">
        <v>62</v>
      </c>
      <c r="AB39" s="14">
        <v>522</v>
      </c>
      <c r="AC39" s="84" t="s">
        <v>75</v>
      </c>
      <c r="AD39" s="1">
        <v>36</v>
      </c>
      <c r="AE39" s="1" t="b">
        <f t="shared" si="5"/>
        <v>1</v>
      </c>
      <c r="AF39" s="1">
        <f>+_xlfn.XLOOKUP(D39,'[3]SOAT A ADQUIRIR 2025 _2026'!$B$2:$B$106,'[3]SOAT A ADQUIRIR 2025 _2026'!$M$2:$M$106)</f>
        <v>522</v>
      </c>
      <c r="AG39" s="1" t="b">
        <f t="shared" si="6"/>
        <v>1</v>
      </c>
      <c r="AH39" s="1" t="b">
        <f t="shared" si="9"/>
        <v>1</v>
      </c>
      <c r="AI39" s="1">
        <f>+_xlfn.XLOOKUP(AB39,Hoja3!$D$3:$D$39,Hoja3!$L$3:$L$39)</f>
        <v>677400</v>
      </c>
    </row>
    <row r="40" spans="2:35" ht="24" customHeight="1" x14ac:dyDescent="0.3">
      <c r="B40" s="153"/>
      <c r="C40" s="83">
        <v>37</v>
      </c>
      <c r="D40" s="7" t="s">
        <v>102</v>
      </c>
      <c r="E40" s="15" t="s">
        <v>99</v>
      </c>
      <c r="F40" s="15" t="s">
        <v>100</v>
      </c>
      <c r="G40" s="7">
        <v>2011</v>
      </c>
      <c r="H40" s="7">
        <f t="shared" si="1"/>
        <v>15</v>
      </c>
      <c r="I40" s="7" t="str">
        <f t="shared" si="2"/>
        <v>10 o mas años</v>
      </c>
      <c r="J40" s="7" t="s">
        <v>24</v>
      </c>
      <c r="K40" s="16">
        <v>5</v>
      </c>
      <c r="L40" s="10">
        <v>46386</v>
      </c>
      <c r="M40" s="10">
        <f t="shared" si="10"/>
        <v>46387</v>
      </c>
      <c r="N40" s="11">
        <v>46751</v>
      </c>
      <c r="O40" s="66" cm="1">
        <f t="array" ref="O40">_xlfn.IFS(W40="CAMPEROS Y CAMIONETAS",_xlfn.IFS(AND(Z40="Menos de 1.500 c.c.",I40="menos de 10 años"),'TARIFAS MAS RUNT'!$E$14,AND(Z40="Menos de 1.500 c.c.",I40="10 o mas años"),'TARIFAS MAS RUNT'!$E$15,AND(Z40="Entre 1.500 y 2.500 c.c.",I40="menos de 10 años"),'TARIFAS MAS RUNT'!$E$16,AND(Z40="Entre 1.500 y 2.500 c.c.",I40="10 o mas años"),'TARIFAS MAS RUNT'!$E$17,AND(Z40="Más de 2.500 c.c.",I40="menos de 10 años"),'TARIFAS MAS RUNT'!$E$18,AND(Z40="Más de 2.500 c.c.",I40="10 o mas años"),'TARIFAS MAS RUNT'!$E$19,TRUE,"Sin Tarifa"),W40="CARGA O MIXTOS",_xlfn.IFS(Z40="Menos de 5 Toneladas",'TARIFAS MAS RUNT'!$E$20,Z40="Entre 5 y 15 Toneladas",'TARIFAS MAS RUNT'!$E$21,Z40="Más de 15 Toneladas",'TARIFAS MAS RUNT'!$E$22,TRUE,"Sin Tarifa"),W40="OFICIALES ESPECIALES",_xlfn.IFS(Z40="Menos de 1.500 c.c.",'TARIFAS MAS RUNT'!$E$23,Z40="Entre 1.500 y 2.500 c.c.",'TARIFAS MAS RUNT'!$E$24,Z40="Más de 2.500 c.c.",'TARIFAS MAS RUNT'!$E$25,TRUE,"Sin Tarifa"),W40="AUTOMOVILES FAMILIARES",_xlfn.IFS(AND(Z40="Menos de 1.500 c.c.",I40="menos de 10 años"),'TARIFAS MAS RUNT'!$E$26,AND(Z40="Menos de 1.500 c.c.",I40="10 o mas años"),'TARIFAS MAS RUNT'!$E$27,AND(Z40="Entre 1.500 y 2.500 c.c.",I40="menos de 10 años"),'TARIFAS MAS RUNT'!$E$28,AND(Z40="Entre 1.500 y 2.500 c.c.",I40="10 o mas años"),'TARIFAS MAS RUNT'!$E$29,AND(Z40="Más de 2.500 c.c.",I40="menos de 10 años"),'TARIFAS MAS RUNT'!$E$30,AND(Z40="Más de 2.500 c.c.",I40="10 o mas años"),'TARIFAS MAS RUNT'!$E$31,TRUE,"Sin Tarifa"),TRUE,"Clase no encontrada")</f>
        <v>677400</v>
      </c>
      <c r="P40" s="66">
        <f>+_xlfn.XLOOKUP(O40,'[2]ReporteCotizaciones (2)'!$H$2:$H$90,'[2]ReporteCotizaciones (2)'!$F$2:$F$90)</f>
        <v>444100</v>
      </c>
      <c r="Q40" s="69">
        <f>+_xlfn.XLOOKUP(O40,Hoja3!$L$3:$L$39,Hoja3!$I$3:$I$39)</f>
        <v>230900</v>
      </c>
      <c r="R40" s="69">
        <v>2400</v>
      </c>
      <c r="S40" s="69">
        <f t="shared" si="3"/>
        <v>677400</v>
      </c>
      <c r="T40" s="69" t="b">
        <f t="shared" si="4"/>
        <v>1</v>
      </c>
      <c r="U40" s="11"/>
      <c r="V40" s="11"/>
      <c r="W40" s="12" t="s">
        <v>61</v>
      </c>
      <c r="X40" s="13">
        <v>1598</v>
      </c>
      <c r="Y40" s="13" t="s">
        <v>257</v>
      </c>
      <c r="Z40" s="13" t="str">
        <f t="shared" si="8"/>
        <v>Entre 1.500 y 2.500 c.c.</v>
      </c>
      <c r="AA40" s="12" t="s">
        <v>62</v>
      </c>
      <c r="AB40" s="14">
        <v>522</v>
      </c>
      <c r="AC40" s="84" t="s">
        <v>46</v>
      </c>
      <c r="AD40" s="1">
        <v>37</v>
      </c>
      <c r="AE40" s="1" t="b">
        <f t="shared" si="5"/>
        <v>1</v>
      </c>
      <c r="AF40" s="1">
        <f>+_xlfn.XLOOKUP(D40,'[3]SOAT A ADQUIRIR 2025 _2026'!$B$2:$B$106,'[3]SOAT A ADQUIRIR 2025 _2026'!$M$2:$M$106)</f>
        <v>522</v>
      </c>
      <c r="AG40" s="1" t="b">
        <f t="shared" si="6"/>
        <v>1</v>
      </c>
      <c r="AH40" s="1" t="b">
        <f t="shared" si="9"/>
        <v>1</v>
      </c>
      <c r="AI40" s="1">
        <f>+_xlfn.XLOOKUP(AB40,Hoja3!$D$3:$D$39,Hoja3!$L$3:$L$39)</f>
        <v>677400</v>
      </c>
    </row>
    <row r="41" spans="2:35" ht="24" customHeight="1" x14ac:dyDescent="0.3">
      <c r="B41" s="153"/>
      <c r="C41" s="83">
        <v>38</v>
      </c>
      <c r="D41" s="7" t="s">
        <v>103</v>
      </c>
      <c r="E41" s="15" t="s">
        <v>99</v>
      </c>
      <c r="F41" s="15" t="s">
        <v>100</v>
      </c>
      <c r="G41" s="7">
        <v>2011</v>
      </c>
      <c r="H41" s="7">
        <f t="shared" si="1"/>
        <v>15</v>
      </c>
      <c r="I41" s="7" t="str">
        <f t="shared" si="2"/>
        <v>10 o mas años</v>
      </c>
      <c r="J41" s="7" t="s">
        <v>24</v>
      </c>
      <c r="K41" s="16">
        <v>5</v>
      </c>
      <c r="L41" s="10">
        <v>46386</v>
      </c>
      <c r="M41" s="10">
        <f t="shared" si="10"/>
        <v>46387</v>
      </c>
      <c r="N41" s="11">
        <v>46751</v>
      </c>
      <c r="O41" s="66" cm="1">
        <f t="array" ref="O41">_xlfn.IFS(W41="CAMPEROS Y CAMIONETAS",_xlfn.IFS(AND(Z41="Menos de 1.500 c.c.",I41="menos de 10 años"),'TARIFAS MAS RUNT'!$E$14,AND(Z41="Menos de 1.500 c.c.",I41="10 o mas años"),'TARIFAS MAS RUNT'!$E$15,AND(Z41="Entre 1.500 y 2.500 c.c.",I41="menos de 10 años"),'TARIFAS MAS RUNT'!$E$16,AND(Z41="Entre 1.500 y 2.500 c.c.",I41="10 o mas años"),'TARIFAS MAS RUNT'!$E$17,AND(Z41="Más de 2.500 c.c.",I41="menos de 10 años"),'TARIFAS MAS RUNT'!$E$18,AND(Z41="Más de 2.500 c.c.",I41="10 o mas años"),'TARIFAS MAS RUNT'!$E$19,TRUE,"Sin Tarifa"),W41="CARGA O MIXTOS",_xlfn.IFS(Z41="Menos de 5 Toneladas",'TARIFAS MAS RUNT'!$E$20,Z41="Entre 5 y 15 Toneladas",'TARIFAS MAS RUNT'!$E$21,Z41="Más de 15 Toneladas",'TARIFAS MAS RUNT'!$E$22,TRUE,"Sin Tarifa"),W41="OFICIALES ESPECIALES",_xlfn.IFS(Z41="Menos de 1.500 c.c.",'TARIFAS MAS RUNT'!$E$23,Z41="Entre 1.500 y 2.500 c.c.",'TARIFAS MAS RUNT'!$E$24,Z41="Más de 2.500 c.c.",'TARIFAS MAS RUNT'!$E$25,TRUE,"Sin Tarifa"),W41="AUTOMOVILES FAMILIARES",_xlfn.IFS(AND(Z41="Menos de 1.500 c.c.",I41="menos de 10 años"),'TARIFAS MAS RUNT'!$E$26,AND(Z41="Menos de 1.500 c.c.",I41="10 o mas años"),'TARIFAS MAS RUNT'!$E$27,AND(Z41="Entre 1.500 y 2.500 c.c.",I41="menos de 10 años"),'TARIFAS MAS RUNT'!$E$28,AND(Z41="Entre 1.500 y 2.500 c.c.",I41="10 o mas años"),'TARIFAS MAS RUNT'!$E$29,AND(Z41="Más de 2.500 c.c.",I41="menos de 10 años"),'TARIFAS MAS RUNT'!$E$30,AND(Z41="Más de 2.500 c.c.",I41="10 o mas años"),'TARIFAS MAS RUNT'!$E$31,TRUE,"Sin Tarifa"),TRUE,"Clase no encontrada")</f>
        <v>677400</v>
      </c>
      <c r="P41" s="66">
        <f>+_xlfn.XLOOKUP(O41,'[2]ReporteCotizaciones (2)'!$H$2:$H$90,'[2]ReporteCotizaciones (2)'!$F$2:$F$90)</f>
        <v>444100</v>
      </c>
      <c r="Q41" s="69">
        <f>+_xlfn.XLOOKUP(O41,Hoja3!$L$3:$L$39,Hoja3!$I$3:$I$39)</f>
        <v>230900</v>
      </c>
      <c r="R41" s="69">
        <v>2400</v>
      </c>
      <c r="S41" s="69">
        <f t="shared" si="3"/>
        <v>677400</v>
      </c>
      <c r="T41" s="69" t="b">
        <f t="shared" si="4"/>
        <v>1</v>
      </c>
      <c r="U41" s="11"/>
      <c r="V41" s="11"/>
      <c r="W41" s="12" t="s">
        <v>61</v>
      </c>
      <c r="X41" s="13">
        <v>1598</v>
      </c>
      <c r="Y41" s="13" t="s">
        <v>257</v>
      </c>
      <c r="Z41" s="13" t="str">
        <f t="shared" si="8"/>
        <v>Entre 1.500 y 2.500 c.c.</v>
      </c>
      <c r="AA41" s="12" t="s">
        <v>62</v>
      </c>
      <c r="AB41" s="14">
        <v>522</v>
      </c>
      <c r="AC41" s="84" t="s">
        <v>75</v>
      </c>
      <c r="AD41" s="1">
        <v>38</v>
      </c>
      <c r="AE41" s="1" t="b">
        <f t="shared" si="5"/>
        <v>1</v>
      </c>
      <c r="AF41" s="1">
        <f>+_xlfn.XLOOKUP(D41,'[3]SOAT A ADQUIRIR 2025 _2026'!$B$2:$B$106,'[3]SOAT A ADQUIRIR 2025 _2026'!$M$2:$M$106)</f>
        <v>522</v>
      </c>
      <c r="AG41" s="1" t="b">
        <f t="shared" si="6"/>
        <v>1</v>
      </c>
      <c r="AH41" s="1" t="b">
        <f t="shared" si="9"/>
        <v>1</v>
      </c>
      <c r="AI41" s="1">
        <f>+_xlfn.XLOOKUP(AB41,Hoja3!$D$3:$D$39,Hoja3!$L$3:$L$39)</f>
        <v>677400</v>
      </c>
    </row>
    <row r="42" spans="2:35" ht="24" customHeight="1" x14ac:dyDescent="0.3">
      <c r="B42" s="153"/>
      <c r="C42" s="83">
        <v>39</v>
      </c>
      <c r="D42" s="7" t="s">
        <v>104</v>
      </c>
      <c r="E42" s="15" t="s">
        <v>105</v>
      </c>
      <c r="F42" s="15" t="s">
        <v>106</v>
      </c>
      <c r="G42" s="7">
        <v>2011</v>
      </c>
      <c r="H42" s="7">
        <f t="shared" si="1"/>
        <v>15</v>
      </c>
      <c r="I42" s="7" t="str">
        <f t="shared" si="2"/>
        <v>10 o mas años</v>
      </c>
      <c r="J42" s="7" t="s">
        <v>24</v>
      </c>
      <c r="K42" s="16">
        <v>5</v>
      </c>
      <c r="L42" s="10">
        <v>46386</v>
      </c>
      <c r="M42" s="10">
        <f t="shared" si="10"/>
        <v>46387</v>
      </c>
      <c r="N42" s="11">
        <v>46751</v>
      </c>
      <c r="O42" s="66" cm="1">
        <f t="array" ref="O42">_xlfn.IFS(W42="CAMPEROS Y CAMIONETAS",_xlfn.IFS(AND(Z42="Menos de 1.500 c.c.",I42="menos de 10 años"),'TARIFAS MAS RUNT'!$E$14,AND(Z42="Menos de 1.500 c.c.",I42="10 o mas años"),'TARIFAS MAS RUNT'!$E$15,AND(Z42="Entre 1.500 y 2.500 c.c.",I42="menos de 10 años"),'TARIFAS MAS RUNT'!$E$16,AND(Z42="Entre 1.500 y 2.500 c.c.",I42="10 o mas años"),'TARIFAS MAS RUNT'!$E$17,AND(Z42="Más de 2.500 c.c.",I42="menos de 10 años"),'TARIFAS MAS RUNT'!$E$18,AND(Z42="Más de 2.500 c.c.",I42="10 o mas años"),'TARIFAS MAS RUNT'!$E$19,TRUE,"Sin Tarifa"),W42="CARGA O MIXTOS",_xlfn.IFS(Z42="Menos de 5 Toneladas",'TARIFAS MAS RUNT'!$E$20,Z42="Entre 5 y 15 Toneladas",'TARIFAS MAS RUNT'!$E$21,Z42="Más de 15 Toneladas",'TARIFAS MAS RUNT'!$E$22,TRUE,"Sin Tarifa"),W42="OFICIALES ESPECIALES",_xlfn.IFS(Z42="Menos de 1.500 c.c.",'TARIFAS MAS RUNT'!$E$23,Z42="Entre 1.500 y 2.500 c.c.",'TARIFAS MAS RUNT'!$E$24,Z42="Más de 2.500 c.c.",'TARIFAS MAS RUNT'!$E$25,TRUE,"Sin Tarifa"),W42="AUTOMOVILES FAMILIARES",_xlfn.IFS(AND(Z42="Menos de 1.500 c.c.",I42="menos de 10 años"),'TARIFAS MAS RUNT'!$E$26,AND(Z42="Menos de 1.500 c.c.",I42="10 o mas años"),'TARIFAS MAS RUNT'!$E$27,AND(Z42="Entre 1.500 y 2.500 c.c.",I42="menos de 10 años"),'TARIFAS MAS RUNT'!$E$28,AND(Z42="Entre 1.500 y 2.500 c.c.",I42="10 o mas años"),'TARIFAS MAS RUNT'!$E$29,AND(Z42="Más de 2.500 c.c.",I42="menos de 10 años"),'TARIFAS MAS RUNT'!$E$30,AND(Z42="Más de 2.500 c.c.",I42="10 o mas años"),'TARIFAS MAS RUNT'!$E$31,TRUE,"Sin Tarifa"),TRUE,"Clase no encontrada")</f>
        <v>1121400</v>
      </c>
      <c r="P42" s="66">
        <f>+_xlfn.XLOOKUP(O42,'[2]ReporteCotizaciones (2)'!$H$2:$H$90,'[2]ReporteCotizaciones (2)'!$F$2:$F$90)</f>
        <v>736200</v>
      </c>
      <c r="Q42" s="69">
        <f>+_xlfn.XLOOKUP(O42,Hoja3!$L$3:$L$39,Hoja3!$I$3:$I$39)</f>
        <v>382800</v>
      </c>
      <c r="R42" s="69">
        <v>2400</v>
      </c>
      <c r="S42" s="69">
        <f t="shared" si="3"/>
        <v>1121400</v>
      </c>
      <c r="T42" s="69" t="b">
        <f t="shared" si="4"/>
        <v>1</v>
      </c>
      <c r="U42" s="11"/>
      <c r="V42" s="11"/>
      <c r="W42" s="12" t="s">
        <v>26</v>
      </c>
      <c r="X42" s="13">
        <v>2184</v>
      </c>
      <c r="Y42" s="13" t="s">
        <v>257</v>
      </c>
      <c r="Z42" s="13" t="str">
        <f t="shared" si="8"/>
        <v>Entre 1.500 y 2.500 c.c.</v>
      </c>
      <c r="AA42" s="12" t="s">
        <v>27</v>
      </c>
      <c r="AB42" s="14">
        <v>222</v>
      </c>
      <c r="AC42" s="84" t="s">
        <v>75</v>
      </c>
      <c r="AD42" s="1">
        <v>39</v>
      </c>
      <c r="AE42" s="1" t="b">
        <f t="shared" si="5"/>
        <v>1</v>
      </c>
      <c r="AF42" s="1">
        <f>+_xlfn.XLOOKUP(D42,'[3]SOAT A ADQUIRIR 2025 _2026'!$B$2:$B$106,'[3]SOAT A ADQUIRIR 2025 _2026'!$M$2:$M$106)</f>
        <v>222</v>
      </c>
      <c r="AG42" s="1" t="b">
        <f t="shared" si="6"/>
        <v>1</v>
      </c>
      <c r="AH42" s="1" t="b">
        <f t="shared" si="9"/>
        <v>1</v>
      </c>
      <c r="AI42" s="1">
        <f>+_xlfn.XLOOKUP(AB42,Hoja3!$D$3:$D$39,Hoja3!$L$3:$L$39)</f>
        <v>1121400</v>
      </c>
    </row>
    <row r="43" spans="2:35" ht="24" customHeight="1" x14ac:dyDescent="0.3">
      <c r="B43" s="153"/>
      <c r="C43" s="83">
        <v>40</v>
      </c>
      <c r="D43" s="7" t="s">
        <v>107</v>
      </c>
      <c r="E43" s="15" t="s">
        <v>105</v>
      </c>
      <c r="F43" s="15" t="s">
        <v>106</v>
      </c>
      <c r="G43" s="7">
        <v>2011</v>
      </c>
      <c r="H43" s="7">
        <f t="shared" si="1"/>
        <v>15</v>
      </c>
      <c r="I43" s="7" t="str">
        <f t="shared" si="2"/>
        <v>10 o mas años</v>
      </c>
      <c r="J43" s="7" t="s">
        <v>24</v>
      </c>
      <c r="K43" s="16">
        <v>5</v>
      </c>
      <c r="L43" s="10">
        <v>46386</v>
      </c>
      <c r="M43" s="10">
        <f t="shared" si="10"/>
        <v>46387</v>
      </c>
      <c r="N43" s="11">
        <v>46751</v>
      </c>
      <c r="O43" s="66" cm="1">
        <f t="array" ref="O43">_xlfn.IFS(W43="CAMPEROS Y CAMIONETAS",_xlfn.IFS(AND(Z43="Menos de 1.500 c.c.",I43="menos de 10 años"),'TARIFAS MAS RUNT'!$E$14,AND(Z43="Menos de 1.500 c.c.",I43="10 o mas años"),'TARIFAS MAS RUNT'!$E$15,AND(Z43="Entre 1.500 y 2.500 c.c.",I43="menos de 10 años"),'TARIFAS MAS RUNT'!$E$16,AND(Z43="Entre 1.500 y 2.500 c.c.",I43="10 o mas años"),'TARIFAS MAS RUNT'!$E$17,AND(Z43="Más de 2.500 c.c.",I43="menos de 10 años"),'TARIFAS MAS RUNT'!$E$18,AND(Z43="Más de 2.500 c.c.",I43="10 o mas años"),'TARIFAS MAS RUNT'!$E$19,TRUE,"Sin Tarifa"),W43="CARGA O MIXTOS",_xlfn.IFS(Z43="Menos de 5 Toneladas",'TARIFAS MAS RUNT'!$E$20,Z43="Entre 5 y 15 Toneladas",'TARIFAS MAS RUNT'!$E$21,Z43="Más de 15 Toneladas",'TARIFAS MAS RUNT'!$E$22,TRUE,"Sin Tarifa"),W43="OFICIALES ESPECIALES",_xlfn.IFS(Z43="Menos de 1.500 c.c.",'TARIFAS MAS RUNT'!$E$23,Z43="Entre 1.500 y 2.500 c.c.",'TARIFAS MAS RUNT'!$E$24,Z43="Más de 2.500 c.c.",'TARIFAS MAS RUNT'!$E$25,TRUE,"Sin Tarifa"),W43="AUTOMOVILES FAMILIARES",_xlfn.IFS(AND(Z43="Menos de 1.500 c.c.",I43="menos de 10 años"),'TARIFAS MAS RUNT'!$E$26,AND(Z43="Menos de 1.500 c.c.",I43="10 o mas años"),'TARIFAS MAS RUNT'!$E$27,AND(Z43="Entre 1.500 y 2.500 c.c.",I43="menos de 10 años"),'TARIFAS MAS RUNT'!$E$28,AND(Z43="Entre 1.500 y 2.500 c.c.",I43="10 o mas años"),'TARIFAS MAS RUNT'!$E$29,AND(Z43="Más de 2.500 c.c.",I43="menos de 10 años"),'TARIFAS MAS RUNT'!$E$30,AND(Z43="Más de 2.500 c.c.",I43="10 o mas años"),'TARIFAS MAS RUNT'!$E$31,TRUE,"Sin Tarifa"),TRUE,"Clase no encontrada")</f>
        <v>1121400</v>
      </c>
      <c r="P43" s="66">
        <f>+_xlfn.XLOOKUP(O43,'[2]ReporteCotizaciones (2)'!$H$2:$H$90,'[2]ReporteCotizaciones (2)'!$F$2:$F$90)</f>
        <v>736200</v>
      </c>
      <c r="Q43" s="69">
        <f>+_xlfn.XLOOKUP(O43,Hoja3!$L$3:$L$39,Hoja3!$I$3:$I$39)</f>
        <v>382800</v>
      </c>
      <c r="R43" s="69">
        <v>2400</v>
      </c>
      <c r="S43" s="69">
        <f t="shared" si="3"/>
        <v>1121400</v>
      </c>
      <c r="T43" s="69" t="b">
        <f t="shared" si="4"/>
        <v>1</v>
      </c>
      <c r="U43" s="11"/>
      <c r="V43" s="11"/>
      <c r="W43" s="12" t="s">
        <v>26</v>
      </c>
      <c r="X43" s="13">
        <v>2184</v>
      </c>
      <c r="Y43" s="13" t="s">
        <v>257</v>
      </c>
      <c r="Z43" s="13" t="str">
        <f t="shared" si="8"/>
        <v>Entre 1.500 y 2.500 c.c.</v>
      </c>
      <c r="AA43" s="12" t="s">
        <v>27</v>
      </c>
      <c r="AB43" s="14">
        <v>222</v>
      </c>
      <c r="AC43" s="84" t="s">
        <v>43</v>
      </c>
      <c r="AD43" s="1">
        <v>40</v>
      </c>
      <c r="AE43" s="1" t="b">
        <f t="shared" si="5"/>
        <v>1</v>
      </c>
      <c r="AF43" s="1">
        <f>+_xlfn.XLOOKUP(D43,'[3]SOAT A ADQUIRIR 2025 _2026'!$B$2:$B$106,'[3]SOAT A ADQUIRIR 2025 _2026'!$M$2:$M$106)</f>
        <v>222</v>
      </c>
      <c r="AG43" s="1" t="b">
        <f t="shared" si="6"/>
        <v>1</v>
      </c>
      <c r="AH43" s="1" t="b">
        <f t="shared" si="9"/>
        <v>1</v>
      </c>
      <c r="AI43" s="1">
        <f>+_xlfn.XLOOKUP(AB43,Hoja3!$D$3:$D$39,Hoja3!$L$3:$L$39)</f>
        <v>1121400</v>
      </c>
    </row>
    <row r="44" spans="2:35" ht="24" customHeight="1" x14ac:dyDescent="0.3">
      <c r="B44" s="153"/>
      <c r="C44" s="83">
        <v>41</v>
      </c>
      <c r="D44" s="7" t="s">
        <v>108</v>
      </c>
      <c r="E44" s="15" t="s">
        <v>109</v>
      </c>
      <c r="F44" s="15" t="s">
        <v>106</v>
      </c>
      <c r="G44" s="7">
        <v>2011</v>
      </c>
      <c r="H44" s="7">
        <f t="shared" si="1"/>
        <v>15</v>
      </c>
      <c r="I44" s="7" t="str">
        <f t="shared" si="2"/>
        <v>10 o mas años</v>
      </c>
      <c r="J44" s="7" t="s">
        <v>24</v>
      </c>
      <c r="K44" s="16">
        <v>5</v>
      </c>
      <c r="L44" s="10">
        <v>46386</v>
      </c>
      <c r="M44" s="10">
        <f t="shared" si="10"/>
        <v>46387</v>
      </c>
      <c r="N44" s="11">
        <v>46751</v>
      </c>
      <c r="O44" s="66" cm="1">
        <f t="array" ref="O44">_xlfn.IFS(W44="CAMPEROS Y CAMIONETAS",_xlfn.IFS(AND(Z44="Menos de 1.500 c.c.",I44="menos de 10 años"),'TARIFAS MAS RUNT'!$E$14,AND(Z44="Menos de 1.500 c.c.",I44="10 o mas años"),'TARIFAS MAS RUNT'!$E$15,AND(Z44="Entre 1.500 y 2.500 c.c.",I44="menos de 10 años"),'TARIFAS MAS RUNT'!$E$16,AND(Z44="Entre 1.500 y 2.500 c.c.",I44="10 o mas años"),'TARIFAS MAS RUNT'!$E$17,AND(Z44="Más de 2.500 c.c.",I44="menos de 10 años"),'TARIFAS MAS RUNT'!$E$18,AND(Z44="Más de 2.500 c.c.",I44="10 o mas años"),'TARIFAS MAS RUNT'!$E$19,TRUE,"Sin Tarifa"),W44="CARGA O MIXTOS",_xlfn.IFS(Z44="Menos de 5 Toneladas",'TARIFAS MAS RUNT'!$E$20,Z44="Entre 5 y 15 Toneladas",'TARIFAS MAS RUNT'!$E$21,Z44="Más de 15 Toneladas",'TARIFAS MAS RUNT'!$E$22,TRUE,"Sin Tarifa"),W44="OFICIALES ESPECIALES",_xlfn.IFS(Z44="Menos de 1.500 c.c.",'TARIFAS MAS RUNT'!$E$23,Z44="Entre 1.500 y 2.500 c.c.",'TARIFAS MAS RUNT'!$E$24,Z44="Más de 2.500 c.c.",'TARIFAS MAS RUNT'!$E$25,TRUE,"Sin Tarifa"),W44="AUTOMOVILES FAMILIARES",_xlfn.IFS(AND(Z44="Menos de 1.500 c.c.",I44="menos de 10 años"),'TARIFAS MAS RUNT'!$E$26,AND(Z44="Menos de 1.500 c.c.",I44="10 o mas años"),'TARIFAS MAS RUNT'!$E$27,AND(Z44="Entre 1.500 y 2.500 c.c.",I44="menos de 10 años"),'TARIFAS MAS RUNT'!$E$28,AND(Z44="Entre 1.500 y 2.500 c.c.",I44="10 o mas años"),'TARIFAS MAS RUNT'!$E$29,AND(Z44="Más de 2.500 c.c.",I44="menos de 10 años"),'TARIFAS MAS RUNT'!$E$30,AND(Z44="Más de 2.500 c.c.",I44="10 o mas años"),'TARIFAS MAS RUNT'!$E$31,TRUE,"Sin Tarifa"),TRUE,"Clase no encontrada")</f>
        <v>1121400</v>
      </c>
      <c r="P44" s="66">
        <f>+_xlfn.XLOOKUP(O44,'[2]ReporteCotizaciones (2)'!$H$2:$H$90,'[2]ReporteCotizaciones (2)'!$F$2:$F$90)</f>
        <v>736200</v>
      </c>
      <c r="Q44" s="69">
        <f>+_xlfn.XLOOKUP(O44,Hoja3!$L$3:$L$39,Hoja3!$I$3:$I$39)</f>
        <v>382800</v>
      </c>
      <c r="R44" s="69">
        <v>2400</v>
      </c>
      <c r="S44" s="69">
        <f t="shared" si="3"/>
        <v>1121400</v>
      </c>
      <c r="T44" s="69" t="b">
        <f t="shared" si="4"/>
        <v>1</v>
      </c>
      <c r="U44" s="11"/>
      <c r="V44" s="11"/>
      <c r="W44" s="12" t="s">
        <v>26</v>
      </c>
      <c r="X44" s="13">
        <v>2499</v>
      </c>
      <c r="Y44" s="13" t="s">
        <v>257</v>
      </c>
      <c r="Z44" s="13" t="str">
        <f t="shared" si="8"/>
        <v>Entre 1.500 y 2.500 c.c.</v>
      </c>
      <c r="AA44" s="12" t="s">
        <v>27</v>
      </c>
      <c r="AB44" s="14">
        <v>222</v>
      </c>
      <c r="AC44" s="84" t="s">
        <v>30</v>
      </c>
      <c r="AD44" s="1">
        <v>41</v>
      </c>
      <c r="AE44" s="1" t="b">
        <f t="shared" si="5"/>
        <v>1</v>
      </c>
      <c r="AF44" s="1">
        <f>+_xlfn.XLOOKUP(D44,'[3]SOAT A ADQUIRIR 2025 _2026'!$B$2:$B$106,'[3]SOAT A ADQUIRIR 2025 _2026'!$M$2:$M$106)</f>
        <v>222</v>
      </c>
      <c r="AG44" s="1" t="b">
        <f t="shared" si="6"/>
        <v>1</v>
      </c>
      <c r="AH44" s="1" t="b">
        <f t="shared" si="9"/>
        <v>1</v>
      </c>
      <c r="AI44" s="1">
        <f>+_xlfn.XLOOKUP(AB44,Hoja3!$D$3:$D$39,Hoja3!$L$3:$L$39)</f>
        <v>1121400</v>
      </c>
    </row>
    <row r="45" spans="2:35" ht="24" customHeight="1" x14ac:dyDescent="0.3">
      <c r="B45" s="153"/>
      <c r="C45" s="83">
        <v>42</v>
      </c>
      <c r="D45" s="7" t="s">
        <v>110</v>
      </c>
      <c r="E45" s="15" t="s">
        <v>109</v>
      </c>
      <c r="F45" s="15" t="s">
        <v>106</v>
      </c>
      <c r="G45" s="7">
        <v>2011</v>
      </c>
      <c r="H45" s="7">
        <f t="shared" si="1"/>
        <v>15</v>
      </c>
      <c r="I45" s="7" t="str">
        <f t="shared" si="2"/>
        <v>10 o mas años</v>
      </c>
      <c r="J45" s="7" t="s">
        <v>24</v>
      </c>
      <c r="K45" s="16">
        <v>5</v>
      </c>
      <c r="L45" s="10">
        <v>46386</v>
      </c>
      <c r="M45" s="10">
        <f t="shared" si="10"/>
        <v>46387</v>
      </c>
      <c r="N45" s="11">
        <v>46751</v>
      </c>
      <c r="O45" s="66" cm="1">
        <f t="array" ref="O45">_xlfn.IFS(W45="CAMPEROS Y CAMIONETAS",_xlfn.IFS(AND(Z45="Menos de 1.500 c.c.",I45="menos de 10 años"),'TARIFAS MAS RUNT'!$E$14,AND(Z45="Menos de 1.500 c.c.",I45="10 o mas años"),'TARIFAS MAS RUNT'!$E$15,AND(Z45="Entre 1.500 y 2.500 c.c.",I45="menos de 10 años"),'TARIFAS MAS RUNT'!$E$16,AND(Z45="Entre 1.500 y 2.500 c.c.",I45="10 o mas años"),'TARIFAS MAS RUNT'!$E$17,AND(Z45="Más de 2.500 c.c.",I45="menos de 10 años"),'TARIFAS MAS RUNT'!$E$18,AND(Z45="Más de 2.500 c.c.",I45="10 o mas años"),'TARIFAS MAS RUNT'!$E$19,TRUE,"Sin Tarifa"),W45="CARGA O MIXTOS",_xlfn.IFS(Z45="Menos de 5 Toneladas",'TARIFAS MAS RUNT'!$E$20,Z45="Entre 5 y 15 Toneladas",'TARIFAS MAS RUNT'!$E$21,Z45="Más de 15 Toneladas",'TARIFAS MAS RUNT'!$E$22,TRUE,"Sin Tarifa"),W45="OFICIALES ESPECIALES",_xlfn.IFS(Z45="Menos de 1.500 c.c.",'TARIFAS MAS RUNT'!$E$23,Z45="Entre 1.500 y 2.500 c.c.",'TARIFAS MAS RUNT'!$E$24,Z45="Más de 2.500 c.c.",'TARIFAS MAS RUNT'!$E$25,TRUE,"Sin Tarifa"),W45="AUTOMOVILES FAMILIARES",_xlfn.IFS(AND(Z45="Menos de 1.500 c.c.",I45="menos de 10 años"),'TARIFAS MAS RUNT'!$E$26,AND(Z45="Menos de 1.500 c.c.",I45="10 o mas años"),'TARIFAS MAS RUNT'!$E$27,AND(Z45="Entre 1.500 y 2.500 c.c.",I45="menos de 10 años"),'TARIFAS MAS RUNT'!$E$28,AND(Z45="Entre 1.500 y 2.500 c.c.",I45="10 o mas años"),'TARIFAS MAS RUNT'!$E$29,AND(Z45="Más de 2.500 c.c.",I45="menos de 10 años"),'TARIFAS MAS RUNT'!$E$30,AND(Z45="Más de 2.500 c.c.",I45="10 o mas años"),'TARIFAS MAS RUNT'!$E$31,TRUE,"Sin Tarifa"),TRUE,"Clase no encontrada")</f>
        <v>1121400</v>
      </c>
      <c r="P45" s="66">
        <f>+_xlfn.XLOOKUP(O45,'[2]ReporteCotizaciones (2)'!$H$2:$H$90,'[2]ReporteCotizaciones (2)'!$F$2:$F$90)</f>
        <v>736200</v>
      </c>
      <c r="Q45" s="69">
        <f>+_xlfn.XLOOKUP(O45,Hoja3!$L$3:$L$39,Hoja3!$I$3:$I$39)</f>
        <v>382800</v>
      </c>
      <c r="R45" s="69">
        <v>2400</v>
      </c>
      <c r="S45" s="69">
        <f t="shared" si="3"/>
        <v>1121400</v>
      </c>
      <c r="T45" s="69" t="b">
        <f t="shared" si="4"/>
        <v>1</v>
      </c>
      <c r="U45" s="11"/>
      <c r="V45" s="11"/>
      <c r="W45" s="12" t="s">
        <v>26</v>
      </c>
      <c r="X45" s="13">
        <v>2499</v>
      </c>
      <c r="Y45" s="13" t="s">
        <v>257</v>
      </c>
      <c r="Z45" s="13" t="str">
        <f t="shared" si="8"/>
        <v>Entre 1.500 y 2.500 c.c.</v>
      </c>
      <c r="AA45" s="12" t="s">
        <v>27</v>
      </c>
      <c r="AB45" s="14">
        <v>222</v>
      </c>
      <c r="AC45" s="84" t="s">
        <v>49</v>
      </c>
      <c r="AD45" s="1">
        <v>42</v>
      </c>
      <c r="AE45" s="1" t="b">
        <f t="shared" si="5"/>
        <v>1</v>
      </c>
      <c r="AF45" s="1">
        <f>+_xlfn.XLOOKUP(D45,'[3]SOAT A ADQUIRIR 2025 _2026'!$B$2:$B$106,'[3]SOAT A ADQUIRIR 2025 _2026'!$M$2:$M$106)</f>
        <v>222</v>
      </c>
      <c r="AG45" s="1" t="b">
        <f t="shared" si="6"/>
        <v>1</v>
      </c>
      <c r="AH45" s="1" t="b">
        <f t="shared" si="9"/>
        <v>1</v>
      </c>
      <c r="AI45" s="1">
        <f>+_xlfn.XLOOKUP(AB45,Hoja3!$D$3:$D$39,Hoja3!$L$3:$L$39)</f>
        <v>1121400</v>
      </c>
    </row>
    <row r="46" spans="2:35" ht="24" customHeight="1" x14ac:dyDescent="0.3">
      <c r="B46" s="153"/>
      <c r="C46" s="83">
        <v>43</v>
      </c>
      <c r="D46" s="7" t="s">
        <v>111</v>
      </c>
      <c r="E46" s="15" t="s">
        <v>109</v>
      </c>
      <c r="F46" s="15" t="s">
        <v>106</v>
      </c>
      <c r="G46" s="7">
        <v>2011</v>
      </c>
      <c r="H46" s="7">
        <f t="shared" si="1"/>
        <v>15</v>
      </c>
      <c r="I46" s="7" t="str">
        <f t="shared" si="2"/>
        <v>10 o mas años</v>
      </c>
      <c r="J46" s="7" t="s">
        <v>24</v>
      </c>
      <c r="K46" s="16">
        <v>5</v>
      </c>
      <c r="L46" s="10">
        <v>46386</v>
      </c>
      <c r="M46" s="10">
        <f t="shared" si="10"/>
        <v>46387</v>
      </c>
      <c r="N46" s="11">
        <v>46751</v>
      </c>
      <c r="O46" s="66" cm="1">
        <f t="array" ref="O46">_xlfn.IFS(W46="CAMPEROS Y CAMIONETAS",_xlfn.IFS(AND(Z46="Menos de 1.500 c.c.",I46="menos de 10 años"),'TARIFAS MAS RUNT'!$E$14,AND(Z46="Menos de 1.500 c.c.",I46="10 o mas años"),'TARIFAS MAS RUNT'!$E$15,AND(Z46="Entre 1.500 y 2.500 c.c.",I46="menos de 10 años"),'TARIFAS MAS RUNT'!$E$16,AND(Z46="Entre 1.500 y 2.500 c.c.",I46="10 o mas años"),'TARIFAS MAS RUNT'!$E$17,AND(Z46="Más de 2.500 c.c.",I46="menos de 10 años"),'TARIFAS MAS RUNT'!$E$18,AND(Z46="Más de 2.500 c.c.",I46="10 o mas años"),'TARIFAS MAS RUNT'!$E$19,TRUE,"Sin Tarifa"),W46="CARGA O MIXTOS",_xlfn.IFS(Z46="Menos de 5 Toneladas",'TARIFAS MAS RUNT'!$E$20,Z46="Entre 5 y 15 Toneladas",'TARIFAS MAS RUNT'!$E$21,Z46="Más de 15 Toneladas",'TARIFAS MAS RUNT'!$E$22,TRUE,"Sin Tarifa"),W46="OFICIALES ESPECIALES",_xlfn.IFS(Z46="Menos de 1.500 c.c.",'TARIFAS MAS RUNT'!$E$23,Z46="Entre 1.500 y 2.500 c.c.",'TARIFAS MAS RUNT'!$E$24,Z46="Más de 2.500 c.c.",'TARIFAS MAS RUNT'!$E$25,TRUE,"Sin Tarifa"),W46="AUTOMOVILES FAMILIARES",_xlfn.IFS(AND(Z46="Menos de 1.500 c.c.",I46="menos de 10 años"),'TARIFAS MAS RUNT'!$E$26,AND(Z46="Menos de 1.500 c.c.",I46="10 o mas años"),'TARIFAS MAS RUNT'!$E$27,AND(Z46="Entre 1.500 y 2.500 c.c.",I46="menos de 10 años"),'TARIFAS MAS RUNT'!$E$28,AND(Z46="Entre 1.500 y 2.500 c.c.",I46="10 o mas años"),'TARIFAS MAS RUNT'!$E$29,AND(Z46="Más de 2.500 c.c.",I46="menos de 10 años"),'TARIFAS MAS RUNT'!$E$30,AND(Z46="Más de 2.500 c.c.",I46="10 o mas años"),'TARIFAS MAS RUNT'!$E$31,TRUE,"Sin Tarifa"),TRUE,"Clase no encontrada")</f>
        <v>1121400</v>
      </c>
      <c r="P46" s="66">
        <f>+_xlfn.XLOOKUP(O46,'[2]ReporteCotizaciones (2)'!$H$2:$H$90,'[2]ReporteCotizaciones (2)'!$F$2:$F$90)</f>
        <v>736200</v>
      </c>
      <c r="Q46" s="69">
        <f>+_xlfn.XLOOKUP(O46,Hoja3!$L$3:$L$39,Hoja3!$I$3:$I$39)</f>
        <v>382800</v>
      </c>
      <c r="R46" s="69">
        <v>2400</v>
      </c>
      <c r="S46" s="69">
        <f t="shared" si="3"/>
        <v>1121400</v>
      </c>
      <c r="T46" s="69" t="b">
        <f t="shared" si="4"/>
        <v>1</v>
      </c>
      <c r="U46" s="11"/>
      <c r="V46" s="11"/>
      <c r="W46" s="12" t="s">
        <v>26</v>
      </c>
      <c r="X46" s="13">
        <v>2499</v>
      </c>
      <c r="Y46" s="13" t="s">
        <v>257</v>
      </c>
      <c r="Z46" s="13" t="str">
        <f t="shared" si="8"/>
        <v>Entre 1.500 y 2.500 c.c.</v>
      </c>
      <c r="AA46" s="12" t="s">
        <v>27</v>
      </c>
      <c r="AB46" s="14">
        <v>222</v>
      </c>
      <c r="AC46" s="84" t="s">
        <v>30</v>
      </c>
      <c r="AD46" s="1">
        <v>43</v>
      </c>
      <c r="AE46" s="1" t="b">
        <f t="shared" si="5"/>
        <v>1</v>
      </c>
      <c r="AF46" s="1">
        <f>+_xlfn.XLOOKUP(D46,'[3]SOAT A ADQUIRIR 2025 _2026'!$B$2:$B$106,'[3]SOAT A ADQUIRIR 2025 _2026'!$M$2:$M$106)</f>
        <v>222</v>
      </c>
      <c r="AG46" s="1" t="b">
        <f t="shared" si="6"/>
        <v>1</v>
      </c>
      <c r="AH46" s="1" t="b">
        <f t="shared" si="9"/>
        <v>1</v>
      </c>
      <c r="AI46" s="1">
        <f>+_xlfn.XLOOKUP(AB46,Hoja3!$D$3:$D$39,Hoja3!$L$3:$L$39)</f>
        <v>1121400</v>
      </c>
    </row>
    <row r="47" spans="2:35" ht="24" customHeight="1" x14ac:dyDescent="0.3">
      <c r="B47" s="153"/>
      <c r="C47" s="83">
        <v>44</v>
      </c>
      <c r="D47" s="7" t="s">
        <v>112</v>
      </c>
      <c r="E47" s="15" t="s">
        <v>109</v>
      </c>
      <c r="F47" s="15" t="s">
        <v>106</v>
      </c>
      <c r="G47" s="7">
        <v>2011</v>
      </c>
      <c r="H47" s="7">
        <f t="shared" si="1"/>
        <v>15</v>
      </c>
      <c r="I47" s="7" t="str">
        <f t="shared" si="2"/>
        <v>10 o mas años</v>
      </c>
      <c r="J47" s="7" t="s">
        <v>24</v>
      </c>
      <c r="K47" s="16">
        <v>5</v>
      </c>
      <c r="L47" s="10">
        <v>46386</v>
      </c>
      <c r="M47" s="10">
        <f t="shared" si="10"/>
        <v>46387</v>
      </c>
      <c r="N47" s="11">
        <v>46751</v>
      </c>
      <c r="O47" s="66" cm="1">
        <f t="array" ref="O47">_xlfn.IFS(W47="CAMPEROS Y CAMIONETAS",_xlfn.IFS(AND(Z47="Menos de 1.500 c.c.",I47="menos de 10 años"),'TARIFAS MAS RUNT'!$E$14,AND(Z47="Menos de 1.500 c.c.",I47="10 o mas años"),'TARIFAS MAS RUNT'!$E$15,AND(Z47="Entre 1.500 y 2.500 c.c.",I47="menos de 10 años"),'TARIFAS MAS RUNT'!$E$16,AND(Z47="Entre 1.500 y 2.500 c.c.",I47="10 o mas años"),'TARIFAS MAS RUNT'!$E$17,AND(Z47="Más de 2.500 c.c.",I47="menos de 10 años"),'TARIFAS MAS RUNT'!$E$18,AND(Z47="Más de 2.500 c.c.",I47="10 o mas años"),'TARIFAS MAS RUNT'!$E$19,TRUE,"Sin Tarifa"),W47="CARGA O MIXTOS",_xlfn.IFS(Z47="Menos de 5 Toneladas",'TARIFAS MAS RUNT'!$E$20,Z47="Entre 5 y 15 Toneladas",'TARIFAS MAS RUNT'!$E$21,Z47="Más de 15 Toneladas",'TARIFAS MAS RUNT'!$E$22,TRUE,"Sin Tarifa"),W47="OFICIALES ESPECIALES",_xlfn.IFS(Z47="Menos de 1.500 c.c.",'TARIFAS MAS RUNT'!$E$23,Z47="Entre 1.500 y 2.500 c.c.",'TARIFAS MAS RUNT'!$E$24,Z47="Más de 2.500 c.c.",'TARIFAS MAS RUNT'!$E$25,TRUE,"Sin Tarifa"),W47="AUTOMOVILES FAMILIARES",_xlfn.IFS(AND(Z47="Menos de 1.500 c.c.",I47="menos de 10 años"),'TARIFAS MAS RUNT'!$E$26,AND(Z47="Menos de 1.500 c.c.",I47="10 o mas años"),'TARIFAS MAS RUNT'!$E$27,AND(Z47="Entre 1.500 y 2.500 c.c.",I47="menos de 10 años"),'TARIFAS MAS RUNT'!$E$28,AND(Z47="Entre 1.500 y 2.500 c.c.",I47="10 o mas años"),'TARIFAS MAS RUNT'!$E$29,AND(Z47="Más de 2.500 c.c.",I47="menos de 10 años"),'TARIFAS MAS RUNT'!$E$30,AND(Z47="Más de 2.500 c.c.",I47="10 o mas años"),'TARIFAS MAS RUNT'!$E$31,TRUE,"Sin Tarifa"),TRUE,"Clase no encontrada")</f>
        <v>1121400</v>
      </c>
      <c r="P47" s="66">
        <f>+_xlfn.XLOOKUP(O47,'[2]ReporteCotizaciones (2)'!$H$2:$H$90,'[2]ReporteCotizaciones (2)'!$F$2:$F$90)</f>
        <v>736200</v>
      </c>
      <c r="Q47" s="69">
        <f>+_xlfn.XLOOKUP(O47,Hoja3!$L$3:$L$39,Hoja3!$I$3:$I$39)</f>
        <v>382800</v>
      </c>
      <c r="R47" s="69">
        <v>2400</v>
      </c>
      <c r="S47" s="69">
        <f t="shared" si="3"/>
        <v>1121400</v>
      </c>
      <c r="T47" s="69" t="b">
        <f t="shared" si="4"/>
        <v>1</v>
      </c>
      <c r="U47" s="11"/>
      <c r="V47" s="11"/>
      <c r="W47" s="12" t="s">
        <v>26</v>
      </c>
      <c r="X47" s="13">
        <v>2499</v>
      </c>
      <c r="Y47" s="13" t="s">
        <v>257</v>
      </c>
      <c r="Z47" s="13" t="str">
        <f t="shared" si="8"/>
        <v>Entre 1.500 y 2.500 c.c.</v>
      </c>
      <c r="AA47" s="12" t="s">
        <v>27</v>
      </c>
      <c r="AB47" s="14">
        <v>222</v>
      </c>
      <c r="AC47" s="84" t="s">
        <v>75</v>
      </c>
      <c r="AD47" s="1">
        <v>44</v>
      </c>
      <c r="AE47" s="1" t="b">
        <f t="shared" si="5"/>
        <v>1</v>
      </c>
      <c r="AF47" s="1">
        <f>+_xlfn.XLOOKUP(D47,'[3]SOAT A ADQUIRIR 2025 _2026'!$B$2:$B$106,'[3]SOAT A ADQUIRIR 2025 _2026'!$M$2:$M$106)</f>
        <v>222</v>
      </c>
      <c r="AG47" s="1" t="b">
        <f t="shared" si="6"/>
        <v>1</v>
      </c>
      <c r="AH47" s="1" t="b">
        <f t="shared" si="9"/>
        <v>1</v>
      </c>
      <c r="AI47" s="1">
        <f>+_xlfn.XLOOKUP(AB47,Hoja3!$D$3:$D$39,Hoja3!$L$3:$L$39)</f>
        <v>1121400</v>
      </c>
    </row>
    <row r="48" spans="2:35" ht="24" customHeight="1" x14ac:dyDescent="0.3">
      <c r="B48" s="152" t="s">
        <v>43</v>
      </c>
      <c r="C48" s="83">
        <v>45</v>
      </c>
      <c r="D48" s="7" t="s">
        <v>113</v>
      </c>
      <c r="E48" s="15" t="s">
        <v>105</v>
      </c>
      <c r="F48" s="15" t="s">
        <v>106</v>
      </c>
      <c r="G48" s="7">
        <v>2011</v>
      </c>
      <c r="H48" s="7">
        <f t="shared" si="1"/>
        <v>15</v>
      </c>
      <c r="I48" s="7" t="str">
        <f t="shared" si="2"/>
        <v>10 o mas años</v>
      </c>
      <c r="J48" s="7" t="s">
        <v>24</v>
      </c>
      <c r="K48" s="16">
        <v>5</v>
      </c>
      <c r="L48" s="10">
        <v>46386</v>
      </c>
      <c r="M48" s="10">
        <f t="shared" si="10"/>
        <v>46387</v>
      </c>
      <c r="N48" s="11">
        <v>46751</v>
      </c>
      <c r="O48" s="66" cm="1">
        <f t="array" ref="O48">_xlfn.IFS(W48="CAMPEROS Y CAMIONETAS",_xlfn.IFS(AND(Z48="Menos de 1.500 c.c.",I48="menos de 10 años"),'TARIFAS MAS RUNT'!$E$14,AND(Z48="Menos de 1.500 c.c.",I48="10 o mas años"),'TARIFAS MAS RUNT'!$E$15,AND(Z48="Entre 1.500 y 2.500 c.c.",I48="menos de 10 años"),'TARIFAS MAS RUNT'!$E$16,AND(Z48="Entre 1.500 y 2.500 c.c.",I48="10 o mas años"),'TARIFAS MAS RUNT'!$E$17,AND(Z48="Más de 2.500 c.c.",I48="menos de 10 años"),'TARIFAS MAS RUNT'!$E$18,AND(Z48="Más de 2.500 c.c.",I48="10 o mas años"),'TARIFAS MAS RUNT'!$E$19,TRUE,"Sin Tarifa"),W48="CARGA O MIXTOS",_xlfn.IFS(Z48="Menos de 5 Toneladas",'TARIFAS MAS RUNT'!$E$20,Z48="Entre 5 y 15 Toneladas",'TARIFAS MAS RUNT'!$E$21,Z48="Más de 15 Toneladas",'TARIFAS MAS RUNT'!$E$22,TRUE,"Sin Tarifa"),W48="OFICIALES ESPECIALES",_xlfn.IFS(Z48="Menos de 1.500 c.c.",'TARIFAS MAS RUNT'!$E$23,Z48="Entre 1.500 y 2.500 c.c.",'TARIFAS MAS RUNT'!$E$24,Z48="Más de 2.500 c.c.",'TARIFAS MAS RUNT'!$E$25,TRUE,"Sin Tarifa"),W48="AUTOMOVILES FAMILIARES",_xlfn.IFS(AND(Z48="Menos de 1.500 c.c.",I48="menos de 10 años"),'TARIFAS MAS RUNT'!$E$26,AND(Z48="Menos de 1.500 c.c.",I48="10 o mas años"),'TARIFAS MAS RUNT'!$E$27,AND(Z48="Entre 1.500 y 2.500 c.c.",I48="menos de 10 años"),'TARIFAS MAS RUNT'!$E$28,AND(Z48="Entre 1.500 y 2.500 c.c.",I48="10 o mas años"),'TARIFAS MAS RUNT'!$E$29,AND(Z48="Más de 2.500 c.c.",I48="menos de 10 años"),'TARIFAS MAS RUNT'!$E$30,AND(Z48="Más de 2.500 c.c.",I48="10 o mas años"),'TARIFAS MAS RUNT'!$E$31,TRUE,"Sin Tarifa"),TRUE,"Clase no encontrada")</f>
        <v>1121400</v>
      </c>
      <c r="P48" s="66">
        <f>+_xlfn.XLOOKUP(O48,'[2]ReporteCotizaciones (2)'!$H$2:$H$90,'[2]ReporteCotizaciones (2)'!$F$2:$F$90)</f>
        <v>736200</v>
      </c>
      <c r="Q48" s="69">
        <f>+_xlfn.XLOOKUP(O48,Hoja3!$L$3:$L$39,Hoja3!$I$3:$I$39)</f>
        <v>382800</v>
      </c>
      <c r="R48" s="69">
        <v>2400</v>
      </c>
      <c r="S48" s="69">
        <f t="shared" si="3"/>
        <v>1121400</v>
      </c>
      <c r="T48" s="69" t="b">
        <f t="shared" si="4"/>
        <v>1</v>
      </c>
      <c r="U48" s="11"/>
      <c r="V48" s="11"/>
      <c r="W48" s="12" t="s">
        <v>26</v>
      </c>
      <c r="X48" s="13">
        <v>2184</v>
      </c>
      <c r="Y48" s="13" t="s">
        <v>257</v>
      </c>
      <c r="Z48" s="13" t="str">
        <f t="shared" si="8"/>
        <v>Entre 1.500 y 2.500 c.c.</v>
      </c>
      <c r="AA48" s="12" t="s">
        <v>27</v>
      </c>
      <c r="AB48" s="14">
        <v>222</v>
      </c>
      <c r="AC48" s="84" t="s">
        <v>32</v>
      </c>
      <c r="AD48" s="1">
        <v>45</v>
      </c>
      <c r="AE48" s="1" t="b">
        <f t="shared" si="5"/>
        <v>1</v>
      </c>
      <c r="AF48" s="1">
        <f>+_xlfn.XLOOKUP(D48,'[3]SOAT A ADQUIRIR 2025 _2026'!$B$2:$B$106,'[3]SOAT A ADQUIRIR 2025 _2026'!$M$2:$M$106)</f>
        <v>222</v>
      </c>
      <c r="AG48" s="1" t="b">
        <f t="shared" si="6"/>
        <v>1</v>
      </c>
      <c r="AH48" s="1" t="b">
        <f t="shared" si="9"/>
        <v>1</v>
      </c>
      <c r="AI48" s="1">
        <f>+_xlfn.XLOOKUP(AB48,Hoja3!$D$3:$D$39,Hoja3!$L$3:$L$39)</f>
        <v>1121400</v>
      </c>
    </row>
    <row r="49" spans="2:35" ht="24" customHeight="1" x14ac:dyDescent="0.3">
      <c r="B49" s="152"/>
      <c r="C49" s="83">
        <v>46</v>
      </c>
      <c r="D49" s="7" t="s">
        <v>114</v>
      </c>
      <c r="E49" s="15" t="s">
        <v>115</v>
      </c>
      <c r="F49" s="15" t="s">
        <v>40</v>
      </c>
      <c r="G49" s="7">
        <v>2012</v>
      </c>
      <c r="H49" s="7">
        <f t="shared" si="1"/>
        <v>14</v>
      </c>
      <c r="I49" s="7" t="str">
        <f t="shared" si="2"/>
        <v>10 o mas años</v>
      </c>
      <c r="J49" s="7" t="s">
        <v>24</v>
      </c>
      <c r="K49" s="16">
        <v>5</v>
      </c>
      <c r="L49" s="10">
        <v>46386</v>
      </c>
      <c r="M49" s="10">
        <f t="shared" si="10"/>
        <v>46387</v>
      </c>
      <c r="N49" s="11">
        <v>46751</v>
      </c>
      <c r="O49" s="66" cm="1">
        <f t="array" ref="O49">_xlfn.IFS(W49="CAMPEROS Y CAMIONETAS",_xlfn.IFS(AND(Z49="Menos de 1.500 c.c.",I49="menos de 10 años"),'TARIFAS MAS RUNT'!$E$14,AND(Z49="Menos de 1.500 c.c.",I49="10 o mas años"),'TARIFAS MAS RUNT'!$E$15,AND(Z49="Entre 1.500 y 2.500 c.c.",I49="menos de 10 años"),'TARIFAS MAS RUNT'!$E$16,AND(Z49="Entre 1.500 y 2.500 c.c.",I49="10 o mas años"),'TARIFAS MAS RUNT'!$E$17,AND(Z49="Más de 2.500 c.c.",I49="menos de 10 años"),'TARIFAS MAS RUNT'!$E$18,AND(Z49="Más de 2.500 c.c.",I49="10 o mas años"),'TARIFAS MAS RUNT'!$E$19,TRUE,"Sin Tarifa"),W49="CARGA O MIXTOS",_xlfn.IFS(Z49="Menos de 5 Toneladas",'TARIFAS MAS RUNT'!$E$20,Z49="Entre 5 y 15 Toneladas",'TARIFAS MAS RUNT'!$E$21,Z49="Más de 15 Toneladas",'TARIFAS MAS RUNT'!$E$22,TRUE,"Sin Tarifa"),W49="OFICIALES ESPECIALES",_xlfn.IFS(Z49="Menos de 1.500 c.c.",'TARIFAS MAS RUNT'!$E$23,Z49="Entre 1.500 y 2.500 c.c.",'TARIFAS MAS RUNT'!$E$24,Z49="Más de 2.500 c.c.",'TARIFAS MAS RUNT'!$E$25,TRUE,"Sin Tarifa"),W49="AUTOMOVILES FAMILIARES",_xlfn.IFS(AND(Z49="Menos de 1.500 c.c.",I49="menos de 10 años"),'TARIFAS MAS RUNT'!$E$26,AND(Z49="Menos de 1.500 c.c.",I49="10 o mas años"),'TARIFAS MAS RUNT'!$E$27,AND(Z49="Entre 1.500 y 2.500 c.c.",I49="menos de 10 años"),'TARIFAS MAS RUNT'!$E$28,AND(Z49="Entre 1.500 y 2.500 c.c.",I49="10 o mas años"),'TARIFAS MAS RUNT'!$E$29,AND(Z49="Más de 2.500 c.c.",I49="menos de 10 años"),'TARIFAS MAS RUNT'!$E$30,AND(Z49="Más de 2.500 c.c.",I49="10 o mas años"),'TARIFAS MAS RUNT'!$E$31,TRUE,"Sin Tarifa"),TRUE,"Clase no encontrada")</f>
        <v>1274000</v>
      </c>
      <c r="P49" s="66">
        <f>+_xlfn.XLOOKUP(O49,'[2]ReporteCotizaciones (2)'!$H$2:$H$90,'[2]ReporteCotizaciones (2)'!$F$2:$F$90)</f>
        <v>836600</v>
      </c>
      <c r="Q49" s="69">
        <f>+_xlfn.XLOOKUP(O49,Hoja3!$L$3:$L$39,Hoja3!$I$3:$I$39)</f>
        <v>435000</v>
      </c>
      <c r="R49" s="69">
        <v>2400</v>
      </c>
      <c r="S49" s="69">
        <f t="shared" si="3"/>
        <v>1274000</v>
      </c>
      <c r="T49" s="69" t="b">
        <f t="shared" si="4"/>
        <v>1</v>
      </c>
      <c r="U49" s="11"/>
      <c r="V49" s="11"/>
      <c r="W49" s="12" t="s">
        <v>26</v>
      </c>
      <c r="X49" s="13">
        <v>2999</v>
      </c>
      <c r="Y49" s="13" t="s">
        <v>257</v>
      </c>
      <c r="Z49" s="13" t="str">
        <f t="shared" si="8"/>
        <v>Más de 2.500 c.c.</v>
      </c>
      <c r="AA49" s="12" t="s">
        <v>27</v>
      </c>
      <c r="AB49" s="14">
        <v>232</v>
      </c>
      <c r="AC49" s="84" t="s">
        <v>75</v>
      </c>
      <c r="AD49" s="1">
        <v>46</v>
      </c>
      <c r="AE49" s="1" t="b">
        <f t="shared" si="5"/>
        <v>1</v>
      </c>
      <c r="AF49" s="1">
        <f>+_xlfn.XLOOKUP(D49,'[3]SOAT A ADQUIRIR 2025 _2026'!$B$2:$B$106,'[3]SOAT A ADQUIRIR 2025 _2026'!$M$2:$M$106)</f>
        <v>232</v>
      </c>
      <c r="AG49" s="1" t="b">
        <f t="shared" si="6"/>
        <v>1</v>
      </c>
      <c r="AH49" s="1" t="b">
        <f t="shared" si="9"/>
        <v>1</v>
      </c>
      <c r="AI49" s="1">
        <f>+_xlfn.XLOOKUP(AB49,Hoja3!$D$3:$D$39,Hoja3!$L$3:$L$39)</f>
        <v>1274000</v>
      </c>
    </row>
    <row r="50" spans="2:35" ht="24" customHeight="1" x14ac:dyDescent="0.3">
      <c r="B50" s="152"/>
      <c r="C50" s="83">
        <v>47</v>
      </c>
      <c r="D50" s="7" t="s">
        <v>116</v>
      </c>
      <c r="E50" s="15" t="s">
        <v>115</v>
      </c>
      <c r="F50" s="15" t="s">
        <v>40</v>
      </c>
      <c r="G50" s="7">
        <v>2012</v>
      </c>
      <c r="H50" s="7">
        <f t="shared" si="1"/>
        <v>14</v>
      </c>
      <c r="I50" s="7" t="str">
        <f t="shared" si="2"/>
        <v>10 o mas años</v>
      </c>
      <c r="J50" s="7" t="s">
        <v>24</v>
      </c>
      <c r="K50" s="16">
        <v>5</v>
      </c>
      <c r="L50" s="10">
        <v>46386</v>
      </c>
      <c r="M50" s="10">
        <f t="shared" si="10"/>
        <v>46387</v>
      </c>
      <c r="N50" s="11">
        <v>46751</v>
      </c>
      <c r="O50" s="66" cm="1">
        <f t="array" ref="O50">_xlfn.IFS(W50="CAMPEROS Y CAMIONETAS",_xlfn.IFS(AND(Z50="Menos de 1.500 c.c.",I50="menos de 10 años"),'TARIFAS MAS RUNT'!$E$14,AND(Z50="Menos de 1.500 c.c.",I50="10 o mas años"),'TARIFAS MAS RUNT'!$E$15,AND(Z50="Entre 1.500 y 2.500 c.c.",I50="menos de 10 años"),'TARIFAS MAS RUNT'!$E$16,AND(Z50="Entre 1.500 y 2.500 c.c.",I50="10 o mas años"),'TARIFAS MAS RUNT'!$E$17,AND(Z50="Más de 2.500 c.c.",I50="menos de 10 años"),'TARIFAS MAS RUNT'!$E$18,AND(Z50="Más de 2.500 c.c.",I50="10 o mas años"),'TARIFAS MAS RUNT'!$E$19,TRUE,"Sin Tarifa"),W50="CARGA O MIXTOS",_xlfn.IFS(Z50="Menos de 5 Toneladas",'TARIFAS MAS RUNT'!$E$20,Z50="Entre 5 y 15 Toneladas",'TARIFAS MAS RUNT'!$E$21,Z50="Más de 15 Toneladas",'TARIFAS MAS RUNT'!$E$22,TRUE,"Sin Tarifa"),W50="OFICIALES ESPECIALES",_xlfn.IFS(Z50="Menos de 1.500 c.c.",'TARIFAS MAS RUNT'!$E$23,Z50="Entre 1.500 y 2.500 c.c.",'TARIFAS MAS RUNT'!$E$24,Z50="Más de 2.500 c.c.",'TARIFAS MAS RUNT'!$E$25,TRUE,"Sin Tarifa"),W50="AUTOMOVILES FAMILIARES",_xlfn.IFS(AND(Z50="Menos de 1.500 c.c.",I50="menos de 10 años"),'TARIFAS MAS RUNT'!$E$26,AND(Z50="Menos de 1.500 c.c.",I50="10 o mas años"),'TARIFAS MAS RUNT'!$E$27,AND(Z50="Entre 1.500 y 2.500 c.c.",I50="menos de 10 años"),'TARIFAS MAS RUNT'!$E$28,AND(Z50="Entre 1.500 y 2.500 c.c.",I50="10 o mas años"),'TARIFAS MAS RUNT'!$E$29,AND(Z50="Más de 2.500 c.c.",I50="menos de 10 años"),'TARIFAS MAS RUNT'!$E$30,AND(Z50="Más de 2.500 c.c.",I50="10 o mas años"),'TARIFAS MAS RUNT'!$E$31,TRUE,"Sin Tarifa"),TRUE,"Clase no encontrada")</f>
        <v>1274000</v>
      </c>
      <c r="P50" s="66">
        <f>+_xlfn.XLOOKUP(O50,'[2]ReporteCotizaciones (2)'!$H$2:$H$90,'[2]ReporteCotizaciones (2)'!$F$2:$F$90)</f>
        <v>836600</v>
      </c>
      <c r="Q50" s="69">
        <f>+_xlfn.XLOOKUP(O50,Hoja3!$L$3:$L$39,Hoja3!$I$3:$I$39)</f>
        <v>435000</v>
      </c>
      <c r="R50" s="69">
        <v>2400</v>
      </c>
      <c r="S50" s="69">
        <f t="shared" si="3"/>
        <v>1274000</v>
      </c>
      <c r="T50" s="69" t="b">
        <f t="shared" si="4"/>
        <v>1</v>
      </c>
      <c r="U50" s="11"/>
      <c r="V50" s="11"/>
      <c r="W50" s="12" t="s">
        <v>26</v>
      </c>
      <c r="X50" s="13">
        <v>2999</v>
      </c>
      <c r="Y50" s="13" t="s">
        <v>257</v>
      </c>
      <c r="Z50" s="13" t="str">
        <f t="shared" si="8"/>
        <v>Más de 2.500 c.c.</v>
      </c>
      <c r="AA50" s="12" t="s">
        <v>27</v>
      </c>
      <c r="AB50" s="14">
        <v>232</v>
      </c>
      <c r="AC50" s="84" t="s">
        <v>37</v>
      </c>
      <c r="AD50" s="1">
        <v>47</v>
      </c>
      <c r="AE50" s="1" t="b">
        <f t="shared" si="5"/>
        <v>1</v>
      </c>
      <c r="AF50" s="1">
        <f>+_xlfn.XLOOKUP(D50,'[3]SOAT A ADQUIRIR 2025 _2026'!$B$2:$B$106,'[3]SOAT A ADQUIRIR 2025 _2026'!$M$2:$M$106)</f>
        <v>232</v>
      </c>
      <c r="AG50" s="1" t="b">
        <f t="shared" si="6"/>
        <v>1</v>
      </c>
      <c r="AH50" s="1" t="b">
        <f t="shared" si="9"/>
        <v>1</v>
      </c>
      <c r="AI50" s="1">
        <f>+_xlfn.XLOOKUP(AB50,Hoja3!$D$3:$D$39,Hoja3!$L$3:$L$39)</f>
        <v>1274000</v>
      </c>
    </row>
    <row r="51" spans="2:35" ht="24" customHeight="1" x14ac:dyDescent="0.3">
      <c r="B51" s="152"/>
      <c r="C51" s="83">
        <v>48</v>
      </c>
      <c r="D51" s="7" t="s">
        <v>117</v>
      </c>
      <c r="E51" s="15" t="s">
        <v>115</v>
      </c>
      <c r="F51" s="15" t="s">
        <v>40</v>
      </c>
      <c r="G51" s="7">
        <v>2012</v>
      </c>
      <c r="H51" s="7">
        <f t="shared" si="1"/>
        <v>14</v>
      </c>
      <c r="I51" s="7" t="str">
        <f t="shared" si="2"/>
        <v>10 o mas años</v>
      </c>
      <c r="J51" s="7" t="s">
        <v>24</v>
      </c>
      <c r="K51" s="16">
        <v>5</v>
      </c>
      <c r="L51" s="10">
        <v>46386</v>
      </c>
      <c r="M51" s="10">
        <f t="shared" si="10"/>
        <v>46387</v>
      </c>
      <c r="N51" s="11">
        <v>46751</v>
      </c>
      <c r="O51" s="66" cm="1">
        <f t="array" ref="O51">_xlfn.IFS(W51="CAMPEROS Y CAMIONETAS",_xlfn.IFS(AND(Z51="Menos de 1.500 c.c.",I51="menos de 10 años"),'TARIFAS MAS RUNT'!$E$14,AND(Z51="Menos de 1.500 c.c.",I51="10 o mas años"),'TARIFAS MAS RUNT'!$E$15,AND(Z51="Entre 1.500 y 2.500 c.c.",I51="menos de 10 años"),'TARIFAS MAS RUNT'!$E$16,AND(Z51="Entre 1.500 y 2.500 c.c.",I51="10 o mas años"),'TARIFAS MAS RUNT'!$E$17,AND(Z51="Más de 2.500 c.c.",I51="menos de 10 años"),'TARIFAS MAS RUNT'!$E$18,AND(Z51="Más de 2.500 c.c.",I51="10 o mas años"),'TARIFAS MAS RUNT'!$E$19,TRUE,"Sin Tarifa"),W51="CARGA O MIXTOS",_xlfn.IFS(Z51="Menos de 5 Toneladas",'TARIFAS MAS RUNT'!$E$20,Z51="Entre 5 y 15 Toneladas",'TARIFAS MAS RUNT'!$E$21,Z51="Más de 15 Toneladas",'TARIFAS MAS RUNT'!$E$22,TRUE,"Sin Tarifa"),W51="OFICIALES ESPECIALES",_xlfn.IFS(Z51="Menos de 1.500 c.c.",'TARIFAS MAS RUNT'!$E$23,Z51="Entre 1.500 y 2.500 c.c.",'TARIFAS MAS RUNT'!$E$24,Z51="Más de 2.500 c.c.",'TARIFAS MAS RUNT'!$E$25,TRUE,"Sin Tarifa"),W51="AUTOMOVILES FAMILIARES",_xlfn.IFS(AND(Z51="Menos de 1.500 c.c.",I51="menos de 10 años"),'TARIFAS MAS RUNT'!$E$26,AND(Z51="Menos de 1.500 c.c.",I51="10 o mas años"),'TARIFAS MAS RUNT'!$E$27,AND(Z51="Entre 1.500 y 2.500 c.c.",I51="menos de 10 años"),'TARIFAS MAS RUNT'!$E$28,AND(Z51="Entre 1.500 y 2.500 c.c.",I51="10 o mas años"),'TARIFAS MAS RUNT'!$E$29,AND(Z51="Más de 2.500 c.c.",I51="menos de 10 años"),'TARIFAS MAS RUNT'!$E$30,AND(Z51="Más de 2.500 c.c.",I51="10 o mas años"),'TARIFAS MAS RUNT'!$E$31,TRUE,"Sin Tarifa"),TRUE,"Clase no encontrada")</f>
        <v>1274000</v>
      </c>
      <c r="P51" s="66">
        <f>+_xlfn.XLOOKUP(O51,'[2]ReporteCotizaciones (2)'!$H$2:$H$90,'[2]ReporteCotizaciones (2)'!$F$2:$F$90)</f>
        <v>836600</v>
      </c>
      <c r="Q51" s="69">
        <f>+_xlfn.XLOOKUP(O51,Hoja3!$L$3:$L$39,Hoja3!$I$3:$I$39)</f>
        <v>435000</v>
      </c>
      <c r="R51" s="69">
        <v>2400</v>
      </c>
      <c r="S51" s="69">
        <f t="shared" si="3"/>
        <v>1274000</v>
      </c>
      <c r="T51" s="69" t="b">
        <f t="shared" si="4"/>
        <v>1</v>
      </c>
      <c r="U51" s="11"/>
      <c r="V51" s="11"/>
      <c r="W51" s="12" t="s">
        <v>26</v>
      </c>
      <c r="X51" s="13">
        <v>2999</v>
      </c>
      <c r="Y51" s="13" t="s">
        <v>257</v>
      </c>
      <c r="Z51" s="13" t="str">
        <f t="shared" si="8"/>
        <v>Más de 2.500 c.c.</v>
      </c>
      <c r="AA51" s="12" t="s">
        <v>27</v>
      </c>
      <c r="AB51" s="14">
        <v>232</v>
      </c>
      <c r="AC51" s="84" t="s">
        <v>49</v>
      </c>
      <c r="AD51" s="1">
        <v>48</v>
      </c>
      <c r="AE51" s="1" t="b">
        <f t="shared" si="5"/>
        <v>1</v>
      </c>
      <c r="AF51" s="1">
        <f>+_xlfn.XLOOKUP(D51,'[3]SOAT A ADQUIRIR 2025 _2026'!$B$2:$B$106,'[3]SOAT A ADQUIRIR 2025 _2026'!$M$2:$M$106)</f>
        <v>232</v>
      </c>
      <c r="AG51" s="1" t="b">
        <f t="shared" si="6"/>
        <v>1</v>
      </c>
      <c r="AH51" s="1" t="b">
        <f t="shared" si="9"/>
        <v>1</v>
      </c>
      <c r="AI51" s="1">
        <f>+_xlfn.XLOOKUP(AB51,Hoja3!$D$3:$D$39,Hoja3!$L$3:$L$39)</f>
        <v>1274000</v>
      </c>
    </row>
    <row r="52" spans="2:35" ht="24" customHeight="1" x14ac:dyDescent="0.3">
      <c r="B52" s="152"/>
      <c r="C52" s="83">
        <v>49</v>
      </c>
      <c r="D52" s="7" t="s">
        <v>118</v>
      </c>
      <c r="E52" s="15" t="s">
        <v>115</v>
      </c>
      <c r="F52" s="15" t="s">
        <v>40</v>
      </c>
      <c r="G52" s="7">
        <v>2012</v>
      </c>
      <c r="H52" s="7">
        <f t="shared" si="1"/>
        <v>14</v>
      </c>
      <c r="I52" s="7" t="str">
        <f t="shared" si="2"/>
        <v>10 o mas años</v>
      </c>
      <c r="J52" s="7" t="s">
        <v>24</v>
      </c>
      <c r="K52" s="16">
        <v>5</v>
      </c>
      <c r="L52" s="10">
        <v>46386</v>
      </c>
      <c r="M52" s="10">
        <f t="shared" si="10"/>
        <v>46387</v>
      </c>
      <c r="N52" s="11">
        <v>46751</v>
      </c>
      <c r="O52" s="66" cm="1">
        <f t="array" ref="O52">_xlfn.IFS(W52="CAMPEROS Y CAMIONETAS",_xlfn.IFS(AND(Z52="Menos de 1.500 c.c.",I52="menos de 10 años"),'TARIFAS MAS RUNT'!$E$14,AND(Z52="Menos de 1.500 c.c.",I52="10 o mas años"),'TARIFAS MAS RUNT'!$E$15,AND(Z52="Entre 1.500 y 2.500 c.c.",I52="menos de 10 años"),'TARIFAS MAS RUNT'!$E$16,AND(Z52="Entre 1.500 y 2.500 c.c.",I52="10 o mas años"),'TARIFAS MAS RUNT'!$E$17,AND(Z52="Más de 2.500 c.c.",I52="menos de 10 años"),'TARIFAS MAS RUNT'!$E$18,AND(Z52="Más de 2.500 c.c.",I52="10 o mas años"),'TARIFAS MAS RUNT'!$E$19,TRUE,"Sin Tarifa"),W52="CARGA O MIXTOS",_xlfn.IFS(Z52="Menos de 5 Toneladas",'TARIFAS MAS RUNT'!$E$20,Z52="Entre 5 y 15 Toneladas",'TARIFAS MAS RUNT'!$E$21,Z52="Más de 15 Toneladas",'TARIFAS MAS RUNT'!$E$22,TRUE,"Sin Tarifa"),W52="OFICIALES ESPECIALES",_xlfn.IFS(Z52="Menos de 1.500 c.c.",'TARIFAS MAS RUNT'!$E$23,Z52="Entre 1.500 y 2.500 c.c.",'TARIFAS MAS RUNT'!$E$24,Z52="Más de 2.500 c.c.",'TARIFAS MAS RUNT'!$E$25,TRUE,"Sin Tarifa"),W52="AUTOMOVILES FAMILIARES",_xlfn.IFS(AND(Z52="Menos de 1.500 c.c.",I52="menos de 10 años"),'TARIFAS MAS RUNT'!$E$26,AND(Z52="Menos de 1.500 c.c.",I52="10 o mas años"),'TARIFAS MAS RUNT'!$E$27,AND(Z52="Entre 1.500 y 2.500 c.c.",I52="menos de 10 años"),'TARIFAS MAS RUNT'!$E$28,AND(Z52="Entre 1.500 y 2.500 c.c.",I52="10 o mas años"),'TARIFAS MAS RUNT'!$E$29,AND(Z52="Más de 2.500 c.c.",I52="menos de 10 años"),'TARIFAS MAS RUNT'!$E$30,AND(Z52="Más de 2.500 c.c.",I52="10 o mas años"),'TARIFAS MAS RUNT'!$E$31,TRUE,"Sin Tarifa"),TRUE,"Clase no encontrada")</f>
        <v>1274000</v>
      </c>
      <c r="P52" s="66">
        <f>+_xlfn.XLOOKUP(O52,'[2]ReporteCotizaciones (2)'!$H$2:$H$90,'[2]ReporteCotizaciones (2)'!$F$2:$F$90)</f>
        <v>836600</v>
      </c>
      <c r="Q52" s="69">
        <f>+_xlfn.XLOOKUP(O52,Hoja3!$L$3:$L$39,Hoja3!$I$3:$I$39)</f>
        <v>435000</v>
      </c>
      <c r="R52" s="69">
        <v>2400</v>
      </c>
      <c r="S52" s="69">
        <f t="shared" si="3"/>
        <v>1274000</v>
      </c>
      <c r="T52" s="69" t="b">
        <f t="shared" si="4"/>
        <v>1</v>
      </c>
      <c r="U52" s="11"/>
      <c r="V52" s="11"/>
      <c r="W52" s="12" t="s">
        <v>26</v>
      </c>
      <c r="X52" s="13">
        <v>2999</v>
      </c>
      <c r="Y52" s="13" t="s">
        <v>257</v>
      </c>
      <c r="Z52" s="13" t="str">
        <f t="shared" si="8"/>
        <v>Más de 2.500 c.c.</v>
      </c>
      <c r="AA52" s="12" t="s">
        <v>27</v>
      </c>
      <c r="AB52" s="14">
        <v>232</v>
      </c>
      <c r="AC52" s="84" t="s">
        <v>32</v>
      </c>
      <c r="AD52" s="1">
        <v>49</v>
      </c>
      <c r="AE52" s="1" t="b">
        <f t="shared" si="5"/>
        <v>1</v>
      </c>
      <c r="AF52" s="1">
        <f>+_xlfn.XLOOKUP(D52,'[3]SOAT A ADQUIRIR 2025 _2026'!$B$2:$B$106,'[3]SOAT A ADQUIRIR 2025 _2026'!$M$2:$M$106)</f>
        <v>232</v>
      </c>
      <c r="AG52" s="1" t="b">
        <f t="shared" si="6"/>
        <v>1</v>
      </c>
      <c r="AH52" s="1" t="b">
        <f t="shared" si="9"/>
        <v>1</v>
      </c>
      <c r="AI52" s="1">
        <f>+_xlfn.XLOOKUP(AB52,Hoja3!$D$3:$D$39,Hoja3!$L$3:$L$39)</f>
        <v>1274000</v>
      </c>
    </row>
    <row r="53" spans="2:35" ht="24" customHeight="1" x14ac:dyDescent="0.3">
      <c r="B53" s="152"/>
      <c r="C53" s="83">
        <v>50</v>
      </c>
      <c r="D53" s="7" t="s">
        <v>119</v>
      </c>
      <c r="E53" s="15" t="s">
        <v>115</v>
      </c>
      <c r="F53" s="15" t="s">
        <v>40</v>
      </c>
      <c r="G53" s="7">
        <v>2012</v>
      </c>
      <c r="H53" s="7">
        <f t="shared" si="1"/>
        <v>14</v>
      </c>
      <c r="I53" s="7" t="str">
        <f t="shared" si="2"/>
        <v>10 o mas años</v>
      </c>
      <c r="J53" s="7" t="s">
        <v>24</v>
      </c>
      <c r="K53" s="16">
        <v>5</v>
      </c>
      <c r="L53" s="10">
        <v>46386</v>
      </c>
      <c r="M53" s="10">
        <f t="shared" si="10"/>
        <v>46387</v>
      </c>
      <c r="N53" s="11">
        <v>46751</v>
      </c>
      <c r="O53" s="66" cm="1">
        <f t="array" ref="O53">_xlfn.IFS(W53="CAMPEROS Y CAMIONETAS",_xlfn.IFS(AND(Z53="Menos de 1.500 c.c.",I53="menos de 10 años"),'TARIFAS MAS RUNT'!$E$14,AND(Z53="Menos de 1.500 c.c.",I53="10 o mas años"),'TARIFAS MAS RUNT'!$E$15,AND(Z53="Entre 1.500 y 2.500 c.c.",I53="menos de 10 años"),'TARIFAS MAS RUNT'!$E$16,AND(Z53="Entre 1.500 y 2.500 c.c.",I53="10 o mas años"),'TARIFAS MAS RUNT'!$E$17,AND(Z53="Más de 2.500 c.c.",I53="menos de 10 años"),'TARIFAS MAS RUNT'!$E$18,AND(Z53="Más de 2.500 c.c.",I53="10 o mas años"),'TARIFAS MAS RUNT'!$E$19,TRUE,"Sin Tarifa"),W53="CARGA O MIXTOS",_xlfn.IFS(Z53="Menos de 5 Toneladas",'TARIFAS MAS RUNT'!$E$20,Z53="Entre 5 y 15 Toneladas",'TARIFAS MAS RUNT'!$E$21,Z53="Más de 15 Toneladas",'TARIFAS MAS RUNT'!$E$22,TRUE,"Sin Tarifa"),W53="OFICIALES ESPECIALES",_xlfn.IFS(Z53="Menos de 1.500 c.c.",'TARIFAS MAS RUNT'!$E$23,Z53="Entre 1.500 y 2.500 c.c.",'TARIFAS MAS RUNT'!$E$24,Z53="Más de 2.500 c.c.",'TARIFAS MAS RUNT'!$E$25,TRUE,"Sin Tarifa"),W53="AUTOMOVILES FAMILIARES",_xlfn.IFS(AND(Z53="Menos de 1.500 c.c.",I53="menos de 10 años"),'TARIFAS MAS RUNT'!$E$26,AND(Z53="Menos de 1.500 c.c.",I53="10 o mas años"),'TARIFAS MAS RUNT'!$E$27,AND(Z53="Entre 1.500 y 2.500 c.c.",I53="menos de 10 años"),'TARIFAS MAS RUNT'!$E$28,AND(Z53="Entre 1.500 y 2.500 c.c.",I53="10 o mas años"),'TARIFAS MAS RUNT'!$E$29,AND(Z53="Más de 2.500 c.c.",I53="menos de 10 años"),'TARIFAS MAS RUNT'!$E$30,AND(Z53="Más de 2.500 c.c.",I53="10 o mas años"),'TARIFAS MAS RUNT'!$E$31,TRUE,"Sin Tarifa"),TRUE,"Clase no encontrada")</f>
        <v>1274000</v>
      </c>
      <c r="P53" s="66">
        <f>+_xlfn.XLOOKUP(O53,'[2]ReporteCotizaciones (2)'!$H$2:$H$90,'[2]ReporteCotizaciones (2)'!$F$2:$F$90)</f>
        <v>836600</v>
      </c>
      <c r="Q53" s="69">
        <f>+_xlfn.XLOOKUP(O53,Hoja3!$L$3:$L$39,Hoja3!$I$3:$I$39)</f>
        <v>435000</v>
      </c>
      <c r="R53" s="69">
        <v>2400</v>
      </c>
      <c r="S53" s="69">
        <f t="shared" si="3"/>
        <v>1274000</v>
      </c>
      <c r="T53" s="69" t="b">
        <f t="shared" si="4"/>
        <v>1</v>
      </c>
      <c r="U53" s="11"/>
      <c r="V53" s="11"/>
      <c r="W53" s="12" t="s">
        <v>26</v>
      </c>
      <c r="X53" s="13">
        <v>2999</v>
      </c>
      <c r="Y53" s="13" t="s">
        <v>257</v>
      </c>
      <c r="Z53" s="13" t="str">
        <f t="shared" si="8"/>
        <v>Más de 2.500 c.c.</v>
      </c>
      <c r="AA53" s="12" t="s">
        <v>27</v>
      </c>
      <c r="AB53" s="14">
        <v>232</v>
      </c>
      <c r="AC53" s="84" t="s">
        <v>43</v>
      </c>
      <c r="AD53" s="1">
        <v>50</v>
      </c>
      <c r="AE53" s="1" t="b">
        <f t="shared" si="5"/>
        <v>1</v>
      </c>
      <c r="AF53" s="1">
        <f>+_xlfn.XLOOKUP(D53,'[3]SOAT A ADQUIRIR 2025 _2026'!$B$2:$B$106,'[3]SOAT A ADQUIRIR 2025 _2026'!$M$2:$M$106)</f>
        <v>232</v>
      </c>
      <c r="AG53" s="1" t="b">
        <f t="shared" si="6"/>
        <v>1</v>
      </c>
      <c r="AH53" s="1" t="b">
        <f t="shared" si="9"/>
        <v>1</v>
      </c>
      <c r="AI53" s="1">
        <f>+_xlfn.XLOOKUP(AB53,Hoja3!$D$3:$D$39,Hoja3!$L$3:$L$39)</f>
        <v>1274000</v>
      </c>
    </row>
    <row r="54" spans="2:35" ht="24" customHeight="1" x14ac:dyDescent="0.3">
      <c r="B54" s="152"/>
      <c r="C54" s="83">
        <v>51</v>
      </c>
      <c r="D54" s="7" t="s">
        <v>120</v>
      </c>
      <c r="E54" s="15" t="s">
        <v>121</v>
      </c>
      <c r="F54" s="15" t="s">
        <v>40</v>
      </c>
      <c r="G54" s="7">
        <v>2012</v>
      </c>
      <c r="H54" s="7">
        <f t="shared" si="1"/>
        <v>14</v>
      </c>
      <c r="I54" s="7" t="str">
        <f t="shared" si="2"/>
        <v>10 o mas años</v>
      </c>
      <c r="J54" s="7" t="s">
        <v>24</v>
      </c>
      <c r="K54" s="16">
        <v>5</v>
      </c>
      <c r="L54" s="10">
        <v>46386</v>
      </c>
      <c r="M54" s="10">
        <f t="shared" si="10"/>
        <v>46387</v>
      </c>
      <c r="N54" s="11">
        <v>46751</v>
      </c>
      <c r="O54" s="66" cm="1">
        <f t="array" ref="O54">_xlfn.IFS(W54="CAMPEROS Y CAMIONETAS",_xlfn.IFS(AND(Z54="Menos de 1.500 c.c.",I54="menos de 10 años"),'TARIFAS MAS RUNT'!$E$14,AND(Z54="Menos de 1.500 c.c.",I54="10 o mas años"),'TARIFAS MAS RUNT'!$E$15,AND(Z54="Entre 1.500 y 2.500 c.c.",I54="menos de 10 años"),'TARIFAS MAS RUNT'!$E$16,AND(Z54="Entre 1.500 y 2.500 c.c.",I54="10 o mas años"),'TARIFAS MAS RUNT'!$E$17,AND(Z54="Más de 2.500 c.c.",I54="menos de 10 años"),'TARIFAS MAS RUNT'!$E$18,AND(Z54="Más de 2.500 c.c.",I54="10 o mas años"),'TARIFAS MAS RUNT'!$E$19,TRUE,"Sin Tarifa"),W54="CARGA O MIXTOS",_xlfn.IFS(Z54="Menos de 5 Toneladas",'TARIFAS MAS RUNT'!$E$20,Z54="Entre 5 y 15 Toneladas",'TARIFAS MAS RUNT'!$E$21,Z54="Más de 15 Toneladas",'TARIFAS MAS RUNT'!$E$22,TRUE,"Sin Tarifa"),W54="OFICIALES ESPECIALES",_xlfn.IFS(Z54="Menos de 1.500 c.c.",'TARIFAS MAS RUNT'!$E$23,Z54="Entre 1.500 y 2.500 c.c.",'TARIFAS MAS RUNT'!$E$24,Z54="Más de 2.500 c.c.",'TARIFAS MAS RUNT'!$E$25,TRUE,"Sin Tarifa"),W54="AUTOMOVILES FAMILIARES",_xlfn.IFS(AND(Z54="Menos de 1.500 c.c.",I54="menos de 10 años"),'TARIFAS MAS RUNT'!$E$26,AND(Z54="Menos de 1.500 c.c.",I54="10 o mas años"),'TARIFAS MAS RUNT'!$E$27,AND(Z54="Entre 1.500 y 2.500 c.c.",I54="menos de 10 años"),'TARIFAS MAS RUNT'!$E$28,AND(Z54="Entre 1.500 y 2.500 c.c.",I54="10 o mas años"),'TARIFAS MAS RUNT'!$E$29,AND(Z54="Más de 2.500 c.c.",I54="menos de 10 años"),'TARIFAS MAS RUNT'!$E$30,AND(Z54="Más de 2.500 c.c.",I54="10 o mas años"),'TARIFAS MAS RUNT'!$E$31,TRUE,"Sin Tarifa"),TRUE,"Clase no encontrada")</f>
        <v>1274000</v>
      </c>
      <c r="P54" s="66">
        <f>+_xlfn.XLOOKUP(O54,'[2]ReporteCotizaciones (2)'!$H$2:$H$90,'[2]ReporteCotizaciones (2)'!$F$2:$F$90)</f>
        <v>836600</v>
      </c>
      <c r="Q54" s="69">
        <f>+_xlfn.XLOOKUP(O54,Hoja3!$L$3:$L$39,Hoja3!$I$3:$I$39)</f>
        <v>435000</v>
      </c>
      <c r="R54" s="69">
        <v>2400</v>
      </c>
      <c r="S54" s="69">
        <f t="shared" si="3"/>
        <v>1274000</v>
      </c>
      <c r="T54" s="69" t="b">
        <f t="shared" si="4"/>
        <v>1</v>
      </c>
      <c r="U54" s="11"/>
      <c r="V54" s="11"/>
      <c r="W54" s="12" t="s">
        <v>26</v>
      </c>
      <c r="X54" s="13">
        <v>2997</v>
      </c>
      <c r="Y54" s="13" t="s">
        <v>257</v>
      </c>
      <c r="Z54" s="13" t="str">
        <f t="shared" si="8"/>
        <v>Más de 2.500 c.c.</v>
      </c>
      <c r="AA54" s="12" t="s">
        <v>122</v>
      </c>
      <c r="AB54" s="14">
        <v>232</v>
      </c>
      <c r="AC54" s="84" t="s">
        <v>46</v>
      </c>
      <c r="AD54" s="1">
        <v>51</v>
      </c>
      <c r="AE54" s="1" t="b">
        <f t="shared" si="5"/>
        <v>1</v>
      </c>
      <c r="AF54" s="1">
        <f>+_xlfn.XLOOKUP(D54,'[3]SOAT A ADQUIRIR 2025 _2026'!$B$2:$B$106,'[3]SOAT A ADQUIRIR 2025 _2026'!$M$2:$M$106)</f>
        <v>232</v>
      </c>
      <c r="AG54" s="1" t="b">
        <f t="shared" si="6"/>
        <v>1</v>
      </c>
      <c r="AH54" s="1" t="b">
        <f t="shared" si="9"/>
        <v>1</v>
      </c>
      <c r="AI54" s="1">
        <f>+_xlfn.XLOOKUP(AB54,Hoja3!$D$3:$D$39,Hoja3!$L$3:$L$39)</f>
        <v>1274000</v>
      </c>
    </row>
    <row r="55" spans="2:35" ht="24" customHeight="1" x14ac:dyDescent="0.3">
      <c r="B55" s="152"/>
      <c r="C55" s="83">
        <v>52</v>
      </c>
      <c r="D55" s="7" t="s">
        <v>123</v>
      </c>
      <c r="E55" s="15" t="s">
        <v>121</v>
      </c>
      <c r="F55" s="15" t="s">
        <v>40</v>
      </c>
      <c r="G55" s="7">
        <v>2012</v>
      </c>
      <c r="H55" s="7">
        <f t="shared" si="1"/>
        <v>14</v>
      </c>
      <c r="I55" s="7" t="str">
        <f t="shared" si="2"/>
        <v>10 o mas años</v>
      </c>
      <c r="J55" s="7" t="s">
        <v>24</v>
      </c>
      <c r="K55" s="16">
        <v>5</v>
      </c>
      <c r="L55" s="10">
        <v>46386</v>
      </c>
      <c r="M55" s="10">
        <f t="shared" si="10"/>
        <v>46387</v>
      </c>
      <c r="N55" s="11">
        <v>46751</v>
      </c>
      <c r="O55" s="66" cm="1">
        <f t="array" ref="O55">_xlfn.IFS(W55="CAMPEROS Y CAMIONETAS",_xlfn.IFS(AND(Z55="Menos de 1.500 c.c.",I55="menos de 10 años"),'TARIFAS MAS RUNT'!$E$14,AND(Z55="Menos de 1.500 c.c.",I55="10 o mas años"),'TARIFAS MAS RUNT'!$E$15,AND(Z55="Entre 1.500 y 2.500 c.c.",I55="menos de 10 años"),'TARIFAS MAS RUNT'!$E$16,AND(Z55="Entre 1.500 y 2.500 c.c.",I55="10 o mas años"),'TARIFAS MAS RUNT'!$E$17,AND(Z55="Más de 2.500 c.c.",I55="menos de 10 años"),'TARIFAS MAS RUNT'!$E$18,AND(Z55="Más de 2.500 c.c.",I55="10 o mas años"),'TARIFAS MAS RUNT'!$E$19,TRUE,"Sin Tarifa"),W55="CARGA O MIXTOS",_xlfn.IFS(Z55="Menos de 5 Toneladas",'TARIFAS MAS RUNT'!$E$20,Z55="Entre 5 y 15 Toneladas",'TARIFAS MAS RUNT'!$E$21,Z55="Más de 15 Toneladas",'TARIFAS MAS RUNT'!$E$22,TRUE,"Sin Tarifa"),W55="OFICIALES ESPECIALES",_xlfn.IFS(Z55="Menos de 1.500 c.c.",'TARIFAS MAS RUNT'!$E$23,Z55="Entre 1.500 y 2.500 c.c.",'TARIFAS MAS RUNT'!$E$24,Z55="Más de 2.500 c.c.",'TARIFAS MAS RUNT'!$E$25,TRUE,"Sin Tarifa"),W55="AUTOMOVILES FAMILIARES",_xlfn.IFS(AND(Z55="Menos de 1.500 c.c.",I55="menos de 10 años"),'TARIFAS MAS RUNT'!$E$26,AND(Z55="Menos de 1.500 c.c.",I55="10 o mas años"),'TARIFAS MAS RUNT'!$E$27,AND(Z55="Entre 1.500 y 2.500 c.c.",I55="menos de 10 años"),'TARIFAS MAS RUNT'!$E$28,AND(Z55="Entre 1.500 y 2.500 c.c.",I55="10 o mas años"),'TARIFAS MAS RUNT'!$E$29,AND(Z55="Más de 2.500 c.c.",I55="menos de 10 años"),'TARIFAS MAS RUNT'!$E$30,AND(Z55="Más de 2.500 c.c.",I55="10 o mas años"),'TARIFAS MAS RUNT'!$E$31,TRUE,"Sin Tarifa"),TRUE,"Clase no encontrada")</f>
        <v>1274000</v>
      </c>
      <c r="P55" s="66">
        <f>+_xlfn.XLOOKUP(O55,'[2]ReporteCotizaciones (2)'!$H$2:$H$90,'[2]ReporteCotizaciones (2)'!$F$2:$F$90)</f>
        <v>836600</v>
      </c>
      <c r="Q55" s="69">
        <f>+_xlfn.XLOOKUP(O55,Hoja3!$L$3:$L$39,Hoja3!$I$3:$I$39)</f>
        <v>435000</v>
      </c>
      <c r="R55" s="69">
        <v>2400</v>
      </c>
      <c r="S55" s="69">
        <f t="shared" si="3"/>
        <v>1274000</v>
      </c>
      <c r="T55" s="69" t="b">
        <f t="shared" si="4"/>
        <v>1</v>
      </c>
      <c r="U55" s="11"/>
      <c r="V55" s="11"/>
      <c r="W55" s="12" t="s">
        <v>26</v>
      </c>
      <c r="X55" s="13">
        <v>2997</v>
      </c>
      <c r="Y55" s="13" t="s">
        <v>257</v>
      </c>
      <c r="Z55" s="13" t="str">
        <f t="shared" si="8"/>
        <v>Más de 2.500 c.c.</v>
      </c>
      <c r="AA55" s="12" t="s">
        <v>122</v>
      </c>
      <c r="AB55" s="14">
        <v>232</v>
      </c>
      <c r="AC55" s="84" t="s">
        <v>46</v>
      </c>
      <c r="AD55" s="1">
        <v>52</v>
      </c>
      <c r="AE55" s="1" t="b">
        <f t="shared" si="5"/>
        <v>1</v>
      </c>
      <c r="AF55" s="1">
        <f>+_xlfn.XLOOKUP(D55,'[3]SOAT A ADQUIRIR 2025 _2026'!$B$2:$B$106,'[3]SOAT A ADQUIRIR 2025 _2026'!$M$2:$M$106)</f>
        <v>232</v>
      </c>
      <c r="AG55" s="1" t="b">
        <f t="shared" si="6"/>
        <v>1</v>
      </c>
      <c r="AH55" s="1" t="b">
        <f t="shared" si="9"/>
        <v>1</v>
      </c>
      <c r="AI55" s="1">
        <f>+_xlfn.XLOOKUP(AB55,Hoja3!$D$3:$D$39,Hoja3!$L$3:$L$39)</f>
        <v>1274000</v>
      </c>
    </row>
    <row r="56" spans="2:35" ht="24" customHeight="1" x14ac:dyDescent="0.3">
      <c r="B56" s="152"/>
      <c r="C56" s="83">
        <v>53</v>
      </c>
      <c r="D56" s="7" t="s">
        <v>124</v>
      </c>
      <c r="E56" s="15" t="s">
        <v>121</v>
      </c>
      <c r="F56" s="15" t="s">
        <v>40</v>
      </c>
      <c r="G56" s="7">
        <v>2012</v>
      </c>
      <c r="H56" s="7">
        <f t="shared" si="1"/>
        <v>14</v>
      </c>
      <c r="I56" s="7" t="str">
        <f t="shared" si="2"/>
        <v>10 o mas años</v>
      </c>
      <c r="J56" s="7" t="s">
        <v>24</v>
      </c>
      <c r="K56" s="16">
        <v>5</v>
      </c>
      <c r="L56" s="10">
        <v>46386</v>
      </c>
      <c r="M56" s="10">
        <f t="shared" si="10"/>
        <v>46387</v>
      </c>
      <c r="N56" s="11">
        <v>46751</v>
      </c>
      <c r="O56" s="66" cm="1">
        <f t="array" ref="O56">_xlfn.IFS(W56="CAMPEROS Y CAMIONETAS",_xlfn.IFS(AND(Z56="Menos de 1.500 c.c.",I56="menos de 10 años"),'TARIFAS MAS RUNT'!$E$14,AND(Z56="Menos de 1.500 c.c.",I56="10 o mas años"),'TARIFAS MAS RUNT'!$E$15,AND(Z56="Entre 1.500 y 2.500 c.c.",I56="menos de 10 años"),'TARIFAS MAS RUNT'!$E$16,AND(Z56="Entre 1.500 y 2.500 c.c.",I56="10 o mas años"),'TARIFAS MAS RUNT'!$E$17,AND(Z56="Más de 2.500 c.c.",I56="menos de 10 años"),'TARIFAS MAS RUNT'!$E$18,AND(Z56="Más de 2.500 c.c.",I56="10 o mas años"),'TARIFAS MAS RUNT'!$E$19,TRUE,"Sin Tarifa"),W56="CARGA O MIXTOS",_xlfn.IFS(Z56="Menos de 5 Toneladas",'TARIFAS MAS RUNT'!$E$20,Z56="Entre 5 y 15 Toneladas",'TARIFAS MAS RUNT'!$E$21,Z56="Más de 15 Toneladas",'TARIFAS MAS RUNT'!$E$22,TRUE,"Sin Tarifa"),W56="OFICIALES ESPECIALES",_xlfn.IFS(Z56="Menos de 1.500 c.c.",'TARIFAS MAS RUNT'!$E$23,Z56="Entre 1.500 y 2.500 c.c.",'TARIFAS MAS RUNT'!$E$24,Z56="Más de 2.500 c.c.",'TARIFAS MAS RUNT'!$E$25,TRUE,"Sin Tarifa"),W56="AUTOMOVILES FAMILIARES",_xlfn.IFS(AND(Z56="Menos de 1.500 c.c.",I56="menos de 10 años"),'TARIFAS MAS RUNT'!$E$26,AND(Z56="Menos de 1.500 c.c.",I56="10 o mas años"),'TARIFAS MAS RUNT'!$E$27,AND(Z56="Entre 1.500 y 2.500 c.c.",I56="menos de 10 años"),'TARIFAS MAS RUNT'!$E$28,AND(Z56="Entre 1.500 y 2.500 c.c.",I56="10 o mas años"),'TARIFAS MAS RUNT'!$E$29,AND(Z56="Más de 2.500 c.c.",I56="menos de 10 años"),'TARIFAS MAS RUNT'!$E$30,AND(Z56="Más de 2.500 c.c.",I56="10 o mas años"),'TARIFAS MAS RUNT'!$E$31,TRUE,"Sin Tarifa"),TRUE,"Clase no encontrada")</f>
        <v>1274000</v>
      </c>
      <c r="P56" s="66">
        <f>+_xlfn.XLOOKUP(O56,'[2]ReporteCotizaciones (2)'!$H$2:$H$90,'[2]ReporteCotizaciones (2)'!$F$2:$F$90)</f>
        <v>836600</v>
      </c>
      <c r="Q56" s="69">
        <f>+_xlfn.XLOOKUP(O56,Hoja3!$L$3:$L$39,Hoja3!$I$3:$I$39)</f>
        <v>435000</v>
      </c>
      <c r="R56" s="69">
        <v>2400</v>
      </c>
      <c r="S56" s="69">
        <f t="shared" si="3"/>
        <v>1274000</v>
      </c>
      <c r="T56" s="69" t="b">
        <f t="shared" si="4"/>
        <v>1</v>
      </c>
      <c r="U56" s="11"/>
      <c r="V56" s="11"/>
      <c r="W56" s="12" t="s">
        <v>26</v>
      </c>
      <c r="X56" s="13">
        <v>2997</v>
      </c>
      <c r="Y56" s="13" t="s">
        <v>257</v>
      </c>
      <c r="Z56" s="13" t="str">
        <f t="shared" si="8"/>
        <v>Más de 2.500 c.c.</v>
      </c>
      <c r="AA56" s="12" t="s">
        <v>122</v>
      </c>
      <c r="AB56" s="14">
        <v>232</v>
      </c>
      <c r="AC56" s="84" t="s">
        <v>46</v>
      </c>
      <c r="AD56" s="1">
        <v>53</v>
      </c>
      <c r="AE56" s="1" t="b">
        <f t="shared" si="5"/>
        <v>1</v>
      </c>
      <c r="AF56" s="1">
        <f>+_xlfn.XLOOKUP(D56,'[3]SOAT A ADQUIRIR 2025 _2026'!$B$2:$B$106,'[3]SOAT A ADQUIRIR 2025 _2026'!$M$2:$M$106)</f>
        <v>232</v>
      </c>
      <c r="AG56" s="1" t="b">
        <f t="shared" si="6"/>
        <v>1</v>
      </c>
      <c r="AH56" s="1" t="b">
        <f t="shared" si="9"/>
        <v>1</v>
      </c>
      <c r="AI56" s="1">
        <f>+_xlfn.XLOOKUP(AB56,Hoja3!$D$3:$D$39,Hoja3!$L$3:$L$39)</f>
        <v>1274000</v>
      </c>
    </row>
    <row r="57" spans="2:35" ht="24" customHeight="1" x14ac:dyDescent="0.3">
      <c r="B57" s="152"/>
      <c r="C57" s="83">
        <v>54</v>
      </c>
      <c r="D57" s="7" t="s">
        <v>125</v>
      </c>
      <c r="E57" s="15" t="s">
        <v>126</v>
      </c>
      <c r="F57" s="15" t="s">
        <v>40</v>
      </c>
      <c r="G57" s="7">
        <v>2012</v>
      </c>
      <c r="H57" s="7">
        <f t="shared" si="1"/>
        <v>14</v>
      </c>
      <c r="I57" s="7" t="str">
        <f t="shared" si="2"/>
        <v>10 o mas años</v>
      </c>
      <c r="J57" s="7" t="s">
        <v>24</v>
      </c>
      <c r="K57" s="16">
        <v>5</v>
      </c>
      <c r="L57" s="10">
        <v>46386</v>
      </c>
      <c r="M57" s="10">
        <f t="shared" si="10"/>
        <v>46387</v>
      </c>
      <c r="N57" s="11">
        <v>46751</v>
      </c>
      <c r="O57" s="66" cm="1">
        <f t="array" ref="O57">_xlfn.IFS(W57="CAMPEROS Y CAMIONETAS",_xlfn.IFS(AND(Z57="Menos de 1.500 c.c.",I57="menos de 10 años"),'TARIFAS MAS RUNT'!$E$14,AND(Z57="Menos de 1.500 c.c.",I57="10 o mas años"),'TARIFAS MAS RUNT'!$E$15,AND(Z57="Entre 1.500 y 2.500 c.c.",I57="menos de 10 años"),'TARIFAS MAS RUNT'!$E$16,AND(Z57="Entre 1.500 y 2.500 c.c.",I57="10 o mas años"),'TARIFAS MAS RUNT'!$E$17,AND(Z57="Más de 2.500 c.c.",I57="menos de 10 años"),'TARIFAS MAS RUNT'!$E$18,AND(Z57="Más de 2.500 c.c.",I57="10 o mas años"),'TARIFAS MAS RUNT'!$E$19,TRUE,"Sin Tarifa"),W57="CARGA O MIXTOS",_xlfn.IFS(Z57="Menos de 5 Toneladas",'TARIFAS MAS RUNT'!$E$20,Z57="Entre 5 y 15 Toneladas",'TARIFAS MAS RUNT'!$E$21,Z57="Más de 15 Toneladas",'TARIFAS MAS RUNT'!$E$22,TRUE,"Sin Tarifa"),W57="OFICIALES ESPECIALES",_xlfn.IFS(Z57="Menos de 1.500 c.c.",'TARIFAS MAS RUNT'!$E$23,Z57="Entre 1.500 y 2.500 c.c.",'TARIFAS MAS RUNT'!$E$24,Z57="Más de 2.500 c.c.",'TARIFAS MAS RUNT'!$E$25,TRUE,"Sin Tarifa"),W57="AUTOMOVILES FAMILIARES",_xlfn.IFS(AND(Z57="Menos de 1.500 c.c.",I57="menos de 10 años"),'TARIFAS MAS RUNT'!$E$26,AND(Z57="Menos de 1.500 c.c.",I57="10 o mas años"),'TARIFAS MAS RUNT'!$E$27,AND(Z57="Entre 1.500 y 2.500 c.c.",I57="menos de 10 años"),'TARIFAS MAS RUNT'!$E$28,AND(Z57="Entre 1.500 y 2.500 c.c.",I57="10 o mas años"),'TARIFAS MAS RUNT'!$E$29,AND(Z57="Más de 2.500 c.c.",I57="menos de 10 años"),'TARIFAS MAS RUNT'!$E$30,AND(Z57="Más de 2.500 c.c.",I57="10 o mas años"),'TARIFAS MAS RUNT'!$E$31,TRUE,"Sin Tarifa"),TRUE,"Clase no encontrada")</f>
        <v>592900</v>
      </c>
      <c r="P57" s="66">
        <f>+_xlfn.XLOOKUP(O57,'[2]ReporteCotizaciones (2)'!$H$2:$H$90,'[2]ReporteCotizaciones (2)'!$F$2:$F$90)</f>
        <v>388500</v>
      </c>
      <c r="Q57" s="69">
        <f>+_xlfn.XLOOKUP(O57,Hoja3!$L$3:$L$39,Hoja3!$I$3:$I$39)</f>
        <v>202000</v>
      </c>
      <c r="R57" s="69">
        <v>2400</v>
      </c>
      <c r="S57" s="69">
        <f t="shared" si="3"/>
        <v>592900</v>
      </c>
      <c r="T57" s="69" t="b">
        <f t="shared" si="4"/>
        <v>1</v>
      </c>
      <c r="U57" s="11"/>
      <c r="V57" s="11"/>
      <c r="W57" s="12" t="s">
        <v>61</v>
      </c>
      <c r="X57" s="13">
        <v>1498</v>
      </c>
      <c r="Y57" s="13" t="s">
        <v>257</v>
      </c>
      <c r="Z57" s="13" t="str">
        <f t="shared" si="8"/>
        <v>Menos de 1.500 c.c.</v>
      </c>
      <c r="AA57" s="12" t="s">
        <v>62</v>
      </c>
      <c r="AB57" s="14">
        <v>512</v>
      </c>
      <c r="AC57" s="84" t="s">
        <v>37</v>
      </c>
      <c r="AD57" s="1">
        <v>54</v>
      </c>
      <c r="AE57" s="1" t="b">
        <f t="shared" si="5"/>
        <v>1</v>
      </c>
      <c r="AF57" s="1">
        <f>+_xlfn.XLOOKUP(D57,'[3]SOAT A ADQUIRIR 2025 _2026'!$B$2:$B$106,'[3]SOAT A ADQUIRIR 2025 _2026'!$M$2:$M$106)</f>
        <v>512</v>
      </c>
      <c r="AG57" s="1" t="b">
        <f t="shared" si="6"/>
        <v>1</v>
      </c>
      <c r="AH57" s="1" t="b">
        <f t="shared" si="9"/>
        <v>1</v>
      </c>
      <c r="AI57" s="1">
        <f>+_xlfn.XLOOKUP(AB57,Hoja3!$D$3:$D$39,Hoja3!$L$3:$L$39)</f>
        <v>592900</v>
      </c>
    </row>
    <row r="58" spans="2:35" ht="24" customHeight="1" x14ac:dyDescent="0.3">
      <c r="B58" s="148" t="s">
        <v>49</v>
      </c>
      <c r="C58" s="83">
        <v>55</v>
      </c>
      <c r="D58" s="7" t="s">
        <v>127</v>
      </c>
      <c r="E58" s="15" t="s">
        <v>126</v>
      </c>
      <c r="F58" s="15" t="s">
        <v>40</v>
      </c>
      <c r="G58" s="7">
        <v>2012</v>
      </c>
      <c r="H58" s="7">
        <f t="shared" si="1"/>
        <v>14</v>
      </c>
      <c r="I58" s="7" t="str">
        <f t="shared" si="2"/>
        <v>10 o mas años</v>
      </c>
      <c r="J58" s="7" t="s">
        <v>24</v>
      </c>
      <c r="K58" s="16">
        <v>5</v>
      </c>
      <c r="L58" s="10">
        <v>46386</v>
      </c>
      <c r="M58" s="10">
        <f t="shared" si="10"/>
        <v>46387</v>
      </c>
      <c r="N58" s="11">
        <v>46751</v>
      </c>
      <c r="O58" s="66" cm="1">
        <f t="array" ref="O58">_xlfn.IFS(W58="CAMPEROS Y CAMIONETAS",_xlfn.IFS(AND(Z58="Menos de 1.500 c.c.",I58="menos de 10 años"),'TARIFAS MAS RUNT'!$E$14,AND(Z58="Menos de 1.500 c.c.",I58="10 o mas años"),'TARIFAS MAS RUNT'!$E$15,AND(Z58="Entre 1.500 y 2.500 c.c.",I58="menos de 10 años"),'TARIFAS MAS RUNT'!$E$16,AND(Z58="Entre 1.500 y 2.500 c.c.",I58="10 o mas años"),'TARIFAS MAS RUNT'!$E$17,AND(Z58="Más de 2.500 c.c.",I58="menos de 10 años"),'TARIFAS MAS RUNT'!$E$18,AND(Z58="Más de 2.500 c.c.",I58="10 o mas años"),'TARIFAS MAS RUNT'!$E$19,TRUE,"Sin Tarifa"),W58="CARGA O MIXTOS",_xlfn.IFS(Z58="Menos de 5 Toneladas",'TARIFAS MAS RUNT'!$E$20,Z58="Entre 5 y 15 Toneladas",'TARIFAS MAS RUNT'!$E$21,Z58="Más de 15 Toneladas",'TARIFAS MAS RUNT'!$E$22,TRUE,"Sin Tarifa"),W58="OFICIALES ESPECIALES",_xlfn.IFS(Z58="Menos de 1.500 c.c.",'TARIFAS MAS RUNT'!$E$23,Z58="Entre 1.500 y 2.500 c.c.",'TARIFAS MAS RUNT'!$E$24,Z58="Más de 2.500 c.c.",'TARIFAS MAS RUNT'!$E$25,TRUE,"Sin Tarifa"),W58="AUTOMOVILES FAMILIARES",_xlfn.IFS(AND(Z58="Menos de 1.500 c.c.",I58="menos de 10 años"),'TARIFAS MAS RUNT'!$E$26,AND(Z58="Menos de 1.500 c.c.",I58="10 o mas años"),'TARIFAS MAS RUNT'!$E$27,AND(Z58="Entre 1.500 y 2.500 c.c.",I58="menos de 10 años"),'TARIFAS MAS RUNT'!$E$28,AND(Z58="Entre 1.500 y 2.500 c.c.",I58="10 o mas años"),'TARIFAS MAS RUNT'!$E$29,AND(Z58="Más de 2.500 c.c.",I58="menos de 10 años"),'TARIFAS MAS RUNT'!$E$30,AND(Z58="Más de 2.500 c.c.",I58="10 o mas años"),'TARIFAS MAS RUNT'!$E$31,TRUE,"Sin Tarifa"),TRUE,"Clase no encontrada")</f>
        <v>677400</v>
      </c>
      <c r="P58" s="66">
        <f>+_xlfn.XLOOKUP(O58,'[2]ReporteCotizaciones (2)'!$H$2:$H$90,'[2]ReporteCotizaciones (2)'!$F$2:$F$90)</f>
        <v>444100</v>
      </c>
      <c r="Q58" s="69">
        <f>+_xlfn.XLOOKUP(O58,Hoja3!$L$3:$L$39,Hoja3!$I$3:$I$39)</f>
        <v>230900</v>
      </c>
      <c r="R58" s="69">
        <v>2400</v>
      </c>
      <c r="S58" s="69">
        <f t="shared" si="3"/>
        <v>677400</v>
      </c>
      <c r="T58" s="69" t="b">
        <f t="shared" si="4"/>
        <v>1</v>
      </c>
      <c r="U58" s="11"/>
      <c r="V58" s="11"/>
      <c r="W58" s="12" t="s">
        <v>61</v>
      </c>
      <c r="X58" s="13">
        <v>1598</v>
      </c>
      <c r="Y58" s="13" t="s">
        <v>257</v>
      </c>
      <c r="Z58" s="13" t="str">
        <f t="shared" si="8"/>
        <v>Entre 1.500 y 2.500 c.c.</v>
      </c>
      <c r="AA58" s="12" t="s">
        <v>62</v>
      </c>
      <c r="AB58" s="14">
        <v>522</v>
      </c>
      <c r="AC58" s="84" t="s">
        <v>30</v>
      </c>
      <c r="AD58" s="1">
        <v>55</v>
      </c>
      <c r="AE58" s="1" t="b">
        <f t="shared" si="5"/>
        <v>1</v>
      </c>
      <c r="AF58" s="1">
        <f>+_xlfn.XLOOKUP(D58,'[3]SOAT A ADQUIRIR 2025 _2026'!$B$2:$B$106,'[3]SOAT A ADQUIRIR 2025 _2026'!$M$2:$M$106)</f>
        <v>522</v>
      </c>
      <c r="AG58" s="1" t="b">
        <f t="shared" si="6"/>
        <v>1</v>
      </c>
      <c r="AH58" s="1" t="b">
        <f t="shared" si="9"/>
        <v>1</v>
      </c>
      <c r="AI58" s="1">
        <f>+_xlfn.XLOOKUP(AB58,Hoja3!$D$3:$D$39,Hoja3!$L$3:$L$39)</f>
        <v>677400</v>
      </c>
    </row>
    <row r="59" spans="2:35" ht="24" customHeight="1" x14ac:dyDescent="0.3">
      <c r="B59" s="149"/>
      <c r="C59" s="83">
        <v>56</v>
      </c>
      <c r="D59" s="7" t="s">
        <v>128</v>
      </c>
      <c r="E59" s="15" t="s">
        <v>115</v>
      </c>
      <c r="F59" s="15" t="s">
        <v>40</v>
      </c>
      <c r="G59" s="7">
        <v>2013</v>
      </c>
      <c r="H59" s="7">
        <f t="shared" si="1"/>
        <v>13</v>
      </c>
      <c r="I59" s="7" t="str">
        <f t="shared" si="2"/>
        <v>10 o mas años</v>
      </c>
      <c r="J59" s="7" t="s">
        <v>24</v>
      </c>
      <c r="K59" s="16">
        <v>5</v>
      </c>
      <c r="L59" s="10">
        <v>46386</v>
      </c>
      <c r="M59" s="10">
        <f t="shared" si="10"/>
        <v>46387</v>
      </c>
      <c r="N59" s="11">
        <v>46751</v>
      </c>
      <c r="O59" s="66" cm="1">
        <f t="array" ref="O59">_xlfn.IFS(W59="CAMPEROS Y CAMIONETAS",_xlfn.IFS(AND(Z59="Menos de 1.500 c.c.",I59="menos de 10 años"),'TARIFAS MAS RUNT'!$E$14,AND(Z59="Menos de 1.500 c.c.",I59="10 o mas años"),'TARIFAS MAS RUNT'!$E$15,AND(Z59="Entre 1.500 y 2.500 c.c.",I59="menos de 10 años"),'TARIFAS MAS RUNT'!$E$16,AND(Z59="Entre 1.500 y 2.500 c.c.",I59="10 o mas años"),'TARIFAS MAS RUNT'!$E$17,AND(Z59="Más de 2.500 c.c.",I59="menos de 10 años"),'TARIFAS MAS RUNT'!$E$18,AND(Z59="Más de 2.500 c.c.",I59="10 o mas años"),'TARIFAS MAS RUNT'!$E$19,TRUE,"Sin Tarifa"),W59="CARGA O MIXTOS",_xlfn.IFS(Z59="Menos de 5 Toneladas",'TARIFAS MAS RUNT'!$E$20,Z59="Entre 5 y 15 Toneladas",'TARIFAS MAS RUNT'!$E$21,Z59="Más de 15 Toneladas",'TARIFAS MAS RUNT'!$E$22,TRUE,"Sin Tarifa"),W59="OFICIALES ESPECIALES",_xlfn.IFS(Z59="Menos de 1.500 c.c.",'TARIFAS MAS RUNT'!$E$23,Z59="Entre 1.500 y 2.500 c.c.",'TARIFAS MAS RUNT'!$E$24,Z59="Más de 2.500 c.c.",'TARIFAS MAS RUNT'!$E$25,TRUE,"Sin Tarifa"),W59="AUTOMOVILES FAMILIARES",_xlfn.IFS(AND(Z59="Menos de 1.500 c.c.",I59="menos de 10 años"),'TARIFAS MAS RUNT'!$E$26,AND(Z59="Menos de 1.500 c.c.",I59="10 o mas años"),'TARIFAS MAS RUNT'!$E$27,AND(Z59="Entre 1.500 y 2.500 c.c.",I59="menos de 10 años"),'TARIFAS MAS RUNT'!$E$28,AND(Z59="Entre 1.500 y 2.500 c.c.",I59="10 o mas años"),'TARIFAS MAS RUNT'!$E$29,AND(Z59="Más de 2.500 c.c.",I59="menos de 10 años"),'TARIFAS MAS RUNT'!$E$30,AND(Z59="Más de 2.500 c.c.",I59="10 o mas años"),'TARIFAS MAS RUNT'!$E$31,TRUE,"Sin Tarifa"),TRUE,"Clase no encontrada")</f>
        <v>1274000</v>
      </c>
      <c r="P59" s="66">
        <f>+_xlfn.XLOOKUP(O59,'[2]ReporteCotizaciones (2)'!$H$2:$H$90,'[2]ReporteCotizaciones (2)'!$F$2:$F$90)</f>
        <v>836600</v>
      </c>
      <c r="Q59" s="69">
        <f>+_xlfn.XLOOKUP(O59,Hoja3!$L$3:$L$39,Hoja3!$I$3:$I$39)</f>
        <v>435000</v>
      </c>
      <c r="R59" s="69">
        <v>2400</v>
      </c>
      <c r="S59" s="69">
        <f t="shared" si="3"/>
        <v>1274000</v>
      </c>
      <c r="T59" s="69" t="b">
        <f t="shared" si="4"/>
        <v>1</v>
      </c>
      <c r="U59" s="11"/>
      <c r="V59" s="11"/>
      <c r="W59" s="12" t="s">
        <v>26</v>
      </c>
      <c r="X59" s="13">
        <v>2999</v>
      </c>
      <c r="Y59" s="13" t="s">
        <v>257</v>
      </c>
      <c r="Z59" s="13" t="str">
        <f t="shared" si="8"/>
        <v>Más de 2.500 c.c.</v>
      </c>
      <c r="AA59" s="12" t="s">
        <v>27</v>
      </c>
      <c r="AB59" s="14">
        <v>232</v>
      </c>
      <c r="AC59" s="84" t="s">
        <v>37</v>
      </c>
      <c r="AD59" s="1">
        <v>56</v>
      </c>
      <c r="AE59" s="1" t="b">
        <f t="shared" si="5"/>
        <v>1</v>
      </c>
      <c r="AF59" s="1">
        <f>+_xlfn.XLOOKUP(D59,'[3]SOAT A ADQUIRIR 2025 _2026'!$B$2:$B$106,'[3]SOAT A ADQUIRIR 2025 _2026'!$M$2:$M$106)</f>
        <v>232</v>
      </c>
      <c r="AG59" s="1" t="b">
        <f t="shared" si="6"/>
        <v>1</v>
      </c>
      <c r="AH59" s="1" t="b">
        <f t="shared" si="9"/>
        <v>1</v>
      </c>
      <c r="AI59" s="1">
        <f>+_xlfn.XLOOKUP(AB59,Hoja3!$D$3:$D$39,Hoja3!$L$3:$L$39)</f>
        <v>1274000</v>
      </c>
    </row>
    <row r="60" spans="2:35" ht="24" customHeight="1" x14ac:dyDescent="0.3">
      <c r="B60" s="149"/>
      <c r="C60" s="83">
        <v>57</v>
      </c>
      <c r="D60" s="7" t="s">
        <v>129</v>
      </c>
      <c r="E60" s="15" t="s">
        <v>115</v>
      </c>
      <c r="F60" s="15" t="s">
        <v>40</v>
      </c>
      <c r="G60" s="7">
        <v>2013</v>
      </c>
      <c r="H60" s="7">
        <f t="shared" si="1"/>
        <v>13</v>
      </c>
      <c r="I60" s="7" t="str">
        <f t="shared" si="2"/>
        <v>10 o mas años</v>
      </c>
      <c r="J60" s="7" t="s">
        <v>24</v>
      </c>
      <c r="K60" s="16">
        <v>5</v>
      </c>
      <c r="L60" s="10">
        <v>46386</v>
      </c>
      <c r="M60" s="10">
        <f t="shared" si="10"/>
        <v>46387</v>
      </c>
      <c r="N60" s="11">
        <v>46751</v>
      </c>
      <c r="O60" s="66" cm="1">
        <f t="array" ref="O60">_xlfn.IFS(W60="CAMPEROS Y CAMIONETAS",_xlfn.IFS(AND(Z60="Menos de 1.500 c.c.",I60="menos de 10 años"),'TARIFAS MAS RUNT'!$E$14,AND(Z60="Menos de 1.500 c.c.",I60="10 o mas años"),'TARIFAS MAS RUNT'!$E$15,AND(Z60="Entre 1.500 y 2.500 c.c.",I60="menos de 10 años"),'TARIFAS MAS RUNT'!$E$16,AND(Z60="Entre 1.500 y 2.500 c.c.",I60="10 o mas años"),'TARIFAS MAS RUNT'!$E$17,AND(Z60="Más de 2.500 c.c.",I60="menos de 10 años"),'TARIFAS MAS RUNT'!$E$18,AND(Z60="Más de 2.500 c.c.",I60="10 o mas años"),'TARIFAS MAS RUNT'!$E$19,TRUE,"Sin Tarifa"),W60="CARGA O MIXTOS",_xlfn.IFS(Z60="Menos de 5 Toneladas",'TARIFAS MAS RUNT'!$E$20,Z60="Entre 5 y 15 Toneladas",'TARIFAS MAS RUNT'!$E$21,Z60="Más de 15 Toneladas",'TARIFAS MAS RUNT'!$E$22,TRUE,"Sin Tarifa"),W60="OFICIALES ESPECIALES",_xlfn.IFS(Z60="Menos de 1.500 c.c.",'TARIFAS MAS RUNT'!$E$23,Z60="Entre 1.500 y 2.500 c.c.",'TARIFAS MAS RUNT'!$E$24,Z60="Más de 2.500 c.c.",'TARIFAS MAS RUNT'!$E$25,TRUE,"Sin Tarifa"),W60="AUTOMOVILES FAMILIARES",_xlfn.IFS(AND(Z60="Menos de 1.500 c.c.",I60="menos de 10 años"),'TARIFAS MAS RUNT'!$E$26,AND(Z60="Menos de 1.500 c.c.",I60="10 o mas años"),'TARIFAS MAS RUNT'!$E$27,AND(Z60="Entre 1.500 y 2.500 c.c.",I60="menos de 10 años"),'TARIFAS MAS RUNT'!$E$28,AND(Z60="Entre 1.500 y 2.500 c.c.",I60="10 o mas años"),'TARIFAS MAS RUNT'!$E$29,AND(Z60="Más de 2.500 c.c.",I60="menos de 10 años"),'TARIFAS MAS RUNT'!$E$30,AND(Z60="Más de 2.500 c.c.",I60="10 o mas años"),'TARIFAS MAS RUNT'!$E$31,TRUE,"Sin Tarifa"),TRUE,"Clase no encontrada")</f>
        <v>1274000</v>
      </c>
      <c r="P60" s="66">
        <f>+_xlfn.XLOOKUP(O60,'[2]ReporteCotizaciones (2)'!$H$2:$H$90,'[2]ReporteCotizaciones (2)'!$F$2:$F$90)</f>
        <v>836600</v>
      </c>
      <c r="Q60" s="69">
        <f>+_xlfn.XLOOKUP(O60,Hoja3!$L$3:$L$39,Hoja3!$I$3:$I$39)</f>
        <v>435000</v>
      </c>
      <c r="R60" s="69">
        <v>2400</v>
      </c>
      <c r="S60" s="69">
        <f t="shared" si="3"/>
        <v>1274000</v>
      </c>
      <c r="T60" s="69" t="b">
        <f t="shared" si="4"/>
        <v>1</v>
      </c>
      <c r="U60" s="11"/>
      <c r="V60" s="11"/>
      <c r="W60" s="12" t="s">
        <v>26</v>
      </c>
      <c r="X60" s="13">
        <v>2999</v>
      </c>
      <c r="Y60" s="13" t="s">
        <v>257</v>
      </c>
      <c r="Z60" s="13" t="str">
        <f t="shared" si="8"/>
        <v>Más de 2.500 c.c.</v>
      </c>
      <c r="AA60" s="12" t="s">
        <v>27</v>
      </c>
      <c r="AB60" s="14">
        <v>232</v>
      </c>
      <c r="AC60" s="84" t="s">
        <v>49</v>
      </c>
      <c r="AD60" s="1">
        <v>57</v>
      </c>
      <c r="AE60" s="1" t="b">
        <f t="shared" si="5"/>
        <v>1</v>
      </c>
      <c r="AF60" s="1">
        <f>+_xlfn.XLOOKUP(D60,'[3]SOAT A ADQUIRIR 2025 _2026'!$B$2:$B$106,'[3]SOAT A ADQUIRIR 2025 _2026'!$M$2:$M$106)</f>
        <v>232</v>
      </c>
      <c r="AG60" s="1" t="b">
        <f t="shared" si="6"/>
        <v>1</v>
      </c>
      <c r="AH60" s="1" t="b">
        <f t="shared" si="9"/>
        <v>1</v>
      </c>
      <c r="AI60" s="1">
        <f>+_xlfn.XLOOKUP(AB60,Hoja3!$D$3:$D$39,Hoja3!$L$3:$L$39)</f>
        <v>1274000</v>
      </c>
    </row>
    <row r="61" spans="2:35" ht="24" customHeight="1" x14ac:dyDescent="0.3">
      <c r="B61" s="149"/>
      <c r="C61" s="83">
        <v>58</v>
      </c>
      <c r="D61" s="7" t="s">
        <v>130</v>
      </c>
      <c r="E61" s="15" t="s">
        <v>115</v>
      </c>
      <c r="F61" s="15" t="s">
        <v>40</v>
      </c>
      <c r="G61" s="7">
        <v>2013</v>
      </c>
      <c r="H61" s="7">
        <f t="shared" si="1"/>
        <v>13</v>
      </c>
      <c r="I61" s="7" t="str">
        <f t="shared" si="2"/>
        <v>10 o mas años</v>
      </c>
      <c r="J61" s="7" t="s">
        <v>24</v>
      </c>
      <c r="K61" s="16">
        <v>5</v>
      </c>
      <c r="L61" s="10">
        <v>46386</v>
      </c>
      <c r="M61" s="10">
        <f t="shared" si="10"/>
        <v>46387</v>
      </c>
      <c r="N61" s="11">
        <v>46751</v>
      </c>
      <c r="O61" s="66" cm="1">
        <f t="array" ref="O61">_xlfn.IFS(W61="CAMPEROS Y CAMIONETAS",_xlfn.IFS(AND(Z61="Menos de 1.500 c.c.",I61="menos de 10 años"),'TARIFAS MAS RUNT'!$E$14,AND(Z61="Menos de 1.500 c.c.",I61="10 o mas años"),'TARIFAS MAS RUNT'!$E$15,AND(Z61="Entre 1.500 y 2.500 c.c.",I61="menos de 10 años"),'TARIFAS MAS RUNT'!$E$16,AND(Z61="Entre 1.500 y 2.500 c.c.",I61="10 o mas años"),'TARIFAS MAS RUNT'!$E$17,AND(Z61="Más de 2.500 c.c.",I61="menos de 10 años"),'TARIFAS MAS RUNT'!$E$18,AND(Z61="Más de 2.500 c.c.",I61="10 o mas años"),'TARIFAS MAS RUNT'!$E$19,TRUE,"Sin Tarifa"),W61="CARGA O MIXTOS",_xlfn.IFS(Z61="Menos de 5 Toneladas",'TARIFAS MAS RUNT'!$E$20,Z61="Entre 5 y 15 Toneladas",'TARIFAS MAS RUNT'!$E$21,Z61="Más de 15 Toneladas",'TARIFAS MAS RUNT'!$E$22,TRUE,"Sin Tarifa"),W61="OFICIALES ESPECIALES",_xlfn.IFS(Z61="Menos de 1.500 c.c.",'TARIFAS MAS RUNT'!$E$23,Z61="Entre 1.500 y 2.500 c.c.",'TARIFAS MAS RUNT'!$E$24,Z61="Más de 2.500 c.c.",'TARIFAS MAS RUNT'!$E$25,TRUE,"Sin Tarifa"),W61="AUTOMOVILES FAMILIARES",_xlfn.IFS(AND(Z61="Menos de 1.500 c.c.",I61="menos de 10 años"),'TARIFAS MAS RUNT'!$E$26,AND(Z61="Menos de 1.500 c.c.",I61="10 o mas años"),'TARIFAS MAS RUNT'!$E$27,AND(Z61="Entre 1.500 y 2.500 c.c.",I61="menos de 10 años"),'TARIFAS MAS RUNT'!$E$28,AND(Z61="Entre 1.500 y 2.500 c.c.",I61="10 o mas años"),'TARIFAS MAS RUNT'!$E$29,AND(Z61="Más de 2.500 c.c.",I61="menos de 10 años"),'TARIFAS MAS RUNT'!$E$30,AND(Z61="Más de 2.500 c.c.",I61="10 o mas años"),'TARIFAS MAS RUNT'!$E$31,TRUE,"Sin Tarifa"),TRUE,"Clase no encontrada")</f>
        <v>1274000</v>
      </c>
      <c r="P61" s="66">
        <f>+_xlfn.XLOOKUP(O61,'[2]ReporteCotizaciones (2)'!$H$2:$H$90,'[2]ReporteCotizaciones (2)'!$F$2:$F$90)</f>
        <v>836600</v>
      </c>
      <c r="Q61" s="69">
        <f>+_xlfn.XLOOKUP(O61,Hoja3!$L$3:$L$39,Hoja3!$I$3:$I$39)</f>
        <v>435000</v>
      </c>
      <c r="R61" s="69">
        <v>2400</v>
      </c>
      <c r="S61" s="69">
        <f t="shared" si="3"/>
        <v>1274000</v>
      </c>
      <c r="T61" s="69" t="b">
        <f t="shared" si="4"/>
        <v>1</v>
      </c>
      <c r="U61" s="11"/>
      <c r="V61" s="11"/>
      <c r="W61" s="12" t="s">
        <v>26</v>
      </c>
      <c r="X61" s="13">
        <v>2999</v>
      </c>
      <c r="Y61" s="13" t="s">
        <v>257</v>
      </c>
      <c r="Z61" s="13" t="str">
        <f t="shared" si="8"/>
        <v>Más de 2.500 c.c.</v>
      </c>
      <c r="AA61" s="12" t="s">
        <v>27</v>
      </c>
      <c r="AB61" s="14">
        <v>232</v>
      </c>
      <c r="AC61" s="84" t="s">
        <v>46</v>
      </c>
      <c r="AD61" s="1">
        <v>58</v>
      </c>
      <c r="AE61" s="1" t="b">
        <f t="shared" si="5"/>
        <v>1</v>
      </c>
      <c r="AF61" s="1">
        <f>+_xlfn.XLOOKUP(D61,'[3]SOAT A ADQUIRIR 2025 _2026'!$B$2:$B$106,'[3]SOAT A ADQUIRIR 2025 _2026'!$M$2:$M$106)</f>
        <v>232</v>
      </c>
      <c r="AG61" s="1" t="b">
        <f t="shared" si="6"/>
        <v>1</v>
      </c>
      <c r="AH61" s="1" t="b">
        <f t="shared" si="9"/>
        <v>1</v>
      </c>
      <c r="AI61" s="1">
        <f>+_xlfn.XLOOKUP(AB61,Hoja3!$D$3:$D$39,Hoja3!$L$3:$L$39)</f>
        <v>1274000</v>
      </c>
    </row>
    <row r="62" spans="2:35" ht="24" customHeight="1" x14ac:dyDescent="0.3">
      <c r="B62" s="149"/>
      <c r="C62" s="83">
        <v>59</v>
      </c>
      <c r="D62" s="7" t="s">
        <v>131</v>
      </c>
      <c r="E62" s="15" t="s">
        <v>115</v>
      </c>
      <c r="F62" s="15" t="s">
        <v>40</v>
      </c>
      <c r="G62" s="7">
        <v>2013</v>
      </c>
      <c r="H62" s="7">
        <f t="shared" si="1"/>
        <v>13</v>
      </c>
      <c r="I62" s="7" t="str">
        <f t="shared" si="2"/>
        <v>10 o mas años</v>
      </c>
      <c r="J62" s="7" t="s">
        <v>24</v>
      </c>
      <c r="K62" s="16">
        <v>5</v>
      </c>
      <c r="L62" s="10">
        <v>46386</v>
      </c>
      <c r="M62" s="10">
        <f t="shared" si="10"/>
        <v>46387</v>
      </c>
      <c r="N62" s="11">
        <v>46751</v>
      </c>
      <c r="O62" s="66" cm="1">
        <f t="array" ref="O62">_xlfn.IFS(W62="CAMPEROS Y CAMIONETAS",_xlfn.IFS(AND(Z62="Menos de 1.500 c.c.",I62="menos de 10 años"),'TARIFAS MAS RUNT'!$E$14,AND(Z62="Menos de 1.500 c.c.",I62="10 o mas años"),'TARIFAS MAS RUNT'!$E$15,AND(Z62="Entre 1.500 y 2.500 c.c.",I62="menos de 10 años"),'TARIFAS MAS RUNT'!$E$16,AND(Z62="Entre 1.500 y 2.500 c.c.",I62="10 o mas años"),'TARIFAS MAS RUNT'!$E$17,AND(Z62="Más de 2.500 c.c.",I62="menos de 10 años"),'TARIFAS MAS RUNT'!$E$18,AND(Z62="Más de 2.500 c.c.",I62="10 o mas años"),'TARIFAS MAS RUNT'!$E$19,TRUE,"Sin Tarifa"),W62="CARGA O MIXTOS",_xlfn.IFS(Z62="Menos de 5 Toneladas",'TARIFAS MAS RUNT'!$E$20,Z62="Entre 5 y 15 Toneladas",'TARIFAS MAS RUNT'!$E$21,Z62="Más de 15 Toneladas",'TARIFAS MAS RUNT'!$E$22,TRUE,"Sin Tarifa"),W62="OFICIALES ESPECIALES",_xlfn.IFS(Z62="Menos de 1.500 c.c.",'TARIFAS MAS RUNT'!$E$23,Z62="Entre 1.500 y 2.500 c.c.",'TARIFAS MAS RUNT'!$E$24,Z62="Más de 2.500 c.c.",'TARIFAS MAS RUNT'!$E$25,TRUE,"Sin Tarifa"),W62="AUTOMOVILES FAMILIARES",_xlfn.IFS(AND(Z62="Menos de 1.500 c.c.",I62="menos de 10 años"),'TARIFAS MAS RUNT'!$E$26,AND(Z62="Menos de 1.500 c.c.",I62="10 o mas años"),'TARIFAS MAS RUNT'!$E$27,AND(Z62="Entre 1.500 y 2.500 c.c.",I62="menos de 10 años"),'TARIFAS MAS RUNT'!$E$28,AND(Z62="Entre 1.500 y 2.500 c.c.",I62="10 o mas años"),'TARIFAS MAS RUNT'!$E$29,AND(Z62="Más de 2.500 c.c.",I62="menos de 10 años"),'TARIFAS MAS RUNT'!$E$30,AND(Z62="Más de 2.500 c.c.",I62="10 o mas años"),'TARIFAS MAS RUNT'!$E$31,TRUE,"Sin Tarifa"),TRUE,"Clase no encontrada")</f>
        <v>1274000</v>
      </c>
      <c r="P62" s="66">
        <f>+_xlfn.XLOOKUP(O62,'[2]ReporteCotizaciones (2)'!$H$2:$H$90,'[2]ReporteCotizaciones (2)'!$F$2:$F$90)</f>
        <v>836600</v>
      </c>
      <c r="Q62" s="69">
        <f>+_xlfn.XLOOKUP(O62,Hoja3!$L$3:$L$39,Hoja3!$I$3:$I$39)</f>
        <v>435000</v>
      </c>
      <c r="R62" s="69">
        <v>2400</v>
      </c>
      <c r="S62" s="69">
        <f t="shared" si="3"/>
        <v>1274000</v>
      </c>
      <c r="T62" s="69" t="b">
        <f t="shared" si="4"/>
        <v>1</v>
      </c>
      <c r="U62" s="11"/>
      <c r="V62" s="11"/>
      <c r="W62" s="12" t="s">
        <v>26</v>
      </c>
      <c r="X62" s="13">
        <v>2999</v>
      </c>
      <c r="Y62" s="13" t="s">
        <v>257</v>
      </c>
      <c r="Z62" s="13" t="str">
        <f t="shared" si="8"/>
        <v>Más de 2.500 c.c.</v>
      </c>
      <c r="AA62" s="12" t="s">
        <v>27</v>
      </c>
      <c r="AB62" s="14">
        <v>232</v>
      </c>
      <c r="AC62" s="84" t="s">
        <v>75</v>
      </c>
      <c r="AD62" s="1">
        <v>59</v>
      </c>
      <c r="AE62" s="1" t="b">
        <f t="shared" si="5"/>
        <v>1</v>
      </c>
      <c r="AF62" s="1">
        <f>+_xlfn.XLOOKUP(D62,'[3]SOAT A ADQUIRIR 2025 _2026'!$B$2:$B$106,'[3]SOAT A ADQUIRIR 2025 _2026'!$M$2:$M$106)</f>
        <v>232</v>
      </c>
      <c r="AG62" s="1" t="b">
        <f t="shared" si="6"/>
        <v>1</v>
      </c>
      <c r="AH62" s="1" t="b">
        <f t="shared" si="9"/>
        <v>1</v>
      </c>
      <c r="AI62" s="1">
        <f>+_xlfn.XLOOKUP(AB62,Hoja3!$D$3:$D$39,Hoja3!$L$3:$L$39)</f>
        <v>1274000</v>
      </c>
    </row>
    <row r="63" spans="2:35" ht="24" customHeight="1" x14ac:dyDescent="0.3">
      <c r="B63" s="149"/>
      <c r="C63" s="83">
        <v>60</v>
      </c>
      <c r="D63" s="7" t="s">
        <v>132</v>
      </c>
      <c r="E63" s="15" t="s">
        <v>115</v>
      </c>
      <c r="F63" s="15" t="s">
        <v>40</v>
      </c>
      <c r="G63" s="7">
        <v>2013</v>
      </c>
      <c r="H63" s="7">
        <f t="shared" si="1"/>
        <v>13</v>
      </c>
      <c r="I63" s="7" t="str">
        <f t="shared" si="2"/>
        <v>10 o mas años</v>
      </c>
      <c r="J63" s="7" t="s">
        <v>24</v>
      </c>
      <c r="K63" s="16">
        <v>5</v>
      </c>
      <c r="L63" s="10">
        <v>46386</v>
      </c>
      <c r="M63" s="10">
        <f t="shared" si="10"/>
        <v>46387</v>
      </c>
      <c r="N63" s="11">
        <v>46751</v>
      </c>
      <c r="O63" s="66" cm="1">
        <f t="array" ref="O63">_xlfn.IFS(W63="CAMPEROS Y CAMIONETAS",_xlfn.IFS(AND(Z63="Menos de 1.500 c.c.",I63="menos de 10 años"),'TARIFAS MAS RUNT'!$E$14,AND(Z63="Menos de 1.500 c.c.",I63="10 o mas años"),'TARIFAS MAS RUNT'!$E$15,AND(Z63="Entre 1.500 y 2.500 c.c.",I63="menos de 10 años"),'TARIFAS MAS RUNT'!$E$16,AND(Z63="Entre 1.500 y 2.500 c.c.",I63="10 o mas años"),'TARIFAS MAS RUNT'!$E$17,AND(Z63="Más de 2.500 c.c.",I63="menos de 10 años"),'TARIFAS MAS RUNT'!$E$18,AND(Z63="Más de 2.500 c.c.",I63="10 o mas años"),'TARIFAS MAS RUNT'!$E$19,TRUE,"Sin Tarifa"),W63="CARGA O MIXTOS",_xlfn.IFS(Z63="Menos de 5 Toneladas",'TARIFAS MAS RUNT'!$E$20,Z63="Entre 5 y 15 Toneladas",'TARIFAS MAS RUNT'!$E$21,Z63="Más de 15 Toneladas",'TARIFAS MAS RUNT'!$E$22,TRUE,"Sin Tarifa"),W63="OFICIALES ESPECIALES",_xlfn.IFS(Z63="Menos de 1.500 c.c.",'TARIFAS MAS RUNT'!$E$23,Z63="Entre 1.500 y 2.500 c.c.",'TARIFAS MAS RUNT'!$E$24,Z63="Más de 2.500 c.c.",'TARIFAS MAS RUNT'!$E$25,TRUE,"Sin Tarifa"),W63="AUTOMOVILES FAMILIARES",_xlfn.IFS(AND(Z63="Menos de 1.500 c.c.",I63="menos de 10 años"),'TARIFAS MAS RUNT'!$E$26,AND(Z63="Menos de 1.500 c.c.",I63="10 o mas años"),'TARIFAS MAS RUNT'!$E$27,AND(Z63="Entre 1.500 y 2.500 c.c.",I63="menos de 10 años"),'TARIFAS MAS RUNT'!$E$28,AND(Z63="Entre 1.500 y 2.500 c.c.",I63="10 o mas años"),'TARIFAS MAS RUNT'!$E$29,AND(Z63="Más de 2.500 c.c.",I63="menos de 10 años"),'TARIFAS MAS RUNT'!$E$30,AND(Z63="Más de 2.500 c.c.",I63="10 o mas años"),'TARIFAS MAS RUNT'!$E$31,TRUE,"Sin Tarifa"),TRUE,"Clase no encontrada")</f>
        <v>1274000</v>
      </c>
      <c r="P63" s="66">
        <f>+_xlfn.XLOOKUP(O63,'[2]ReporteCotizaciones (2)'!$H$2:$H$90,'[2]ReporteCotizaciones (2)'!$F$2:$F$90)</f>
        <v>836600</v>
      </c>
      <c r="Q63" s="69">
        <f>+_xlfn.XLOOKUP(O63,Hoja3!$L$3:$L$39,Hoja3!$I$3:$I$39)</f>
        <v>435000</v>
      </c>
      <c r="R63" s="69">
        <v>2400</v>
      </c>
      <c r="S63" s="69">
        <f t="shared" si="3"/>
        <v>1274000</v>
      </c>
      <c r="T63" s="69" t="b">
        <f t="shared" si="4"/>
        <v>1</v>
      </c>
      <c r="U63" s="11"/>
      <c r="V63" s="11"/>
      <c r="W63" s="12" t="s">
        <v>26</v>
      </c>
      <c r="X63" s="13">
        <v>2999</v>
      </c>
      <c r="Y63" s="13" t="s">
        <v>257</v>
      </c>
      <c r="Z63" s="13" t="str">
        <f t="shared" si="8"/>
        <v>Más de 2.500 c.c.</v>
      </c>
      <c r="AA63" s="12" t="s">
        <v>27</v>
      </c>
      <c r="AB63" s="14">
        <v>232</v>
      </c>
      <c r="AC63" s="84" t="s">
        <v>28</v>
      </c>
      <c r="AD63" s="1">
        <v>60</v>
      </c>
      <c r="AE63" s="1" t="b">
        <f t="shared" si="5"/>
        <v>1</v>
      </c>
      <c r="AF63" s="1">
        <f>+_xlfn.XLOOKUP(D63,'[3]SOAT A ADQUIRIR 2025 _2026'!$B$2:$B$106,'[3]SOAT A ADQUIRIR 2025 _2026'!$M$2:$M$106)</f>
        <v>232</v>
      </c>
      <c r="AG63" s="1" t="b">
        <f t="shared" si="6"/>
        <v>1</v>
      </c>
      <c r="AH63" s="1" t="b">
        <f t="shared" si="9"/>
        <v>1</v>
      </c>
      <c r="AI63" s="1">
        <f>+_xlfn.XLOOKUP(AB63,Hoja3!$D$3:$D$39,Hoja3!$L$3:$L$39)</f>
        <v>1274000</v>
      </c>
    </row>
    <row r="64" spans="2:35" ht="24" customHeight="1" x14ac:dyDescent="0.3">
      <c r="B64" s="149"/>
      <c r="C64" s="83">
        <v>61</v>
      </c>
      <c r="D64" s="7" t="s">
        <v>133</v>
      </c>
      <c r="E64" s="15" t="s">
        <v>45</v>
      </c>
      <c r="F64" s="15" t="s">
        <v>40</v>
      </c>
      <c r="G64" s="7">
        <v>2013</v>
      </c>
      <c r="H64" s="7">
        <f t="shared" si="1"/>
        <v>13</v>
      </c>
      <c r="I64" s="7" t="str">
        <f t="shared" si="2"/>
        <v>10 o mas años</v>
      </c>
      <c r="J64" s="7" t="s">
        <v>24</v>
      </c>
      <c r="K64" s="16">
        <v>3</v>
      </c>
      <c r="L64" s="10">
        <v>46386</v>
      </c>
      <c r="M64" s="10">
        <f t="shared" si="10"/>
        <v>46387</v>
      </c>
      <c r="N64" s="11">
        <v>46751</v>
      </c>
      <c r="O64" s="66" cm="1">
        <f t="array" ref="O64">_xlfn.IFS(W64="CAMPEROS Y CAMIONETAS",_xlfn.IFS(AND(Z64="Menos de 1.500 c.c.",I64="menos de 10 años"),'TARIFAS MAS RUNT'!$E$14,AND(Z64="Menos de 1.500 c.c.",I64="10 o mas años"),'TARIFAS MAS RUNT'!$E$15,AND(Z64="Entre 1.500 y 2.500 c.c.",I64="menos de 10 años"),'TARIFAS MAS RUNT'!$E$16,AND(Z64="Entre 1.500 y 2.500 c.c.",I64="10 o mas años"),'TARIFAS MAS RUNT'!$E$17,AND(Z64="Más de 2.500 c.c.",I64="menos de 10 años"),'TARIFAS MAS RUNT'!$E$18,AND(Z64="Más de 2.500 c.c.",I64="10 o mas años"),'TARIFAS MAS RUNT'!$E$19,TRUE,"Sin Tarifa"),W64="CARGA O MIXTOS",_xlfn.IFS(Z64="Menos de 5 Toneladas",'TARIFAS MAS RUNT'!$E$20,Z64="Entre 5 y 15 Toneladas",'TARIFAS MAS RUNT'!$E$21,Z64="Más de 15 Toneladas",'TARIFAS MAS RUNT'!$E$22,TRUE,"Sin Tarifa"),W64="OFICIALES ESPECIALES",_xlfn.IFS(Z64="Menos de 1.500 c.c.",'TARIFAS MAS RUNT'!$E$23,Z64="Entre 1.500 y 2.500 c.c.",'TARIFAS MAS RUNT'!$E$24,Z64="Más de 2.500 c.c.",'TARIFAS MAS RUNT'!$E$25,TRUE,"Sin Tarifa"),W64="AUTOMOVILES FAMILIARES",_xlfn.IFS(AND(Z64="Menos de 1.500 c.c.",I64="menos de 10 años"),'TARIFAS MAS RUNT'!$E$26,AND(Z64="Menos de 1.500 c.c.",I64="10 o mas años"),'TARIFAS MAS RUNT'!$E$27,AND(Z64="Entre 1.500 y 2.500 c.c.",I64="menos de 10 años"),'TARIFAS MAS RUNT'!$E$28,AND(Z64="Entre 1.500 y 2.500 c.c.",I64="10 o mas años"),'TARIFAS MAS RUNT'!$E$29,AND(Z64="Más de 2.500 c.c.",I64="menos de 10 años"),'TARIFAS MAS RUNT'!$E$30,AND(Z64="Más de 2.500 c.c.",I64="10 o mas años"),'TARIFAS MAS RUNT'!$E$31,TRUE,"Sin Tarifa"),TRUE,"Clase no encontrada")</f>
        <v>888400</v>
      </c>
      <c r="P64" s="66">
        <f>+_xlfn.XLOOKUP(O64,'[2]ReporteCotizaciones (2)'!$H$2:$H$90,'[2]ReporteCotizaciones (2)'!$F$2:$F$90)</f>
        <v>582900</v>
      </c>
      <c r="Q64" s="69">
        <f>+_xlfn.XLOOKUP(O64,Hoja3!$L$3:$L$39,Hoja3!$I$3:$I$39)</f>
        <v>303100</v>
      </c>
      <c r="R64" s="69">
        <v>2400</v>
      </c>
      <c r="S64" s="69">
        <f t="shared" si="3"/>
        <v>888400</v>
      </c>
      <c r="T64" s="69" t="b">
        <f t="shared" si="4"/>
        <v>1</v>
      </c>
      <c r="U64" s="11"/>
      <c r="V64" s="11"/>
      <c r="W64" s="12" t="s">
        <v>41</v>
      </c>
      <c r="X64" s="13">
        <v>2999</v>
      </c>
      <c r="Y64" s="13">
        <v>2600</v>
      </c>
      <c r="Z64" s="13" t="str">
        <f>IF(OR(W64="CAMPEROS Y CAMIONETAS",W64="VEHICULOS FAMILIARES",W64="AUTOS NEGOCIO"),        IF(Y64&lt;1500,"Menos de 1.500 c.c.",            IF(Y64&lt;=2500,"Entre 1.500 y 2.500 c.c.","Más de 2.500 c.c.")),        IF(W64="CARGA O MIXTOS",            IF(Y64&lt;5000,"Menos de 5 Toneladas",                IF(Y64&lt;=15000,"Entre 5 y 15 Toneladas","Más de 15 Toneladas")),            IF(W64="OFICIALES ESPECIALES",                IF(Y64&lt;1500,"Menos de 1.500 c.c.",                    IF(Y64&lt;=2500,"Entre 1.500 y 2.500 c.c.","Más de 2.500 c.c.")),                IF(OR(W64="VEHICULOS 6 o más pasajeros",W64="AUTOMOVILES FAMILIARES"),                    IF(Y64&lt;1500,"Menos de 1.500 c.c.",                        IF(Y64&lt;2500,"Entre 1.500 y 2.500 c.c.","2.500 o más c.c.")),                    ""))))</f>
        <v>Menos de 5 Toneladas</v>
      </c>
      <c r="AA64" s="12" t="s">
        <v>48</v>
      </c>
      <c r="AB64" s="14">
        <v>310</v>
      </c>
      <c r="AC64" s="84" t="s">
        <v>37</v>
      </c>
      <c r="AD64" s="1">
        <v>61</v>
      </c>
      <c r="AE64" s="1" t="b">
        <f t="shared" si="5"/>
        <v>1</v>
      </c>
      <c r="AF64" s="1">
        <f>+_xlfn.XLOOKUP(D64,'[3]SOAT A ADQUIRIR 2025 _2026'!$B$2:$B$106,'[3]SOAT A ADQUIRIR 2025 _2026'!$M$2:$M$106)</f>
        <v>310</v>
      </c>
      <c r="AG64" s="1" t="b">
        <f t="shared" si="6"/>
        <v>1</v>
      </c>
      <c r="AH64" s="1" t="b">
        <f t="shared" si="9"/>
        <v>1</v>
      </c>
      <c r="AI64" s="1">
        <f>+_xlfn.XLOOKUP(AB64,Hoja3!$D$3:$D$39,Hoja3!$L$3:$L$39)</f>
        <v>888400</v>
      </c>
    </row>
    <row r="65" spans="2:35" ht="24" customHeight="1" thickBot="1" x14ac:dyDescent="0.35">
      <c r="B65" s="150"/>
      <c r="C65" s="83">
        <v>62</v>
      </c>
      <c r="D65" s="7" t="s">
        <v>134</v>
      </c>
      <c r="E65" s="15" t="s">
        <v>45</v>
      </c>
      <c r="F65" s="15" t="s">
        <v>40</v>
      </c>
      <c r="G65" s="7">
        <v>2013</v>
      </c>
      <c r="H65" s="7">
        <f t="shared" si="1"/>
        <v>13</v>
      </c>
      <c r="I65" s="7" t="str">
        <f t="shared" si="2"/>
        <v>10 o mas años</v>
      </c>
      <c r="J65" s="7" t="s">
        <v>24</v>
      </c>
      <c r="K65" s="16">
        <v>3</v>
      </c>
      <c r="L65" s="10">
        <v>46386</v>
      </c>
      <c r="M65" s="10">
        <f t="shared" si="10"/>
        <v>46387</v>
      </c>
      <c r="N65" s="11">
        <v>46751</v>
      </c>
      <c r="O65" s="66" cm="1">
        <f t="array" ref="O65">_xlfn.IFS(W65="CAMPEROS Y CAMIONETAS",_xlfn.IFS(AND(Z65="Menos de 1.500 c.c.",I65="menos de 10 años"),'TARIFAS MAS RUNT'!$E$14,AND(Z65="Menos de 1.500 c.c.",I65="10 o mas años"),'TARIFAS MAS RUNT'!$E$15,AND(Z65="Entre 1.500 y 2.500 c.c.",I65="menos de 10 años"),'TARIFAS MAS RUNT'!$E$16,AND(Z65="Entre 1.500 y 2.500 c.c.",I65="10 o mas años"),'TARIFAS MAS RUNT'!$E$17,AND(Z65="Más de 2.500 c.c.",I65="menos de 10 años"),'TARIFAS MAS RUNT'!$E$18,AND(Z65="Más de 2.500 c.c.",I65="10 o mas años"),'TARIFAS MAS RUNT'!$E$19,TRUE,"Sin Tarifa"),W65="CARGA O MIXTOS",_xlfn.IFS(Z65="Menos de 5 Toneladas",'TARIFAS MAS RUNT'!$E$20,Z65="Entre 5 y 15 Toneladas",'TARIFAS MAS RUNT'!$E$21,Z65="Más de 15 Toneladas",'TARIFAS MAS RUNT'!$E$22,TRUE,"Sin Tarifa"),W65="OFICIALES ESPECIALES",_xlfn.IFS(Z65="Menos de 1.500 c.c.",'TARIFAS MAS RUNT'!$E$23,Z65="Entre 1.500 y 2.500 c.c.",'TARIFAS MAS RUNT'!$E$24,Z65="Más de 2.500 c.c.",'TARIFAS MAS RUNT'!$E$25,TRUE,"Sin Tarifa"),W65="AUTOMOVILES FAMILIARES",_xlfn.IFS(AND(Z65="Menos de 1.500 c.c.",I65="menos de 10 años"),'TARIFAS MAS RUNT'!$E$26,AND(Z65="Menos de 1.500 c.c.",I65="10 o mas años"),'TARIFAS MAS RUNT'!$E$27,AND(Z65="Entre 1.500 y 2.500 c.c.",I65="menos de 10 años"),'TARIFAS MAS RUNT'!$E$28,AND(Z65="Entre 1.500 y 2.500 c.c.",I65="10 o mas años"),'TARIFAS MAS RUNT'!$E$29,AND(Z65="Más de 2.500 c.c.",I65="menos de 10 años"),'TARIFAS MAS RUNT'!$E$30,AND(Z65="Más de 2.500 c.c.",I65="10 o mas años"),'TARIFAS MAS RUNT'!$E$31,TRUE,"Sin Tarifa"),TRUE,"Clase no encontrada")</f>
        <v>888400</v>
      </c>
      <c r="P65" s="66">
        <f>+_xlfn.XLOOKUP(O65,'[2]ReporteCotizaciones (2)'!$H$2:$H$90,'[2]ReporteCotizaciones (2)'!$F$2:$F$90)</f>
        <v>582900</v>
      </c>
      <c r="Q65" s="69">
        <f>+_xlfn.XLOOKUP(O65,Hoja3!$L$3:$L$39,Hoja3!$I$3:$I$39)</f>
        <v>303100</v>
      </c>
      <c r="R65" s="69">
        <v>2400</v>
      </c>
      <c r="S65" s="69">
        <f t="shared" si="3"/>
        <v>888400</v>
      </c>
      <c r="T65" s="69" t="b">
        <f t="shared" si="4"/>
        <v>1</v>
      </c>
      <c r="U65" s="11"/>
      <c r="V65" s="11"/>
      <c r="W65" s="12" t="s">
        <v>41</v>
      </c>
      <c r="X65" s="13">
        <v>2999</v>
      </c>
      <c r="Y65" s="13">
        <v>3100</v>
      </c>
      <c r="Z65" s="13" t="str">
        <f>IF(OR(W65="CAMPEROS Y CAMIONETAS",W65="VEHICULOS FAMILIARES",W65="AUTOS NEGOCIO"),        IF(Y65&lt;1500,"Menos de 1.500 c.c.",            IF(Y65&lt;=2500,"Entre 1.500 y 2.500 c.c.","Más de 2.500 c.c.")),        IF(W65="CARGA O MIXTOS",            IF(Y65&lt;5000,"Menos de 5 Toneladas",                IF(Y65&lt;=15000,"Entre 5 y 15 Toneladas","Más de 15 Toneladas")),            IF(W65="OFICIALES ESPECIALES",                IF(Y65&lt;1500,"Menos de 1.500 c.c.",                    IF(Y65&lt;=2500,"Entre 1.500 y 2.500 c.c.","Más de 2.500 c.c.")),                IF(OR(W65="VEHICULOS 6 o más pasajeros",W65="AUTOMOVILES FAMILIARES"),                    IF(Y65&lt;1500,"Menos de 1.500 c.c.",                        IF(Y65&lt;2500,"Entre 1.500 y 2.500 c.c.","2.500 o más c.c.")),                    ""))))</f>
        <v>Menos de 5 Toneladas</v>
      </c>
      <c r="AA65" s="12" t="s">
        <v>48</v>
      </c>
      <c r="AB65" s="14">
        <v>310</v>
      </c>
      <c r="AC65" s="84" t="s">
        <v>46</v>
      </c>
      <c r="AD65" s="1">
        <v>62</v>
      </c>
      <c r="AE65" s="1" t="b">
        <f t="shared" si="5"/>
        <v>1</v>
      </c>
      <c r="AF65" s="1">
        <f>+_xlfn.XLOOKUP(D65,'[3]SOAT A ADQUIRIR 2025 _2026'!$B$2:$B$106,'[3]SOAT A ADQUIRIR 2025 _2026'!$M$2:$M$106)</f>
        <v>310</v>
      </c>
      <c r="AG65" s="1" t="b">
        <f t="shared" si="6"/>
        <v>1</v>
      </c>
      <c r="AH65" s="1" t="b">
        <f t="shared" si="9"/>
        <v>1</v>
      </c>
      <c r="AI65" s="1">
        <f>+_xlfn.XLOOKUP(AB65,Hoja3!$D$3:$D$39,Hoja3!$L$3:$L$39)</f>
        <v>888400</v>
      </c>
    </row>
    <row r="66" spans="2:35" ht="24" customHeight="1" x14ac:dyDescent="0.3">
      <c r="B66" s="154" t="s">
        <v>135</v>
      </c>
      <c r="C66" s="83">
        <v>63</v>
      </c>
      <c r="D66" s="7" t="s">
        <v>136</v>
      </c>
      <c r="E66" s="15" t="s">
        <v>115</v>
      </c>
      <c r="F66" s="15" t="s">
        <v>40</v>
      </c>
      <c r="G66" s="7">
        <v>2013</v>
      </c>
      <c r="H66" s="7">
        <f t="shared" si="1"/>
        <v>13</v>
      </c>
      <c r="I66" s="7" t="str">
        <f t="shared" si="2"/>
        <v>10 o mas años</v>
      </c>
      <c r="J66" s="7" t="s">
        <v>24</v>
      </c>
      <c r="K66" s="16">
        <v>5</v>
      </c>
      <c r="L66" s="10">
        <v>46386</v>
      </c>
      <c r="M66" s="10">
        <f t="shared" si="10"/>
        <v>46387</v>
      </c>
      <c r="N66" s="11">
        <v>46751</v>
      </c>
      <c r="O66" s="66" cm="1">
        <f t="array" ref="O66">_xlfn.IFS(W66="CAMPEROS Y CAMIONETAS",_xlfn.IFS(AND(Z66="Menos de 1.500 c.c.",I66="menos de 10 años"),'TARIFAS MAS RUNT'!$E$14,AND(Z66="Menos de 1.500 c.c.",I66="10 o mas años"),'TARIFAS MAS RUNT'!$E$15,AND(Z66="Entre 1.500 y 2.500 c.c.",I66="menos de 10 años"),'TARIFAS MAS RUNT'!$E$16,AND(Z66="Entre 1.500 y 2.500 c.c.",I66="10 o mas años"),'TARIFAS MAS RUNT'!$E$17,AND(Z66="Más de 2.500 c.c.",I66="menos de 10 años"),'TARIFAS MAS RUNT'!$E$18,AND(Z66="Más de 2.500 c.c.",I66="10 o mas años"),'TARIFAS MAS RUNT'!$E$19,TRUE,"Sin Tarifa"),W66="CARGA O MIXTOS",_xlfn.IFS(Z66="Menos de 5 Toneladas",'TARIFAS MAS RUNT'!$E$20,Z66="Entre 5 y 15 Toneladas",'TARIFAS MAS RUNT'!$E$21,Z66="Más de 15 Toneladas",'TARIFAS MAS RUNT'!$E$22,TRUE,"Sin Tarifa"),W66="OFICIALES ESPECIALES",_xlfn.IFS(Z66="Menos de 1.500 c.c.",'TARIFAS MAS RUNT'!$E$23,Z66="Entre 1.500 y 2.500 c.c.",'TARIFAS MAS RUNT'!$E$24,Z66="Más de 2.500 c.c.",'TARIFAS MAS RUNT'!$E$25,TRUE,"Sin Tarifa"),W66="AUTOMOVILES FAMILIARES",_xlfn.IFS(AND(Z66="Menos de 1.500 c.c.",I66="menos de 10 años"),'TARIFAS MAS RUNT'!$E$26,AND(Z66="Menos de 1.500 c.c.",I66="10 o mas años"),'TARIFAS MAS RUNT'!$E$27,AND(Z66="Entre 1.500 y 2.500 c.c.",I66="menos de 10 años"),'TARIFAS MAS RUNT'!$E$28,AND(Z66="Entre 1.500 y 2.500 c.c.",I66="10 o mas años"),'TARIFAS MAS RUNT'!$E$29,AND(Z66="Más de 2.500 c.c.",I66="menos de 10 años"),'TARIFAS MAS RUNT'!$E$30,AND(Z66="Más de 2.500 c.c.",I66="10 o mas años"),'TARIFAS MAS RUNT'!$E$31,TRUE,"Sin Tarifa"),TRUE,"Clase no encontrada")</f>
        <v>1274000</v>
      </c>
      <c r="P66" s="66">
        <f>+_xlfn.XLOOKUP(O66,'[2]ReporteCotizaciones (2)'!$H$2:$H$90,'[2]ReporteCotizaciones (2)'!$F$2:$F$90)</f>
        <v>836600</v>
      </c>
      <c r="Q66" s="69">
        <f>+_xlfn.XLOOKUP(O66,Hoja3!$L$3:$L$39,Hoja3!$I$3:$I$39)</f>
        <v>435000</v>
      </c>
      <c r="R66" s="69">
        <v>2400</v>
      </c>
      <c r="S66" s="69">
        <f t="shared" si="3"/>
        <v>1274000</v>
      </c>
      <c r="T66" s="69" t="b">
        <f t="shared" si="4"/>
        <v>1</v>
      </c>
      <c r="U66" s="11"/>
      <c r="V66" s="11"/>
      <c r="W66" s="12" t="s">
        <v>26</v>
      </c>
      <c r="X66" s="13">
        <v>2999</v>
      </c>
      <c r="Y66" s="13" t="s">
        <v>257</v>
      </c>
      <c r="Z66" s="13" t="str">
        <f t="shared" si="8"/>
        <v>Más de 2.500 c.c.</v>
      </c>
      <c r="AA66" s="12" t="s">
        <v>27</v>
      </c>
      <c r="AB66" s="14">
        <v>232</v>
      </c>
      <c r="AC66" s="84" t="s">
        <v>32</v>
      </c>
      <c r="AD66" s="1">
        <v>63</v>
      </c>
      <c r="AE66" s="1" t="b">
        <f t="shared" si="5"/>
        <v>1</v>
      </c>
      <c r="AF66" s="1">
        <f>+_xlfn.XLOOKUP(D66,'[3]SOAT A ADQUIRIR 2025 _2026'!$B$2:$B$106,'[3]SOAT A ADQUIRIR 2025 _2026'!$M$2:$M$106)</f>
        <v>232</v>
      </c>
      <c r="AG66" s="1" t="b">
        <f t="shared" si="6"/>
        <v>1</v>
      </c>
      <c r="AH66" s="1" t="b">
        <f t="shared" si="9"/>
        <v>1</v>
      </c>
      <c r="AI66" s="1">
        <f>+_xlfn.XLOOKUP(AB66,Hoja3!$D$3:$D$39,Hoja3!$L$3:$L$39)</f>
        <v>1274000</v>
      </c>
    </row>
    <row r="67" spans="2:35" ht="24" customHeight="1" x14ac:dyDescent="0.3">
      <c r="B67" s="155"/>
      <c r="C67" s="83">
        <v>64</v>
      </c>
      <c r="D67" s="7" t="s">
        <v>137</v>
      </c>
      <c r="E67" s="15" t="s">
        <v>115</v>
      </c>
      <c r="F67" s="15" t="s">
        <v>40</v>
      </c>
      <c r="G67" s="7">
        <v>2013</v>
      </c>
      <c r="H67" s="7">
        <f t="shared" si="1"/>
        <v>13</v>
      </c>
      <c r="I67" s="7" t="str">
        <f t="shared" si="2"/>
        <v>10 o mas años</v>
      </c>
      <c r="J67" s="7" t="s">
        <v>24</v>
      </c>
      <c r="K67" s="16">
        <v>5</v>
      </c>
      <c r="L67" s="10">
        <v>46386</v>
      </c>
      <c r="M67" s="10">
        <f t="shared" si="10"/>
        <v>46387</v>
      </c>
      <c r="N67" s="11">
        <v>46751</v>
      </c>
      <c r="O67" s="66" cm="1">
        <f t="array" ref="O67">_xlfn.IFS(W67="CAMPEROS Y CAMIONETAS",_xlfn.IFS(AND(Z67="Menos de 1.500 c.c.",I67="menos de 10 años"),'TARIFAS MAS RUNT'!$E$14,AND(Z67="Menos de 1.500 c.c.",I67="10 o mas años"),'TARIFAS MAS RUNT'!$E$15,AND(Z67="Entre 1.500 y 2.500 c.c.",I67="menos de 10 años"),'TARIFAS MAS RUNT'!$E$16,AND(Z67="Entre 1.500 y 2.500 c.c.",I67="10 o mas años"),'TARIFAS MAS RUNT'!$E$17,AND(Z67="Más de 2.500 c.c.",I67="menos de 10 años"),'TARIFAS MAS RUNT'!$E$18,AND(Z67="Más de 2.500 c.c.",I67="10 o mas años"),'TARIFAS MAS RUNT'!$E$19,TRUE,"Sin Tarifa"),W67="CARGA O MIXTOS",_xlfn.IFS(Z67="Menos de 5 Toneladas",'TARIFAS MAS RUNT'!$E$20,Z67="Entre 5 y 15 Toneladas",'TARIFAS MAS RUNT'!$E$21,Z67="Más de 15 Toneladas",'TARIFAS MAS RUNT'!$E$22,TRUE,"Sin Tarifa"),W67="OFICIALES ESPECIALES",_xlfn.IFS(Z67="Menos de 1.500 c.c.",'TARIFAS MAS RUNT'!$E$23,Z67="Entre 1.500 y 2.500 c.c.",'TARIFAS MAS RUNT'!$E$24,Z67="Más de 2.500 c.c.",'TARIFAS MAS RUNT'!$E$25,TRUE,"Sin Tarifa"),W67="AUTOMOVILES FAMILIARES",_xlfn.IFS(AND(Z67="Menos de 1.500 c.c.",I67="menos de 10 años"),'TARIFAS MAS RUNT'!$E$26,AND(Z67="Menos de 1.500 c.c.",I67="10 o mas años"),'TARIFAS MAS RUNT'!$E$27,AND(Z67="Entre 1.500 y 2.500 c.c.",I67="menos de 10 años"),'TARIFAS MAS RUNT'!$E$28,AND(Z67="Entre 1.500 y 2.500 c.c.",I67="10 o mas años"),'TARIFAS MAS RUNT'!$E$29,AND(Z67="Más de 2.500 c.c.",I67="menos de 10 años"),'TARIFAS MAS RUNT'!$E$30,AND(Z67="Más de 2.500 c.c.",I67="10 o mas años"),'TARIFAS MAS RUNT'!$E$31,TRUE,"Sin Tarifa"),TRUE,"Clase no encontrada")</f>
        <v>1274000</v>
      </c>
      <c r="P67" s="66">
        <f>+_xlfn.XLOOKUP(O67,'[2]ReporteCotizaciones (2)'!$H$2:$H$90,'[2]ReporteCotizaciones (2)'!$F$2:$F$90)</f>
        <v>836600</v>
      </c>
      <c r="Q67" s="69">
        <f>+_xlfn.XLOOKUP(O67,Hoja3!$L$3:$L$39,Hoja3!$I$3:$I$39)</f>
        <v>435000</v>
      </c>
      <c r="R67" s="69">
        <v>2400</v>
      </c>
      <c r="S67" s="69">
        <f t="shared" si="3"/>
        <v>1274000</v>
      </c>
      <c r="T67" s="69" t="b">
        <f t="shared" si="4"/>
        <v>1</v>
      </c>
      <c r="U67" s="11"/>
      <c r="V67" s="11"/>
      <c r="W67" s="12" t="s">
        <v>26</v>
      </c>
      <c r="X67" s="13">
        <v>2999</v>
      </c>
      <c r="Y67" s="13" t="s">
        <v>257</v>
      </c>
      <c r="Z67" s="13" t="str">
        <f t="shared" si="8"/>
        <v>Más de 2.500 c.c.</v>
      </c>
      <c r="AA67" s="12" t="s">
        <v>27</v>
      </c>
      <c r="AB67" s="14">
        <v>232</v>
      </c>
      <c r="AC67" s="84" t="s">
        <v>37</v>
      </c>
      <c r="AD67" s="1">
        <v>64</v>
      </c>
      <c r="AE67" s="1" t="b">
        <f t="shared" si="5"/>
        <v>1</v>
      </c>
      <c r="AF67" s="1">
        <f>+_xlfn.XLOOKUP(D67,'[3]SOAT A ADQUIRIR 2025 _2026'!$B$2:$B$106,'[3]SOAT A ADQUIRIR 2025 _2026'!$M$2:$M$106)</f>
        <v>232</v>
      </c>
      <c r="AG67" s="1" t="b">
        <f t="shared" si="6"/>
        <v>1</v>
      </c>
      <c r="AH67" s="1" t="b">
        <f t="shared" si="9"/>
        <v>1</v>
      </c>
      <c r="AI67" s="1">
        <f>+_xlfn.XLOOKUP(AB67,Hoja3!$D$3:$D$39,Hoja3!$L$3:$L$39)</f>
        <v>1274000</v>
      </c>
    </row>
    <row r="68" spans="2:35" ht="24" customHeight="1" x14ac:dyDescent="0.3">
      <c r="B68" s="155"/>
      <c r="C68" s="83">
        <v>65</v>
      </c>
      <c r="D68" s="7" t="s">
        <v>138</v>
      </c>
      <c r="E68" s="15" t="s">
        <v>139</v>
      </c>
      <c r="F68" s="15" t="s">
        <v>55</v>
      </c>
      <c r="G68" s="7">
        <v>2013</v>
      </c>
      <c r="H68" s="7">
        <f t="shared" si="1"/>
        <v>13</v>
      </c>
      <c r="I68" s="7" t="str">
        <f t="shared" si="2"/>
        <v>10 o mas años</v>
      </c>
      <c r="J68" s="7" t="s">
        <v>24</v>
      </c>
      <c r="K68" s="7">
        <v>3</v>
      </c>
      <c r="L68" s="10">
        <v>46386</v>
      </c>
      <c r="M68" s="10">
        <f t="shared" ref="M68:M92" si="11">+L68+1</f>
        <v>46387</v>
      </c>
      <c r="N68" s="11">
        <v>46751</v>
      </c>
      <c r="O68" s="66" cm="1">
        <f t="array" ref="O68">_xlfn.IFS(W68="CAMPEROS Y CAMIONETAS",_xlfn.IFS(AND(Z68="Menos de 1.500 c.c.",I68="menos de 10 años"),'TARIFAS MAS RUNT'!$E$14,AND(Z68="Menos de 1.500 c.c.",I68="10 o mas años"),'TARIFAS MAS RUNT'!$E$15,AND(Z68="Entre 1.500 y 2.500 c.c.",I68="menos de 10 años"),'TARIFAS MAS RUNT'!$E$16,AND(Z68="Entre 1.500 y 2.500 c.c.",I68="10 o mas años"),'TARIFAS MAS RUNT'!$E$17,AND(Z68="Más de 2.500 c.c.",I68="menos de 10 años"),'TARIFAS MAS RUNT'!$E$18,AND(Z68="Más de 2.500 c.c.",I68="10 o mas años"),'TARIFAS MAS RUNT'!$E$19,TRUE,"Sin Tarifa"),W68="CARGA O MIXTOS",_xlfn.IFS(Z68="Menos de 5 Toneladas",'TARIFAS MAS RUNT'!$E$20,Z68="Entre 5 y 15 Toneladas",'TARIFAS MAS RUNT'!$E$21,Z68="Más de 15 Toneladas",'TARIFAS MAS RUNT'!$E$22,TRUE,"Sin Tarifa"),W68="OFICIALES ESPECIALES",_xlfn.IFS(Z68="Menos de 1.500 c.c.",'TARIFAS MAS RUNT'!$E$23,Z68="Entre 1.500 y 2.500 c.c.",'TARIFAS MAS RUNT'!$E$24,Z68="Más de 2.500 c.c.",'TARIFAS MAS RUNT'!$E$25,TRUE,"Sin Tarifa"),W68="AUTOMOVILES FAMILIARES",_xlfn.IFS(AND(Z68="Menos de 1.500 c.c.",I68="menos de 10 años"),'TARIFAS MAS RUNT'!$E$26,AND(Z68="Menos de 1.500 c.c.",I68="10 o mas años"),'TARIFAS MAS RUNT'!$E$27,AND(Z68="Entre 1.500 y 2.500 c.c.",I68="menos de 10 años"),'TARIFAS MAS RUNT'!$E$28,AND(Z68="Entre 1.500 y 2.500 c.c.",I68="10 o mas años"),'TARIFAS MAS RUNT'!$E$29,AND(Z68="Más de 2.500 c.c.",I68="menos de 10 años"),'TARIFAS MAS RUNT'!$E$30,AND(Z68="Más de 2.500 c.c.",I68="10 o mas años"),'TARIFAS MAS RUNT'!$E$31,TRUE,"Sin Tarifa"),TRUE,"Clase no encontrada")</f>
        <v>888400</v>
      </c>
      <c r="P68" s="66">
        <f>+_xlfn.XLOOKUP(O68,'[2]ReporteCotizaciones (2)'!$H$2:$H$90,'[2]ReporteCotizaciones (2)'!$F$2:$F$90)</f>
        <v>582900</v>
      </c>
      <c r="Q68" s="69">
        <f>+_xlfn.XLOOKUP(O68,Hoja3!$L$3:$L$39,Hoja3!$I$3:$I$39)</f>
        <v>303100</v>
      </c>
      <c r="R68" s="69">
        <v>2400</v>
      </c>
      <c r="S68" s="69">
        <f t="shared" si="3"/>
        <v>888400</v>
      </c>
      <c r="T68" s="69" t="b">
        <f t="shared" si="4"/>
        <v>1</v>
      </c>
      <c r="U68" s="11"/>
      <c r="V68" s="11"/>
      <c r="W68" s="12" t="s">
        <v>41</v>
      </c>
      <c r="X68" s="13">
        <v>3907</v>
      </c>
      <c r="Y68" s="13">
        <v>4234</v>
      </c>
      <c r="Z68" s="13" t="str">
        <f t="shared" ref="Z68:Z73" si="12">IF(OR(W68="CAMPEROS Y CAMIONETAS",W68="VEHICULOS FAMILIARES",W68="AUTOS NEGOCIO"),        IF(Y68&lt;1500,"Menos de 1.500 c.c.",            IF(Y68&lt;=2500,"Entre 1.500 y 2.500 c.c.","Más de 2.500 c.c.")),        IF(W68="CARGA O MIXTOS",            IF(Y68&lt;5000,"Menos de 5 Toneladas",                IF(Y68&lt;=15000,"Entre 5 y 15 Toneladas","Más de 15 Toneladas")),            IF(W68="OFICIALES ESPECIALES",                IF(Y68&lt;1500,"Menos de 1.500 c.c.",                    IF(Y68&lt;=2500,"Entre 1.500 y 2.500 c.c.","Más de 2.500 c.c.")),                IF(OR(W68="VEHICULOS 6 o más pasajeros",W68="AUTOMOVILES FAMILIARES"),                    IF(Y68&lt;1500,"Menos de 1.500 c.c.",                        IF(Y68&lt;2500,"Entre 1.500 y 2.500 c.c.","2.500 o más c.c.")),                    ""))))</f>
        <v>Menos de 5 Toneladas</v>
      </c>
      <c r="AA68" s="12" t="s">
        <v>48</v>
      </c>
      <c r="AB68" s="14">
        <v>310</v>
      </c>
      <c r="AC68" s="84" t="s">
        <v>43</v>
      </c>
      <c r="AD68" s="1">
        <v>65</v>
      </c>
      <c r="AE68" s="1" t="b">
        <f t="shared" si="5"/>
        <v>1</v>
      </c>
      <c r="AF68" s="1">
        <f>+_xlfn.XLOOKUP(D68,'[3]SOAT A ADQUIRIR 2025 _2026'!$B$2:$B$106,'[3]SOAT A ADQUIRIR 2025 _2026'!$M$2:$M$106)</f>
        <v>310</v>
      </c>
      <c r="AG68" s="1" t="b">
        <f t="shared" si="6"/>
        <v>1</v>
      </c>
      <c r="AH68" s="1" t="b">
        <f t="shared" si="9"/>
        <v>1</v>
      </c>
      <c r="AI68" s="1">
        <f>+_xlfn.XLOOKUP(AB68,Hoja3!$D$3:$D$39,Hoja3!$L$3:$L$39)</f>
        <v>888400</v>
      </c>
    </row>
    <row r="69" spans="2:35" ht="24" customHeight="1" x14ac:dyDescent="0.3">
      <c r="B69" s="155"/>
      <c r="C69" s="83">
        <v>66</v>
      </c>
      <c r="D69" s="7" t="s">
        <v>140</v>
      </c>
      <c r="E69" s="15" t="s">
        <v>139</v>
      </c>
      <c r="F69" s="15" t="s">
        <v>55</v>
      </c>
      <c r="G69" s="7">
        <v>2013</v>
      </c>
      <c r="H69" s="7">
        <f t="shared" ref="H69:H92" si="13">2026-G69</f>
        <v>13</v>
      </c>
      <c r="I69" s="7" t="str">
        <f t="shared" ref="I69:I92" si="14">IF(H69&gt;=10,"10 o mas años","menos de 10 años")</f>
        <v>10 o mas años</v>
      </c>
      <c r="J69" s="7" t="s">
        <v>24</v>
      </c>
      <c r="K69" s="7">
        <v>3</v>
      </c>
      <c r="L69" s="10">
        <v>46386</v>
      </c>
      <c r="M69" s="10">
        <f t="shared" si="11"/>
        <v>46387</v>
      </c>
      <c r="N69" s="11">
        <v>46751</v>
      </c>
      <c r="O69" s="66" cm="1">
        <f t="array" ref="O69">_xlfn.IFS(W69="CAMPEROS Y CAMIONETAS",_xlfn.IFS(AND(Z69="Menos de 1.500 c.c.",I69="menos de 10 años"),'TARIFAS MAS RUNT'!$E$14,AND(Z69="Menos de 1.500 c.c.",I69="10 o mas años"),'TARIFAS MAS RUNT'!$E$15,AND(Z69="Entre 1.500 y 2.500 c.c.",I69="menos de 10 años"),'TARIFAS MAS RUNT'!$E$16,AND(Z69="Entre 1.500 y 2.500 c.c.",I69="10 o mas años"),'TARIFAS MAS RUNT'!$E$17,AND(Z69="Más de 2.500 c.c.",I69="menos de 10 años"),'TARIFAS MAS RUNT'!$E$18,AND(Z69="Más de 2.500 c.c.",I69="10 o mas años"),'TARIFAS MAS RUNT'!$E$19,TRUE,"Sin Tarifa"),W69="CARGA O MIXTOS",_xlfn.IFS(Z69="Menos de 5 Toneladas",'TARIFAS MAS RUNT'!$E$20,Z69="Entre 5 y 15 Toneladas",'TARIFAS MAS RUNT'!$E$21,Z69="Más de 15 Toneladas",'TARIFAS MAS RUNT'!$E$22,TRUE,"Sin Tarifa"),W69="OFICIALES ESPECIALES",_xlfn.IFS(Z69="Menos de 1.500 c.c.",'TARIFAS MAS RUNT'!$E$23,Z69="Entre 1.500 y 2.500 c.c.",'TARIFAS MAS RUNT'!$E$24,Z69="Más de 2.500 c.c.",'TARIFAS MAS RUNT'!$E$25,TRUE,"Sin Tarifa"),W69="AUTOMOVILES FAMILIARES",_xlfn.IFS(AND(Z69="Menos de 1.500 c.c.",I69="menos de 10 años"),'TARIFAS MAS RUNT'!$E$26,AND(Z69="Menos de 1.500 c.c.",I69="10 o mas años"),'TARIFAS MAS RUNT'!$E$27,AND(Z69="Entre 1.500 y 2.500 c.c.",I69="menos de 10 años"),'TARIFAS MAS RUNT'!$E$28,AND(Z69="Entre 1.500 y 2.500 c.c.",I69="10 o mas años"),'TARIFAS MAS RUNT'!$E$29,AND(Z69="Más de 2.500 c.c.",I69="menos de 10 años"),'TARIFAS MAS RUNT'!$E$30,AND(Z69="Más de 2.500 c.c.",I69="10 o mas años"),'TARIFAS MAS RUNT'!$E$31,TRUE,"Sin Tarifa"),TRUE,"Clase no encontrada")</f>
        <v>888400</v>
      </c>
      <c r="P69" s="66">
        <f>+_xlfn.XLOOKUP(O69,'[2]ReporteCotizaciones (2)'!$H$2:$H$90,'[2]ReporteCotizaciones (2)'!$F$2:$F$90)</f>
        <v>582900</v>
      </c>
      <c r="Q69" s="69">
        <f>+_xlfn.XLOOKUP(O69,Hoja3!$L$3:$L$39,Hoja3!$I$3:$I$39)</f>
        <v>303100</v>
      </c>
      <c r="R69" s="69">
        <v>2400</v>
      </c>
      <c r="S69" s="69">
        <f t="shared" ref="S69:S92" si="15">+P69+Q69+R69</f>
        <v>888400</v>
      </c>
      <c r="T69" s="69" t="b">
        <f t="shared" ref="T69:T93" si="16">+O69=S69</f>
        <v>1</v>
      </c>
      <c r="U69" s="11"/>
      <c r="V69" s="11"/>
      <c r="W69" s="12" t="s">
        <v>41</v>
      </c>
      <c r="X69" s="13">
        <v>3907</v>
      </c>
      <c r="Y69" s="13">
        <v>4234</v>
      </c>
      <c r="Z69" s="13" t="str">
        <f t="shared" si="12"/>
        <v>Menos de 5 Toneladas</v>
      </c>
      <c r="AA69" s="12" t="s">
        <v>48</v>
      </c>
      <c r="AB69" s="14">
        <v>310</v>
      </c>
      <c r="AC69" s="84" t="s">
        <v>32</v>
      </c>
      <c r="AD69" s="1">
        <v>66</v>
      </c>
      <c r="AE69" s="1" t="b">
        <f t="shared" ref="AE69:AE93" si="17">+C69=AD69</f>
        <v>1</v>
      </c>
      <c r="AF69" s="1">
        <f>+_xlfn.XLOOKUP(D69,'[3]SOAT A ADQUIRIR 2025 _2026'!$B$2:$B$106,'[3]SOAT A ADQUIRIR 2025 _2026'!$M$2:$M$106)</f>
        <v>310</v>
      </c>
      <c r="AG69" s="1" t="b">
        <f t="shared" ref="AG69:AG93" si="18">+AB69=AF69</f>
        <v>1</v>
      </c>
      <c r="AH69" s="1" t="b">
        <f t="shared" si="9"/>
        <v>1</v>
      </c>
      <c r="AI69" s="1">
        <f>+_xlfn.XLOOKUP(AB69,Hoja3!$D$3:$D$39,Hoja3!$L$3:$L$39)</f>
        <v>888400</v>
      </c>
    </row>
    <row r="70" spans="2:35" ht="24" customHeight="1" x14ac:dyDescent="0.3">
      <c r="B70" s="155"/>
      <c r="C70" s="83">
        <v>67</v>
      </c>
      <c r="D70" s="7" t="s">
        <v>141</v>
      </c>
      <c r="E70" s="15" t="s">
        <v>139</v>
      </c>
      <c r="F70" s="15" t="s">
        <v>55</v>
      </c>
      <c r="G70" s="7">
        <v>2013</v>
      </c>
      <c r="H70" s="7">
        <f t="shared" si="13"/>
        <v>13</v>
      </c>
      <c r="I70" s="7" t="str">
        <f t="shared" si="14"/>
        <v>10 o mas años</v>
      </c>
      <c r="J70" s="7" t="s">
        <v>24</v>
      </c>
      <c r="K70" s="7">
        <v>3</v>
      </c>
      <c r="L70" s="10">
        <v>46386</v>
      </c>
      <c r="M70" s="10">
        <f t="shared" si="11"/>
        <v>46387</v>
      </c>
      <c r="N70" s="11">
        <v>46751</v>
      </c>
      <c r="O70" s="66" cm="1">
        <f t="array" ref="O70">_xlfn.IFS(W70="CAMPEROS Y CAMIONETAS",_xlfn.IFS(AND(Z70="Menos de 1.500 c.c.",I70="menos de 10 años"),'TARIFAS MAS RUNT'!$E$14,AND(Z70="Menos de 1.500 c.c.",I70="10 o mas años"),'TARIFAS MAS RUNT'!$E$15,AND(Z70="Entre 1.500 y 2.500 c.c.",I70="menos de 10 años"),'TARIFAS MAS RUNT'!$E$16,AND(Z70="Entre 1.500 y 2.500 c.c.",I70="10 o mas años"),'TARIFAS MAS RUNT'!$E$17,AND(Z70="Más de 2.500 c.c.",I70="menos de 10 años"),'TARIFAS MAS RUNT'!$E$18,AND(Z70="Más de 2.500 c.c.",I70="10 o mas años"),'TARIFAS MAS RUNT'!$E$19,TRUE,"Sin Tarifa"),W70="CARGA O MIXTOS",_xlfn.IFS(Z70="Menos de 5 Toneladas",'TARIFAS MAS RUNT'!$E$20,Z70="Entre 5 y 15 Toneladas",'TARIFAS MAS RUNT'!$E$21,Z70="Más de 15 Toneladas",'TARIFAS MAS RUNT'!$E$22,TRUE,"Sin Tarifa"),W70="OFICIALES ESPECIALES",_xlfn.IFS(Z70="Menos de 1.500 c.c.",'TARIFAS MAS RUNT'!$E$23,Z70="Entre 1.500 y 2.500 c.c.",'TARIFAS MAS RUNT'!$E$24,Z70="Más de 2.500 c.c.",'TARIFAS MAS RUNT'!$E$25,TRUE,"Sin Tarifa"),W70="AUTOMOVILES FAMILIARES",_xlfn.IFS(AND(Z70="Menos de 1.500 c.c.",I70="menos de 10 años"),'TARIFAS MAS RUNT'!$E$26,AND(Z70="Menos de 1.500 c.c.",I70="10 o mas años"),'TARIFAS MAS RUNT'!$E$27,AND(Z70="Entre 1.500 y 2.500 c.c.",I70="menos de 10 años"),'TARIFAS MAS RUNT'!$E$28,AND(Z70="Entre 1.500 y 2.500 c.c.",I70="10 o mas años"),'TARIFAS MAS RUNT'!$E$29,AND(Z70="Más de 2.500 c.c.",I70="menos de 10 años"),'TARIFAS MAS RUNT'!$E$30,AND(Z70="Más de 2.500 c.c.",I70="10 o mas años"),'TARIFAS MAS RUNT'!$E$31,TRUE,"Sin Tarifa"),TRUE,"Clase no encontrada")</f>
        <v>888400</v>
      </c>
      <c r="P70" s="66">
        <f>+_xlfn.XLOOKUP(O70,'[2]ReporteCotizaciones (2)'!$H$2:$H$90,'[2]ReporteCotizaciones (2)'!$F$2:$F$90)</f>
        <v>582900</v>
      </c>
      <c r="Q70" s="69">
        <f>+_xlfn.XLOOKUP(O70,Hoja3!$L$3:$L$39,Hoja3!$I$3:$I$39)</f>
        <v>303100</v>
      </c>
      <c r="R70" s="69">
        <v>2400</v>
      </c>
      <c r="S70" s="69">
        <f t="shared" si="15"/>
        <v>888400</v>
      </c>
      <c r="T70" s="69" t="b">
        <f t="shared" si="16"/>
        <v>1</v>
      </c>
      <c r="U70" s="11"/>
      <c r="V70" s="11"/>
      <c r="W70" s="12" t="s">
        <v>41</v>
      </c>
      <c r="X70" s="13">
        <v>3907</v>
      </c>
      <c r="Y70" s="13">
        <v>4234</v>
      </c>
      <c r="Z70" s="13" t="str">
        <f t="shared" si="12"/>
        <v>Menos de 5 Toneladas</v>
      </c>
      <c r="AA70" s="12" t="s">
        <v>48</v>
      </c>
      <c r="AB70" s="14">
        <v>310</v>
      </c>
      <c r="AC70" s="84" t="s">
        <v>32</v>
      </c>
      <c r="AD70" s="1">
        <v>67</v>
      </c>
      <c r="AE70" s="1" t="b">
        <f t="shared" si="17"/>
        <v>1</v>
      </c>
      <c r="AF70" s="1">
        <f>+_xlfn.XLOOKUP(D70,'[3]SOAT A ADQUIRIR 2025 _2026'!$B$2:$B$106,'[3]SOAT A ADQUIRIR 2025 _2026'!$M$2:$M$106)</f>
        <v>310</v>
      </c>
      <c r="AG70" s="1" t="b">
        <f t="shared" si="18"/>
        <v>1</v>
      </c>
      <c r="AH70" s="1" t="b">
        <f t="shared" si="9"/>
        <v>1</v>
      </c>
      <c r="AI70" s="1">
        <f>+_xlfn.XLOOKUP(AB70,Hoja3!$D$3:$D$39,Hoja3!$L$3:$L$39)</f>
        <v>888400</v>
      </c>
    </row>
    <row r="71" spans="2:35" ht="24" customHeight="1" x14ac:dyDescent="0.3">
      <c r="B71" s="155"/>
      <c r="C71" s="83">
        <v>68</v>
      </c>
      <c r="D71" s="7" t="s">
        <v>142</v>
      </c>
      <c r="E71" s="15" t="s">
        <v>139</v>
      </c>
      <c r="F71" s="15" t="s">
        <v>55</v>
      </c>
      <c r="G71" s="7">
        <v>2013</v>
      </c>
      <c r="H71" s="7">
        <f t="shared" si="13"/>
        <v>13</v>
      </c>
      <c r="I71" s="7" t="str">
        <f t="shared" si="14"/>
        <v>10 o mas años</v>
      </c>
      <c r="J71" s="7" t="s">
        <v>24</v>
      </c>
      <c r="K71" s="7">
        <v>3</v>
      </c>
      <c r="L71" s="10">
        <v>46386</v>
      </c>
      <c r="M71" s="10">
        <f t="shared" si="11"/>
        <v>46387</v>
      </c>
      <c r="N71" s="11">
        <v>46751</v>
      </c>
      <c r="O71" s="66" cm="1">
        <f t="array" ref="O71">_xlfn.IFS(W71="CAMPEROS Y CAMIONETAS",_xlfn.IFS(AND(Z71="Menos de 1.500 c.c.",I71="menos de 10 años"),'TARIFAS MAS RUNT'!$E$14,AND(Z71="Menos de 1.500 c.c.",I71="10 o mas años"),'TARIFAS MAS RUNT'!$E$15,AND(Z71="Entre 1.500 y 2.500 c.c.",I71="menos de 10 años"),'TARIFAS MAS RUNT'!$E$16,AND(Z71="Entre 1.500 y 2.500 c.c.",I71="10 o mas años"),'TARIFAS MAS RUNT'!$E$17,AND(Z71="Más de 2.500 c.c.",I71="menos de 10 años"),'TARIFAS MAS RUNT'!$E$18,AND(Z71="Más de 2.500 c.c.",I71="10 o mas años"),'TARIFAS MAS RUNT'!$E$19,TRUE,"Sin Tarifa"),W71="CARGA O MIXTOS",_xlfn.IFS(Z71="Menos de 5 Toneladas",'TARIFAS MAS RUNT'!$E$20,Z71="Entre 5 y 15 Toneladas",'TARIFAS MAS RUNT'!$E$21,Z71="Más de 15 Toneladas",'TARIFAS MAS RUNT'!$E$22,TRUE,"Sin Tarifa"),W71="OFICIALES ESPECIALES",_xlfn.IFS(Z71="Menos de 1.500 c.c.",'TARIFAS MAS RUNT'!$E$23,Z71="Entre 1.500 y 2.500 c.c.",'TARIFAS MAS RUNT'!$E$24,Z71="Más de 2.500 c.c.",'TARIFAS MAS RUNT'!$E$25,TRUE,"Sin Tarifa"),W71="AUTOMOVILES FAMILIARES",_xlfn.IFS(AND(Z71="Menos de 1.500 c.c.",I71="menos de 10 años"),'TARIFAS MAS RUNT'!$E$26,AND(Z71="Menos de 1.500 c.c.",I71="10 o mas años"),'TARIFAS MAS RUNT'!$E$27,AND(Z71="Entre 1.500 y 2.500 c.c.",I71="menos de 10 años"),'TARIFAS MAS RUNT'!$E$28,AND(Z71="Entre 1.500 y 2.500 c.c.",I71="10 o mas años"),'TARIFAS MAS RUNT'!$E$29,AND(Z71="Más de 2.500 c.c.",I71="menos de 10 años"),'TARIFAS MAS RUNT'!$E$30,AND(Z71="Más de 2.500 c.c.",I71="10 o mas años"),'TARIFAS MAS RUNT'!$E$31,TRUE,"Sin Tarifa"),TRUE,"Clase no encontrada")</f>
        <v>888400</v>
      </c>
      <c r="P71" s="66">
        <f>+_xlfn.XLOOKUP(O71,'[2]ReporteCotizaciones (2)'!$H$2:$H$90,'[2]ReporteCotizaciones (2)'!$F$2:$F$90)</f>
        <v>582900</v>
      </c>
      <c r="Q71" s="69">
        <f>+_xlfn.XLOOKUP(O71,Hoja3!$L$3:$L$39,Hoja3!$I$3:$I$39)</f>
        <v>303100</v>
      </c>
      <c r="R71" s="69">
        <v>2400</v>
      </c>
      <c r="S71" s="69">
        <f t="shared" si="15"/>
        <v>888400</v>
      </c>
      <c r="T71" s="69" t="b">
        <f t="shared" si="16"/>
        <v>1</v>
      </c>
      <c r="U71" s="11"/>
      <c r="V71" s="11"/>
      <c r="W71" s="12" t="s">
        <v>41</v>
      </c>
      <c r="X71" s="13">
        <v>3907</v>
      </c>
      <c r="Y71" s="13">
        <v>4234</v>
      </c>
      <c r="Z71" s="13" t="str">
        <f t="shared" si="12"/>
        <v>Menos de 5 Toneladas</v>
      </c>
      <c r="AA71" s="12" t="s">
        <v>48</v>
      </c>
      <c r="AB71" s="14">
        <v>310</v>
      </c>
      <c r="AC71" s="84" t="s">
        <v>30</v>
      </c>
      <c r="AD71" s="1">
        <v>68</v>
      </c>
      <c r="AE71" s="1" t="b">
        <f t="shared" si="17"/>
        <v>1</v>
      </c>
      <c r="AF71" s="1">
        <f>+_xlfn.XLOOKUP(D71,'[3]SOAT A ADQUIRIR 2025 _2026'!$B$2:$B$106,'[3]SOAT A ADQUIRIR 2025 _2026'!$M$2:$M$106)</f>
        <v>310</v>
      </c>
      <c r="AG71" s="1" t="b">
        <f t="shared" si="18"/>
        <v>1</v>
      </c>
      <c r="AH71" s="1" t="b">
        <f t="shared" si="9"/>
        <v>1</v>
      </c>
      <c r="AI71" s="1">
        <f>+_xlfn.XLOOKUP(AB71,Hoja3!$D$3:$D$39,Hoja3!$L$3:$L$39)</f>
        <v>888400</v>
      </c>
    </row>
    <row r="72" spans="2:35" ht="24" customHeight="1" x14ac:dyDescent="0.3">
      <c r="B72" s="155"/>
      <c r="C72" s="83">
        <v>69</v>
      </c>
      <c r="D72" s="7" t="s">
        <v>143</v>
      </c>
      <c r="E72" s="15" t="s">
        <v>39</v>
      </c>
      <c r="F72" s="15" t="s">
        <v>40</v>
      </c>
      <c r="G72" s="7">
        <v>2014</v>
      </c>
      <c r="H72" s="7">
        <f t="shared" si="13"/>
        <v>12</v>
      </c>
      <c r="I72" s="7" t="str">
        <f t="shared" si="14"/>
        <v>10 o mas años</v>
      </c>
      <c r="J72" s="7" t="s">
        <v>24</v>
      </c>
      <c r="K72" s="16">
        <v>2</v>
      </c>
      <c r="L72" s="10">
        <v>46386</v>
      </c>
      <c r="M72" s="10">
        <f t="shared" si="11"/>
        <v>46387</v>
      </c>
      <c r="N72" s="11">
        <v>46751</v>
      </c>
      <c r="O72" s="66" cm="1">
        <f t="array" ref="O72">_xlfn.IFS(W72="CAMPEROS Y CAMIONETAS",_xlfn.IFS(AND(Z72="Menos de 1.500 c.c.",I72="menos de 10 años"),'TARIFAS MAS RUNT'!$E$14,AND(Z72="Menos de 1.500 c.c.",I72="10 o mas años"),'TARIFAS MAS RUNT'!$E$15,AND(Z72="Entre 1.500 y 2.500 c.c.",I72="menos de 10 años"),'TARIFAS MAS RUNT'!$E$16,AND(Z72="Entre 1.500 y 2.500 c.c.",I72="10 o mas años"),'TARIFAS MAS RUNT'!$E$17,AND(Z72="Más de 2.500 c.c.",I72="menos de 10 años"),'TARIFAS MAS RUNT'!$E$18,AND(Z72="Más de 2.500 c.c.",I72="10 o mas años"),'TARIFAS MAS RUNT'!$E$19,TRUE,"Sin Tarifa"),W72="CARGA O MIXTOS",_xlfn.IFS(Z72="Menos de 5 Toneladas",'TARIFAS MAS RUNT'!$E$20,Z72="Entre 5 y 15 Toneladas",'TARIFAS MAS RUNT'!$E$21,Z72="Más de 15 Toneladas",'TARIFAS MAS RUNT'!$E$22,TRUE,"Sin Tarifa"),W72="OFICIALES ESPECIALES",_xlfn.IFS(Z72="Menos de 1.500 c.c.",'TARIFAS MAS RUNT'!$E$23,Z72="Entre 1.500 y 2.500 c.c.",'TARIFAS MAS RUNT'!$E$24,Z72="Más de 2.500 c.c.",'TARIFAS MAS RUNT'!$E$25,TRUE,"Sin Tarifa"),W72="AUTOMOVILES FAMILIARES",_xlfn.IFS(AND(Z72="Menos de 1.500 c.c.",I72="menos de 10 años"),'TARIFAS MAS RUNT'!$E$26,AND(Z72="Menos de 1.500 c.c.",I72="10 o mas años"),'TARIFAS MAS RUNT'!$E$27,AND(Z72="Entre 1.500 y 2.500 c.c.",I72="menos de 10 años"),'TARIFAS MAS RUNT'!$E$28,AND(Z72="Entre 1.500 y 2.500 c.c.",I72="10 o mas años"),'TARIFAS MAS RUNT'!$E$29,AND(Z72="Más de 2.500 c.c.",I72="menos de 10 años"),'TARIFAS MAS RUNT'!$E$30,AND(Z72="Más de 2.500 c.c.",I72="10 o mas años"),'TARIFAS MAS RUNT'!$E$31,TRUE,"Sin Tarifa"),TRUE,"Clase no encontrada")</f>
        <v>888400</v>
      </c>
      <c r="P72" s="66">
        <f>+_xlfn.XLOOKUP(O72,'[2]ReporteCotizaciones (2)'!$H$2:$H$90,'[2]ReporteCotizaciones (2)'!$F$2:$F$90)</f>
        <v>582900</v>
      </c>
      <c r="Q72" s="69">
        <f>+_xlfn.XLOOKUP(O72,Hoja3!$L$3:$L$39,Hoja3!$I$3:$I$39)</f>
        <v>303100</v>
      </c>
      <c r="R72" s="69">
        <v>2400</v>
      </c>
      <c r="S72" s="69">
        <f t="shared" si="15"/>
        <v>888400</v>
      </c>
      <c r="T72" s="69" t="b">
        <f t="shared" si="16"/>
        <v>1</v>
      </c>
      <c r="U72" s="11"/>
      <c r="V72" s="11"/>
      <c r="W72" s="12" t="s">
        <v>41</v>
      </c>
      <c r="X72" s="13">
        <v>2771</v>
      </c>
      <c r="Y72" s="13">
        <v>1300</v>
      </c>
      <c r="Z72" s="13" t="str">
        <f t="shared" si="12"/>
        <v>Menos de 5 Toneladas</v>
      </c>
      <c r="AA72" s="12" t="s">
        <v>48</v>
      </c>
      <c r="AB72" s="14">
        <v>310</v>
      </c>
      <c r="AC72" s="84" t="s">
        <v>37</v>
      </c>
      <c r="AD72" s="1">
        <v>69</v>
      </c>
      <c r="AE72" s="1" t="b">
        <f t="shared" si="17"/>
        <v>1</v>
      </c>
      <c r="AF72" s="28">
        <f>+_xlfn.XLOOKUP(D72,'[3]SOAT A ADQUIRIR 2025 _2026'!$B$2:$B$106,'[3]SOAT A ADQUIRIR 2025 _2026'!$M$2:$M$106)</f>
        <v>232</v>
      </c>
      <c r="AG72" s="24" t="b">
        <f t="shared" si="18"/>
        <v>0</v>
      </c>
      <c r="AH72" s="1" t="b">
        <f t="shared" si="9"/>
        <v>1</v>
      </c>
      <c r="AI72" s="1">
        <f>+_xlfn.XLOOKUP(AB72,Hoja3!$D$3:$D$39,Hoja3!$L$3:$L$39)</f>
        <v>888400</v>
      </c>
    </row>
    <row r="73" spans="2:35" ht="24" customHeight="1" x14ac:dyDescent="0.3">
      <c r="B73" s="155"/>
      <c r="C73" s="83">
        <v>70</v>
      </c>
      <c r="D73" s="7" t="s">
        <v>144</v>
      </c>
      <c r="E73" s="15" t="s">
        <v>39</v>
      </c>
      <c r="F73" s="15" t="s">
        <v>40</v>
      </c>
      <c r="G73" s="7">
        <v>2014</v>
      </c>
      <c r="H73" s="7">
        <f t="shared" si="13"/>
        <v>12</v>
      </c>
      <c r="I73" s="7" t="str">
        <f t="shared" si="14"/>
        <v>10 o mas años</v>
      </c>
      <c r="J73" s="7" t="s">
        <v>24</v>
      </c>
      <c r="K73" s="16">
        <v>2</v>
      </c>
      <c r="L73" s="10">
        <v>46386</v>
      </c>
      <c r="M73" s="10">
        <f t="shared" si="11"/>
        <v>46387</v>
      </c>
      <c r="N73" s="11">
        <v>46751</v>
      </c>
      <c r="O73" s="66" cm="1">
        <f t="array" ref="O73">_xlfn.IFS(W73="CAMPEROS Y CAMIONETAS",_xlfn.IFS(AND(Z73="Menos de 1.500 c.c.",I73="menos de 10 años"),'TARIFAS MAS RUNT'!$E$14,AND(Z73="Menos de 1.500 c.c.",I73="10 o mas años"),'TARIFAS MAS RUNT'!$E$15,AND(Z73="Entre 1.500 y 2.500 c.c.",I73="menos de 10 años"),'TARIFAS MAS RUNT'!$E$16,AND(Z73="Entre 1.500 y 2.500 c.c.",I73="10 o mas años"),'TARIFAS MAS RUNT'!$E$17,AND(Z73="Más de 2.500 c.c.",I73="menos de 10 años"),'TARIFAS MAS RUNT'!$E$18,AND(Z73="Más de 2.500 c.c.",I73="10 o mas años"),'TARIFAS MAS RUNT'!$E$19,TRUE,"Sin Tarifa"),W73="CARGA O MIXTOS",_xlfn.IFS(Z73="Menos de 5 Toneladas",'TARIFAS MAS RUNT'!$E$20,Z73="Entre 5 y 15 Toneladas",'TARIFAS MAS RUNT'!$E$21,Z73="Más de 15 Toneladas",'TARIFAS MAS RUNT'!$E$22,TRUE,"Sin Tarifa"),W73="OFICIALES ESPECIALES",_xlfn.IFS(Z73="Menos de 1.500 c.c.",'TARIFAS MAS RUNT'!$E$23,Z73="Entre 1.500 y 2.500 c.c.",'TARIFAS MAS RUNT'!$E$24,Z73="Más de 2.500 c.c.",'TARIFAS MAS RUNT'!$E$25,TRUE,"Sin Tarifa"),W73="AUTOMOVILES FAMILIARES",_xlfn.IFS(AND(Z73="Menos de 1.500 c.c.",I73="menos de 10 años"),'TARIFAS MAS RUNT'!$E$26,AND(Z73="Menos de 1.500 c.c.",I73="10 o mas años"),'TARIFAS MAS RUNT'!$E$27,AND(Z73="Entre 1.500 y 2.500 c.c.",I73="menos de 10 años"),'TARIFAS MAS RUNT'!$E$28,AND(Z73="Entre 1.500 y 2.500 c.c.",I73="10 o mas años"),'TARIFAS MAS RUNT'!$E$29,AND(Z73="Más de 2.500 c.c.",I73="menos de 10 años"),'TARIFAS MAS RUNT'!$E$30,AND(Z73="Más de 2.500 c.c.",I73="10 o mas años"),'TARIFAS MAS RUNT'!$E$31,TRUE,"Sin Tarifa"),TRUE,"Clase no encontrada")</f>
        <v>888400</v>
      </c>
      <c r="P73" s="66">
        <f>+_xlfn.XLOOKUP(O73,'[2]ReporteCotizaciones (2)'!$H$2:$H$90,'[2]ReporteCotizaciones (2)'!$F$2:$F$90)</f>
        <v>582900</v>
      </c>
      <c r="Q73" s="69">
        <f>+_xlfn.XLOOKUP(O73,Hoja3!$L$3:$L$39,Hoja3!$I$3:$I$39)</f>
        <v>303100</v>
      </c>
      <c r="R73" s="69">
        <v>2400</v>
      </c>
      <c r="S73" s="69">
        <f t="shared" si="15"/>
        <v>888400</v>
      </c>
      <c r="T73" s="69" t="b">
        <f t="shared" si="16"/>
        <v>1</v>
      </c>
      <c r="U73" s="11"/>
      <c r="V73" s="11"/>
      <c r="W73" s="12" t="s">
        <v>41</v>
      </c>
      <c r="X73" s="13">
        <v>2771</v>
      </c>
      <c r="Y73" s="13">
        <v>1300</v>
      </c>
      <c r="Z73" s="13" t="str">
        <f t="shared" si="12"/>
        <v>Menos de 5 Toneladas</v>
      </c>
      <c r="AA73" s="12" t="s">
        <v>48</v>
      </c>
      <c r="AB73" s="14">
        <v>310</v>
      </c>
      <c r="AC73" s="84" t="s">
        <v>37</v>
      </c>
      <c r="AD73" s="1">
        <v>70</v>
      </c>
      <c r="AE73" s="1" t="b">
        <f t="shared" si="17"/>
        <v>1</v>
      </c>
      <c r="AF73" s="28">
        <f>+_xlfn.XLOOKUP(D73,'[3]SOAT A ADQUIRIR 2025 _2026'!$B$2:$B$106,'[3]SOAT A ADQUIRIR 2025 _2026'!$M$2:$M$106)</f>
        <v>232</v>
      </c>
      <c r="AG73" s="24" t="b">
        <f t="shared" si="18"/>
        <v>0</v>
      </c>
      <c r="AH73" s="1" t="b">
        <f t="shared" si="9"/>
        <v>1</v>
      </c>
      <c r="AI73" s="1">
        <f>+_xlfn.XLOOKUP(AB73,Hoja3!$D$3:$D$39,Hoja3!$L$3:$L$39)</f>
        <v>888400</v>
      </c>
    </row>
    <row r="74" spans="2:35" ht="24" customHeight="1" x14ac:dyDescent="0.3">
      <c r="B74" s="155"/>
      <c r="C74" s="83">
        <v>71</v>
      </c>
      <c r="D74" s="7" t="s">
        <v>145</v>
      </c>
      <c r="E74" s="15" t="s">
        <v>105</v>
      </c>
      <c r="F74" s="15" t="s">
        <v>106</v>
      </c>
      <c r="G74" s="7">
        <v>2015</v>
      </c>
      <c r="H74" s="7">
        <f t="shared" si="13"/>
        <v>11</v>
      </c>
      <c r="I74" s="7" t="str">
        <f t="shared" si="14"/>
        <v>10 o mas años</v>
      </c>
      <c r="J74" s="7" t="s">
        <v>24</v>
      </c>
      <c r="K74" s="7">
        <v>5</v>
      </c>
      <c r="L74" s="10">
        <v>46386</v>
      </c>
      <c r="M74" s="10">
        <f t="shared" si="11"/>
        <v>46387</v>
      </c>
      <c r="N74" s="11">
        <v>46751</v>
      </c>
      <c r="O74" s="66" cm="1">
        <f t="array" ref="O74">_xlfn.IFS(W74="CAMPEROS Y CAMIONETAS",_xlfn.IFS(AND(Z74="Menos de 1.500 c.c.",I74="menos de 10 años"),'TARIFAS MAS RUNT'!$E$14,AND(Z74="Menos de 1.500 c.c.",I74="10 o mas años"),'TARIFAS MAS RUNT'!$E$15,AND(Z74="Entre 1.500 y 2.500 c.c.",I74="menos de 10 años"),'TARIFAS MAS RUNT'!$E$16,AND(Z74="Entre 1.500 y 2.500 c.c.",I74="10 o mas años"),'TARIFAS MAS RUNT'!$E$17,AND(Z74="Más de 2.500 c.c.",I74="menos de 10 años"),'TARIFAS MAS RUNT'!$E$18,AND(Z74="Más de 2.500 c.c.",I74="10 o mas años"),'TARIFAS MAS RUNT'!$E$19,TRUE,"Sin Tarifa"),W74="CARGA O MIXTOS",_xlfn.IFS(Z74="Menos de 5 Toneladas",'TARIFAS MAS RUNT'!$E$20,Z74="Entre 5 y 15 Toneladas",'TARIFAS MAS RUNT'!$E$21,Z74="Más de 15 Toneladas",'TARIFAS MAS RUNT'!$E$22,TRUE,"Sin Tarifa"),W74="OFICIALES ESPECIALES",_xlfn.IFS(Z74="Menos de 1.500 c.c.",'TARIFAS MAS RUNT'!$E$23,Z74="Entre 1.500 y 2.500 c.c.",'TARIFAS MAS RUNT'!$E$24,Z74="Más de 2.500 c.c.",'TARIFAS MAS RUNT'!$E$25,TRUE,"Sin Tarifa"),W74="AUTOMOVILES FAMILIARES",_xlfn.IFS(AND(Z74="Menos de 1.500 c.c.",I74="menos de 10 años"),'TARIFAS MAS RUNT'!$E$26,AND(Z74="Menos de 1.500 c.c.",I74="10 o mas años"),'TARIFAS MAS RUNT'!$E$27,AND(Z74="Entre 1.500 y 2.500 c.c.",I74="menos de 10 años"),'TARIFAS MAS RUNT'!$E$28,AND(Z74="Entre 1.500 y 2.500 c.c.",I74="10 o mas años"),'TARIFAS MAS RUNT'!$E$29,AND(Z74="Más de 2.500 c.c.",I74="menos de 10 años"),'TARIFAS MAS RUNT'!$E$30,AND(Z74="Más de 2.500 c.c.",I74="10 o mas años"),'TARIFAS MAS RUNT'!$E$31,TRUE,"Sin Tarifa"),TRUE,"Clase no encontrada")</f>
        <v>1121400</v>
      </c>
      <c r="P74" s="66">
        <f>+_xlfn.XLOOKUP(O74,'[2]ReporteCotizaciones (2)'!$H$2:$H$90,'[2]ReporteCotizaciones (2)'!$F$2:$F$90)</f>
        <v>736200</v>
      </c>
      <c r="Q74" s="69">
        <f>+_xlfn.XLOOKUP(O74,Hoja3!$L$3:$L$39,Hoja3!$I$3:$I$39)</f>
        <v>382800</v>
      </c>
      <c r="R74" s="69">
        <v>2400</v>
      </c>
      <c r="S74" s="69">
        <f t="shared" si="15"/>
        <v>1121400</v>
      </c>
      <c r="T74" s="69" t="b">
        <f t="shared" si="16"/>
        <v>1</v>
      </c>
      <c r="U74" s="11"/>
      <c r="V74" s="11"/>
      <c r="W74" s="12" t="s">
        <v>26</v>
      </c>
      <c r="X74" s="13">
        <v>2184</v>
      </c>
      <c r="Y74" s="13" t="s">
        <v>257</v>
      </c>
      <c r="Z74" s="13" t="str">
        <f t="shared" ref="Z74:Z92" si="19">IF(OR(W74="CAMPEROS Y CAMIONETAS",W74="VEHICULOS FAMILIARES",W74="AUTOS NEGOCIO"),        IF(X74&lt;1500,"Menos de 1.500 c.c.",            IF(X74&lt;=2500,"Entre 1.500 y 2.500 c.c.","Más de 2.500 c.c.")),        IF(W74="CARGA O MIXTOS",            IF(X74&lt;5000,"Menos de 5 Toneladas",                IF(X74&lt;=15000,"Entre 5 y 15 Toneladas","Más de 15 Toneladas")),            IF(W74="OFICIALES ESPECIALES",                IF(X74&lt;1500,"Menos de 1.500 c.c.",                    IF(X74&lt;=2500,"Entre 1.500 y 2.500 c.c.","Más de 2.500 c.c.")),                IF(OR(W74="VEHICULOS 6 o más pasajeros",W74="AUTOMOVILES FAMILIARES"),                    IF(X74&lt;1500,"Menos de 1.500 c.c.",                        IF(X74&lt;2500,"Entre 1.500 y 2.500 c.c.","2.500 o más c.c.")),                    ""))))</f>
        <v>Entre 1.500 y 2.500 c.c.</v>
      </c>
      <c r="AA74" s="12" t="s">
        <v>27</v>
      </c>
      <c r="AB74" s="14">
        <v>222</v>
      </c>
      <c r="AC74" s="84" t="s">
        <v>37</v>
      </c>
      <c r="AD74" s="1">
        <v>71</v>
      </c>
      <c r="AE74" s="1" t="b">
        <f t="shared" si="17"/>
        <v>1</v>
      </c>
      <c r="AF74" s="1">
        <f>+_xlfn.XLOOKUP(D74,'[3]SOAT A ADQUIRIR 2025 _2026'!$B$2:$B$106,'[3]SOAT A ADQUIRIR 2025 _2026'!$M$2:$M$106)</f>
        <v>222</v>
      </c>
      <c r="AG74" s="1" t="b">
        <f t="shared" si="18"/>
        <v>1</v>
      </c>
      <c r="AH74" s="1" t="b">
        <f t="shared" si="9"/>
        <v>1</v>
      </c>
      <c r="AI74" s="1">
        <f>+_xlfn.XLOOKUP(AB74,Hoja3!$D$3:$D$39,Hoja3!$L$3:$L$39)</f>
        <v>1121400</v>
      </c>
    </row>
    <row r="75" spans="2:35" ht="24" customHeight="1" x14ac:dyDescent="0.3">
      <c r="B75" s="155"/>
      <c r="C75" s="83">
        <v>72</v>
      </c>
      <c r="D75" s="7" t="s">
        <v>146</v>
      </c>
      <c r="E75" s="15" t="s">
        <v>89</v>
      </c>
      <c r="F75" s="15" t="s">
        <v>67</v>
      </c>
      <c r="G75" s="7">
        <v>2015</v>
      </c>
      <c r="H75" s="7">
        <f t="shared" si="13"/>
        <v>11</v>
      </c>
      <c r="I75" s="7" t="str">
        <f t="shared" si="14"/>
        <v>10 o mas años</v>
      </c>
      <c r="J75" s="7" t="s">
        <v>24</v>
      </c>
      <c r="K75" s="16">
        <v>5</v>
      </c>
      <c r="L75" s="10">
        <v>46386</v>
      </c>
      <c r="M75" s="10">
        <f t="shared" si="11"/>
        <v>46387</v>
      </c>
      <c r="N75" s="11">
        <v>46751</v>
      </c>
      <c r="O75" s="66" cm="1">
        <f t="array" ref="O75">_xlfn.IFS(W75="CAMPEROS Y CAMIONETAS",_xlfn.IFS(AND(Z75="Menos de 1.500 c.c.",I75="menos de 10 años"),'TARIFAS MAS RUNT'!$E$14,AND(Z75="Menos de 1.500 c.c.",I75="10 o mas años"),'TARIFAS MAS RUNT'!$E$15,AND(Z75="Entre 1.500 y 2.500 c.c.",I75="menos de 10 años"),'TARIFAS MAS RUNT'!$E$16,AND(Z75="Entre 1.500 y 2.500 c.c.",I75="10 o mas años"),'TARIFAS MAS RUNT'!$E$17,AND(Z75="Más de 2.500 c.c.",I75="menos de 10 años"),'TARIFAS MAS RUNT'!$E$18,AND(Z75="Más de 2.500 c.c.",I75="10 o mas años"),'TARIFAS MAS RUNT'!$E$19,TRUE,"Sin Tarifa"),W75="CARGA O MIXTOS",_xlfn.IFS(Z75="Menos de 5 Toneladas",'TARIFAS MAS RUNT'!$E$20,Z75="Entre 5 y 15 Toneladas",'TARIFAS MAS RUNT'!$E$21,Z75="Más de 15 Toneladas",'TARIFAS MAS RUNT'!$E$22,TRUE,"Sin Tarifa"),W75="OFICIALES ESPECIALES",_xlfn.IFS(Z75="Menos de 1.500 c.c.",'TARIFAS MAS RUNT'!$E$23,Z75="Entre 1.500 y 2.500 c.c.",'TARIFAS MAS RUNT'!$E$24,Z75="Más de 2.500 c.c.",'TARIFAS MAS RUNT'!$E$25,TRUE,"Sin Tarifa"),W75="AUTOMOVILES FAMILIARES",_xlfn.IFS(AND(Z75="Menos de 1.500 c.c.",I75="menos de 10 años"),'TARIFAS MAS RUNT'!$E$26,AND(Z75="Menos de 1.500 c.c.",I75="10 o mas años"),'TARIFAS MAS RUNT'!$E$27,AND(Z75="Entre 1.500 y 2.500 c.c.",I75="menos de 10 años"),'TARIFAS MAS RUNT'!$E$28,AND(Z75="Entre 1.500 y 2.500 c.c.",I75="10 o mas años"),'TARIFAS MAS RUNT'!$E$29,AND(Z75="Más de 2.500 c.c.",I75="menos de 10 años"),'TARIFAS MAS RUNT'!$E$30,AND(Z75="Más de 2.500 c.c.",I75="10 o mas años"),'TARIFAS MAS RUNT'!$E$31,TRUE,"Sin Tarifa"),TRUE,"Clase no encontrada")</f>
        <v>1121400</v>
      </c>
      <c r="P75" s="66">
        <f>+_xlfn.XLOOKUP(O75,'[2]ReporteCotizaciones (2)'!$H$2:$H$90,'[2]ReporteCotizaciones (2)'!$F$2:$F$90)</f>
        <v>736200</v>
      </c>
      <c r="Q75" s="69">
        <f>+_xlfn.XLOOKUP(O75,Hoja3!$L$3:$L$39,Hoja3!$I$3:$I$39)</f>
        <v>382800</v>
      </c>
      <c r="R75" s="69">
        <v>2400</v>
      </c>
      <c r="S75" s="69">
        <f t="shared" si="15"/>
        <v>1121400</v>
      </c>
      <c r="T75" s="69" t="b">
        <f t="shared" si="16"/>
        <v>1</v>
      </c>
      <c r="U75" s="11"/>
      <c r="V75" s="11"/>
      <c r="W75" s="12" t="s">
        <v>26</v>
      </c>
      <c r="X75" s="13">
        <v>2488</v>
      </c>
      <c r="Y75" s="13" t="s">
        <v>257</v>
      </c>
      <c r="Z75" s="13" t="str">
        <f t="shared" si="19"/>
        <v>Entre 1.500 y 2.500 c.c.</v>
      </c>
      <c r="AA75" s="12" t="s">
        <v>27</v>
      </c>
      <c r="AB75" s="14">
        <v>222</v>
      </c>
      <c r="AC75" s="84" t="s">
        <v>28</v>
      </c>
      <c r="AD75" s="1">
        <v>72</v>
      </c>
      <c r="AE75" s="1" t="b">
        <f t="shared" si="17"/>
        <v>1</v>
      </c>
      <c r="AF75" s="1">
        <f>+_xlfn.XLOOKUP(D75,'[3]SOAT A ADQUIRIR 2025 _2026'!$B$2:$B$106,'[3]SOAT A ADQUIRIR 2025 _2026'!$M$2:$M$106)</f>
        <v>222</v>
      </c>
      <c r="AG75" s="1" t="b">
        <f t="shared" si="18"/>
        <v>1</v>
      </c>
      <c r="AH75" s="1" t="b">
        <f t="shared" si="9"/>
        <v>1</v>
      </c>
      <c r="AI75" s="1">
        <f>+_xlfn.XLOOKUP(AB75,Hoja3!$D$3:$D$39,Hoja3!$L$3:$L$39)</f>
        <v>1121400</v>
      </c>
    </row>
    <row r="76" spans="2:35" ht="24" customHeight="1" x14ac:dyDescent="0.3">
      <c r="B76" s="155"/>
      <c r="C76" s="83">
        <v>73</v>
      </c>
      <c r="D76" s="7" t="s">
        <v>147</v>
      </c>
      <c r="E76" s="15" t="s">
        <v>89</v>
      </c>
      <c r="F76" s="15" t="s">
        <v>67</v>
      </c>
      <c r="G76" s="7">
        <v>2015</v>
      </c>
      <c r="H76" s="7">
        <f t="shared" si="13"/>
        <v>11</v>
      </c>
      <c r="I76" s="7" t="str">
        <f t="shared" si="14"/>
        <v>10 o mas años</v>
      </c>
      <c r="J76" s="7" t="s">
        <v>24</v>
      </c>
      <c r="K76" s="16">
        <v>5</v>
      </c>
      <c r="L76" s="10">
        <v>46386</v>
      </c>
      <c r="M76" s="10">
        <f t="shared" si="11"/>
        <v>46387</v>
      </c>
      <c r="N76" s="11">
        <v>46751</v>
      </c>
      <c r="O76" s="66" cm="1">
        <f t="array" ref="O76">_xlfn.IFS(W76="CAMPEROS Y CAMIONETAS",_xlfn.IFS(AND(Z76="Menos de 1.500 c.c.",I76="menos de 10 años"),'TARIFAS MAS RUNT'!$E$14,AND(Z76="Menos de 1.500 c.c.",I76="10 o mas años"),'TARIFAS MAS RUNT'!$E$15,AND(Z76="Entre 1.500 y 2.500 c.c.",I76="menos de 10 años"),'TARIFAS MAS RUNT'!$E$16,AND(Z76="Entre 1.500 y 2.500 c.c.",I76="10 o mas años"),'TARIFAS MAS RUNT'!$E$17,AND(Z76="Más de 2.500 c.c.",I76="menos de 10 años"),'TARIFAS MAS RUNT'!$E$18,AND(Z76="Más de 2.500 c.c.",I76="10 o mas años"),'TARIFAS MAS RUNT'!$E$19,TRUE,"Sin Tarifa"),W76="CARGA O MIXTOS",_xlfn.IFS(Z76="Menos de 5 Toneladas",'TARIFAS MAS RUNT'!$E$20,Z76="Entre 5 y 15 Toneladas",'TARIFAS MAS RUNT'!$E$21,Z76="Más de 15 Toneladas",'TARIFAS MAS RUNT'!$E$22,TRUE,"Sin Tarifa"),W76="OFICIALES ESPECIALES",_xlfn.IFS(Z76="Menos de 1.500 c.c.",'TARIFAS MAS RUNT'!$E$23,Z76="Entre 1.500 y 2.500 c.c.",'TARIFAS MAS RUNT'!$E$24,Z76="Más de 2.500 c.c.",'TARIFAS MAS RUNT'!$E$25,TRUE,"Sin Tarifa"),W76="AUTOMOVILES FAMILIARES",_xlfn.IFS(AND(Z76="Menos de 1.500 c.c.",I76="menos de 10 años"),'TARIFAS MAS RUNT'!$E$26,AND(Z76="Menos de 1.500 c.c.",I76="10 o mas años"),'TARIFAS MAS RUNT'!$E$27,AND(Z76="Entre 1.500 y 2.500 c.c.",I76="menos de 10 años"),'TARIFAS MAS RUNT'!$E$28,AND(Z76="Entre 1.500 y 2.500 c.c.",I76="10 o mas años"),'TARIFAS MAS RUNT'!$E$29,AND(Z76="Más de 2.500 c.c.",I76="menos de 10 años"),'TARIFAS MAS RUNT'!$E$30,AND(Z76="Más de 2.500 c.c.",I76="10 o mas años"),'TARIFAS MAS RUNT'!$E$31,TRUE,"Sin Tarifa"),TRUE,"Clase no encontrada")</f>
        <v>1121400</v>
      </c>
      <c r="P76" s="66">
        <f>+_xlfn.XLOOKUP(O76,'[2]ReporteCotizaciones (2)'!$H$2:$H$90,'[2]ReporteCotizaciones (2)'!$F$2:$F$90)</f>
        <v>736200</v>
      </c>
      <c r="Q76" s="69">
        <f>+_xlfn.XLOOKUP(O76,Hoja3!$L$3:$L$39,Hoja3!$I$3:$I$39)</f>
        <v>382800</v>
      </c>
      <c r="R76" s="69">
        <v>2400</v>
      </c>
      <c r="S76" s="69">
        <f t="shared" si="15"/>
        <v>1121400</v>
      </c>
      <c r="T76" s="69" t="b">
        <f t="shared" si="16"/>
        <v>1</v>
      </c>
      <c r="U76" s="11"/>
      <c r="V76" s="11"/>
      <c r="W76" s="12" t="s">
        <v>26</v>
      </c>
      <c r="X76" s="13">
        <v>2488</v>
      </c>
      <c r="Y76" s="13" t="s">
        <v>257</v>
      </c>
      <c r="Z76" s="13" t="str">
        <f t="shared" si="19"/>
        <v>Entre 1.500 y 2.500 c.c.</v>
      </c>
      <c r="AA76" s="12" t="s">
        <v>27</v>
      </c>
      <c r="AB76" s="14">
        <v>222</v>
      </c>
      <c r="AC76" s="84" t="s">
        <v>49</v>
      </c>
      <c r="AD76" s="1">
        <v>73</v>
      </c>
      <c r="AE76" s="1" t="b">
        <f t="shared" si="17"/>
        <v>1</v>
      </c>
      <c r="AF76" s="1">
        <f>+_xlfn.XLOOKUP(D76,'[3]SOAT A ADQUIRIR 2025 _2026'!$B$2:$B$106,'[3]SOAT A ADQUIRIR 2025 _2026'!$M$2:$M$106)</f>
        <v>222</v>
      </c>
      <c r="AG76" s="1" t="b">
        <f t="shared" si="18"/>
        <v>1</v>
      </c>
      <c r="AH76" s="1" t="b">
        <f t="shared" si="9"/>
        <v>1</v>
      </c>
      <c r="AI76" s="1">
        <f>+_xlfn.XLOOKUP(AB76,Hoja3!$D$3:$D$39,Hoja3!$L$3:$L$39)</f>
        <v>1121400</v>
      </c>
    </row>
    <row r="77" spans="2:35" ht="24" customHeight="1" x14ac:dyDescent="0.3">
      <c r="B77" s="155"/>
      <c r="C77" s="83">
        <v>74</v>
      </c>
      <c r="D77" s="7" t="s">
        <v>148</v>
      </c>
      <c r="E77" s="15" t="s">
        <v>89</v>
      </c>
      <c r="F77" s="15" t="s">
        <v>67</v>
      </c>
      <c r="G77" s="7">
        <v>2015</v>
      </c>
      <c r="H77" s="7">
        <f t="shared" si="13"/>
        <v>11</v>
      </c>
      <c r="I77" s="7" t="str">
        <f t="shared" si="14"/>
        <v>10 o mas años</v>
      </c>
      <c r="J77" s="7" t="s">
        <v>24</v>
      </c>
      <c r="K77" s="16">
        <v>5</v>
      </c>
      <c r="L77" s="10">
        <v>46386</v>
      </c>
      <c r="M77" s="10">
        <f t="shared" si="11"/>
        <v>46387</v>
      </c>
      <c r="N77" s="11">
        <v>46751</v>
      </c>
      <c r="O77" s="66" cm="1">
        <f t="array" ref="O77">_xlfn.IFS(W77="CAMPEROS Y CAMIONETAS",_xlfn.IFS(AND(Z77="Menos de 1.500 c.c.",I77="menos de 10 años"),'TARIFAS MAS RUNT'!$E$14,AND(Z77="Menos de 1.500 c.c.",I77="10 o mas años"),'TARIFAS MAS RUNT'!$E$15,AND(Z77="Entre 1.500 y 2.500 c.c.",I77="menos de 10 años"),'TARIFAS MAS RUNT'!$E$16,AND(Z77="Entre 1.500 y 2.500 c.c.",I77="10 o mas años"),'TARIFAS MAS RUNT'!$E$17,AND(Z77="Más de 2.500 c.c.",I77="menos de 10 años"),'TARIFAS MAS RUNT'!$E$18,AND(Z77="Más de 2.500 c.c.",I77="10 o mas años"),'TARIFAS MAS RUNT'!$E$19,TRUE,"Sin Tarifa"),W77="CARGA O MIXTOS",_xlfn.IFS(Z77="Menos de 5 Toneladas",'TARIFAS MAS RUNT'!$E$20,Z77="Entre 5 y 15 Toneladas",'TARIFAS MAS RUNT'!$E$21,Z77="Más de 15 Toneladas",'TARIFAS MAS RUNT'!$E$22,TRUE,"Sin Tarifa"),W77="OFICIALES ESPECIALES",_xlfn.IFS(Z77="Menos de 1.500 c.c.",'TARIFAS MAS RUNT'!$E$23,Z77="Entre 1.500 y 2.500 c.c.",'TARIFAS MAS RUNT'!$E$24,Z77="Más de 2.500 c.c.",'TARIFAS MAS RUNT'!$E$25,TRUE,"Sin Tarifa"),W77="AUTOMOVILES FAMILIARES",_xlfn.IFS(AND(Z77="Menos de 1.500 c.c.",I77="menos de 10 años"),'TARIFAS MAS RUNT'!$E$26,AND(Z77="Menos de 1.500 c.c.",I77="10 o mas años"),'TARIFAS MAS RUNT'!$E$27,AND(Z77="Entre 1.500 y 2.500 c.c.",I77="menos de 10 años"),'TARIFAS MAS RUNT'!$E$28,AND(Z77="Entre 1.500 y 2.500 c.c.",I77="10 o mas años"),'TARIFAS MAS RUNT'!$E$29,AND(Z77="Más de 2.500 c.c.",I77="menos de 10 años"),'TARIFAS MAS RUNT'!$E$30,AND(Z77="Más de 2.500 c.c.",I77="10 o mas años"),'TARIFAS MAS RUNT'!$E$31,TRUE,"Sin Tarifa"),TRUE,"Clase no encontrada")</f>
        <v>1121400</v>
      </c>
      <c r="P77" s="66">
        <f>+_xlfn.XLOOKUP(O77,'[2]ReporteCotizaciones (2)'!$H$2:$H$90,'[2]ReporteCotizaciones (2)'!$F$2:$F$90)</f>
        <v>736200</v>
      </c>
      <c r="Q77" s="69">
        <f>+_xlfn.XLOOKUP(O77,Hoja3!$L$3:$L$39,Hoja3!$I$3:$I$39)</f>
        <v>382800</v>
      </c>
      <c r="R77" s="69">
        <v>2400</v>
      </c>
      <c r="S77" s="69">
        <f t="shared" si="15"/>
        <v>1121400</v>
      </c>
      <c r="T77" s="69" t="b">
        <f t="shared" si="16"/>
        <v>1</v>
      </c>
      <c r="U77" s="11"/>
      <c r="V77" s="11"/>
      <c r="W77" s="12" t="s">
        <v>26</v>
      </c>
      <c r="X77" s="13">
        <v>2488</v>
      </c>
      <c r="Y77" s="13" t="s">
        <v>257</v>
      </c>
      <c r="Z77" s="13" t="str">
        <f t="shared" si="19"/>
        <v>Entre 1.500 y 2.500 c.c.</v>
      </c>
      <c r="AA77" s="12" t="s">
        <v>27</v>
      </c>
      <c r="AB77" s="14">
        <v>222</v>
      </c>
      <c r="AC77" s="84" t="s">
        <v>28</v>
      </c>
      <c r="AD77" s="1">
        <v>74</v>
      </c>
      <c r="AE77" s="1" t="b">
        <f t="shared" si="17"/>
        <v>1</v>
      </c>
      <c r="AF77" s="1">
        <f>+_xlfn.XLOOKUP(D77,'[3]SOAT A ADQUIRIR 2025 _2026'!$B$2:$B$106,'[3]SOAT A ADQUIRIR 2025 _2026'!$M$2:$M$106)</f>
        <v>222</v>
      </c>
      <c r="AG77" s="1" t="b">
        <f t="shared" si="18"/>
        <v>1</v>
      </c>
      <c r="AH77" s="1" t="b">
        <f t="shared" ref="AH77:AH92" si="20">+AI77=O77</f>
        <v>1</v>
      </c>
      <c r="AI77" s="1">
        <f>+_xlfn.XLOOKUP(AB77,Hoja3!$D$3:$D$39,Hoja3!$L$3:$L$39)</f>
        <v>1121400</v>
      </c>
    </row>
    <row r="78" spans="2:35" ht="24" customHeight="1" x14ac:dyDescent="0.3">
      <c r="B78" s="155"/>
      <c r="C78" s="83">
        <v>75</v>
      </c>
      <c r="D78" s="7" t="s">
        <v>149</v>
      </c>
      <c r="E78" s="15" t="s">
        <v>89</v>
      </c>
      <c r="F78" s="15" t="s">
        <v>67</v>
      </c>
      <c r="G78" s="7">
        <v>2015</v>
      </c>
      <c r="H78" s="7">
        <f t="shared" si="13"/>
        <v>11</v>
      </c>
      <c r="I78" s="7" t="str">
        <f t="shared" si="14"/>
        <v>10 o mas años</v>
      </c>
      <c r="J78" s="7" t="s">
        <v>24</v>
      </c>
      <c r="K78" s="16">
        <v>5</v>
      </c>
      <c r="L78" s="10">
        <v>46386</v>
      </c>
      <c r="M78" s="10">
        <f t="shared" si="11"/>
        <v>46387</v>
      </c>
      <c r="N78" s="11">
        <v>46751</v>
      </c>
      <c r="O78" s="66" cm="1">
        <f t="array" ref="O78">_xlfn.IFS(W78="CAMPEROS Y CAMIONETAS",_xlfn.IFS(AND(Z78="Menos de 1.500 c.c.",I78="menos de 10 años"),'TARIFAS MAS RUNT'!$E$14,AND(Z78="Menos de 1.500 c.c.",I78="10 o mas años"),'TARIFAS MAS RUNT'!$E$15,AND(Z78="Entre 1.500 y 2.500 c.c.",I78="menos de 10 años"),'TARIFAS MAS RUNT'!$E$16,AND(Z78="Entre 1.500 y 2.500 c.c.",I78="10 o mas años"),'TARIFAS MAS RUNT'!$E$17,AND(Z78="Más de 2.500 c.c.",I78="menos de 10 años"),'TARIFAS MAS RUNT'!$E$18,AND(Z78="Más de 2.500 c.c.",I78="10 o mas años"),'TARIFAS MAS RUNT'!$E$19,TRUE,"Sin Tarifa"),W78="CARGA O MIXTOS",_xlfn.IFS(Z78="Menos de 5 Toneladas",'TARIFAS MAS RUNT'!$E$20,Z78="Entre 5 y 15 Toneladas",'TARIFAS MAS RUNT'!$E$21,Z78="Más de 15 Toneladas",'TARIFAS MAS RUNT'!$E$22,TRUE,"Sin Tarifa"),W78="OFICIALES ESPECIALES",_xlfn.IFS(Z78="Menos de 1.500 c.c.",'TARIFAS MAS RUNT'!$E$23,Z78="Entre 1.500 y 2.500 c.c.",'TARIFAS MAS RUNT'!$E$24,Z78="Más de 2.500 c.c.",'TARIFAS MAS RUNT'!$E$25,TRUE,"Sin Tarifa"),W78="AUTOMOVILES FAMILIARES",_xlfn.IFS(AND(Z78="Menos de 1.500 c.c.",I78="menos de 10 años"),'TARIFAS MAS RUNT'!$E$26,AND(Z78="Menos de 1.500 c.c.",I78="10 o mas años"),'TARIFAS MAS RUNT'!$E$27,AND(Z78="Entre 1.500 y 2.500 c.c.",I78="menos de 10 años"),'TARIFAS MAS RUNT'!$E$28,AND(Z78="Entre 1.500 y 2.500 c.c.",I78="10 o mas años"),'TARIFAS MAS RUNT'!$E$29,AND(Z78="Más de 2.500 c.c.",I78="menos de 10 años"),'TARIFAS MAS RUNT'!$E$30,AND(Z78="Más de 2.500 c.c.",I78="10 o mas años"),'TARIFAS MAS RUNT'!$E$31,TRUE,"Sin Tarifa"),TRUE,"Clase no encontrada")</f>
        <v>1121400</v>
      </c>
      <c r="P78" s="66">
        <f>+_xlfn.XLOOKUP(O78,'[2]ReporteCotizaciones (2)'!$H$2:$H$90,'[2]ReporteCotizaciones (2)'!$F$2:$F$90)</f>
        <v>736200</v>
      </c>
      <c r="Q78" s="69">
        <f>+_xlfn.XLOOKUP(O78,Hoja3!$L$3:$L$39,Hoja3!$I$3:$I$39)</f>
        <v>382800</v>
      </c>
      <c r="R78" s="69">
        <v>2400</v>
      </c>
      <c r="S78" s="69">
        <f t="shared" si="15"/>
        <v>1121400</v>
      </c>
      <c r="T78" s="69" t="b">
        <f t="shared" si="16"/>
        <v>1</v>
      </c>
      <c r="U78" s="11"/>
      <c r="V78" s="11"/>
      <c r="W78" s="12" t="s">
        <v>26</v>
      </c>
      <c r="X78" s="13">
        <v>2488</v>
      </c>
      <c r="Y78" s="13" t="s">
        <v>257</v>
      </c>
      <c r="Z78" s="13" t="str">
        <f t="shared" si="19"/>
        <v>Entre 1.500 y 2.500 c.c.</v>
      </c>
      <c r="AA78" s="12" t="s">
        <v>27</v>
      </c>
      <c r="AB78" s="14">
        <v>222</v>
      </c>
      <c r="AC78" s="84" t="s">
        <v>30</v>
      </c>
      <c r="AD78" s="1">
        <v>75</v>
      </c>
      <c r="AE78" s="1" t="b">
        <f t="shared" si="17"/>
        <v>1</v>
      </c>
      <c r="AF78" s="1">
        <f>+_xlfn.XLOOKUP(D78,'[3]SOAT A ADQUIRIR 2025 _2026'!$B$2:$B$106,'[3]SOAT A ADQUIRIR 2025 _2026'!$M$2:$M$106)</f>
        <v>222</v>
      </c>
      <c r="AG78" s="1" t="b">
        <f t="shared" si="18"/>
        <v>1</v>
      </c>
      <c r="AH78" s="1" t="b">
        <f t="shared" si="20"/>
        <v>1</v>
      </c>
      <c r="AI78" s="1">
        <f>+_xlfn.XLOOKUP(AB78,Hoja3!$D$3:$D$39,Hoja3!$L$3:$L$39)</f>
        <v>1121400</v>
      </c>
    </row>
    <row r="79" spans="2:35" ht="24" customHeight="1" x14ac:dyDescent="0.3">
      <c r="B79" s="155"/>
      <c r="C79" s="83">
        <v>76</v>
      </c>
      <c r="D79" s="7" t="s">
        <v>150</v>
      </c>
      <c r="E79" s="15" t="s">
        <v>151</v>
      </c>
      <c r="F79" s="15" t="s">
        <v>40</v>
      </c>
      <c r="G79" s="7">
        <v>2015</v>
      </c>
      <c r="H79" s="7">
        <f t="shared" si="13"/>
        <v>11</v>
      </c>
      <c r="I79" s="7" t="str">
        <f t="shared" si="14"/>
        <v>10 o mas años</v>
      </c>
      <c r="J79" s="7" t="s">
        <v>24</v>
      </c>
      <c r="K79" s="16">
        <v>5</v>
      </c>
      <c r="L79" s="10">
        <v>46386</v>
      </c>
      <c r="M79" s="10">
        <f t="shared" si="11"/>
        <v>46387</v>
      </c>
      <c r="N79" s="11">
        <v>46751</v>
      </c>
      <c r="O79" s="66" cm="1">
        <f t="array" ref="O79">_xlfn.IFS(W79="CAMPEROS Y CAMIONETAS",_xlfn.IFS(AND(Z79="Menos de 1.500 c.c.",I79="menos de 10 años"),'TARIFAS MAS RUNT'!$E$14,AND(Z79="Menos de 1.500 c.c.",I79="10 o mas años"),'TARIFAS MAS RUNT'!$E$15,AND(Z79="Entre 1.500 y 2.500 c.c.",I79="menos de 10 años"),'TARIFAS MAS RUNT'!$E$16,AND(Z79="Entre 1.500 y 2.500 c.c.",I79="10 o mas años"),'TARIFAS MAS RUNT'!$E$17,AND(Z79="Más de 2.500 c.c.",I79="menos de 10 años"),'TARIFAS MAS RUNT'!$E$18,AND(Z79="Más de 2.500 c.c.",I79="10 o mas años"),'TARIFAS MAS RUNT'!$E$19,TRUE,"Sin Tarifa"),W79="CARGA O MIXTOS",_xlfn.IFS(Z79="Menos de 5 Toneladas",'TARIFAS MAS RUNT'!$E$20,Z79="Entre 5 y 15 Toneladas",'TARIFAS MAS RUNT'!$E$21,Z79="Más de 15 Toneladas",'TARIFAS MAS RUNT'!$E$22,TRUE,"Sin Tarifa"),W79="OFICIALES ESPECIALES",_xlfn.IFS(Z79="Menos de 1.500 c.c.",'TARIFAS MAS RUNT'!$E$23,Z79="Entre 1.500 y 2.500 c.c.",'TARIFAS MAS RUNT'!$E$24,Z79="Más de 2.500 c.c.",'TARIFAS MAS RUNT'!$E$25,TRUE,"Sin Tarifa"),W79="AUTOMOVILES FAMILIARES",_xlfn.IFS(AND(Z79="Menos de 1.500 c.c.",I79="menos de 10 años"),'TARIFAS MAS RUNT'!$E$26,AND(Z79="Menos de 1.500 c.c.",I79="10 o mas años"),'TARIFAS MAS RUNT'!$E$27,AND(Z79="Entre 1.500 y 2.500 c.c.",I79="menos de 10 años"),'TARIFAS MAS RUNT'!$E$28,AND(Z79="Entre 1.500 y 2.500 c.c.",I79="10 o mas años"),'TARIFAS MAS RUNT'!$E$29,AND(Z79="Más de 2.500 c.c.",I79="menos de 10 años"),'TARIFAS MAS RUNT'!$E$30,AND(Z79="Más de 2.500 c.c.",I79="10 o mas años"),'TARIFAS MAS RUNT'!$E$31,TRUE,"Sin Tarifa"),TRUE,"Clase no encontrada")</f>
        <v>592900</v>
      </c>
      <c r="P79" s="66">
        <f>+_xlfn.XLOOKUP(O79,'[2]ReporteCotizaciones (2)'!$H$2:$H$90,'[2]ReporteCotizaciones (2)'!$F$2:$F$90)</f>
        <v>388500</v>
      </c>
      <c r="Q79" s="69">
        <f>+_xlfn.XLOOKUP(O79,Hoja3!$L$3:$L$39,Hoja3!$I$3:$I$39)</f>
        <v>202000</v>
      </c>
      <c r="R79" s="69">
        <v>2400</v>
      </c>
      <c r="S79" s="69">
        <f t="shared" si="15"/>
        <v>592900</v>
      </c>
      <c r="T79" s="69" t="b">
        <f t="shared" si="16"/>
        <v>1</v>
      </c>
      <c r="U79" s="11"/>
      <c r="V79" s="11"/>
      <c r="W79" s="12" t="s">
        <v>61</v>
      </c>
      <c r="X79" s="13">
        <v>1399</v>
      </c>
      <c r="Y79" s="13" t="s">
        <v>257</v>
      </c>
      <c r="Z79" s="13" t="str">
        <f t="shared" si="19"/>
        <v>Menos de 1.500 c.c.</v>
      </c>
      <c r="AA79" s="12" t="s">
        <v>62</v>
      </c>
      <c r="AB79" s="14">
        <v>512</v>
      </c>
      <c r="AC79" s="84" t="s">
        <v>46</v>
      </c>
      <c r="AD79" s="1">
        <v>76</v>
      </c>
      <c r="AE79" s="1" t="b">
        <f t="shared" si="17"/>
        <v>1</v>
      </c>
      <c r="AF79" s="1">
        <f>+_xlfn.XLOOKUP(D79,'[3]SOAT A ADQUIRIR 2025 _2026'!$B$2:$B$106,'[3]SOAT A ADQUIRIR 2025 _2026'!$M$2:$M$106)</f>
        <v>512</v>
      </c>
      <c r="AG79" s="1" t="b">
        <f t="shared" si="18"/>
        <v>1</v>
      </c>
      <c r="AH79" s="1" t="b">
        <f t="shared" si="20"/>
        <v>1</v>
      </c>
      <c r="AI79" s="1">
        <f>+_xlfn.XLOOKUP(AB79,Hoja3!$D$3:$D$39,Hoja3!$L$3:$L$39)</f>
        <v>592900</v>
      </c>
    </row>
    <row r="80" spans="2:35" ht="24" customHeight="1" x14ac:dyDescent="0.3">
      <c r="B80" s="155"/>
      <c r="C80" s="83">
        <v>77</v>
      </c>
      <c r="D80" s="7" t="s">
        <v>152</v>
      </c>
      <c r="E80" s="15" t="s">
        <v>151</v>
      </c>
      <c r="F80" s="15" t="s">
        <v>40</v>
      </c>
      <c r="G80" s="7">
        <v>2015</v>
      </c>
      <c r="H80" s="7">
        <f t="shared" si="13"/>
        <v>11</v>
      </c>
      <c r="I80" s="7" t="str">
        <f t="shared" si="14"/>
        <v>10 o mas años</v>
      </c>
      <c r="J80" s="7" t="s">
        <v>24</v>
      </c>
      <c r="K80" s="16">
        <v>5</v>
      </c>
      <c r="L80" s="10">
        <v>46386</v>
      </c>
      <c r="M80" s="10">
        <f t="shared" si="11"/>
        <v>46387</v>
      </c>
      <c r="N80" s="11">
        <v>46751</v>
      </c>
      <c r="O80" s="66" cm="1">
        <f t="array" ref="O80">_xlfn.IFS(W80="CAMPEROS Y CAMIONETAS",_xlfn.IFS(AND(Z80="Menos de 1.500 c.c.",I80="menos de 10 años"),'TARIFAS MAS RUNT'!$E$14,AND(Z80="Menos de 1.500 c.c.",I80="10 o mas años"),'TARIFAS MAS RUNT'!$E$15,AND(Z80="Entre 1.500 y 2.500 c.c.",I80="menos de 10 años"),'TARIFAS MAS RUNT'!$E$16,AND(Z80="Entre 1.500 y 2.500 c.c.",I80="10 o mas años"),'TARIFAS MAS RUNT'!$E$17,AND(Z80="Más de 2.500 c.c.",I80="menos de 10 años"),'TARIFAS MAS RUNT'!$E$18,AND(Z80="Más de 2.500 c.c.",I80="10 o mas años"),'TARIFAS MAS RUNT'!$E$19,TRUE,"Sin Tarifa"),W80="CARGA O MIXTOS",_xlfn.IFS(Z80="Menos de 5 Toneladas",'TARIFAS MAS RUNT'!$E$20,Z80="Entre 5 y 15 Toneladas",'TARIFAS MAS RUNT'!$E$21,Z80="Más de 15 Toneladas",'TARIFAS MAS RUNT'!$E$22,TRUE,"Sin Tarifa"),W80="OFICIALES ESPECIALES",_xlfn.IFS(Z80="Menos de 1.500 c.c.",'TARIFAS MAS RUNT'!$E$23,Z80="Entre 1.500 y 2.500 c.c.",'TARIFAS MAS RUNT'!$E$24,Z80="Más de 2.500 c.c.",'TARIFAS MAS RUNT'!$E$25,TRUE,"Sin Tarifa"),W80="AUTOMOVILES FAMILIARES",_xlfn.IFS(AND(Z80="Menos de 1.500 c.c.",I80="menos de 10 años"),'TARIFAS MAS RUNT'!$E$26,AND(Z80="Menos de 1.500 c.c.",I80="10 o mas años"),'TARIFAS MAS RUNT'!$E$27,AND(Z80="Entre 1.500 y 2.500 c.c.",I80="menos de 10 años"),'TARIFAS MAS RUNT'!$E$28,AND(Z80="Entre 1.500 y 2.500 c.c.",I80="10 o mas años"),'TARIFAS MAS RUNT'!$E$29,AND(Z80="Más de 2.500 c.c.",I80="menos de 10 años"),'TARIFAS MAS RUNT'!$E$30,AND(Z80="Más de 2.500 c.c.",I80="10 o mas años"),'TARIFAS MAS RUNT'!$E$31,TRUE,"Sin Tarifa"),TRUE,"Clase no encontrada")</f>
        <v>592900</v>
      </c>
      <c r="P80" s="66">
        <f>+_xlfn.XLOOKUP(O80,'[2]ReporteCotizaciones (2)'!$H$2:$H$90,'[2]ReporteCotizaciones (2)'!$F$2:$F$90)</f>
        <v>388500</v>
      </c>
      <c r="Q80" s="69">
        <f>+_xlfn.XLOOKUP(O80,Hoja3!$L$3:$L$39,Hoja3!$I$3:$I$39)</f>
        <v>202000</v>
      </c>
      <c r="R80" s="69">
        <v>2400</v>
      </c>
      <c r="S80" s="69">
        <f t="shared" si="15"/>
        <v>592900</v>
      </c>
      <c r="T80" s="69" t="b">
        <f t="shared" si="16"/>
        <v>1</v>
      </c>
      <c r="U80" s="11"/>
      <c r="V80" s="11"/>
      <c r="W80" s="12" t="s">
        <v>61</v>
      </c>
      <c r="X80" s="13">
        <v>1399</v>
      </c>
      <c r="Y80" s="13" t="s">
        <v>257</v>
      </c>
      <c r="Z80" s="13" t="str">
        <f t="shared" si="19"/>
        <v>Menos de 1.500 c.c.</v>
      </c>
      <c r="AA80" s="12" t="s">
        <v>62</v>
      </c>
      <c r="AB80" s="14">
        <v>512</v>
      </c>
      <c r="AC80" s="84" t="s">
        <v>43</v>
      </c>
      <c r="AD80" s="1">
        <v>77</v>
      </c>
      <c r="AE80" s="1" t="b">
        <f t="shared" si="17"/>
        <v>1</v>
      </c>
      <c r="AF80" s="1">
        <f>+_xlfn.XLOOKUP(D80,'[3]SOAT A ADQUIRIR 2025 _2026'!$B$2:$B$106,'[3]SOAT A ADQUIRIR 2025 _2026'!$M$2:$M$106)</f>
        <v>512</v>
      </c>
      <c r="AG80" s="1" t="b">
        <f t="shared" si="18"/>
        <v>1</v>
      </c>
      <c r="AH80" s="1" t="b">
        <f t="shared" si="20"/>
        <v>1</v>
      </c>
      <c r="AI80" s="1">
        <f>+_xlfn.XLOOKUP(AB80,Hoja3!$D$3:$D$39,Hoja3!$L$3:$L$39)</f>
        <v>592900</v>
      </c>
    </row>
    <row r="81" spans="2:35" ht="24" customHeight="1" x14ac:dyDescent="0.3">
      <c r="B81" s="155"/>
      <c r="C81" s="83">
        <v>78</v>
      </c>
      <c r="D81" s="7" t="s">
        <v>153</v>
      </c>
      <c r="E81" s="15" t="s">
        <v>151</v>
      </c>
      <c r="F81" s="15" t="s">
        <v>40</v>
      </c>
      <c r="G81" s="7">
        <v>2015</v>
      </c>
      <c r="H81" s="7">
        <f t="shared" si="13"/>
        <v>11</v>
      </c>
      <c r="I81" s="7" t="str">
        <f t="shared" si="14"/>
        <v>10 o mas años</v>
      </c>
      <c r="J81" s="7" t="s">
        <v>24</v>
      </c>
      <c r="K81" s="16">
        <v>5</v>
      </c>
      <c r="L81" s="10">
        <v>46386</v>
      </c>
      <c r="M81" s="10">
        <f t="shared" si="11"/>
        <v>46387</v>
      </c>
      <c r="N81" s="11">
        <v>46751</v>
      </c>
      <c r="O81" s="66" cm="1">
        <f t="array" ref="O81">_xlfn.IFS(W81="CAMPEROS Y CAMIONETAS",_xlfn.IFS(AND(Z81="Menos de 1.500 c.c.",I81="menos de 10 años"),'TARIFAS MAS RUNT'!$E$14,AND(Z81="Menos de 1.500 c.c.",I81="10 o mas años"),'TARIFAS MAS RUNT'!$E$15,AND(Z81="Entre 1.500 y 2.500 c.c.",I81="menos de 10 años"),'TARIFAS MAS RUNT'!$E$16,AND(Z81="Entre 1.500 y 2.500 c.c.",I81="10 o mas años"),'TARIFAS MAS RUNT'!$E$17,AND(Z81="Más de 2.500 c.c.",I81="menos de 10 años"),'TARIFAS MAS RUNT'!$E$18,AND(Z81="Más de 2.500 c.c.",I81="10 o mas años"),'TARIFAS MAS RUNT'!$E$19,TRUE,"Sin Tarifa"),W81="CARGA O MIXTOS",_xlfn.IFS(Z81="Menos de 5 Toneladas",'TARIFAS MAS RUNT'!$E$20,Z81="Entre 5 y 15 Toneladas",'TARIFAS MAS RUNT'!$E$21,Z81="Más de 15 Toneladas",'TARIFAS MAS RUNT'!$E$22,TRUE,"Sin Tarifa"),W81="OFICIALES ESPECIALES",_xlfn.IFS(Z81="Menos de 1.500 c.c.",'TARIFAS MAS RUNT'!$E$23,Z81="Entre 1.500 y 2.500 c.c.",'TARIFAS MAS RUNT'!$E$24,Z81="Más de 2.500 c.c.",'TARIFAS MAS RUNT'!$E$25,TRUE,"Sin Tarifa"),W81="AUTOMOVILES FAMILIARES",_xlfn.IFS(AND(Z81="Menos de 1.500 c.c.",I81="menos de 10 años"),'TARIFAS MAS RUNT'!$E$26,AND(Z81="Menos de 1.500 c.c.",I81="10 o mas años"),'TARIFAS MAS RUNT'!$E$27,AND(Z81="Entre 1.500 y 2.500 c.c.",I81="menos de 10 años"),'TARIFAS MAS RUNT'!$E$28,AND(Z81="Entre 1.500 y 2.500 c.c.",I81="10 o mas años"),'TARIFAS MAS RUNT'!$E$29,AND(Z81="Más de 2.500 c.c.",I81="menos de 10 años"),'TARIFAS MAS RUNT'!$E$30,AND(Z81="Más de 2.500 c.c.",I81="10 o mas años"),'TARIFAS MAS RUNT'!$E$31,TRUE,"Sin Tarifa"),TRUE,"Clase no encontrada")</f>
        <v>592900</v>
      </c>
      <c r="P81" s="66">
        <f>+_xlfn.XLOOKUP(O81,'[2]ReporteCotizaciones (2)'!$H$2:$H$90,'[2]ReporteCotizaciones (2)'!$F$2:$F$90)</f>
        <v>388500</v>
      </c>
      <c r="Q81" s="69">
        <f>+_xlfn.XLOOKUP(O81,Hoja3!$L$3:$L$39,Hoja3!$I$3:$I$39)</f>
        <v>202000</v>
      </c>
      <c r="R81" s="69">
        <v>2400</v>
      </c>
      <c r="S81" s="69">
        <f t="shared" si="15"/>
        <v>592900</v>
      </c>
      <c r="T81" s="69" t="b">
        <f t="shared" si="16"/>
        <v>1</v>
      </c>
      <c r="U81" s="11"/>
      <c r="V81" s="11"/>
      <c r="W81" s="12" t="s">
        <v>61</v>
      </c>
      <c r="X81" s="13">
        <v>1399</v>
      </c>
      <c r="Y81" s="13" t="s">
        <v>257</v>
      </c>
      <c r="Z81" s="13" t="str">
        <f t="shared" si="19"/>
        <v>Menos de 1.500 c.c.</v>
      </c>
      <c r="AA81" s="12" t="s">
        <v>62</v>
      </c>
      <c r="AB81" s="14">
        <v>512</v>
      </c>
      <c r="AC81" s="84" t="s">
        <v>28</v>
      </c>
      <c r="AD81" s="1">
        <v>78</v>
      </c>
      <c r="AE81" s="1" t="b">
        <f t="shared" si="17"/>
        <v>1</v>
      </c>
      <c r="AF81" s="1">
        <f>+_xlfn.XLOOKUP(D81,'[3]SOAT A ADQUIRIR 2025 _2026'!$B$2:$B$106,'[3]SOAT A ADQUIRIR 2025 _2026'!$M$2:$M$106)</f>
        <v>512</v>
      </c>
      <c r="AG81" s="1" t="b">
        <f t="shared" si="18"/>
        <v>1</v>
      </c>
      <c r="AH81" s="1" t="b">
        <f t="shared" si="20"/>
        <v>1</v>
      </c>
      <c r="AI81" s="1">
        <f>+_xlfn.XLOOKUP(AB81,Hoja3!$D$3:$D$39,Hoja3!$L$3:$L$39)</f>
        <v>592900</v>
      </c>
    </row>
    <row r="82" spans="2:35" ht="24" customHeight="1" x14ac:dyDescent="0.3">
      <c r="B82" s="156"/>
      <c r="C82" s="83">
        <v>79</v>
      </c>
      <c r="D82" s="7" t="s">
        <v>154</v>
      </c>
      <c r="E82" s="15" t="s">
        <v>151</v>
      </c>
      <c r="F82" s="15" t="s">
        <v>40</v>
      </c>
      <c r="G82" s="7">
        <v>2015</v>
      </c>
      <c r="H82" s="7">
        <f t="shared" si="13"/>
        <v>11</v>
      </c>
      <c r="I82" s="7" t="str">
        <f t="shared" si="14"/>
        <v>10 o mas años</v>
      </c>
      <c r="J82" s="7" t="s">
        <v>24</v>
      </c>
      <c r="K82" s="16">
        <v>5</v>
      </c>
      <c r="L82" s="10">
        <v>46386</v>
      </c>
      <c r="M82" s="10">
        <f t="shared" si="11"/>
        <v>46387</v>
      </c>
      <c r="N82" s="11">
        <v>46751</v>
      </c>
      <c r="O82" s="66" cm="1">
        <f t="array" ref="O82">_xlfn.IFS(W82="CAMPEROS Y CAMIONETAS",_xlfn.IFS(AND(Z82="Menos de 1.500 c.c.",I82="menos de 10 años"),'TARIFAS MAS RUNT'!$E$14,AND(Z82="Menos de 1.500 c.c.",I82="10 o mas años"),'TARIFAS MAS RUNT'!$E$15,AND(Z82="Entre 1.500 y 2.500 c.c.",I82="menos de 10 años"),'TARIFAS MAS RUNT'!$E$16,AND(Z82="Entre 1.500 y 2.500 c.c.",I82="10 o mas años"),'TARIFAS MAS RUNT'!$E$17,AND(Z82="Más de 2.500 c.c.",I82="menos de 10 años"),'TARIFAS MAS RUNT'!$E$18,AND(Z82="Más de 2.500 c.c.",I82="10 o mas años"),'TARIFAS MAS RUNT'!$E$19,TRUE,"Sin Tarifa"),W82="CARGA O MIXTOS",_xlfn.IFS(Z82="Menos de 5 Toneladas",'TARIFAS MAS RUNT'!$E$20,Z82="Entre 5 y 15 Toneladas",'TARIFAS MAS RUNT'!$E$21,Z82="Más de 15 Toneladas",'TARIFAS MAS RUNT'!$E$22,TRUE,"Sin Tarifa"),W82="OFICIALES ESPECIALES",_xlfn.IFS(Z82="Menos de 1.500 c.c.",'TARIFAS MAS RUNT'!$E$23,Z82="Entre 1.500 y 2.500 c.c.",'TARIFAS MAS RUNT'!$E$24,Z82="Más de 2.500 c.c.",'TARIFAS MAS RUNT'!$E$25,TRUE,"Sin Tarifa"),W82="AUTOMOVILES FAMILIARES",_xlfn.IFS(AND(Z82="Menos de 1.500 c.c.",I82="menos de 10 años"),'TARIFAS MAS RUNT'!$E$26,AND(Z82="Menos de 1.500 c.c.",I82="10 o mas años"),'TARIFAS MAS RUNT'!$E$27,AND(Z82="Entre 1.500 y 2.500 c.c.",I82="menos de 10 años"),'TARIFAS MAS RUNT'!$E$28,AND(Z82="Entre 1.500 y 2.500 c.c.",I82="10 o mas años"),'TARIFAS MAS RUNT'!$E$29,AND(Z82="Más de 2.500 c.c.",I82="menos de 10 años"),'TARIFAS MAS RUNT'!$E$30,AND(Z82="Más de 2.500 c.c.",I82="10 o mas años"),'TARIFAS MAS RUNT'!$E$31,TRUE,"Sin Tarifa"),TRUE,"Clase no encontrada")</f>
        <v>592900</v>
      </c>
      <c r="P82" s="66">
        <f>+_xlfn.XLOOKUP(O82,'[2]ReporteCotizaciones (2)'!$H$2:$H$90,'[2]ReporteCotizaciones (2)'!$F$2:$F$90)</f>
        <v>388500</v>
      </c>
      <c r="Q82" s="69">
        <f>+_xlfn.XLOOKUP(O82,Hoja3!$L$3:$L$39,Hoja3!$I$3:$I$39)</f>
        <v>202000</v>
      </c>
      <c r="R82" s="69">
        <v>2400</v>
      </c>
      <c r="S82" s="69">
        <f t="shared" si="15"/>
        <v>592900</v>
      </c>
      <c r="T82" s="69" t="b">
        <f t="shared" si="16"/>
        <v>1</v>
      </c>
      <c r="U82" s="11"/>
      <c r="V82" s="11"/>
      <c r="W82" s="12" t="s">
        <v>61</v>
      </c>
      <c r="X82" s="13">
        <v>1399</v>
      </c>
      <c r="Y82" s="13" t="s">
        <v>257</v>
      </c>
      <c r="Z82" s="13" t="str">
        <f t="shared" si="19"/>
        <v>Menos de 1.500 c.c.</v>
      </c>
      <c r="AA82" s="12" t="s">
        <v>62</v>
      </c>
      <c r="AB82" s="14">
        <v>512</v>
      </c>
      <c r="AC82" s="84" t="s">
        <v>46</v>
      </c>
      <c r="AD82" s="1">
        <v>79</v>
      </c>
      <c r="AE82" s="1" t="b">
        <f t="shared" si="17"/>
        <v>1</v>
      </c>
      <c r="AF82" s="1">
        <f>+_xlfn.XLOOKUP(D82,'[3]SOAT A ADQUIRIR 2025 _2026'!$B$2:$B$106,'[3]SOAT A ADQUIRIR 2025 _2026'!$M$2:$M$106)</f>
        <v>512</v>
      </c>
      <c r="AG82" s="1" t="b">
        <f t="shared" si="18"/>
        <v>1</v>
      </c>
      <c r="AH82" s="1" t="b">
        <f t="shared" si="20"/>
        <v>1</v>
      </c>
      <c r="AI82" s="1">
        <f>+_xlfn.XLOOKUP(AB82,Hoja3!$D$3:$D$39,Hoja3!$L$3:$L$39)</f>
        <v>592900</v>
      </c>
    </row>
    <row r="83" spans="2:35" ht="24" customHeight="1" x14ac:dyDescent="0.3">
      <c r="B83" s="153" t="s">
        <v>155</v>
      </c>
      <c r="C83" s="83">
        <v>80</v>
      </c>
      <c r="D83" s="7" t="s">
        <v>156</v>
      </c>
      <c r="E83" s="7" t="s">
        <v>157</v>
      </c>
      <c r="F83" s="7" t="s">
        <v>40</v>
      </c>
      <c r="G83" s="7">
        <v>2015</v>
      </c>
      <c r="H83" s="7">
        <f t="shared" si="13"/>
        <v>11</v>
      </c>
      <c r="I83" s="7" t="str">
        <f t="shared" si="14"/>
        <v>10 o mas años</v>
      </c>
      <c r="J83" s="7" t="s">
        <v>24</v>
      </c>
      <c r="K83" s="7">
        <v>2</v>
      </c>
      <c r="L83" s="10">
        <v>46386</v>
      </c>
      <c r="M83" s="10">
        <f t="shared" si="11"/>
        <v>46387</v>
      </c>
      <c r="N83" s="11">
        <v>46751</v>
      </c>
      <c r="O83" s="66" cm="1">
        <f t="array" ref="O83">_xlfn.IFS(W83="CAMPEROS Y CAMIONETAS",_xlfn.IFS(AND(Z83="Menos de 1.500 c.c.",I83="menos de 10 años"),'TARIFAS MAS RUNT'!$E$14,AND(Z83="Menos de 1.500 c.c.",I83="10 o mas años"),'TARIFAS MAS RUNT'!$E$15,AND(Z83="Entre 1.500 y 2.500 c.c.",I83="menos de 10 años"),'TARIFAS MAS RUNT'!$E$16,AND(Z83="Entre 1.500 y 2.500 c.c.",I83="10 o mas años"),'TARIFAS MAS RUNT'!$E$17,AND(Z83="Más de 2.500 c.c.",I83="menos de 10 años"),'TARIFAS MAS RUNT'!$E$18,AND(Z83="Más de 2.500 c.c.",I83="10 o mas años"),'TARIFAS MAS RUNT'!$E$19,TRUE,"Sin Tarifa"),W83="CARGA O MIXTOS",_xlfn.IFS(Z83="Menos de 5 Toneladas",'TARIFAS MAS RUNT'!$E$20,Z83="Entre 5 y 15 Toneladas",'TARIFAS MAS RUNT'!$E$21,Z83="Más de 15 Toneladas",'TARIFAS MAS RUNT'!$E$22,TRUE,"Sin Tarifa"),W83="OFICIALES ESPECIALES",_xlfn.IFS(Z83="Menos de 1.500 c.c.",'TARIFAS MAS RUNT'!$E$23,Z83="Entre 1.500 y 2.500 c.c.",'TARIFAS MAS RUNT'!$E$24,Z83="Más de 2.500 c.c.",'TARIFAS MAS RUNT'!$E$25,TRUE,"Sin Tarifa"),W83="AUTOMOVILES FAMILIARES",_xlfn.IFS(AND(Z83="Menos de 1.500 c.c.",I83="menos de 10 años"),'TARIFAS MAS RUNT'!$E$26,AND(Z83="Menos de 1.500 c.c.",I83="10 o mas años"),'TARIFAS MAS RUNT'!$E$27,AND(Z83="Entre 1.500 y 2.500 c.c.",I83="menos de 10 años"),'TARIFAS MAS RUNT'!$E$28,AND(Z83="Entre 1.500 y 2.500 c.c.",I83="10 o mas años"),'TARIFAS MAS RUNT'!$E$29,AND(Z83="Más de 2.500 c.c.",I83="menos de 10 años"),'TARIFAS MAS RUNT'!$E$30,AND(Z83="Más de 2.500 c.c.",I83="10 o mas años"),'TARIFAS MAS RUNT'!$E$31,TRUE,"Sin Tarifa"),TRUE,"Clase no encontrada")</f>
        <v>888400</v>
      </c>
      <c r="P83" s="66">
        <f>+_xlfn.XLOOKUP(O83,'[2]ReporteCotizaciones (2)'!$H$2:$H$90,'[2]ReporteCotizaciones (2)'!$F$2:$F$90)</f>
        <v>582900</v>
      </c>
      <c r="Q83" s="69">
        <f>+_xlfn.XLOOKUP(O83,Hoja3!$L$3:$L$39,Hoja3!$I$3:$I$39)</f>
        <v>303100</v>
      </c>
      <c r="R83" s="69">
        <v>2400</v>
      </c>
      <c r="S83" s="69">
        <f t="shared" si="15"/>
        <v>888400</v>
      </c>
      <c r="T83" s="69" t="b">
        <f t="shared" si="16"/>
        <v>1</v>
      </c>
      <c r="U83" s="11"/>
      <c r="V83" s="11"/>
      <c r="W83" s="12" t="s">
        <v>41</v>
      </c>
      <c r="X83" s="13">
        <v>2999</v>
      </c>
      <c r="Y83" s="13">
        <v>3290</v>
      </c>
      <c r="Z83" s="13" t="str">
        <f>IF(OR(W83="CAMPEROS Y CAMIONETAS",W83="VEHICULOS FAMILIARES",W83="AUTOS NEGOCIO"),        IF(Y83&lt;1500,"Menos de 1.500 c.c.",            IF(Y83&lt;=2500,"Entre 1.500 y 2.500 c.c.","Más de 2.500 c.c.")),        IF(W83="CARGA O MIXTOS",            IF(Y83&lt;5000,"Menos de 5 Toneladas",                IF(Y83&lt;=15000,"Entre 5 y 15 Toneladas","Más de 15 Toneladas")),            IF(W83="OFICIALES ESPECIALES",                IF(Y83&lt;1500,"Menos de 1.500 c.c.",                    IF(Y83&lt;=2500,"Entre 1.500 y 2.500 c.c.","Más de 2.500 c.c.")),                IF(OR(W83="VEHICULOS 6 o más pasajeros",W83="AUTOMOVILES FAMILIARES"),                    IF(Y83&lt;1500,"Menos de 1.500 c.c.",                        IF(Y83&lt;2500,"Entre 1.500 y 2.500 c.c.","2.500 o más c.c.")),                    ""))))</f>
        <v>Menos de 5 Toneladas</v>
      </c>
      <c r="AA83" s="12" t="s">
        <v>48</v>
      </c>
      <c r="AB83" s="14">
        <v>310</v>
      </c>
      <c r="AC83" s="84" t="s">
        <v>37</v>
      </c>
      <c r="AD83" s="1">
        <v>80</v>
      </c>
      <c r="AE83" s="1" t="b">
        <f t="shared" si="17"/>
        <v>1</v>
      </c>
      <c r="AF83" s="1">
        <f>+_xlfn.XLOOKUP(D83,'[3]SOAT A ADQUIRIR 2025 _2026'!$B$2:$B$106,'[3]SOAT A ADQUIRIR 2025 _2026'!$M$2:$M$106)</f>
        <v>310</v>
      </c>
      <c r="AG83" s="1" t="b">
        <f t="shared" si="18"/>
        <v>1</v>
      </c>
      <c r="AH83" s="1" t="b">
        <f t="shared" si="20"/>
        <v>1</v>
      </c>
      <c r="AI83" s="1">
        <f>+_xlfn.XLOOKUP(AB83,Hoja3!$D$3:$D$39,Hoja3!$L$3:$L$39)</f>
        <v>888400</v>
      </c>
    </row>
    <row r="84" spans="2:35" ht="24" customHeight="1" x14ac:dyDescent="0.3">
      <c r="B84" s="153"/>
      <c r="C84" s="83">
        <v>81</v>
      </c>
      <c r="D84" s="7" t="s">
        <v>158</v>
      </c>
      <c r="E84" s="7" t="s">
        <v>157</v>
      </c>
      <c r="F84" s="7" t="s">
        <v>40</v>
      </c>
      <c r="G84" s="7">
        <v>2015</v>
      </c>
      <c r="H84" s="7">
        <f t="shared" si="13"/>
        <v>11</v>
      </c>
      <c r="I84" s="7" t="str">
        <f t="shared" si="14"/>
        <v>10 o mas años</v>
      </c>
      <c r="J84" s="7" t="s">
        <v>24</v>
      </c>
      <c r="K84" s="7">
        <v>2</v>
      </c>
      <c r="L84" s="10">
        <v>46386</v>
      </c>
      <c r="M84" s="10">
        <f t="shared" si="11"/>
        <v>46387</v>
      </c>
      <c r="N84" s="11">
        <v>46751</v>
      </c>
      <c r="O84" s="66" cm="1">
        <f t="array" ref="O84">_xlfn.IFS(W84="CAMPEROS Y CAMIONETAS",_xlfn.IFS(AND(Z84="Menos de 1.500 c.c.",I84="menos de 10 años"),'TARIFAS MAS RUNT'!$E$14,AND(Z84="Menos de 1.500 c.c.",I84="10 o mas años"),'TARIFAS MAS RUNT'!$E$15,AND(Z84="Entre 1.500 y 2.500 c.c.",I84="menos de 10 años"),'TARIFAS MAS RUNT'!$E$16,AND(Z84="Entre 1.500 y 2.500 c.c.",I84="10 o mas años"),'TARIFAS MAS RUNT'!$E$17,AND(Z84="Más de 2.500 c.c.",I84="menos de 10 años"),'TARIFAS MAS RUNT'!$E$18,AND(Z84="Más de 2.500 c.c.",I84="10 o mas años"),'TARIFAS MAS RUNT'!$E$19,TRUE,"Sin Tarifa"),W84="CARGA O MIXTOS",_xlfn.IFS(Z84="Menos de 5 Toneladas",'TARIFAS MAS RUNT'!$E$20,Z84="Entre 5 y 15 Toneladas",'TARIFAS MAS RUNT'!$E$21,Z84="Más de 15 Toneladas",'TARIFAS MAS RUNT'!$E$22,TRUE,"Sin Tarifa"),W84="OFICIALES ESPECIALES",_xlfn.IFS(Z84="Menos de 1.500 c.c.",'TARIFAS MAS RUNT'!$E$23,Z84="Entre 1.500 y 2.500 c.c.",'TARIFAS MAS RUNT'!$E$24,Z84="Más de 2.500 c.c.",'TARIFAS MAS RUNT'!$E$25,TRUE,"Sin Tarifa"),W84="AUTOMOVILES FAMILIARES",_xlfn.IFS(AND(Z84="Menos de 1.500 c.c.",I84="menos de 10 años"),'TARIFAS MAS RUNT'!$E$26,AND(Z84="Menos de 1.500 c.c.",I84="10 o mas años"),'TARIFAS MAS RUNT'!$E$27,AND(Z84="Entre 1.500 y 2.500 c.c.",I84="menos de 10 años"),'TARIFAS MAS RUNT'!$E$28,AND(Z84="Entre 1.500 y 2.500 c.c.",I84="10 o mas años"),'TARIFAS MAS RUNT'!$E$29,AND(Z84="Más de 2.500 c.c.",I84="menos de 10 años"),'TARIFAS MAS RUNT'!$E$30,AND(Z84="Más de 2.500 c.c.",I84="10 o mas años"),'TARIFAS MAS RUNT'!$E$31,TRUE,"Sin Tarifa"),TRUE,"Clase no encontrada")</f>
        <v>888400</v>
      </c>
      <c r="P84" s="66">
        <f>+_xlfn.XLOOKUP(O84,'[2]ReporteCotizaciones (2)'!$H$2:$H$90,'[2]ReporteCotizaciones (2)'!$F$2:$F$90)</f>
        <v>582900</v>
      </c>
      <c r="Q84" s="69">
        <f>+_xlfn.XLOOKUP(O84,Hoja3!$L$3:$L$39,Hoja3!$I$3:$I$39)</f>
        <v>303100</v>
      </c>
      <c r="R84" s="69">
        <v>2400</v>
      </c>
      <c r="S84" s="69">
        <f t="shared" si="15"/>
        <v>888400</v>
      </c>
      <c r="T84" s="69" t="b">
        <f t="shared" si="16"/>
        <v>1</v>
      </c>
      <c r="U84" s="11"/>
      <c r="V84" s="11"/>
      <c r="W84" s="12" t="s">
        <v>41</v>
      </c>
      <c r="X84" s="13">
        <v>2999</v>
      </c>
      <c r="Y84" s="13">
        <v>3290</v>
      </c>
      <c r="Z84" s="13" t="str">
        <f>IF(OR(W84="CAMPEROS Y CAMIONETAS",W84="VEHICULOS FAMILIARES",W84="AUTOS NEGOCIO"),        IF(Y84&lt;1500,"Menos de 1.500 c.c.",            IF(Y84&lt;=2500,"Entre 1.500 y 2.500 c.c.","Más de 2.500 c.c.")),        IF(W84="CARGA O MIXTOS",            IF(Y84&lt;5000,"Menos de 5 Toneladas",                IF(Y84&lt;=15000,"Entre 5 y 15 Toneladas","Más de 15 Toneladas")),            IF(W84="OFICIALES ESPECIALES",                IF(Y84&lt;1500,"Menos de 1.500 c.c.",                    IF(Y84&lt;=2500,"Entre 1.500 y 2.500 c.c.","Más de 2.500 c.c.")),                IF(OR(W84="VEHICULOS 6 o más pasajeros",W84="AUTOMOVILES FAMILIARES"),                    IF(Y84&lt;1500,"Menos de 1.500 c.c.",                        IF(Y84&lt;2500,"Entre 1.500 y 2.500 c.c.","2.500 o más c.c.")),                    ""))))</f>
        <v>Menos de 5 Toneladas</v>
      </c>
      <c r="AA84" s="12" t="s">
        <v>48</v>
      </c>
      <c r="AB84" s="14">
        <v>310</v>
      </c>
      <c r="AC84" s="84" t="s">
        <v>32</v>
      </c>
      <c r="AD84" s="1">
        <v>81</v>
      </c>
      <c r="AE84" s="1" t="b">
        <f t="shared" si="17"/>
        <v>1</v>
      </c>
      <c r="AF84" s="1">
        <f>+_xlfn.XLOOKUP(D84,'[3]SOAT A ADQUIRIR 2025 _2026'!$B$2:$B$106,'[3]SOAT A ADQUIRIR 2025 _2026'!$M$2:$M$106)</f>
        <v>310</v>
      </c>
      <c r="AG84" s="1" t="b">
        <f t="shared" si="18"/>
        <v>1</v>
      </c>
      <c r="AH84" s="1" t="b">
        <f t="shared" si="20"/>
        <v>1</v>
      </c>
      <c r="AI84" s="1">
        <f>+_xlfn.XLOOKUP(AB84,Hoja3!$D$3:$D$39,Hoja3!$L$3:$L$39)</f>
        <v>888400</v>
      </c>
    </row>
    <row r="85" spans="2:35" ht="24" customHeight="1" x14ac:dyDescent="0.3">
      <c r="B85" s="152" t="s">
        <v>75</v>
      </c>
      <c r="C85" s="83">
        <v>82</v>
      </c>
      <c r="D85" s="7" t="s">
        <v>159</v>
      </c>
      <c r="E85" s="7" t="s">
        <v>157</v>
      </c>
      <c r="F85" s="7" t="s">
        <v>40</v>
      </c>
      <c r="G85" s="7">
        <v>2015</v>
      </c>
      <c r="H85" s="7">
        <f t="shared" si="13"/>
        <v>11</v>
      </c>
      <c r="I85" s="7" t="str">
        <f t="shared" si="14"/>
        <v>10 o mas años</v>
      </c>
      <c r="J85" s="7" t="s">
        <v>24</v>
      </c>
      <c r="K85" s="7">
        <v>2</v>
      </c>
      <c r="L85" s="10">
        <v>46386</v>
      </c>
      <c r="M85" s="10">
        <f t="shared" si="11"/>
        <v>46387</v>
      </c>
      <c r="N85" s="11">
        <v>46751</v>
      </c>
      <c r="O85" s="66" cm="1">
        <f t="array" ref="O85">_xlfn.IFS(W85="CAMPEROS Y CAMIONETAS",_xlfn.IFS(AND(Z85="Menos de 1.500 c.c.",I85="menos de 10 años"),'TARIFAS MAS RUNT'!$E$14,AND(Z85="Menos de 1.500 c.c.",I85="10 o mas años"),'TARIFAS MAS RUNT'!$E$15,AND(Z85="Entre 1.500 y 2.500 c.c.",I85="menos de 10 años"),'TARIFAS MAS RUNT'!$E$16,AND(Z85="Entre 1.500 y 2.500 c.c.",I85="10 o mas años"),'TARIFAS MAS RUNT'!$E$17,AND(Z85="Más de 2.500 c.c.",I85="menos de 10 años"),'TARIFAS MAS RUNT'!$E$18,AND(Z85="Más de 2.500 c.c.",I85="10 o mas años"),'TARIFAS MAS RUNT'!$E$19,TRUE,"Sin Tarifa"),W85="CARGA O MIXTOS",_xlfn.IFS(Z85="Menos de 5 Toneladas",'TARIFAS MAS RUNT'!$E$20,Z85="Entre 5 y 15 Toneladas",'TARIFAS MAS RUNT'!$E$21,Z85="Más de 15 Toneladas",'TARIFAS MAS RUNT'!$E$22,TRUE,"Sin Tarifa"),W85="OFICIALES ESPECIALES",_xlfn.IFS(Z85="Menos de 1.500 c.c.",'TARIFAS MAS RUNT'!$E$23,Z85="Entre 1.500 y 2.500 c.c.",'TARIFAS MAS RUNT'!$E$24,Z85="Más de 2.500 c.c.",'TARIFAS MAS RUNT'!$E$25,TRUE,"Sin Tarifa"),W85="AUTOMOVILES FAMILIARES",_xlfn.IFS(AND(Z85="Menos de 1.500 c.c.",I85="menos de 10 años"),'TARIFAS MAS RUNT'!$E$26,AND(Z85="Menos de 1.500 c.c.",I85="10 o mas años"),'TARIFAS MAS RUNT'!$E$27,AND(Z85="Entre 1.500 y 2.500 c.c.",I85="menos de 10 años"),'TARIFAS MAS RUNT'!$E$28,AND(Z85="Entre 1.500 y 2.500 c.c.",I85="10 o mas años"),'TARIFAS MAS RUNT'!$E$29,AND(Z85="Más de 2.500 c.c.",I85="menos de 10 años"),'TARIFAS MAS RUNT'!$E$30,AND(Z85="Más de 2.500 c.c.",I85="10 o mas años"),'TARIFAS MAS RUNT'!$E$31,TRUE,"Sin Tarifa"),TRUE,"Clase no encontrada")</f>
        <v>888400</v>
      </c>
      <c r="P85" s="66">
        <f>+_xlfn.XLOOKUP(O85,'[2]ReporteCotizaciones (2)'!$H$2:$H$90,'[2]ReporteCotizaciones (2)'!$F$2:$F$90)</f>
        <v>582900</v>
      </c>
      <c r="Q85" s="69">
        <f>+_xlfn.XLOOKUP(O85,Hoja3!$L$3:$L$39,Hoja3!$I$3:$I$39)</f>
        <v>303100</v>
      </c>
      <c r="R85" s="69">
        <v>2400</v>
      </c>
      <c r="S85" s="69">
        <f t="shared" si="15"/>
        <v>888400</v>
      </c>
      <c r="T85" s="69" t="b">
        <f t="shared" si="16"/>
        <v>1</v>
      </c>
      <c r="U85" s="11"/>
      <c r="V85" s="11"/>
      <c r="W85" s="12" t="s">
        <v>41</v>
      </c>
      <c r="X85" s="13">
        <v>2999</v>
      </c>
      <c r="Y85" s="13">
        <v>3290</v>
      </c>
      <c r="Z85" s="13" t="str">
        <f>IF(OR(W85="CAMPEROS Y CAMIONETAS",W85="VEHICULOS FAMILIARES",W85="AUTOS NEGOCIO"),        IF(Y85&lt;1500,"Menos de 1.500 c.c.",            IF(Y85&lt;=2500,"Entre 1.500 y 2.500 c.c.","Más de 2.500 c.c.")),        IF(W85="CARGA O MIXTOS",            IF(Y85&lt;5000,"Menos de 5 Toneladas",                IF(Y85&lt;=15000,"Entre 5 y 15 Toneladas","Más de 15 Toneladas")),            IF(W85="OFICIALES ESPECIALES",                IF(Y85&lt;1500,"Menos de 1.500 c.c.",                    IF(Y85&lt;=2500,"Entre 1.500 y 2.500 c.c.","Más de 2.500 c.c.")),                IF(OR(W85="VEHICULOS 6 o más pasajeros",W85="AUTOMOVILES FAMILIARES"),                    IF(Y85&lt;1500,"Menos de 1.500 c.c.",                        IF(Y85&lt;2500,"Entre 1.500 y 2.500 c.c.","2.500 o más c.c.")),                    ""))))</f>
        <v>Menos de 5 Toneladas</v>
      </c>
      <c r="AA85" s="12" t="s">
        <v>48</v>
      </c>
      <c r="AB85" s="14">
        <v>310</v>
      </c>
      <c r="AC85" s="84" t="s">
        <v>32</v>
      </c>
      <c r="AD85" s="1">
        <v>82</v>
      </c>
      <c r="AE85" s="1" t="b">
        <f t="shared" si="17"/>
        <v>1</v>
      </c>
      <c r="AF85" s="1">
        <f>+_xlfn.XLOOKUP(D85,'[3]SOAT A ADQUIRIR 2025 _2026'!$B$2:$B$106,'[3]SOAT A ADQUIRIR 2025 _2026'!$M$2:$M$106)</f>
        <v>310</v>
      </c>
      <c r="AG85" s="1" t="b">
        <f t="shared" si="18"/>
        <v>1</v>
      </c>
      <c r="AH85" s="1" t="b">
        <f t="shared" si="20"/>
        <v>1</v>
      </c>
      <c r="AI85" s="1">
        <f>+_xlfn.XLOOKUP(AB85,Hoja3!$D$3:$D$39,Hoja3!$L$3:$L$39)</f>
        <v>888400</v>
      </c>
    </row>
    <row r="86" spans="2:35" ht="24" customHeight="1" x14ac:dyDescent="0.3">
      <c r="B86" s="152"/>
      <c r="C86" s="83">
        <v>83</v>
      </c>
      <c r="D86" s="7" t="s">
        <v>160</v>
      </c>
      <c r="E86" s="7" t="s">
        <v>157</v>
      </c>
      <c r="F86" s="7" t="s">
        <v>40</v>
      </c>
      <c r="G86" s="7">
        <v>2015</v>
      </c>
      <c r="H86" s="7">
        <f t="shared" si="13"/>
        <v>11</v>
      </c>
      <c r="I86" s="7" t="str">
        <f t="shared" si="14"/>
        <v>10 o mas años</v>
      </c>
      <c r="J86" s="7" t="s">
        <v>24</v>
      </c>
      <c r="K86" s="7">
        <v>2</v>
      </c>
      <c r="L86" s="10">
        <v>46386</v>
      </c>
      <c r="M86" s="10">
        <f t="shared" si="11"/>
        <v>46387</v>
      </c>
      <c r="N86" s="11">
        <v>46751</v>
      </c>
      <c r="O86" s="66" cm="1">
        <f t="array" ref="O86">_xlfn.IFS(W86="CAMPEROS Y CAMIONETAS",_xlfn.IFS(AND(Z86="Menos de 1.500 c.c.",I86="menos de 10 años"),'TARIFAS MAS RUNT'!$E$14,AND(Z86="Menos de 1.500 c.c.",I86="10 o mas años"),'TARIFAS MAS RUNT'!$E$15,AND(Z86="Entre 1.500 y 2.500 c.c.",I86="menos de 10 años"),'TARIFAS MAS RUNT'!$E$16,AND(Z86="Entre 1.500 y 2.500 c.c.",I86="10 o mas años"),'TARIFAS MAS RUNT'!$E$17,AND(Z86="Más de 2.500 c.c.",I86="menos de 10 años"),'TARIFAS MAS RUNT'!$E$18,AND(Z86="Más de 2.500 c.c.",I86="10 o mas años"),'TARIFAS MAS RUNT'!$E$19,TRUE,"Sin Tarifa"),W86="CARGA O MIXTOS",_xlfn.IFS(Z86="Menos de 5 Toneladas",'TARIFAS MAS RUNT'!$E$20,Z86="Entre 5 y 15 Toneladas",'TARIFAS MAS RUNT'!$E$21,Z86="Más de 15 Toneladas",'TARIFAS MAS RUNT'!$E$22,TRUE,"Sin Tarifa"),W86="OFICIALES ESPECIALES",_xlfn.IFS(Z86="Menos de 1.500 c.c.",'TARIFAS MAS RUNT'!$E$23,Z86="Entre 1.500 y 2.500 c.c.",'TARIFAS MAS RUNT'!$E$24,Z86="Más de 2.500 c.c.",'TARIFAS MAS RUNT'!$E$25,TRUE,"Sin Tarifa"),W86="AUTOMOVILES FAMILIARES",_xlfn.IFS(AND(Z86="Menos de 1.500 c.c.",I86="menos de 10 años"),'TARIFAS MAS RUNT'!$E$26,AND(Z86="Menos de 1.500 c.c.",I86="10 o mas años"),'TARIFAS MAS RUNT'!$E$27,AND(Z86="Entre 1.500 y 2.500 c.c.",I86="menos de 10 años"),'TARIFAS MAS RUNT'!$E$28,AND(Z86="Entre 1.500 y 2.500 c.c.",I86="10 o mas años"),'TARIFAS MAS RUNT'!$E$29,AND(Z86="Más de 2.500 c.c.",I86="menos de 10 años"),'TARIFAS MAS RUNT'!$E$30,AND(Z86="Más de 2.500 c.c.",I86="10 o mas años"),'TARIFAS MAS RUNT'!$E$31,TRUE,"Sin Tarifa"),TRUE,"Clase no encontrada")</f>
        <v>888400</v>
      </c>
      <c r="P86" s="66">
        <f>+_xlfn.XLOOKUP(O86,'[2]ReporteCotizaciones (2)'!$H$2:$H$90,'[2]ReporteCotizaciones (2)'!$F$2:$F$90)</f>
        <v>582900</v>
      </c>
      <c r="Q86" s="69">
        <f>+_xlfn.XLOOKUP(O86,Hoja3!$L$3:$L$39,Hoja3!$I$3:$I$39)</f>
        <v>303100</v>
      </c>
      <c r="R86" s="69">
        <v>2400</v>
      </c>
      <c r="S86" s="69">
        <f t="shared" si="15"/>
        <v>888400</v>
      </c>
      <c r="T86" s="69" t="b">
        <f t="shared" si="16"/>
        <v>1</v>
      </c>
      <c r="U86" s="11"/>
      <c r="V86" s="11"/>
      <c r="W86" s="12" t="s">
        <v>41</v>
      </c>
      <c r="X86" s="13">
        <v>2999</v>
      </c>
      <c r="Y86" s="13">
        <v>3290</v>
      </c>
      <c r="Z86" s="13" t="str">
        <f>IF(OR(W86="CAMPEROS Y CAMIONETAS",W86="VEHICULOS FAMILIARES",W86="AUTOS NEGOCIO"),        IF(Y86&lt;1500,"Menos de 1.500 c.c.",            IF(Y86&lt;=2500,"Entre 1.500 y 2.500 c.c.","Más de 2.500 c.c.")),        IF(W86="CARGA O MIXTOS",            IF(Y86&lt;5000,"Menos de 5 Toneladas",                IF(Y86&lt;=15000,"Entre 5 y 15 Toneladas","Más de 15 Toneladas")),            IF(W86="OFICIALES ESPECIALES",                IF(Y86&lt;1500,"Menos de 1.500 c.c.",                    IF(Y86&lt;=2500,"Entre 1.500 y 2.500 c.c.","Más de 2.500 c.c.")),                IF(OR(W86="VEHICULOS 6 o más pasajeros",W86="AUTOMOVILES FAMILIARES"),                    IF(Y86&lt;1500,"Menos de 1.500 c.c.",                        IF(Y86&lt;2500,"Entre 1.500 y 2.500 c.c.","2.500 o más c.c.")),                    ""))))</f>
        <v>Menos de 5 Toneladas</v>
      </c>
      <c r="AA86" s="12" t="s">
        <v>48</v>
      </c>
      <c r="AB86" s="14">
        <v>310</v>
      </c>
      <c r="AC86" s="84" t="s">
        <v>28</v>
      </c>
      <c r="AD86" s="1">
        <v>83</v>
      </c>
      <c r="AE86" s="1" t="b">
        <f t="shared" si="17"/>
        <v>1</v>
      </c>
      <c r="AF86" s="1">
        <f>+_xlfn.XLOOKUP(D86,'[3]SOAT A ADQUIRIR 2025 _2026'!$B$2:$B$106,'[3]SOAT A ADQUIRIR 2025 _2026'!$M$2:$M$106)</f>
        <v>310</v>
      </c>
      <c r="AG86" s="1" t="b">
        <f t="shared" si="18"/>
        <v>1</v>
      </c>
      <c r="AH86" s="1" t="b">
        <f t="shared" si="20"/>
        <v>1</v>
      </c>
      <c r="AI86" s="1">
        <f>+_xlfn.XLOOKUP(AB86,Hoja3!$D$3:$D$39,Hoja3!$L$3:$L$39)</f>
        <v>888400</v>
      </c>
    </row>
    <row r="87" spans="2:35" ht="24" customHeight="1" x14ac:dyDescent="0.3">
      <c r="B87" s="152"/>
      <c r="C87" s="83">
        <v>84</v>
      </c>
      <c r="D87" s="7" t="s">
        <v>161</v>
      </c>
      <c r="E87" s="15" t="s">
        <v>151</v>
      </c>
      <c r="F87" s="15" t="s">
        <v>40</v>
      </c>
      <c r="G87" s="7">
        <v>2017</v>
      </c>
      <c r="H87" s="7">
        <f t="shared" si="13"/>
        <v>9</v>
      </c>
      <c r="I87" s="7" t="str">
        <f t="shared" si="14"/>
        <v>menos de 10 años</v>
      </c>
      <c r="J87" s="7" t="s">
        <v>24</v>
      </c>
      <c r="K87" s="16">
        <v>5</v>
      </c>
      <c r="L87" s="10">
        <v>46386</v>
      </c>
      <c r="M87" s="10">
        <f t="shared" si="11"/>
        <v>46387</v>
      </c>
      <c r="N87" s="11">
        <v>46751</v>
      </c>
      <c r="O87" s="66" cm="1">
        <f t="array" ref="O87">_xlfn.IFS(W87="CAMPEROS Y CAMIONETAS",_xlfn.IFS(AND(Z87="Menos de 1.500 c.c.",I87="menos de 10 años"),'TARIFAS MAS RUNT'!$E$14,AND(Z87="Menos de 1.500 c.c.",I87="10 o mas años"),'TARIFAS MAS RUNT'!$E$15,AND(Z87="Entre 1.500 y 2.500 c.c.",I87="menos de 10 años"),'TARIFAS MAS RUNT'!$E$16,AND(Z87="Entre 1.500 y 2.500 c.c.",I87="10 o mas años"),'TARIFAS MAS RUNT'!$E$17,AND(Z87="Más de 2.500 c.c.",I87="menos de 10 años"),'TARIFAS MAS RUNT'!$E$18,AND(Z87="Más de 2.500 c.c.",I87="10 o mas años"),'TARIFAS MAS RUNT'!$E$19,TRUE,"Sin Tarifa"),W87="CARGA O MIXTOS",_xlfn.IFS(Z87="Menos de 5 Toneladas",'TARIFAS MAS RUNT'!$E$20,Z87="Entre 5 y 15 Toneladas",'TARIFAS MAS RUNT'!$E$21,Z87="Más de 15 Toneladas",'TARIFAS MAS RUNT'!$E$22,TRUE,"Sin Tarifa"),W87="OFICIALES ESPECIALES",_xlfn.IFS(Z87="Menos de 1.500 c.c.",'TARIFAS MAS RUNT'!$E$23,Z87="Entre 1.500 y 2.500 c.c.",'TARIFAS MAS RUNT'!$E$24,Z87="Más de 2.500 c.c.",'TARIFAS MAS RUNT'!$E$25,TRUE,"Sin Tarifa"),W87="AUTOMOVILES FAMILIARES",_xlfn.IFS(AND(Z87="Menos de 1.500 c.c.",I87="menos de 10 años"),'TARIFAS MAS RUNT'!$E$26,AND(Z87="Menos de 1.500 c.c.",I87="10 o mas años"),'TARIFAS MAS RUNT'!$E$27,AND(Z87="Entre 1.500 y 2.500 c.c.",I87="menos de 10 años"),'TARIFAS MAS RUNT'!$E$28,AND(Z87="Entre 1.500 y 2.500 c.c.",I87="10 o mas años"),'TARIFAS MAS RUNT'!$E$29,AND(Z87="Más de 2.500 c.c.",I87="menos de 10 años"),'TARIFAS MAS RUNT'!$E$30,AND(Z87="Más de 2.500 c.c.",I87="10 o mas años"),'TARIFAS MAS RUNT'!$E$31,TRUE,"Sin Tarifa"),TRUE,"Clase no encontrada")</f>
        <v>447300</v>
      </c>
      <c r="P87" s="66">
        <f>+_xlfn.XLOOKUP(O87,'[2]ReporteCotizaciones (2)'!$H$2:$H$90,'[2]ReporteCotizaciones (2)'!$F$2:$F$90)</f>
        <v>292700</v>
      </c>
      <c r="Q87" s="69">
        <f>+_xlfn.XLOOKUP(O87,Hoja3!$L$3:$L$39,Hoja3!$I$3:$I$39)</f>
        <v>152200</v>
      </c>
      <c r="R87" s="69">
        <v>2400</v>
      </c>
      <c r="S87" s="69">
        <f t="shared" si="15"/>
        <v>447300</v>
      </c>
      <c r="T87" s="69" t="b">
        <f t="shared" si="16"/>
        <v>1</v>
      </c>
      <c r="U87" s="11"/>
      <c r="V87" s="11"/>
      <c r="W87" s="12" t="s">
        <v>61</v>
      </c>
      <c r="X87" s="13">
        <v>1399</v>
      </c>
      <c r="Y87" s="13" t="s">
        <v>257</v>
      </c>
      <c r="Z87" s="13" t="str">
        <f t="shared" si="19"/>
        <v>Menos de 1.500 c.c.</v>
      </c>
      <c r="AA87" s="12" t="s">
        <v>62</v>
      </c>
      <c r="AB87" s="14">
        <v>511</v>
      </c>
      <c r="AC87" s="84" t="s">
        <v>46</v>
      </c>
      <c r="AD87" s="1">
        <v>84</v>
      </c>
      <c r="AE87" s="1" t="b">
        <f t="shared" si="17"/>
        <v>1</v>
      </c>
      <c r="AF87" s="1">
        <f>+_xlfn.XLOOKUP(D87,'[3]SOAT A ADQUIRIR 2025 _2026'!$B$2:$B$106,'[3]SOAT A ADQUIRIR 2025 _2026'!$M$2:$M$106)</f>
        <v>511</v>
      </c>
      <c r="AG87" s="1" t="b">
        <f t="shared" si="18"/>
        <v>1</v>
      </c>
      <c r="AH87" s="1" t="b">
        <f t="shared" si="20"/>
        <v>1</v>
      </c>
      <c r="AI87" s="1">
        <f>+_xlfn.XLOOKUP(AB87,Hoja3!$D$3:$D$39,Hoja3!$L$3:$L$39)</f>
        <v>447300</v>
      </c>
    </row>
    <row r="88" spans="2:35" ht="24" customHeight="1" x14ac:dyDescent="0.3">
      <c r="B88" s="152"/>
      <c r="C88" s="83">
        <v>85</v>
      </c>
      <c r="D88" s="7" t="s">
        <v>162</v>
      </c>
      <c r="E88" s="15" t="s">
        <v>163</v>
      </c>
      <c r="F88" s="15" t="s">
        <v>164</v>
      </c>
      <c r="G88" s="7">
        <v>2017</v>
      </c>
      <c r="H88" s="7">
        <f t="shared" si="13"/>
        <v>9</v>
      </c>
      <c r="I88" s="7" t="str">
        <f t="shared" si="14"/>
        <v>menos de 10 años</v>
      </c>
      <c r="J88" s="7" t="s">
        <v>24</v>
      </c>
      <c r="K88" s="16">
        <v>5</v>
      </c>
      <c r="L88" s="10">
        <v>46386</v>
      </c>
      <c r="M88" s="10">
        <f t="shared" si="11"/>
        <v>46387</v>
      </c>
      <c r="N88" s="11">
        <v>46751</v>
      </c>
      <c r="O88" s="66" cm="1">
        <f t="array" ref="O88">_xlfn.IFS(W88="CAMPEROS Y CAMIONETAS",_xlfn.IFS(AND(Z88="Menos de 1.500 c.c.",I88="menos de 10 años"),'TARIFAS MAS RUNT'!$E$14,AND(Z88="Menos de 1.500 c.c.",I88="10 o mas años"),'TARIFAS MAS RUNT'!$E$15,AND(Z88="Entre 1.500 y 2.500 c.c.",I88="menos de 10 años"),'TARIFAS MAS RUNT'!$E$16,AND(Z88="Entre 1.500 y 2.500 c.c.",I88="10 o mas años"),'TARIFAS MAS RUNT'!$E$17,AND(Z88="Más de 2.500 c.c.",I88="menos de 10 años"),'TARIFAS MAS RUNT'!$E$18,AND(Z88="Más de 2.500 c.c.",I88="10 o mas años"),'TARIFAS MAS RUNT'!$E$19,TRUE,"Sin Tarifa"),W88="CARGA O MIXTOS",_xlfn.IFS(Z88="Menos de 5 Toneladas",'TARIFAS MAS RUNT'!$E$20,Z88="Entre 5 y 15 Toneladas",'TARIFAS MAS RUNT'!$E$21,Z88="Más de 15 Toneladas",'TARIFAS MAS RUNT'!$E$22,TRUE,"Sin Tarifa"),W88="OFICIALES ESPECIALES",_xlfn.IFS(Z88="Menos de 1.500 c.c.",'TARIFAS MAS RUNT'!$E$23,Z88="Entre 1.500 y 2.500 c.c.",'TARIFAS MAS RUNT'!$E$24,Z88="Más de 2.500 c.c.",'TARIFAS MAS RUNT'!$E$25,TRUE,"Sin Tarifa"),W88="AUTOMOVILES FAMILIARES",_xlfn.IFS(AND(Z88="Menos de 1.500 c.c.",I88="menos de 10 años"),'TARIFAS MAS RUNT'!$E$26,AND(Z88="Menos de 1.500 c.c.",I88="10 o mas años"),'TARIFAS MAS RUNT'!$E$27,AND(Z88="Entre 1.500 y 2.500 c.c.",I88="menos de 10 años"),'TARIFAS MAS RUNT'!$E$28,AND(Z88="Entre 1.500 y 2.500 c.c.",I88="10 o mas años"),'TARIFAS MAS RUNT'!$E$29,AND(Z88="Más de 2.500 c.c.",I88="menos de 10 años"),'TARIFAS MAS RUNT'!$E$30,AND(Z88="Más de 2.500 c.c.",I88="10 o mas años"),'TARIFAS MAS RUNT'!$E$31,TRUE,"Sin Tarifa"),TRUE,"Clase no encontrada")</f>
        <v>1110300</v>
      </c>
      <c r="P88" s="66">
        <f>+_xlfn.XLOOKUP(O88,'[2]ReporteCotizaciones (2)'!$H$2:$H$90,'[2]ReporteCotizaciones (2)'!$F$2:$F$90)</f>
        <v>728900</v>
      </c>
      <c r="Q88" s="69">
        <f>+_xlfn.XLOOKUP(O88,Hoja3!$L$3:$L$39,Hoja3!$I$3:$I$39)</f>
        <v>379000</v>
      </c>
      <c r="R88" s="69">
        <v>2400</v>
      </c>
      <c r="S88" s="69">
        <f t="shared" si="15"/>
        <v>1110300</v>
      </c>
      <c r="T88" s="69" t="b">
        <f t="shared" si="16"/>
        <v>1</v>
      </c>
      <c r="U88" s="11"/>
      <c r="V88" s="11"/>
      <c r="W88" s="12" t="s">
        <v>26</v>
      </c>
      <c r="X88" s="13">
        <v>5700</v>
      </c>
      <c r="Y88" s="13" t="s">
        <v>257</v>
      </c>
      <c r="Z88" s="13" t="str">
        <f t="shared" si="19"/>
        <v>Más de 2.500 c.c.</v>
      </c>
      <c r="AA88" s="12" t="s">
        <v>27</v>
      </c>
      <c r="AB88" s="14">
        <v>231</v>
      </c>
      <c r="AC88" s="84" t="s">
        <v>32</v>
      </c>
      <c r="AD88" s="1">
        <v>85</v>
      </c>
      <c r="AE88" s="1" t="b">
        <f t="shared" si="17"/>
        <v>1</v>
      </c>
      <c r="AF88" s="1">
        <f>+_xlfn.XLOOKUP(D88,'[3]SOAT A ADQUIRIR 2025 _2026'!$B$2:$B$106,'[3]SOAT A ADQUIRIR 2025 _2026'!$M$2:$M$106)</f>
        <v>231</v>
      </c>
      <c r="AG88" s="1" t="b">
        <f t="shared" si="18"/>
        <v>1</v>
      </c>
      <c r="AH88" s="1" t="b">
        <f t="shared" si="20"/>
        <v>1</v>
      </c>
      <c r="AI88" s="1">
        <f>+_xlfn.XLOOKUP(AB88,Hoja3!$D$3:$D$39,Hoja3!$L$3:$L$39)</f>
        <v>1110300</v>
      </c>
    </row>
    <row r="89" spans="2:35" ht="24" customHeight="1" x14ac:dyDescent="0.3">
      <c r="B89" s="152"/>
      <c r="C89" s="83">
        <v>86</v>
      </c>
      <c r="D89" s="7" t="s">
        <v>165</v>
      </c>
      <c r="E89" s="8" t="s">
        <v>166</v>
      </c>
      <c r="F89" s="8" t="s">
        <v>100</v>
      </c>
      <c r="G89" s="7">
        <v>2017</v>
      </c>
      <c r="H89" s="7">
        <f t="shared" si="13"/>
        <v>9</v>
      </c>
      <c r="I89" s="7" t="str">
        <f t="shared" si="14"/>
        <v>menos de 10 años</v>
      </c>
      <c r="J89" s="7" t="s">
        <v>24</v>
      </c>
      <c r="K89" s="18">
        <v>5</v>
      </c>
      <c r="L89" s="10">
        <v>46386</v>
      </c>
      <c r="M89" s="10">
        <f t="shared" si="11"/>
        <v>46387</v>
      </c>
      <c r="N89" s="11">
        <v>46751</v>
      </c>
      <c r="O89" s="66" cm="1">
        <f t="array" ref="O89">_xlfn.IFS(W89="CAMPEROS Y CAMIONETAS",_xlfn.IFS(AND(Z89="Menos de 1.500 c.c.",I89="menos de 10 años"),'TARIFAS MAS RUNT'!$E$14,AND(Z89="Menos de 1.500 c.c.",I89="10 o mas años"),'TARIFAS MAS RUNT'!$E$15,AND(Z89="Entre 1.500 y 2.500 c.c.",I89="menos de 10 años"),'TARIFAS MAS RUNT'!$E$16,AND(Z89="Entre 1.500 y 2.500 c.c.",I89="10 o mas años"),'TARIFAS MAS RUNT'!$E$17,AND(Z89="Más de 2.500 c.c.",I89="menos de 10 años"),'TARIFAS MAS RUNT'!$E$18,AND(Z89="Más de 2.500 c.c.",I89="10 o mas años"),'TARIFAS MAS RUNT'!$E$19,TRUE,"Sin Tarifa"),W89="CARGA O MIXTOS",_xlfn.IFS(Z89="Menos de 5 Toneladas",'TARIFAS MAS RUNT'!$E$20,Z89="Entre 5 y 15 Toneladas",'TARIFAS MAS RUNT'!$E$21,Z89="Más de 15 Toneladas",'TARIFAS MAS RUNT'!$E$22,TRUE,"Sin Tarifa"),W89="OFICIALES ESPECIALES",_xlfn.IFS(Z89="Menos de 1.500 c.c.",'TARIFAS MAS RUNT'!$E$23,Z89="Entre 1.500 y 2.500 c.c.",'TARIFAS MAS RUNT'!$E$24,Z89="Más de 2.500 c.c.",'TARIFAS MAS RUNT'!$E$25,TRUE,"Sin Tarifa"),W89="AUTOMOVILES FAMILIARES",_xlfn.IFS(AND(Z89="Menos de 1.500 c.c.",I89="menos de 10 años"),'TARIFAS MAS RUNT'!$E$26,AND(Z89="Menos de 1.500 c.c.",I89="10 o mas años"),'TARIFAS MAS RUNT'!$E$27,AND(Z89="Entre 1.500 y 2.500 c.c.",I89="menos de 10 años"),'TARIFAS MAS RUNT'!$E$28,AND(Z89="Entre 1.500 y 2.500 c.c.",I89="10 o mas años"),'TARIFAS MAS RUNT'!$E$29,AND(Z89="Más de 2.500 c.c.",I89="menos de 10 años"),'TARIFAS MAS RUNT'!$E$30,AND(Z89="Más de 2.500 c.c.",I89="10 o mas años"),'TARIFAS MAS RUNT'!$E$31,TRUE,"Sin Tarifa"),TRUE,"Clase no encontrada")</f>
        <v>447300</v>
      </c>
      <c r="P89" s="66">
        <f>+_xlfn.XLOOKUP(O89,'[2]ReporteCotizaciones (2)'!$H$2:$H$90,'[2]ReporteCotizaciones (2)'!$F$2:$F$90)</f>
        <v>292700</v>
      </c>
      <c r="Q89" s="69">
        <f>+_xlfn.XLOOKUP(O89,Hoja3!$L$3:$L$39,Hoja3!$I$3:$I$39)</f>
        <v>152200</v>
      </c>
      <c r="R89" s="69">
        <v>2400</v>
      </c>
      <c r="S89" s="69">
        <f t="shared" si="15"/>
        <v>447300</v>
      </c>
      <c r="T89" s="69" t="b">
        <f t="shared" si="16"/>
        <v>1</v>
      </c>
      <c r="U89" s="11"/>
      <c r="V89" s="11"/>
      <c r="W89" s="12" t="s">
        <v>61</v>
      </c>
      <c r="X89" s="13">
        <v>1149</v>
      </c>
      <c r="Y89" s="13" t="s">
        <v>257</v>
      </c>
      <c r="Z89" s="13" t="str">
        <f t="shared" si="19"/>
        <v>Menos de 1.500 c.c.</v>
      </c>
      <c r="AA89" s="12" t="s">
        <v>167</v>
      </c>
      <c r="AB89" s="14">
        <v>511</v>
      </c>
      <c r="AC89" s="84" t="s">
        <v>46</v>
      </c>
      <c r="AD89" s="1">
        <v>86</v>
      </c>
      <c r="AE89" s="1" t="b">
        <f t="shared" si="17"/>
        <v>1</v>
      </c>
      <c r="AF89" s="1">
        <f>+_xlfn.XLOOKUP(D89,'[3]SOAT A ADQUIRIR 2025 _2026'!$B$2:$B$106,'[3]SOAT A ADQUIRIR 2025 _2026'!$M$2:$M$106)</f>
        <v>511</v>
      </c>
      <c r="AG89" s="1" t="b">
        <f t="shared" si="18"/>
        <v>1</v>
      </c>
      <c r="AH89" s="1" t="b">
        <f t="shared" si="20"/>
        <v>1</v>
      </c>
      <c r="AI89" s="1">
        <f>+_xlfn.XLOOKUP(AB89,Hoja3!$D$3:$D$39,Hoja3!$L$3:$L$39)</f>
        <v>447300</v>
      </c>
    </row>
    <row r="90" spans="2:35" ht="24" customHeight="1" x14ac:dyDescent="0.3">
      <c r="B90" s="152"/>
      <c r="C90" s="83">
        <v>87</v>
      </c>
      <c r="D90" s="7" t="s">
        <v>168</v>
      </c>
      <c r="E90" s="8" t="s">
        <v>169</v>
      </c>
      <c r="F90" s="8" t="s">
        <v>67</v>
      </c>
      <c r="G90" s="7">
        <v>2018</v>
      </c>
      <c r="H90" s="7">
        <f t="shared" si="13"/>
        <v>8</v>
      </c>
      <c r="I90" s="7" t="str">
        <f t="shared" si="14"/>
        <v>menos de 10 años</v>
      </c>
      <c r="J90" s="7" t="s">
        <v>24</v>
      </c>
      <c r="K90" s="18">
        <v>5</v>
      </c>
      <c r="L90" s="10">
        <v>46386</v>
      </c>
      <c r="M90" s="10">
        <f t="shared" si="11"/>
        <v>46387</v>
      </c>
      <c r="N90" s="11">
        <v>46751</v>
      </c>
      <c r="O90" s="66" cm="1">
        <f t="array" ref="O90">_xlfn.IFS(W90="CAMPEROS Y CAMIONETAS",_xlfn.IFS(AND(Z90="Menos de 1.500 c.c.",I90="menos de 10 años"),'TARIFAS MAS RUNT'!$E$14,AND(Z90="Menos de 1.500 c.c.",I90="10 o mas años"),'TARIFAS MAS RUNT'!$E$15,AND(Z90="Entre 1.500 y 2.500 c.c.",I90="menos de 10 años"),'TARIFAS MAS RUNT'!$E$16,AND(Z90="Entre 1.500 y 2.500 c.c.",I90="10 o mas años"),'TARIFAS MAS RUNT'!$E$17,AND(Z90="Más de 2.500 c.c.",I90="menos de 10 años"),'TARIFAS MAS RUNT'!$E$18,AND(Z90="Más de 2.500 c.c.",I90="10 o mas años"),'TARIFAS MAS RUNT'!$E$19,TRUE,"Sin Tarifa"),W90="CARGA O MIXTOS",_xlfn.IFS(Z90="Menos de 5 Toneladas",'TARIFAS MAS RUNT'!$E$20,Z90="Entre 5 y 15 Toneladas",'TARIFAS MAS RUNT'!$E$21,Z90="Más de 15 Toneladas",'TARIFAS MAS RUNT'!$E$22,TRUE,"Sin Tarifa"),W90="OFICIALES ESPECIALES",_xlfn.IFS(Z90="Menos de 1.500 c.c.",'TARIFAS MAS RUNT'!$E$23,Z90="Entre 1.500 y 2.500 c.c.",'TARIFAS MAS RUNT'!$E$24,Z90="Más de 2.500 c.c.",'TARIFAS MAS RUNT'!$E$25,TRUE,"Sin Tarifa"),W90="AUTOMOVILES FAMILIARES",_xlfn.IFS(AND(Z90="Menos de 1.500 c.c.",I90="menos de 10 años"),'TARIFAS MAS RUNT'!$E$26,AND(Z90="Menos de 1.500 c.c.",I90="10 o mas años"),'TARIFAS MAS RUNT'!$E$27,AND(Z90="Entre 1.500 y 2.500 c.c.",I90="menos de 10 años"),'TARIFAS MAS RUNT'!$E$28,AND(Z90="Entre 1.500 y 2.500 c.c.",I90="10 o mas años"),'TARIFAS MAS RUNT'!$E$29,AND(Z90="Más de 2.500 c.c.",I90="menos de 10 años"),'TARIFAS MAS RUNT'!$E$30,AND(Z90="Más de 2.500 c.c.",I90="10 o mas años"),'TARIFAS MAS RUNT'!$E$31,TRUE,"Sin Tarifa"),TRUE,"Clase no encontrada")</f>
        <v>946600</v>
      </c>
      <c r="P90" s="66">
        <f>+_xlfn.XLOOKUP(O90,'[2]ReporteCotizaciones (2)'!$H$2:$H$90,'[2]ReporteCotizaciones (2)'!$F$2:$F$90)</f>
        <v>621200</v>
      </c>
      <c r="Q90" s="69">
        <f>+_xlfn.XLOOKUP(O90,Hoja3!$L$3:$L$39,Hoja3!$I$3:$I$39)</f>
        <v>323000</v>
      </c>
      <c r="R90" s="69">
        <v>2400</v>
      </c>
      <c r="S90" s="69">
        <f t="shared" si="15"/>
        <v>946600</v>
      </c>
      <c r="T90" s="69" t="b">
        <f t="shared" si="16"/>
        <v>1</v>
      </c>
      <c r="U90" s="11"/>
      <c r="V90" s="11"/>
      <c r="W90" s="12" t="s">
        <v>26</v>
      </c>
      <c r="X90" s="13">
        <v>1598</v>
      </c>
      <c r="Y90" s="13" t="s">
        <v>257</v>
      </c>
      <c r="Z90" s="13" t="str">
        <f t="shared" si="19"/>
        <v>Entre 1.500 y 2.500 c.c.</v>
      </c>
      <c r="AA90" s="12" t="s">
        <v>122</v>
      </c>
      <c r="AB90" s="14">
        <v>221</v>
      </c>
      <c r="AC90" s="84" t="s">
        <v>46</v>
      </c>
      <c r="AD90" s="1">
        <v>87</v>
      </c>
      <c r="AE90" s="1" t="b">
        <f t="shared" si="17"/>
        <v>1</v>
      </c>
      <c r="AF90" s="1">
        <f>+_xlfn.XLOOKUP(D90,'[3]SOAT A ADQUIRIR 2025 _2026'!$B$2:$B$106,'[3]SOAT A ADQUIRIR 2025 _2026'!$M$2:$M$106)</f>
        <v>221</v>
      </c>
      <c r="AG90" s="1" t="b">
        <f t="shared" si="18"/>
        <v>1</v>
      </c>
      <c r="AH90" s="1" t="b">
        <f t="shared" si="20"/>
        <v>1</v>
      </c>
      <c r="AI90" s="1">
        <f>+_xlfn.XLOOKUP(AB90,Hoja3!$D$3:$D$39,Hoja3!$L$3:$L$39)</f>
        <v>946600</v>
      </c>
    </row>
    <row r="91" spans="2:35" ht="24" customHeight="1" x14ac:dyDescent="0.3">
      <c r="B91" s="152"/>
      <c r="C91" s="83">
        <v>88</v>
      </c>
      <c r="D91" s="7" t="s">
        <v>170</v>
      </c>
      <c r="E91" s="7" t="s">
        <v>171</v>
      </c>
      <c r="F91" s="7" t="s">
        <v>40</v>
      </c>
      <c r="G91" s="7">
        <v>2018</v>
      </c>
      <c r="H91" s="7">
        <f t="shared" si="13"/>
        <v>8</v>
      </c>
      <c r="I91" s="7" t="str">
        <f t="shared" si="14"/>
        <v>menos de 10 años</v>
      </c>
      <c r="J91" s="7" t="s">
        <v>24</v>
      </c>
      <c r="K91" s="18">
        <v>38</v>
      </c>
      <c r="L91" s="10">
        <v>46386</v>
      </c>
      <c r="M91" s="10">
        <f t="shared" si="11"/>
        <v>46387</v>
      </c>
      <c r="N91" s="11">
        <v>46751</v>
      </c>
      <c r="O91" s="66" cm="1">
        <f t="array" ref="O91">_xlfn.IFS(W91="CAMPEROS Y CAMIONETAS",_xlfn.IFS(AND(Z91="Menos de 1.500 c.c.",I91="menos de 10 años"),'TARIFAS MAS RUNT'!$E$14,AND(Z91="Menos de 1.500 c.c.",I91="10 o mas años"),'TARIFAS MAS RUNT'!$E$15,AND(Z91="Entre 1.500 y 2.500 c.c.",I91="menos de 10 años"),'TARIFAS MAS RUNT'!$E$16,AND(Z91="Entre 1.500 y 2.500 c.c.",I91="10 o mas años"),'TARIFAS MAS RUNT'!$E$17,AND(Z91="Más de 2.500 c.c.",I91="menos de 10 años"),'TARIFAS MAS RUNT'!$E$18,AND(Z91="Más de 2.500 c.c.",I91="10 o mas años"),'TARIFAS MAS RUNT'!$E$19,TRUE,"Sin Tarifa"),W91="CARGA O MIXTOS",_xlfn.IFS(Z91="Menos de 5 Toneladas",'TARIFAS MAS RUNT'!$E$20,Z91="Entre 5 y 15 Toneladas",'TARIFAS MAS RUNT'!$E$21,Z91="Más de 15 Toneladas",'TARIFAS MAS RUNT'!$E$22,TRUE,"Sin Tarifa"),W91="OFICIALES ESPECIALES",_xlfn.IFS(Z91="Menos de 1.500 c.c.",'TARIFAS MAS RUNT'!$E$23,Z91="Entre 1.500 y 2.500 c.c.",'TARIFAS MAS RUNT'!$E$24,Z91="Más de 2.500 c.c.",'TARIFAS MAS RUNT'!$E$25,TRUE,"Sin Tarifa"),W91="AUTOMOVILES FAMILIARES",_xlfn.IFS(AND(Z91="Menos de 1.500 c.c.",I91="menos de 10 años"),'TARIFAS MAS RUNT'!$E$26,AND(Z91="Menos de 1.500 c.c.",I91="10 o mas años"),'TARIFAS MAS RUNT'!$E$27,AND(Z91="Entre 1.500 y 2.500 c.c.",I91="menos de 10 años"),'TARIFAS MAS RUNT'!$E$28,AND(Z91="Entre 1.500 y 2.500 c.c.",I91="10 o mas años"),'TARIFAS MAS RUNT'!$E$29,AND(Z91="Más de 2.500 c.c.",I91="menos de 10 años"),'TARIFAS MAS RUNT'!$E$30,AND(Z91="Más de 2.500 c.c.",I91="10 o mas años"),'TARIFAS MAS RUNT'!$E$31,TRUE,"Sin Tarifa"),TRUE,"Clase no encontrada")</f>
        <v>1510600</v>
      </c>
      <c r="P91" s="66">
        <f>+_xlfn.XLOOKUP(O91,'[2]ReporteCotizaciones (2)'!$H$2:$H$90,'[2]ReporteCotizaciones (2)'!$F$2:$F$90)</f>
        <v>992300</v>
      </c>
      <c r="Q91" s="69">
        <f>+_xlfn.XLOOKUP(O91,Hoja3!$L$3:$L$39,Hoja3!$I$3:$I$39)</f>
        <v>515900</v>
      </c>
      <c r="R91" s="69">
        <v>2400</v>
      </c>
      <c r="S91" s="69">
        <f t="shared" si="15"/>
        <v>1510600</v>
      </c>
      <c r="T91" s="69" t="b">
        <f t="shared" si="16"/>
        <v>1</v>
      </c>
      <c r="U91" s="11"/>
      <c r="V91" s="11"/>
      <c r="W91" s="13" t="s">
        <v>86</v>
      </c>
      <c r="X91" s="13">
        <v>5193</v>
      </c>
      <c r="Y91" s="13" t="s">
        <v>257</v>
      </c>
      <c r="Z91" s="13" t="str">
        <f t="shared" si="19"/>
        <v>Más de 2.500 c.c.</v>
      </c>
      <c r="AA91" s="7" t="s">
        <v>87</v>
      </c>
      <c r="AB91" s="14">
        <v>430</v>
      </c>
      <c r="AC91" s="84" t="s">
        <v>37</v>
      </c>
      <c r="AD91" s="1">
        <v>88</v>
      </c>
      <c r="AE91" s="1" t="b">
        <f t="shared" si="17"/>
        <v>1</v>
      </c>
      <c r="AF91" s="1">
        <f>+_xlfn.XLOOKUP(D91,'[3]SOAT A ADQUIRIR 2025 _2026'!$B$2:$B$106,'[3]SOAT A ADQUIRIR 2025 _2026'!$M$2:$M$106)</f>
        <v>430</v>
      </c>
      <c r="AG91" s="1" t="b">
        <f t="shared" si="18"/>
        <v>1</v>
      </c>
      <c r="AH91" s="1" t="b">
        <f t="shared" si="20"/>
        <v>1</v>
      </c>
      <c r="AI91" s="1">
        <f>+_xlfn.XLOOKUP(AB91,Hoja3!$D$3:$D$39,Hoja3!$L$3:$L$39)</f>
        <v>1510600</v>
      </c>
    </row>
    <row r="92" spans="2:35" ht="24" customHeight="1" thickBot="1" x14ac:dyDescent="0.35">
      <c r="B92" s="152"/>
      <c r="C92" s="85">
        <v>89</v>
      </c>
      <c r="D92" s="86" t="s">
        <v>172</v>
      </c>
      <c r="E92" s="86" t="s">
        <v>173</v>
      </c>
      <c r="F92" s="86" t="s">
        <v>40</v>
      </c>
      <c r="G92" s="86">
        <v>2015</v>
      </c>
      <c r="H92" s="86">
        <f t="shared" si="13"/>
        <v>11</v>
      </c>
      <c r="I92" s="86" t="str">
        <f t="shared" si="14"/>
        <v>10 o mas años</v>
      </c>
      <c r="J92" s="86" t="s">
        <v>24</v>
      </c>
      <c r="K92" s="87">
        <v>7</v>
      </c>
      <c r="L92" s="88">
        <v>46386</v>
      </c>
      <c r="M92" s="88">
        <f t="shared" si="11"/>
        <v>46387</v>
      </c>
      <c r="N92" s="89">
        <v>46751</v>
      </c>
      <c r="O92" s="90" cm="1">
        <f t="array" ref="O92">_xlfn.IFS(W92="CAMPEROS Y CAMIONETAS",_xlfn.IFS(AND(Z92="Menos de 1.500 c.c.",I92="menos de 10 años"),'TARIFAS MAS RUNT'!$E$14,AND(Z92="Menos de 1.500 c.c.",I92="10 o mas años"),'TARIFAS MAS RUNT'!$E$15,AND(Z92="Entre 1.500 y 2.500 c.c.",I92="menos de 10 años"),'TARIFAS MAS RUNT'!$E$16,AND(Z92="Entre 1.500 y 2.500 c.c.",I92="10 o mas años"),'TARIFAS MAS RUNT'!$E$17,AND(Z92="Más de 2.500 c.c.",I92="menos de 10 años"),'TARIFAS MAS RUNT'!$E$18,AND(Z92="Más de 2.500 c.c.",I92="10 o mas años"),'TARIFAS MAS RUNT'!$E$19,TRUE,"Sin Tarifa"),W92="CARGA O MIXTOS",_xlfn.IFS(Z92="Menos de 5 Toneladas",'TARIFAS MAS RUNT'!$E$20,Z92="Entre 5 y 15 Toneladas",'TARIFAS MAS RUNT'!$E$21,Z92="Más de 15 Toneladas",'TARIFAS MAS RUNT'!$E$22,TRUE,"Sin Tarifa"),W92="OFICIALES ESPECIALES",_xlfn.IFS(Z92="Menos de 1.500 c.c.",'TARIFAS MAS RUNT'!$E$23,Z92="Entre 1.500 y 2.500 c.c.",'TARIFAS MAS RUNT'!$E$24,Z92="Más de 2.500 c.c.",'TARIFAS MAS RUNT'!$E$25,TRUE,"Sin Tarifa"),W92="AUTOMOVILES FAMILIARES",_xlfn.IFS(AND(Z92="Menos de 1.500 c.c.",I92="menos de 10 años"),'TARIFAS MAS RUNT'!$E$26,AND(Z92="Menos de 1.500 c.c.",I92="10 o mas años"),'TARIFAS MAS RUNT'!$E$27,AND(Z92="Entre 1.500 y 2.500 c.c.",I92="menos de 10 años"),'TARIFAS MAS RUNT'!$E$28,AND(Z92="Entre 1.500 y 2.500 c.c.",I92="10 o mas años"),'TARIFAS MAS RUNT'!$E$29,AND(Z92="Más de 2.500 c.c.",I92="menos de 10 años"),'TARIFAS MAS RUNT'!$E$30,AND(Z92="Más de 2.500 c.c.",I92="10 o mas años"),'TARIFAS MAS RUNT'!$E$31,TRUE,"Sin Tarifa"),TRUE,"Clase no encontrada")</f>
        <v>953000</v>
      </c>
      <c r="P92" s="90">
        <f>+_xlfn.XLOOKUP(O92,'[2]ReporteCotizaciones (2)'!$H$2:$H$90,'[2]ReporteCotizaciones (2)'!$F$2:$F$90)</f>
        <v>625400</v>
      </c>
      <c r="Q92" s="91">
        <f>+_xlfn.XLOOKUP(O92,Hoja3!$L$3:$L$39,Hoja3!$I$3:$I$39)</f>
        <v>325200</v>
      </c>
      <c r="R92" s="91">
        <v>2400</v>
      </c>
      <c r="S92" s="91">
        <f t="shared" si="15"/>
        <v>953000</v>
      </c>
      <c r="T92" s="91" t="b">
        <f t="shared" si="16"/>
        <v>1</v>
      </c>
      <c r="U92" s="89"/>
      <c r="V92" s="89"/>
      <c r="W92" s="92" t="s">
        <v>26</v>
      </c>
      <c r="X92" s="93">
        <v>1206</v>
      </c>
      <c r="Y92" s="93" t="s">
        <v>257</v>
      </c>
      <c r="Z92" s="93" t="str">
        <f t="shared" si="19"/>
        <v>Menos de 1.500 c.c.</v>
      </c>
      <c r="AA92" s="92" t="s">
        <v>174</v>
      </c>
      <c r="AB92" s="94">
        <v>212</v>
      </c>
      <c r="AC92" s="95" t="s">
        <v>49</v>
      </c>
      <c r="AD92" s="1">
        <v>89</v>
      </c>
      <c r="AE92" s="1" t="b">
        <f t="shared" si="17"/>
        <v>1</v>
      </c>
      <c r="AF92" s="1">
        <f>+_xlfn.XLOOKUP(D92,'[3]SOAT A ADQUIRIR 2025 _2026'!$B$2:$B$106,'[3]SOAT A ADQUIRIR 2025 _2026'!$M$2:$M$106)</f>
        <v>212</v>
      </c>
      <c r="AG92" s="1" t="b">
        <f t="shared" si="18"/>
        <v>1</v>
      </c>
      <c r="AH92" s="1" t="b">
        <f t="shared" si="20"/>
        <v>1</v>
      </c>
      <c r="AI92" s="1">
        <f>+_xlfn.XLOOKUP(AB92,Hoja3!$D$3:$D$39,Hoja3!$L$3:$L$39)</f>
        <v>953000</v>
      </c>
    </row>
    <row r="93" spans="2:35" ht="10.8" thickBot="1" x14ac:dyDescent="0.35">
      <c r="C93" s="109" t="s">
        <v>292</v>
      </c>
      <c r="D93" s="110"/>
      <c r="E93" s="110"/>
      <c r="F93" s="110"/>
      <c r="G93" s="110"/>
      <c r="H93" s="106"/>
      <c r="I93" s="107"/>
      <c r="J93" s="110"/>
      <c r="K93" s="110"/>
      <c r="L93" s="110"/>
      <c r="M93" s="110"/>
      <c r="N93" s="110"/>
      <c r="O93" s="111">
        <f>+SUM(O4:O92)</f>
        <v>93272500</v>
      </c>
      <c r="P93" s="111">
        <f>+SUM(P4:P92)</f>
        <v>61224400</v>
      </c>
      <c r="Q93" s="111">
        <f t="shared" ref="Q93:R93" si="21">+SUM(Q4:Q92)</f>
        <v>31834500</v>
      </c>
      <c r="R93" s="111">
        <f t="shared" si="21"/>
        <v>213600</v>
      </c>
      <c r="S93" s="111">
        <f>+SUM(S4:S92)</f>
        <v>93272500</v>
      </c>
      <c r="T93" s="108" t="b">
        <f t="shared" si="16"/>
        <v>1</v>
      </c>
      <c r="U93" s="110"/>
      <c r="V93" s="110"/>
      <c r="W93" s="112"/>
      <c r="X93" s="110"/>
      <c r="Y93" s="110"/>
      <c r="Z93" s="110"/>
      <c r="AA93" s="110"/>
      <c r="AB93" s="113"/>
      <c r="AC93" s="114"/>
      <c r="AD93" s="1">
        <v>90</v>
      </c>
      <c r="AE93" s="1" t="b">
        <f t="shared" si="17"/>
        <v>0</v>
      </c>
      <c r="AF93" s="1" t="e">
        <f>+_xlfn.XLOOKUP(D93,'[3]SOAT A ADQUIRIR 2025 _2026'!$B$2:$B$106,'[3]SOAT A ADQUIRIR 2025 _2026'!$M$2:$M$106)</f>
        <v>#N/A</v>
      </c>
      <c r="AG93" s="1" t="e">
        <f t="shared" si="18"/>
        <v>#N/A</v>
      </c>
    </row>
    <row r="94" spans="2:35" ht="10.8" thickBot="1" x14ac:dyDescent="0.35">
      <c r="C94" s="2"/>
      <c r="AB94" s="3"/>
    </row>
    <row r="95" spans="2:35" ht="33.75" hidden="1" customHeight="1" thickBot="1" x14ac:dyDescent="0.35">
      <c r="B95" s="23" t="s">
        <v>1</v>
      </c>
      <c r="C95" s="157" t="s">
        <v>175</v>
      </c>
      <c r="D95" s="158"/>
      <c r="AB95" s="3"/>
    </row>
    <row r="96" spans="2:35" hidden="1" x14ac:dyDescent="0.3">
      <c r="B96" s="5" t="str">
        <f>B4</f>
        <v>ORIENTE</v>
      </c>
      <c r="C96" s="159" t="e">
        <f>#REF!</f>
        <v>#REF!</v>
      </c>
      <c r="D96" s="160"/>
      <c r="AB96" s="3"/>
    </row>
    <row r="97" spans="2:28" hidden="1" x14ac:dyDescent="0.3">
      <c r="B97" s="4" t="str">
        <f>B14</f>
        <v>SUR</v>
      </c>
      <c r="C97" s="135" t="e">
        <f>#REF!</f>
        <v>#REF!</v>
      </c>
      <c r="D97" s="136"/>
      <c r="AB97" s="3"/>
    </row>
    <row r="98" spans="2:28" hidden="1" x14ac:dyDescent="0.3">
      <c r="B98" s="4" t="str">
        <f>B21</f>
        <v>NORORIENTE</v>
      </c>
      <c r="C98" s="135" t="e">
        <f>#REF!</f>
        <v>#REF!</v>
      </c>
      <c r="D98" s="136"/>
      <c r="AB98" s="3"/>
    </row>
    <row r="99" spans="2:28" hidden="1" x14ac:dyDescent="0.3">
      <c r="B99" s="4" t="str">
        <f>B33</f>
        <v>NOROCCIDENTE</v>
      </c>
      <c r="C99" s="135" t="e">
        <f>#REF!</f>
        <v>#REF!</v>
      </c>
      <c r="D99" s="136"/>
      <c r="AB99" s="3"/>
    </row>
    <row r="100" spans="2:28" hidden="1" x14ac:dyDescent="0.3">
      <c r="B100" s="4" t="str">
        <f>B48</f>
        <v>NORTE</v>
      </c>
      <c r="C100" s="135" t="e">
        <f>#REF!</f>
        <v>#REF!</v>
      </c>
      <c r="D100" s="136"/>
      <c r="AB100" s="3"/>
    </row>
    <row r="101" spans="2:28" hidden="1" x14ac:dyDescent="0.3">
      <c r="B101" s="4" t="str">
        <f>B58</f>
        <v>SUROCCIDENTE</v>
      </c>
      <c r="C101" s="135" t="e">
        <f>#REF!</f>
        <v>#REF!</v>
      </c>
      <c r="D101" s="136"/>
      <c r="AB101" s="3"/>
    </row>
    <row r="102" spans="2:28" hidden="1" x14ac:dyDescent="0.3">
      <c r="B102" s="4" t="str">
        <f>B66</f>
        <v>NIVEL CENTRAL</v>
      </c>
      <c r="C102" s="135" t="e">
        <f>#REF!</f>
        <v>#REF!</v>
      </c>
      <c r="D102" s="136"/>
      <c r="AB102" s="3"/>
    </row>
    <row r="103" spans="2:28" hidden="1" x14ac:dyDescent="0.3">
      <c r="B103" s="4" t="str">
        <f>B83</f>
        <v>BOGOTA</v>
      </c>
      <c r="C103" s="135" t="e">
        <f>#REF!</f>
        <v>#REF!</v>
      </c>
      <c r="D103" s="136"/>
      <c r="AB103" s="3"/>
    </row>
    <row r="104" spans="2:28" ht="10.8" hidden="1" thickBot="1" x14ac:dyDescent="0.35">
      <c r="B104" s="4" t="str">
        <f>B85</f>
        <v>OCCIDENTE</v>
      </c>
      <c r="C104" s="135" t="e">
        <f>#REF!</f>
        <v>#REF!</v>
      </c>
      <c r="D104" s="136"/>
      <c r="AB104" s="3"/>
    </row>
    <row r="105" spans="2:28" ht="10.8" hidden="1" thickBot="1" x14ac:dyDescent="0.35">
      <c r="B105" s="22" t="s">
        <v>176</v>
      </c>
      <c r="C105" s="137" t="e">
        <f>SUM(C96:C104)</f>
        <v>#REF!</v>
      </c>
      <c r="D105" s="138"/>
      <c r="AB105" s="3"/>
    </row>
    <row r="106" spans="2:28" ht="24" customHeight="1" thickBot="1" x14ac:dyDescent="0.35">
      <c r="B106" s="139" t="s">
        <v>177</v>
      </c>
      <c r="C106" s="140"/>
      <c r="D106" s="140"/>
      <c r="E106" s="140"/>
      <c r="F106" s="140"/>
      <c r="G106" s="140"/>
      <c r="H106" s="140"/>
      <c r="I106" s="140"/>
      <c r="J106" s="141"/>
      <c r="K106" s="19" t="s">
        <v>2</v>
      </c>
      <c r="L106" s="20" t="s">
        <v>3</v>
      </c>
      <c r="M106" s="126" t="s">
        <v>178</v>
      </c>
      <c r="N106" s="127"/>
      <c r="O106" s="115" t="s">
        <v>179</v>
      </c>
      <c r="P106" s="116"/>
      <c r="Q106" s="116"/>
      <c r="R106" s="116"/>
      <c r="S106" s="116"/>
      <c r="T106" s="117"/>
      <c r="U106" s="75"/>
      <c r="V106" s="75"/>
      <c r="W106" s="134"/>
      <c r="X106" s="134"/>
      <c r="Y106" s="134"/>
      <c r="Z106" s="134"/>
      <c r="AA106" s="134"/>
      <c r="AB106" s="134"/>
    </row>
    <row r="107" spans="2:28" ht="24" customHeight="1" x14ac:dyDescent="0.3">
      <c r="B107" s="142"/>
      <c r="C107" s="143"/>
      <c r="D107" s="143"/>
      <c r="E107" s="143"/>
      <c r="F107" s="143"/>
      <c r="G107" s="143"/>
      <c r="H107" s="143"/>
      <c r="I107" s="143"/>
      <c r="J107" s="144"/>
      <c r="K107" s="5">
        <v>18</v>
      </c>
      <c r="L107" s="21" t="s">
        <v>63</v>
      </c>
      <c r="M107" s="128">
        <v>899999061</v>
      </c>
      <c r="N107" s="129"/>
      <c r="O107" s="118" t="s">
        <v>180</v>
      </c>
      <c r="P107" s="119"/>
      <c r="Q107" s="119"/>
      <c r="R107" s="119"/>
      <c r="S107" s="119"/>
      <c r="T107" s="120"/>
      <c r="U107" s="2"/>
      <c r="V107" s="2"/>
      <c r="W107" s="132"/>
      <c r="X107" s="132"/>
      <c r="Y107" s="132"/>
      <c r="Z107" s="132"/>
      <c r="AA107" s="132"/>
      <c r="AB107" s="132"/>
    </row>
    <row r="108" spans="2:28" ht="24" customHeight="1" thickBot="1" x14ac:dyDescent="0.35">
      <c r="B108" s="145"/>
      <c r="C108" s="146"/>
      <c r="D108" s="146"/>
      <c r="E108" s="146"/>
      <c r="F108" s="146"/>
      <c r="G108" s="146"/>
      <c r="H108" s="146"/>
      <c r="I108" s="146"/>
      <c r="J108" s="147"/>
      <c r="K108" s="25">
        <v>89</v>
      </c>
      <c r="L108" s="26" t="s">
        <v>172</v>
      </c>
      <c r="M108" s="130">
        <v>890399011</v>
      </c>
      <c r="N108" s="131"/>
      <c r="O108" s="121" t="s">
        <v>181</v>
      </c>
      <c r="P108" s="122"/>
      <c r="Q108" s="122"/>
      <c r="R108" s="122"/>
      <c r="S108" s="122"/>
      <c r="T108" s="123"/>
      <c r="U108" s="76"/>
      <c r="V108" s="76"/>
      <c r="W108" s="133"/>
      <c r="X108" s="133"/>
      <c r="Y108" s="133"/>
      <c r="Z108" s="133"/>
      <c r="AA108" s="133"/>
      <c r="AB108" s="133"/>
    </row>
  </sheetData>
  <autoFilter ref="A3:AG93" xr:uid="{DD679291-A2CF-40A8-A37F-FD09F7D38549}"/>
  <sortState xmlns:xlrd2="http://schemas.microsoft.com/office/spreadsheetml/2017/richdata2" ref="C4:AC92">
    <sortCondition ref="C4:C92"/>
  </sortState>
  <mergeCells count="31">
    <mergeCell ref="C103:D103"/>
    <mergeCell ref="C95:D95"/>
    <mergeCell ref="C96:D96"/>
    <mergeCell ref="C97:D97"/>
    <mergeCell ref="B83:B84"/>
    <mergeCell ref="B85:B92"/>
    <mergeCell ref="C101:D101"/>
    <mergeCell ref="C102:D102"/>
    <mergeCell ref="B58:B65"/>
    <mergeCell ref="B4:B13"/>
    <mergeCell ref="B14:B20"/>
    <mergeCell ref="B21:B32"/>
    <mergeCell ref="B33:B47"/>
    <mergeCell ref="B48:B57"/>
    <mergeCell ref="B66:B82"/>
    <mergeCell ref="O106:T106"/>
    <mergeCell ref="O107:T107"/>
    <mergeCell ref="O108:T108"/>
    <mergeCell ref="C2:AB2"/>
    <mergeCell ref="M106:N106"/>
    <mergeCell ref="M107:N107"/>
    <mergeCell ref="M108:N108"/>
    <mergeCell ref="W107:AB107"/>
    <mergeCell ref="W108:AB108"/>
    <mergeCell ref="W106:AB106"/>
    <mergeCell ref="C104:D104"/>
    <mergeCell ref="C105:D105"/>
    <mergeCell ref="B106:J108"/>
    <mergeCell ref="C98:D98"/>
    <mergeCell ref="C99:D99"/>
    <mergeCell ref="C100:D100"/>
  </mergeCells>
  <conditionalFormatting sqref="D1:D1048576">
    <cfRule type="duplicateValues" dxfId="2" priority="5"/>
  </conditionalFormatting>
  <conditionalFormatting sqref="R106:R108">
    <cfRule type="containsText" dxfId="1" priority="1" operator="containsText" text="tonelada">
      <formula>NOT(ISERROR(SEARCH("tonelada",R106)))</formula>
    </cfRule>
  </conditionalFormatting>
  <conditionalFormatting sqref="Z1:Z1048576">
    <cfRule type="containsText" dxfId="0" priority="2" operator="containsText" text="tonelada">
      <formula>NOT(ISERROR(SEARCH("tonelada",Z1)))</formula>
    </cfRule>
  </conditionalFormatting>
  <dataValidations count="6">
    <dataValidation type="whole" allowBlank="1" showInputMessage="1" showErrorMessage="1" errorTitle="Año no válido" error="Por favor digite únicamente el año del modelo del vehículo." sqref="G4:G92" xr:uid="{D8A12D3C-06E7-4A54-BB24-9DF320BC0D70}">
      <formula1>1950</formula1>
      <formula2>YEAR(TODAY())+1</formula2>
    </dataValidation>
    <dataValidation type="list" allowBlank="1" showInputMessage="1" showErrorMessage="1" sqref="J4:J92" xr:uid="{DA9D1030-6D1D-4C7B-94DC-DF736CA25471}">
      <formula1>Servicio</formula1>
    </dataValidation>
    <dataValidation type="whole" allowBlank="1" showInputMessage="1" showErrorMessage="1" errorTitle="Número" error="Digite números únicamente" sqref="K4 K7:K17 K19:K92" xr:uid="{947463B0-19A4-4EB7-BEF7-1CC12C8D7098}">
      <formula1>0</formula1>
      <formula2>9999999</formula2>
    </dataValidation>
    <dataValidation type="textLength" allowBlank="1" showInputMessage="1" showErrorMessage="1" sqref="W3:W92" xr:uid="{B08EA959-2C9D-40C2-9F92-65E0DC0FAB39}">
      <formula1>1</formula1>
      <formula2>30</formula2>
    </dataValidation>
    <dataValidation type="list" allowBlank="1" showInputMessage="1" showErrorMessage="1" sqref="AA4:AB92" xr:uid="{4EAED5A4-406E-4365-8F72-230ED4D50A6C}">
      <formula1>TIPO_DE_VEHICULOS</formula1>
    </dataValidation>
    <dataValidation type="custom" allowBlank="1" showInputMessage="1" showErrorMessage="1" sqref="D4:D92" xr:uid="{FF55BCC1-1333-4F24-ADC4-A86E5A3AB6B6}">
      <formula1>IF(#REF!=TRUE,TRUE,FALSE)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D3F79-52A6-4BD9-92EA-B38366564694}">
  <dimension ref="A1:G10"/>
  <sheetViews>
    <sheetView workbookViewId="0">
      <selection activeCell="A2" sqref="A2:E2"/>
    </sheetView>
  </sheetViews>
  <sheetFormatPr baseColWidth="10" defaultRowHeight="14.4" x14ac:dyDescent="0.3"/>
  <cols>
    <col min="4" max="4" width="21.88671875" customWidth="1"/>
    <col min="5" max="5" width="15.109375" customWidth="1"/>
  </cols>
  <sheetData>
    <row r="1" spans="1:7" ht="42" thickBot="1" x14ac:dyDescent="0.35">
      <c r="A1" s="32" t="s">
        <v>184</v>
      </c>
      <c r="B1" s="32" t="s">
        <v>185</v>
      </c>
      <c r="C1" s="32" t="s">
        <v>186</v>
      </c>
      <c r="D1" s="32" t="s">
        <v>187</v>
      </c>
      <c r="E1" s="32" t="s">
        <v>188</v>
      </c>
      <c r="F1" s="32" t="s">
        <v>189</v>
      </c>
      <c r="G1" s="32" t="s">
        <v>190</v>
      </c>
    </row>
    <row r="2" spans="1:7" ht="83.4" thickBot="1" x14ac:dyDescent="0.35">
      <c r="A2" s="32">
        <v>222</v>
      </c>
      <c r="B2" s="33" t="s">
        <v>191</v>
      </c>
      <c r="C2" s="33">
        <v>17</v>
      </c>
      <c r="D2" s="33" t="s">
        <v>192</v>
      </c>
      <c r="E2" s="33" t="s">
        <v>193</v>
      </c>
      <c r="F2" s="33"/>
      <c r="G2" s="33"/>
    </row>
    <row r="3" spans="1:7" ht="83.4" thickBot="1" x14ac:dyDescent="0.35">
      <c r="A3" s="32">
        <v>232</v>
      </c>
      <c r="B3" s="33" t="s">
        <v>194</v>
      </c>
      <c r="C3" s="33">
        <v>12</v>
      </c>
      <c r="D3" s="33" t="s">
        <v>195</v>
      </c>
      <c r="E3" s="33" t="s">
        <v>196</v>
      </c>
      <c r="F3" s="33"/>
      <c r="G3" s="33"/>
    </row>
    <row r="4" spans="1:7" ht="42" thickBot="1" x14ac:dyDescent="0.35">
      <c r="A4" s="32">
        <v>120</v>
      </c>
      <c r="B4" s="33" t="s">
        <v>197</v>
      </c>
      <c r="C4" s="33">
        <v>10</v>
      </c>
      <c r="D4" s="33" t="s">
        <v>198</v>
      </c>
      <c r="E4" s="33" t="s">
        <v>199</v>
      </c>
      <c r="F4" s="33"/>
      <c r="G4" s="33"/>
    </row>
    <row r="5" spans="1:7" ht="42" thickBot="1" x14ac:dyDescent="0.35">
      <c r="A5" s="32">
        <v>310</v>
      </c>
      <c r="B5" s="33" t="s">
        <v>200</v>
      </c>
      <c r="C5" s="33">
        <v>6</v>
      </c>
      <c r="D5" s="33" t="s">
        <v>201</v>
      </c>
      <c r="E5" s="33" t="s">
        <v>202</v>
      </c>
      <c r="F5" s="33"/>
      <c r="G5" s="33"/>
    </row>
    <row r="6" spans="1:7" ht="69.599999999999994" thickBot="1" x14ac:dyDescent="0.35">
      <c r="A6" s="32">
        <v>522</v>
      </c>
      <c r="B6" s="33" t="s">
        <v>203</v>
      </c>
      <c r="C6" s="33">
        <v>3</v>
      </c>
      <c r="D6" s="33" t="s">
        <v>204</v>
      </c>
      <c r="E6" s="33" t="s">
        <v>205</v>
      </c>
      <c r="F6" s="33"/>
      <c r="G6" s="33"/>
    </row>
    <row r="7" spans="1:7" ht="55.8" thickBot="1" x14ac:dyDescent="0.35">
      <c r="A7" s="32">
        <v>430</v>
      </c>
      <c r="B7" s="33" t="s">
        <v>206</v>
      </c>
      <c r="C7" s="33">
        <v>2</v>
      </c>
      <c r="D7" s="33" t="s">
        <v>207</v>
      </c>
      <c r="E7" s="33" t="s">
        <v>208</v>
      </c>
      <c r="F7" s="33"/>
      <c r="G7" s="33"/>
    </row>
    <row r="8" spans="1:7" ht="69.599999999999994" thickBot="1" x14ac:dyDescent="0.35">
      <c r="A8" s="32">
        <v>512</v>
      </c>
      <c r="B8" s="33" t="s">
        <v>209</v>
      </c>
      <c r="C8" s="33">
        <v>2</v>
      </c>
      <c r="D8" s="33" t="s">
        <v>210</v>
      </c>
      <c r="E8" s="33" t="s">
        <v>211</v>
      </c>
      <c r="F8" s="33"/>
      <c r="G8" s="33"/>
    </row>
    <row r="9" spans="1:7" ht="83.4" thickBot="1" x14ac:dyDescent="0.35">
      <c r="A9" s="32">
        <v>231</v>
      </c>
      <c r="B9" s="33" t="s">
        <v>212</v>
      </c>
      <c r="C9" s="33">
        <v>1</v>
      </c>
      <c r="D9" s="33" t="s">
        <v>213</v>
      </c>
      <c r="E9" s="33" t="s">
        <v>214</v>
      </c>
      <c r="F9" s="33"/>
      <c r="G9" s="33"/>
    </row>
    <row r="10" spans="1:7" ht="69.599999999999994" thickBot="1" x14ac:dyDescent="0.35">
      <c r="A10" s="32">
        <v>511</v>
      </c>
      <c r="B10" s="33" t="s">
        <v>215</v>
      </c>
      <c r="C10" s="33">
        <v>1</v>
      </c>
      <c r="D10" s="33" t="s">
        <v>216</v>
      </c>
      <c r="E10" s="33" t="s">
        <v>217</v>
      </c>
      <c r="F10" s="33"/>
      <c r="G10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6E44-3572-4605-BAE6-BF2A06E1C6C2}">
  <sheetPr>
    <pageSetUpPr fitToPage="1"/>
  </sheetPr>
  <dimension ref="A2:L47"/>
  <sheetViews>
    <sheetView showGridLines="0" workbookViewId="0">
      <selection activeCell="F7" sqref="F7"/>
    </sheetView>
  </sheetViews>
  <sheetFormatPr baseColWidth="10" defaultColWidth="11.44140625" defaultRowHeight="14.4" x14ac:dyDescent="0.3"/>
  <cols>
    <col min="1" max="1" width="41" style="58" bestFit="1" customWidth="1"/>
    <col min="2" max="2" width="25.44140625" style="59" customWidth="1"/>
    <col min="3" max="3" width="19.33203125" style="59" customWidth="1"/>
    <col min="4" max="4" width="1.6640625" style="59" customWidth="1"/>
    <col min="5" max="5" width="38.88671875" style="59" customWidth="1"/>
    <col min="6" max="6" width="13.109375" bestFit="1" customWidth="1"/>
    <col min="7" max="7" width="13.109375" customWidth="1"/>
    <col min="9" max="9" width="12" bestFit="1" customWidth="1"/>
  </cols>
  <sheetData>
    <row r="2" spans="1:12" ht="15.6" x14ac:dyDescent="0.3">
      <c r="A2" s="168" t="s">
        <v>218</v>
      </c>
      <c r="B2" s="168"/>
      <c r="C2" s="168"/>
      <c r="D2" s="168"/>
      <c r="E2" s="168"/>
    </row>
    <row r="3" spans="1:12" ht="15" thickBot="1" x14ac:dyDescent="0.35">
      <c r="A3" s="34"/>
      <c r="B3" s="35"/>
      <c r="C3" s="35"/>
      <c r="D3" s="35"/>
      <c r="E3" s="35"/>
    </row>
    <row r="4" spans="1:12" x14ac:dyDescent="0.3">
      <c r="A4" s="169" t="s">
        <v>219</v>
      </c>
      <c r="B4" s="169"/>
      <c r="C4" s="169"/>
      <c r="D4" s="35"/>
      <c r="E4" s="170" t="s">
        <v>220</v>
      </c>
    </row>
    <row r="5" spans="1:12" x14ac:dyDescent="0.3">
      <c r="A5" s="169"/>
      <c r="B5" s="169"/>
      <c r="C5" s="169"/>
      <c r="D5" s="35"/>
      <c r="E5" s="171"/>
    </row>
    <row r="6" spans="1:12" x14ac:dyDescent="0.3">
      <c r="A6" s="169"/>
      <c r="B6" s="169"/>
      <c r="C6" s="169"/>
      <c r="D6" s="35"/>
      <c r="E6" s="171"/>
    </row>
    <row r="7" spans="1:12" ht="15" thickBot="1" x14ac:dyDescent="0.35">
      <c r="A7" s="169"/>
      <c r="B7" s="169"/>
      <c r="C7" s="169"/>
      <c r="D7" s="35"/>
      <c r="E7" s="36" t="s">
        <v>221</v>
      </c>
    </row>
    <row r="8" spans="1:12" x14ac:dyDescent="0.3">
      <c r="A8" s="172" t="s">
        <v>222</v>
      </c>
      <c r="B8" s="173"/>
      <c r="C8" s="174"/>
      <c r="D8" s="35"/>
      <c r="E8" s="37">
        <v>124100</v>
      </c>
      <c r="F8" s="38">
        <f>+_xlfn.XLOOKUP(E8,Hoja3!$L$3:$L$39,Hoja3!$I$3:$I$39)</f>
        <v>41600</v>
      </c>
      <c r="G8" s="38"/>
      <c r="H8">
        <v>2400</v>
      </c>
      <c r="I8" s="38"/>
      <c r="J8">
        <v>19100000</v>
      </c>
      <c r="K8" s="67">
        <v>1.5390809999999999</v>
      </c>
      <c r="L8" s="68">
        <v>150.46091899999999</v>
      </c>
    </row>
    <row r="9" spans="1:12" x14ac:dyDescent="0.3">
      <c r="A9" s="39" t="s">
        <v>223</v>
      </c>
      <c r="B9" s="175" t="s">
        <v>224</v>
      </c>
      <c r="C9" s="176"/>
      <c r="D9" s="35"/>
      <c r="E9" s="40">
        <v>256200</v>
      </c>
      <c r="F9" s="38">
        <f>+_xlfn.XLOOKUP(E9,Hoja3!$L$3:$L$39,Hoja3!$I$3:$I$39)</f>
        <v>86800</v>
      </c>
      <c r="G9" s="38"/>
      <c r="H9">
        <v>2400</v>
      </c>
      <c r="I9" s="38">
        <v>391800</v>
      </c>
    </row>
    <row r="10" spans="1:12" x14ac:dyDescent="0.3">
      <c r="A10" s="41" t="s">
        <v>223</v>
      </c>
      <c r="B10" s="177" t="s">
        <v>225</v>
      </c>
      <c r="C10" s="178"/>
      <c r="D10" s="35"/>
      <c r="E10" s="42">
        <v>343300</v>
      </c>
      <c r="F10" s="38">
        <f>+_xlfn.XLOOKUP(E10,Hoja3!$L$3:$L$39,Hoja3!$I$3:$I$39)</f>
        <v>116600</v>
      </c>
      <c r="G10" s="38"/>
      <c r="H10">
        <v>2400</v>
      </c>
      <c r="I10" s="38">
        <v>524200</v>
      </c>
    </row>
    <row r="11" spans="1:12" x14ac:dyDescent="0.3">
      <c r="A11" s="43" t="s">
        <v>223</v>
      </c>
      <c r="B11" s="161" t="s">
        <v>226</v>
      </c>
      <c r="C11" s="162"/>
      <c r="D11" s="35"/>
      <c r="E11" s="40">
        <v>761400</v>
      </c>
      <c r="F11" s="38">
        <f>+_xlfn.XLOOKUP(E11,Hoja3!$L$3:$L$39,Hoja3!$I$3:$I$39)</f>
        <v>259600</v>
      </c>
      <c r="G11" s="38"/>
      <c r="H11">
        <v>2400</v>
      </c>
      <c r="I11" s="38">
        <v>1159700</v>
      </c>
    </row>
    <row r="12" spans="1:12" x14ac:dyDescent="0.3">
      <c r="A12" s="163" t="s">
        <v>227</v>
      </c>
      <c r="B12" s="164"/>
      <c r="C12" s="165"/>
      <c r="D12" s="35"/>
      <c r="E12" s="40">
        <v>386900</v>
      </c>
      <c r="F12" s="38">
        <f>+_xlfn.XLOOKUP(E12,Hoja3!$L$3:$L$39,Hoja3!$I$3:$I$39)</f>
        <v>131500</v>
      </c>
      <c r="G12" s="38"/>
      <c r="H12">
        <v>2400</v>
      </c>
      <c r="I12" s="38">
        <v>590500</v>
      </c>
    </row>
    <row r="13" spans="1:12" ht="15" thickBot="1" x14ac:dyDescent="0.35">
      <c r="A13" s="44" t="s">
        <v>228</v>
      </c>
      <c r="B13" s="166" t="s">
        <v>229</v>
      </c>
      <c r="C13" s="167"/>
      <c r="D13" s="35"/>
      <c r="E13" s="45">
        <v>386900</v>
      </c>
      <c r="F13" s="38">
        <f>+_xlfn.XLOOKUP(E13,Hoja3!$L$3:$L$39,Hoja3!$I$3:$I$39)</f>
        <v>131500</v>
      </c>
      <c r="G13" s="38"/>
      <c r="H13">
        <v>2400</v>
      </c>
      <c r="I13" s="38">
        <v>590500</v>
      </c>
    </row>
    <row r="14" spans="1:12" x14ac:dyDescent="0.3">
      <c r="A14" s="46" t="s">
        <v>26</v>
      </c>
      <c r="B14" s="47" t="s">
        <v>230</v>
      </c>
      <c r="C14" s="48" t="s">
        <v>231</v>
      </c>
      <c r="D14" s="35"/>
      <c r="E14" s="37">
        <v>792800</v>
      </c>
      <c r="F14" s="38">
        <f>+_xlfn.XLOOKUP(E14,Hoja3!$L$3:$L$39,Hoja3!$I$3:$I$39)</f>
        <v>270400</v>
      </c>
      <c r="G14" s="38"/>
      <c r="H14">
        <v>2400</v>
      </c>
      <c r="I14" s="38">
        <v>1207500</v>
      </c>
    </row>
    <row r="15" spans="1:12" x14ac:dyDescent="0.3">
      <c r="A15" s="39" t="s">
        <v>26</v>
      </c>
      <c r="B15" s="49" t="s">
        <v>230</v>
      </c>
      <c r="C15" s="50" t="s">
        <v>232</v>
      </c>
      <c r="D15" s="35"/>
      <c r="E15" s="51">
        <v>953000</v>
      </c>
      <c r="F15" s="38">
        <f>+_xlfn.XLOOKUP(E15,Hoja3!$L$3:$L$39,Hoja3!$I$3:$I$39)</f>
        <v>325200</v>
      </c>
      <c r="G15" s="38"/>
      <c r="H15">
        <v>2400</v>
      </c>
      <c r="I15" s="38">
        <v>1451000</v>
      </c>
    </row>
    <row r="16" spans="1:12" x14ac:dyDescent="0.3">
      <c r="A16" s="43" t="s">
        <v>26</v>
      </c>
      <c r="B16" s="52" t="s">
        <v>233</v>
      </c>
      <c r="C16" s="53" t="s">
        <v>231</v>
      </c>
      <c r="D16" s="35"/>
      <c r="E16" s="40">
        <v>946600</v>
      </c>
      <c r="F16" s="38">
        <f>+_xlfn.XLOOKUP(E16,Hoja3!$L$3:$L$39,Hoja3!$I$3:$I$39)</f>
        <v>323000</v>
      </c>
      <c r="G16" s="38"/>
      <c r="H16">
        <v>2400</v>
      </c>
      <c r="I16" s="38">
        <v>1441200</v>
      </c>
    </row>
    <row r="17" spans="1:9" x14ac:dyDescent="0.3">
      <c r="A17" s="43" t="s">
        <v>26</v>
      </c>
      <c r="B17" s="52" t="s">
        <v>233</v>
      </c>
      <c r="C17" s="53" t="s">
        <v>232</v>
      </c>
      <c r="D17" s="35"/>
      <c r="E17" s="40">
        <v>1121400</v>
      </c>
      <c r="F17" s="38">
        <f>+_xlfn.XLOOKUP(E17,Hoja3!$L$3:$L$39,Hoja3!$I$3:$I$39)</f>
        <v>382800</v>
      </c>
      <c r="G17" s="38"/>
      <c r="H17">
        <v>2400</v>
      </c>
      <c r="I17" s="38">
        <v>1706900</v>
      </c>
    </row>
    <row r="18" spans="1:9" x14ac:dyDescent="0.3">
      <c r="A18" s="43" t="s">
        <v>26</v>
      </c>
      <c r="B18" s="52" t="s">
        <v>234</v>
      </c>
      <c r="C18" s="53" t="s">
        <v>231</v>
      </c>
      <c r="D18" s="35"/>
      <c r="E18" s="40">
        <v>1110300</v>
      </c>
      <c r="F18" s="38">
        <f>+_xlfn.XLOOKUP(E18,Hoja3!$L$3:$L$39,Hoja3!$I$3:$I$39)</f>
        <v>379000</v>
      </c>
      <c r="G18" s="38"/>
      <c r="H18">
        <v>2400</v>
      </c>
      <c r="I18" s="38">
        <v>1690100</v>
      </c>
    </row>
    <row r="19" spans="1:9" ht="15" thickBot="1" x14ac:dyDescent="0.35">
      <c r="A19" s="54" t="s">
        <v>26</v>
      </c>
      <c r="B19" s="55" t="s">
        <v>234</v>
      </c>
      <c r="C19" s="56" t="s">
        <v>232</v>
      </c>
      <c r="D19" s="35"/>
      <c r="E19" s="45">
        <v>1274000</v>
      </c>
      <c r="F19" s="38">
        <f>+_xlfn.XLOOKUP(E19,Hoja3!$L$3:$L$39,Hoja3!$I$3:$I$39)</f>
        <v>435000</v>
      </c>
      <c r="G19" s="38"/>
      <c r="H19">
        <v>2400</v>
      </c>
      <c r="I19" s="38">
        <v>1938900</v>
      </c>
    </row>
    <row r="20" spans="1:9" ht="15" thickBot="1" x14ac:dyDescent="0.35">
      <c r="A20" s="46" t="s">
        <v>235</v>
      </c>
      <c r="B20" s="60" t="s">
        <v>236</v>
      </c>
      <c r="C20" s="61"/>
      <c r="D20" s="35"/>
      <c r="E20" s="37">
        <v>888400</v>
      </c>
      <c r="F20" s="38">
        <f>+_xlfn.XLOOKUP(E20,Hoja3!$L$3:$L$39,Hoja3!$I$3:$I$39)</f>
        <v>303100</v>
      </c>
      <c r="G20" s="38"/>
      <c r="H20">
        <v>2400</v>
      </c>
      <c r="I20" s="38">
        <v>1352800</v>
      </c>
    </row>
    <row r="21" spans="1:9" ht="15" thickBot="1" x14ac:dyDescent="0.35">
      <c r="A21" s="46" t="s">
        <v>235</v>
      </c>
      <c r="B21" s="62" t="s">
        <v>237</v>
      </c>
      <c r="C21" s="63"/>
      <c r="D21" s="35"/>
      <c r="E21" s="40">
        <v>1282800</v>
      </c>
      <c r="F21" s="38">
        <f>+_xlfn.XLOOKUP(E21,Hoja3!$L$3:$L$39,Hoja3!$I$3:$I$39)</f>
        <v>438000</v>
      </c>
      <c r="G21" s="38"/>
      <c r="H21">
        <v>2400</v>
      </c>
      <c r="I21" s="38">
        <v>1952300</v>
      </c>
    </row>
    <row r="22" spans="1:9" ht="15" thickBot="1" x14ac:dyDescent="0.35">
      <c r="A22" s="46" t="s">
        <v>235</v>
      </c>
      <c r="B22" s="64" t="s">
        <v>238</v>
      </c>
      <c r="C22" s="65"/>
      <c r="D22" s="35"/>
      <c r="E22" s="45">
        <v>1621900</v>
      </c>
      <c r="F22" s="38">
        <f>+_xlfn.XLOOKUP(E22,Hoja3!$L$3:$L$39,Hoja3!$I$3:$I$39)</f>
        <v>554000</v>
      </c>
      <c r="G22" s="38"/>
      <c r="H22">
        <v>2400</v>
      </c>
      <c r="I22" s="38">
        <v>2467700</v>
      </c>
    </row>
    <row r="23" spans="1:9" x14ac:dyDescent="0.3">
      <c r="A23" s="46" t="s">
        <v>86</v>
      </c>
      <c r="B23" s="60" t="s">
        <v>230</v>
      </c>
      <c r="C23" s="61"/>
      <c r="D23" s="35"/>
      <c r="E23" s="37">
        <v>999500</v>
      </c>
      <c r="F23" s="38">
        <f>+_xlfn.XLOOKUP(E23,Hoja3!$L$3:$L$39,Hoja3!$I$3:$I$39)</f>
        <v>341100</v>
      </c>
      <c r="G23" s="38"/>
      <c r="H23">
        <v>2400</v>
      </c>
      <c r="I23" s="38">
        <v>1521600</v>
      </c>
    </row>
    <row r="24" spans="1:9" x14ac:dyDescent="0.3">
      <c r="A24" s="43" t="s">
        <v>86</v>
      </c>
      <c r="B24" s="62" t="s">
        <v>239</v>
      </c>
      <c r="C24" s="63"/>
      <c r="D24" s="35"/>
      <c r="E24" s="40">
        <v>1260200</v>
      </c>
      <c r="F24" s="38">
        <f>+_xlfn.XLOOKUP(E24,Hoja3!$L$3:$L$39,Hoja3!$I$3:$I$39)</f>
        <v>430300</v>
      </c>
      <c r="G24" s="38"/>
      <c r="H24">
        <v>2400</v>
      </c>
      <c r="I24" s="38">
        <v>1917900</v>
      </c>
    </row>
    <row r="25" spans="1:9" ht="15" thickBot="1" x14ac:dyDescent="0.35">
      <c r="A25" s="54" t="s">
        <v>86</v>
      </c>
      <c r="B25" s="64" t="s">
        <v>234</v>
      </c>
      <c r="C25" s="65"/>
      <c r="D25" s="35"/>
      <c r="E25" s="45">
        <v>1510600</v>
      </c>
      <c r="F25" s="38">
        <f>+_xlfn.XLOOKUP(E25,Hoja3!$L$3:$L$39,Hoja3!$I$3:$I$39)</f>
        <v>515900</v>
      </c>
      <c r="G25" s="38"/>
      <c r="H25">
        <v>2400</v>
      </c>
      <c r="I25" s="38">
        <v>2298500</v>
      </c>
    </row>
    <row r="26" spans="1:9" x14ac:dyDescent="0.3">
      <c r="A26" s="46" t="s">
        <v>240</v>
      </c>
      <c r="B26" s="47" t="s">
        <v>230</v>
      </c>
      <c r="C26" s="48" t="s">
        <v>231</v>
      </c>
      <c r="D26" s="35"/>
      <c r="E26" s="37">
        <v>447300</v>
      </c>
      <c r="F26" s="38">
        <f>+_xlfn.XLOOKUP(E26,Hoja3!$L$3:$L$39,Hoja3!$I$3:$I$39)</f>
        <v>152200</v>
      </c>
      <c r="G26" s="38"/>
      <c r="H26">
        <v>2400</v>
      </c>
      <c r="I26" s="38">
        <v>682300</v>
      </c>
    </row>
    <row r="27" spans="1:9" x14ac:dyDescent="0.3">
      <c r="A27" s="43" t="s">
        <v>240</v>
      </c>
      <c r="B27" s="52" t="s">
        <v>230</v>
      </c>
      <c r="C27" s="53" t="s">
        <v>232</v>
      </c>
      <c r="D27" s="35"/>
      <c r="E27" s="40">
        <v>592900</v>
      </c>
      <c r="F27" s="38">
        <f>+_xlfn.XLOOKUP(E27,Hoja3!$L$3:$L$39,Hoja3!$I$3:$I$39)</f>
        <v>202000</v>
      </c>
      <c r="G27" s="38"/>
      <c r="H27">
        <v>2400</v>
      </c>
      <c r="I27" s="38">
        <v>903600</v>
      </c>
    </row>
    <row r="28" spans="1:9" x14ac:dyDescent="0.3">
      <c r="A28" s="43" t="s">
        <v>240</v>
      </c>
      <c r="B28" s="52" t="s">
        <v>241</v>
      </c>
      <c r="C28" s="53" t="s">
        <v>231</v>
      </c>
      <c r="D28" s="35"/>
      <c r="E28" s="40">
        <v>544700</v>
      </c>
      <c r="F28" s="38">
        <f>+_xlfn.XLOOKUP(E28,Hoja3!$L$3:$L$39,Hoja3!$I$3:$I$39)</f>
        <v>185500</v>
      </c>
      <c r="G28" s="38"/>
      <c r="H28">
        <v>2400</v>
      </c>
      <c r="I28" s="38">
        <v>830300</v>
      </c>
    </row>
    <row r="29" spans="1:9" x14ac:dyDescent="0.3">
      <c r="A29" s="43" t="s">
        <v>240</v>
      </c>
      <c r="B29" s="52" t="s">
        <v>241</v>
      </c>
      <c r="C29" s="53" t="s">
        <v>232</v>
      </c>
      <c r="D29" s="35"/>
      <c r="E29" s="40">
        <v>677400</v>
      </c>
      <c r="F29" s="38">
        <f>+_xlfn.XLOOKUP(E29,Hoja3!$L$3:$L$39,Hoja3!$I$3:$I$39)</f>
        <v>230900</v>
      </c>
      <c r="G29" s="38"/>
      <c r="H29">
        <v>2400</v>
      </c>
      <c r="I29" s="38">
        <v>1032000</v>
      </c>
    </row>
    <row r="30" spans="1:9" x14ac:dyDescent="0.3">
      <c r="A30" s="43" t="s">
        <v>240</v>
      </c>
      <c r="B30" s="52" t="s">
        <v>234</v>
      </c>
      <c r="C30" s="53" t="s">
        <v>231</v>
      </c>
      <c r="D30" s="35"/>
      <c r="E30" s="40">
        <v>636000</v>
      </c>
      <c r="F30" s="38">
        <f>+_xlfn.XLOOKUP(E30,Hoja3!$L$3:$L$39,Hoja3!$I$3:$I$39)</f>
        <v>216700</v>
      </c>
      <c r="G30" s="38"/>
      <c r="H30">
        <v>2400</v>
      </c>
      <c r="I30" s="38">
        <v>969100</v>
      </c>
    </row>
    <row r="31" spans="1:9" ht="15" thickBot="1" x14ac:dyDescent="0.35">
      <c r="A31" s="54" t="s">
        <v>240</v>
      </c>
      <c r="B31" s="55" t="s">
        <v>234</v>
      </c>
      <c r="C31" s="56" t="s">
        <v>232</v>
      </c>
      <c r="D31" s="35"/>
      <c r="E31" s="45">
        <v>754300</v>
      </c>
      <c r="F31" s="38">
        <f>+_xlfn.XLOOKUP(E31,Hoja3!$L$3:$L$39,Hoja3!$I$3:$I$39)</f>
        <v>257200</v>
      </c>
      <c r="G31" s="38"/>
      <c r="H31">
        <v>2400</v>
      </c>
      <c r="I31" s="38">
        <v>1148900</v>
      </c>
    </row>
    <row r="32" spans="1:9" x14ac:dyDescent="0.3">
      <c r="A32" s="46" t="s">
        <v>242</v>
      </c>
      <c r="B32" s="47" t="s">
        <v>243</v>
      </c>
      <c r="C32" s="48" t="s">
        <v>231</v>
      </c>
      <c r="D32" s="35"/>
      <c r="E32" s="37">
        <v>797300</v>
      </c>
      <c r="F32" s="38">
        <f>+_xlfn.XLOOKUP(E32,Hoja3!$L$3:$L$39,Hoja3!$I$3:$I$39)</f>
        <v>271900</v>
      </c>
      <c r="G32" s="38"/>
      <c r="H32">
        <v>2400</v>
      </c>
      <c r="I32" s="38">
        <v>1214300</v>
      </c>
    </row>
    <row r="33" spans="1:9" x14ac:dyDescent="0.3">
      <c r="A33" s="43" t="s">
        <v>242</v>
      </c>
      <c r="B33" s="52" t="s">
        <v>243</v>
      </c>
      <c r="C33" s="53" t="s">
        <v>232</v>
      </c>
      <c r="D33" s="35"/>
      <c r="E33" s="40">
        <v>1017700</v>
      </c>
      <c r="F33" s="38">
        <f>+_xlfn.XLOOKUP(E33,Hoja3!$L$3:$L$39,Hoja3!$I$3:$I$39)</f>
        <v>347300</v>
      </c>
      <c r="G33" s="38"/>
      <c r="H33">
        <v>2400</v>
      </c>
      <c r="I33" s="38">
        <v>1549300</v>
      </c>
    </row>
    <row r="34" spans="1:9" x14ac:dyDescent="0.3">
      <c r="A34" s="43" t="s">
        <v>242</v>
      </c>
      <c r="B34" s="52" t="s">
        <v>244</v>
      </c>
      <c r="C34" s="53" t="s">
        <v>231</v>
      </c>
      <c r="D34" s="35"/>
      <c r="E34" s="40">
        <v>1067300</v>
      </c>
      <c r="F34" s="38">
        <f>+_xlfn.XLOOKUP(E34,Hoja3!$L$3:$L$39,Hoja3!$I$3:$I$39)</f>
        <v>364300</v>
      </c>
      <c r="G34" s="38"/>
      <c r="H34">
        <v>2400</v>
      </c>
      <c r="I34" s="38">
        <v>1624700</v>
      </c>
    </row>
    <row r="35" spans="1:9" ht="15" thickBot="1" x14ac:dyDescent="0.35">
      <c r="A35" s="54" t="s">
        <v>242</v>
      </c>
      <c r="B35" s="55" t="s">
        <v>244</v>
      </c>
      <c r="C35" s="56" t="s">
        <v>232</v>
      </c>
      <c r="D35" s="35"/>
      <c r="E35" s="45">
        <v>1281600</v>
      </c>
      <c r="F35" s="38">
        <f>+_xlfn.XLOOKUP(E35,Hoja3!$L$3:$L$39,Hoja3!$I$3:$I$39)</f>
        <v>437600</v>
      </c>
      <c r="G35" s="38"/>
      <c r="H35">
        <v>2400</v>
      </c>
      <c r="I35" s="38">
        <v>1950400</v>
      </c>
    </row>
    <row r="36" spans="1:9" x14ac:dyDescent="0.3">
      <c r="A36" s="46" t="s">
        <v>245</v>
      </c>
      <c r="B36" s="47" t="s">
        <v>230</v>
      </c>
      <c r="C36" s="48" t="s">
        <v>231</v>
      </c>
      <c r="D36" s="35"/>
      <c r="E36" s="37">
        <v>281900</v>
      </c>
      <c r="F36" s="38">
        <f>+_xlfn.XLOOKUP(E36,Hoja3!$L$3:$L$39,Hoja3!$I$3:$I$39)</f>
        <v>95600</v>
      </c>
      <c r="G36" s="38"/>
      <c r="H36">
        <v>2400</v>
      </c>
      <c r="I36" s="38">
        <v>430900</v>
      </c>
    </row>
    <row r="37" spans="1:9" x14ac:dyDescent="0.3">
      <c r="A37" s="43" t="s">
        <v>245</v>
      </c>
      <c r="B37" s="52" t="s">
        <v>230</v>
      </c>
      <c r="C37" s="53" t="s">
        <v>232</v>
      </c>
      <c r="D37" s="35"/>
      <c r="E37" s="40">
        <v>352000</v>
      </c>
      <c r="F37" s="38">
        <f>+_xlfn.XLOOKUP(E37,Hoja3!$L$3:$L$39,Hoja3!$I$3:$I$39)</f>
        <v>119600</v>
      </c>
      <c r="G37" s="38"/>
      <c r="H37">
        <v>2400</v>
      </c>
      <c r="I37" s="38">
        <v>537400</v>
      </c>
    </row>
    <row r="38" spans="1:9" x14ac:dyDescent="0.3">
      <c r="A38" s="43" t="s">
        <v>245</v>
      </c>
      <c r="B38" s="52" t="s">
        <v>241</v>
      </c>
      <c r="C38" s="53" t="s">
        <v>231</v>
      </c>
      <c r="D38" s="35"/>
      <c r="E38" s="40">
        <v>350000</v>
      </c>
      <c r="F38" s="38">
        <f>+_xlfn.XLOOKUP(E38,Hoja3!$L$3:$L$39,Hoja3!$I$3:$I$39)</f>
        <v>118900</v>
      </c>
      <c r="G38" s="38"/>
      <c r="H38">
        <v>2400</v>
      </c>
      <c r="I38" s="38">
        <v>534400</v>
      </c>
    </row>
    <row r="39" spans="1:9" x14ac:dyDescent="0.3">
      <c r="A39" s="43" t="s">
        <v>245</v>
      </c>
      <c r="B39" s="52" t="s">
        <v>241</v>
      </c>
      <c r="C39" s="53" t="s">
        <v>232</v>
      </c>
      <c r="D39" s="35"/>
      <c r="E39" s="40">
        <v>432400</v>
      </c>
      <c r="F39" s="38">
        <f>+_xlfn.XLOOKUP(E39,Hoja3!$L$3:$L$39,Hoja3!$I$3:$I$39)</f>
        <v>147100</v>
      </c>
      <c r="G39" s="38"/>
      <c r="H39">
        <v>2400</v>
      </c>
      <c r="I39" s="38">
        <v>659600</v>
      </c>
    </row>
    <row r="40" spans="1:9" x14ac:dyDescent="0.3">
      <c r="A40" s="43" t="s">
        <v>245</v>
      </c>
      <c r="B40" s="52" t="s">
        <v>234</v>
      </c>
      <c r="C40" s="53" t="s">
        <v>231</v>
      </c>
      <c r="D40" s="35"/>
      <c r="E40" s="40">
        <v>451400</v>
      </c>
      <c r="F40" s="38">
        <f>+_xlfn.XLOOKUP(E40,Hoja3!$L$3:$L$39,Hoja3!$I$3:$I$39)</f>
        <v>153600</v>
      </c>
      <c r="G40" s="38"/>
      <c r="H40">
        <v>2400</v>
      </c>
      <c r="I40" s="38">
        <v>688500</v>
      </c>
    </row>
    <row r="41" spans="1:9" ht="15" thickBot="1" x14ac:dyDescent="0.35">
      <c r="A41" s="54" t="s">
        <v>245</v>
      </c>
      <c r="B41" s="55" t="s">
        <v>234</v>
      </c>
      <c r="C41" s="56" t="s">
        <v>232</v>
      </c>
      <c r="D41" s="35"/>
      <c r="E41" s="45">
        <v>529300</v>
      </c>
      <c r="F41" s="38">
        <f>+_xlfn.XLOOKUP(E41,Hoja3!$L$3:$L$39,Hoja3!$I$3:$I$39)</f>
        <v>180200</v>
      </c>
      <c r="G41" s="38"/>
      <c r="H41">
        <v>2400</v>
      </c>
      <c r="I41" s="38">
        <v>806900</v>
      </c>
    </row>
    <row r="42" spans="1:9" ht="15" thickBot="1" x14ac:dyDescent="0.35">
      <c r="A42" s="181" t="s">
        <v>246</v>
      </c>
      <c r="B42" s="182"/>
      <c r="C42" s="183"/>
      <c r="D42" s="35"/>
      <c r="E42" s="57">
        <v>673300</v>
      </c>
      <c r="F42" s="38">
        <f>+_xlfn.XLOOKUP(E42,Hoja3!$L$3:$L$39,Hoja3!$I$3:$I$39)</f>
        <v>229500</v>
      </c>
      <c r="G42" s="38"/>
      <c r="H42">
        <v>2400</v>
      </c>
      <c r="I42" s="38">
        <v>1025800</v>
      </c>
    </row>
    <row r="43" spans="1:9" x14ac:dyDescent="0.3">
      <c r="A43" s="46" t="s">
        <v>247</v>
      </c>
      <c r="B43" s="184" t="s">
        <v>248</v>
      </c>
      <c r="C43" s="185"/>
      <c r="D43" s="35"/>
      <c r="E43" s="37">
        <v>665500</v>
      </c>
      <c r="F43" s="38">
        <f>+_xlfn.XLOOKUP(E43,Hoja3!$L$3:$L$39,Hoja3!$I$3:$I$39)</f>
        <v>226800</v>
      </c>
      <c r="G43" s="38"/>
      <c r="H43">
        <v>2400</v>
      </c>
      <c r="I43" s="38">
        <v>1014000</v>
      </c>
    </row>
    <row r="44" spans="1:9" ht="15" thickBot="1" x14ac:dyDescent="0.35">
      <c r="A44" s="54" t="s">
        <v>247</v>
      </c>
      <c r="B44" s="186" t="s">
        <v>249</v>
      </c>
      <c r="C44" s="187"/>
      <c r="D44" s="35"/>
      <c r="E44" s="45">
        <v>965300</v>
      </c>
      <c r="F44" s="38">
        <f>+_xlfn.XLOOKUP(E44,Hoja3!$L$3:$L$39,Hoja3!$I$3:$I$39)</f>
        <v>329400</v>
      </c>
      <c r="G44" s="38"/>
      <c r="H44">
        <v>2400</v>
      </c>
      <c r="I44" s="38">
        <v>1469700</v>
      </c>
    </row>
    <row r="45" spans="1:9" x14ac:dyDescent="0.3">
      <c r="A45" s="179" t="s">
        <v>250</v>
      </c>
      <c r="B45" s="179"/>
      <c r="C45" s="179"/>
      <c r="D45" s="179"/>
      <c r="E45" s="179"/>
      <c r="F45" s="38" t="e">
        <f>+_xlfn.XLOOKUP(E45,Hoja3!$L$3:$L$39,Hoja3!$I$3:$I$39)</f>
        <v>#N/A</v>
      </c>
      <c r="G45" s="38"/>
      <c r="H45">
        <v>2400</v>
      </c>
      <c r="I45" s="38">
        <v>2400</v>
      </c>
    </row>
    <row r="46" spans="1:9" x14ac:dyDescent="0.3">
      <c r="A46" s="180" t="s">
        <v>251</v>
      </c>
      <c r="B46" s="180"/>
      <c r="C46" s="180"/>
      <c r="D46" s="180"/>
      <c r="E46" s="180"/>
      <c r="F46" s="38" t="e">
        <f>+_xlfn.XLOOKUP(E46,Hoja3!$L$3:$L$39,Hoja3!$I$3:$I$39)</f>
        <v>#N/A</v>
      </c>
      <c r="G46" s="38"/>
      <c r="H46">
        <v>2400</v>
      </c>
      <c r="I46" s="38">
        <v>2400</v>
      </c>
    </row>
    <row r="47" spans="1:9" ht="29.25" customHeight="1" x14ac:dyDescent="0.3">
      <c r="A47" s="180"/>
      <c r="B47" s="180"/>
      <c r="C47" s="180"/>
      <c r="D47" s="180"/>
      <c r="E47" s="180"/>
      <c r="F47" s="38" t="e">
        <f>+_xlfn.XLOOKUP(E47,Hoja3!$L$3:$L$39,Hoja3!$I$3:$I$39)</f>
        <v>#N/A</v>
      </c>
      <c r="G47" s="38"/>
      <c r="H47">
        <v>2400</v>
      </c>
      <c r="I47" s="38">
        <v>2400</v>
      </c>
    </row>
  </sheetData>
  <mergeCells count="14">
    <mergeCell ref="A45:E45"/>
    <mergeCell ref="A46:E47"/>
    <mergeCell ref="A42:C42"/>
    <mergeCell ref="B43:C43"/>
    <mergeCell ref="B44:C44"/>
    <mergeCell ref="B11:C11"/>
    <mergeCell ref="A12:C12"/>
    <mergeCell ref="B13:C13"/>
    <mergeCell ref="A2:E2"/>
    <mergeCell ref="A4:C7"/>
    <mergeCell ref="E4:E6"/>
    <mergeCell ref="A8:C8"/>
    <mergeCell ref="B9:C9"/>
    <mergeCell ref="B10:C10"/>
  </mergeCells>
  <pageMargins left="0.7" right="0.7" top="0.75" bottom="0.75" header="0.3" footer="0.3"/>
  <pageSetup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E616A-0146-4BDC-B4C4-034D78605A52}">
  <dimension ref="D2:L39"/>
  <sheetViews>
    <sheetView topLeftCell="A33" workbookViewId="0">
      <selection activeCell="H3" sqref="H3"/>
    </sheetView>
  </sheetViews>
  <sheetFormatPr baseColWidth="10" defaultRowHeight="14.4" x14ac:dyDescent="0.3"/>
  <sheetData>
    <row r="2" spans="4:12" ht="43.2" x14ac:dyDescent="0.3">
      <c r="D2" s="71" t="s">
        <v>184</v>
      </c>
      <c r="E2" s="71" t="s">
        <v>259</v>
      </c>
      <c r="F2" s="71" t="s">
        <v>260</v>
      </c>
      <c r="G2" s="71" t="s">
        <v>261</v>
      </c>
      <c r="H2" s="72" t="s">
        <v>262</v>
      </c>
      <c r="I2" s="72" t="s">
        <v>263</v>
      </c>
      <c r="J2" s="72" t="s">
        <v>264</v>
      </c>
      <c r="K2" s="72" t="s">
        <v>265</v>
      </c>
      <c r="L2" s="72" t="s">
        <v>266</v>
      </c>
    </row>
    <row r="3" spans="4:12" x14ac:dyDescent="0.3">
      <c r="D3" s="73">
        <v>100</v>
      </c>
      <c r="E3" s="73" t="s">
        <v>223</v>
      </c>
      <c r="F3" s="73" t="s">
        <v>267</v>
      </c>
      <c r="G3" s="73"/>
      <c r="H3" s="74">
        <v>80100</v>
      </c>
      <c r="I3" s="74">
        <v>41600</v>
      </c>
      <c r="J3" s="74">
        <v>121700</v>
      </c>
      <c r="K3" s="74">
        <v>2400</v>
      </c>
      <c r="L3" s="74">
        <v>124100</v>
      </c>
    </row>
    <row r="4" spans="4:12" ht="28.8" x14ac:dyDescent="0.3">
      <c r="D4" s="73">
        <v>110</v>
      </c>
      <c r="E4" s="73" t="s">
        <v>223</v>
      </c>
      <c r="F4" s="73" t="s">
        <v>224</v>
      </c>
      <c r="G4" s="73"/>
      <c r="H4" s="74">
        <v>167000</v>
      </c>
      <c r="I4" s="74">
        <v>86800</v>
      </c>
      <c r="J4" s="74">
        <v>253800</v>
      </c>
      <c r="K4" s="74">
        <v>2400</v>
      </c>
      <c r="L4" s="74">
        <v>256200</v>
      </c>
    </row>
    <row r="5" spans="4:12" ht="28.8" x14ac:dyDescent="0.3">
      <c r="D5" s="73">
        <v>120</v>
      </c>
      <c r="E5" s="73" t="s">
        <v>223</v>
      </c>
      <c r="F5" s="73" t="s">
        <v>268</v>
      </c>
      <c r="G5" s="73"/>
      <c r="H5" s="74">
        <v>224300</v>
      </c>
      <c r="I5" s="74">
        <v>116600</v>
      </c>
      <c r="J5" s="74">
        <v>340900</v>
      </c>
      <c r="K5" s="74">
        <v>2400</v>
      </c>
      <c r="L5" s="74">
        <v>343300</v>
      </c>
    </row>
    <row r="6" spans="4:12" ht="28.8" x14ac:dyDescent="0.3">
      <c r="D6" s="73">
        <v>130</v>
      </c>
      <c r="E6" s="73" t="s">
        <v>223</v>
      </c>
      <c r="F6" s="73" t="s">
        <v>226</v>
      </c>
      <c r="G6" s="73"/>
      <c r="H6" s="74">
        <v>499400</v>
      </c>
      <c r="I6" s="74">
        <v>259600</v>
      </c>
      <c r="J6" s="74">
        <v>759000</v>
      </c>
      <c r="K6" s="74">
        <v>2400</v>
      </c>
      <c r="L6" s="74">
        <v>761400</v>
      </c>
    </row>
    <row r="7" spans="4:12" ht="43.2" x14ac:dyDescent="0.3">
      <c r="D7" s="73">
        <v>140</v>
      </c>
      <c r="E7" s="73" t="s">
        <v>223</v>
      </c>
      <c r="F7" s="73" t="s">
        <v>269</v>
      </c>
      <c r="G7" s="73"/>
      <c r="H7" s="74">
        <v>253000</v>
      </c>
      <c r="I7" s="74">
        <v>131500</v>
      </c>
      <c r="J7" s="74">
        <v>384500</v>
      </c>
      <c r="K7" s="74">
        <v>2400</v>
      </c>
      <c r="L7" s="74">
        <v>386900</v>
      </c>
    </row>
    <row r="8" spans="4:12" ht="28.8" x14ac:dyDescent="0.3">
      <c r="D8" s="73">
        <v>150</v>
      </c>
      <c r="E8" s="73" t="s">
        <v>223</v>
      </c>
      <c r="F8" s="73" t="s">
        <v>270</v>
      </c>
      <c r="G8" s="73"/>
      <c r="H8" s="74">
        <v>253000</v>
      </c>
      <c r="I8" s="74">
        <v>131500</v>
      </c>
      <c r="J8" s="74">
        <v>384500</v>
      </c>
      <c r="K8" s="74">
        <v>2400</v>
      </c>
      <c r="L8" s="74">
        <v>386900</v>
      </c>
    </row>
    <row r="9" spans="4:12" ht="57.6" x14ac:dyDescent="0.3">
      <c r="D9" s="73">
        <v>211</v>
      </c>
      <c r="E9" s="73" t="s">
        <v>26</v>
      </c>
      <c r="F9" s="73" t="s">
        <v>271</v>
      </c>
      <c r="G9" s="73" t="s">
        <v>272</v>
      </c>
      <c r="H9" s="74">
        <v>520000</v>
      </c>
      <c r="I9" s="74">
        <v>270400</v>
      </c>
      <c r="J9" s="74">
        <v>790400</v>
      </c>
      <c r="K9" s="74">
        <v>2400</v>
      </c>
      <c r="L9" s="74">
        <v>792800</v>
      </c>
    </row>
    <row r="10" spans="4:12" ht="57.6" x14ac:dyDescent="0.3">
      <c r="D10" s="73">
        <v>212</v>
      </c>
      <c r="E10" s="73" t="s">
        <v>26</v>
      </c>
      <c r="F10" s="73" t="s">
        <v>271</v>
      </c>
      <c r="G10" s="73" t="s">
        <v>273</v>
      </c>
      <c r="H10" s="74">
        <v>625400</v>
      </c>
      <c r="I10" s="74">
        <v>325200</v>
      </c>
      <c r="J10" s="74">
        <v>950600</v>
      </c>
      <c r="K10" s="74">
        <v>2400</v>
      </c>
      <c r="L10" s="74">
        <v>953000</v>
      </c>
    </row>
    <row r="11" spans="4:12" ht="57.6" x14ac:dyDescent="0.3">
      <c r="D11" s="73">
        <v>221</v>
      </c>
      <c r="E11" s="73" t="s">
        <v>26</v>
      </c>
      <c r="F11" s="73" t="s">
        <v>274</v>
      </c>
      <c r="G11" s="73" t="s">
        <v>272</v>
      </c>
      <c r="H11" s="74">
        <v>621200</v>
      </c>
      <c r="I11" s="74">
        <v>323000</v>
      </c>
      <c r="J11" s="74">
        <v>944200</v>
      </c>
      <c r="K11" s="74">
        <v>2400</v>
      </c>
      <c r="L11" s="74">
        <v>946600</v>
      </c>
    </row>
    <row r="12" spans="4:12" ht="57.6" x14ac:dyDescent="0.3">
      <c r="D12" s="73">
        <v>222</v>
      </c>
      <c r="E12" s="73" t="s">
        <v>26</v>
      </c>
      <c r="F12" s="73" t="s">
        <v>274</v>
      </c>
      <c r="G12" s="73" t="s">
        <v>273</v>
      </c>
      <c r="H12" s="74">
        <v>736200</v>
      </c>
      <c r="I12" s="74">
        <v>382800</v>
      </c>
      <c r="J12" s="74">
        <v>1119000</v>
      </c>
      <c r="K12" s="74">
        <v>2400</v>
      </c>
      <c r="L12" s="74">
        <v>1121400</v>
      </c>
    </row>
    <row r="13" spans="4:12" ht="57.6" x14ac:dyDescent="0.3">
      <c r="D13" s="73">
        <v>231</v>
      </c>
      <c r="E13" s="73" t="s">
        <v>26</v>
      </c>
      <c r="F13" s="73" t="s">
        <v>275</v>
      </c>
      <c r="G13" s="73" t="s">
        <v>272</v>
      </c>
      <c r="H13" s="74">
        <v>728900</v>
      </c>
      <c r="I13" s="74">
        <v>379000</v>
      </c>
      <c r="J13" s="74">
        <v>1107900</v>
      </c>
      <c r="K13" s="74">
        <v>2400</v>
      </c>
      <c r="L13" s="74">
        <v>1110300</v>
      </c>
    </row>
    <row r="14" spans="4:12" ht="57.6" x14ac:dyDescent="0.3">
      <c r="D14" s="73">
        <v>232</v>
      </c>
      <c r="E14" s="73" t="s">
        <v>26</v>
      </c>
      <c r="F14" s="73" t="s">
        <v>275</v>
      </c>
      <c r="G14" s="73" t="s">
        <v>273</v>
      </c>
      <c r="H14" s="74">
        <v>836600</v>
      </c>
      <c r="I14" s="74">
        <v>435000</v>
      </c>
      <c r="J14" s="74">
        <v>1271600</v>
      </c>
      <c r="K14" s="74">
        <v>2400</v>
      </c>
      <c r="L14" s="74">
        <v>1274000</v>
      </c>
    </row>
    <row r="15" spans="4:12" ht="28.8" x14ac:dyDescent="0.3">
      <c r="D15" s="73">
        <v>310</v>
      </c>
      <c r="E15" s="73" t="s">
        <v>235</v>
      </c>
      <c r="F15" s="73" t="s">
        <v>276</v>
      </c>
      <c r="G15" s="73"/>
      <c r="H15" s="74">
        <v>582900</v>
      </c>
      <c r="I15" s="74">
        <v>303100</v>
      </c>
      <c r="J15" s="74">
        <v>886000</v>
      </c>
      <c r="K15" s="74">
        <v>2400</v>
      </c>
      <c r="L15" s="74">
        <v>888400</v>
      </c>
    </row>
    <row r="16" spans="4:12" ht="28.8" x14ac:dyDescent="0.3">
      <c r="D16" s="73">
        <v>320</v>
      </c>
      <c r="E16" s="73" t="s">
        <v>235</v>
      </c>
      <c r="F16" s="73" t="s">
        <v>277</v>
      </c>
      <c r="G16" s="73"/>
      <c r="H16" s="74">
        <v>842400</v>
      </c>
      <c r="I16" s="74">
        <v>438000</v>
      </c>
      <c r="J16" s="74">
        <v>1280400</v>
      </c>
      <c r="K16" s="74">
        <v>2400</v>
      </c>
      <c r="L16" s="74">
        <v>1282800</v>
      </c>
    </row>
    <row r="17" spans="4:12" ht="28.8" x14ac:dyDescent="0.3">
      <c r="D17" s="73">
        <v>330</v>
      </c>
      <c r="E17" s="73" t="s">
        <v>235</v>
      </c>
      <c r="F17" s="73" t="s">
        <v>278</v>
      </c>
      <c r="G17" s="73"/>
      <c r="H17" s="74">
        <v>1065500</v>
      </c>
      <c r="I17" s="74">
        <v>554000</v>
      </c>
      <c r="J17" s="74">
        <v>1619500</v>
      </c>
      <c r="K17" s="74">
        <v>2400</v>
      </c>
      <c r="L17" s="74">
        <v>1621900</v>
      </c>
    </row>
    <row r="18" spans="4:12" ht="28.8" x14ac:dyDescent="0.3">
      <c r="D18" s="73">
        <v>410</v>
      </c>
      <c r="E18" s="73" t="s">
        <v>86</v>
      </c>
      <c r="F18" s="73" t="s">
        <v>271</v>
      </c>
      <c r="G18" s="73"/>
      <c r="H18" s="74">
        <v>656000</v>
      </c>
      <c r="I18" s="74">
        <v>341100</v>
      </c>
      <c r="J18" s="74">
        <v>997100</v>
      </c>
      <c r="K18" s="74">
        <v>2400</v>
      </c>
      <c r="L18" s="74">
        <v>999500</v>
      </c>
    </row>
    <row r="19" spans="4:12" ht="28.8" x14ac:dyDescent="0.3">
      <c r="D19" s="73">
        <v>420</v>
      </c>
      <c r="E19" s="73" t="s">
        <v>86</v>
      </c>
      <c r="F19" s="73" t="s">
        <v>274</v>
      </c>
      <c r="G19" s="73"/>
      <c r="H19" s="74">
        <v>827500</v>
      </c>
      <c r="I19" s="74">
        <v>430300</v>
      </c>
      <c r="J19" s="74">
        <v>1257800</v>
      </c>
      <c r="K19" s="74">
        <v>2400</v>
      </c>
      <c r="L19" s="74">
        <v>1260200</v>
      </c>
    </row>
    <row r="20" spans="4:12" ht="28.8" x14ac:dyDescent="0.3">
      <c r="D20" s="73">
        <v>430</v>
      </c>
      <c r="E20" s="73" t="s">
        <v>86</v>
      </c>
      <c r="F20" s="73" t="s">
        <v>275</v>
      </c>
      <c r="G20" s="73"/>
      <c r="H20" s="74">
        <v>992300</v>
      </c>
      <c r="I20" s="74">
        <v>515900</v>
      </c>
      <c r="J20" s="74">
        <v>1508200</v>
      </c>
      <c r="K20" s="74">
        <v>2400</v>
      </c>
      <c r="L20" s="74">
        <v>1510600</v>
      </c>
    </row>
    <row r="21" spans="4:12" ht="28.8" x14ac:dyDescent="0.3">
      <c r="D21" s="73">
        <v>511</v>
      </c>
      <c r="E21" s="73" t="s">
        <v>279</v>
      </c>
      <c r="F21" s="73" t="s">
        <v>271</v>
      </c>
      <c r="G21" s="73" t="s">
        <v>272</v>
      </c>
      <c r="H21" s="74">
        <v>292700</v>
      </c>
      <c r="I21" s="74">
        <v>152200</v>
      </c>
      <c r="J21" s="74">
        <v>444900</v>
      </c>
      <c r="K21" s="74">
        <v>2400</v>
      </c>
      <c r="L21" s="74">
        <v>447300</v>
      </c>
    </row>
    <row r="22" spans="4:12" ht="28.8" x14ac:dyDescent="0.3">
      <c r="D22" s="73">
        <v>512</v>
      </c>
      <c r="E22" s="73" t="s">
        <v>279</v>
      </c>
      <c r="F22" s="73" t="s">
        <v>271</v>
      </c>
      <c r="G22" s="73" t="s">
        <v>273</v>
      </c>
      <c r="H22" s="74">
        <v>388500</v>
      </c>
      <c r="I22" s="74">
        <v>202000</v>
      </c>
      <c r="J22" s="74">
        <v>590500</v>
      </c>
      <c r="K22" s="74">
        <v>2400</v>
      </c>
      <c r="L22" s="74">
        <v>592900</v>
      </c>
    </row>
    <row r="23" spans="4:12" ht="28.8" x14ac:dyDescent="0.3">
      <c r="D23" s="73">
        <v>521</v>
      </c>
      <c r="E23" s="73" t="s">
        <v>279</v>
      </c>
      <c r="F23" s="73" t="s">
        <v>274</v>
      </c>
      <c r="G23" s="73" t="s">
        <v>272</v>
      </c>
      <c r="H23" s="74">
        <v>356800</v>
      </c>
      <c r="I23" s="74">
        <v>185500</v>
      </c>
      <c r="J23" s="74">
        <v>542300</v>
      </c>
      <c r="K23" s="74">
        <v>2400</v>
      </c>
      <c r="L23" s="74">
        <v>544700</v>
      </c>
    </row>
    <row r="24" spans="4:12" ht="28.8" x14ac:dyDescent="0.3">
      <c r="D24" s="73">
        <v>522</v>
      </c>
      <c r="E24" s="73" t="s">
        <v>279</v>
      </c>
      <c r="F24" s="73" t="s">
        <v>274</v>
      </c>
      <c r="G24" s="73" t="s">
        <v>273</v>
      </c>
      <c r="H24" s="74">
        <v>444100</v>
      </c>
      <c r="I24" s="74">
        <v>230900</v>
      </c>
      <c r="J24" s="74">
        <v>675000</v>
      </c>
      <c r="K24" s="74">
        <v>2400</v>
      </c>
      <c r="L24" s="74">
        <v>677400</v>
      </c>
    </row>
    <row r="25" spans="4:12" ht="28.8" x14ac:dyDescent="0.3">
      <c r="D25" s="73">
        <v>531</v>
      </c>
      <c r="E25" s="73" t="s">
        <v>279</v>
      </c>
      <c r="F25" s="73" t="s">
        <v>275</v>
      </c>
      <c r="G25" s="73" t="s">
        <v>272</v>
      </c>
      <c r="H25" s="74">
        <v>416900</v>
      </c>
      <c r="I25" s="74">
        <v>216700</v>
      </c>
      <c r="J25" s="74">
        <v>633600</v>
      </c>
      <c r="K25" s="74">
        <v>2400</v>
      </c>
      <c r="L25" s="74">
        <v>636000</v>
      </c>
    </row>
    <row r="26" spans="4:12" ht="28.8" x14ac:dyDescent="0.3">
      <c r="D26" s="73">
        <v>532</v>
      </c>
      <c r="E26" s="73" t="s">
        <v>279</v>
      </c>
      <c r="F26" s="73" t="s">
        <v>275</v>
      </c>
      <c r="G26" s="73" t="s">
        <v>273</v>
      </c>
      <c r="H26" s="74">
        <v>494700</v>
      </c>
      <c r="I26" s="74">
        <v>257200</v>
      </c>
      <c r="J26" s="74">
        <v>751900</v>
      </c>
      <c r="K26" s="74">
        <v>2400</v>
      </c>
      <c r="L26" s="74">
        <v>754300</v>
      </c>
    </row>
    <row r="27" spans="4:12" ht="57.6" x14ac:dyDescent="0.3">
      <c r="D27" s="73">
        <v>611</v>
      </c>
      <c r="E27" s="73" t="s">
        <v>280</v>
      </c>
      <c r="F27" s="73" t="s">
        <v>281</v>
      </c>
      <c r="G27" s="73" t="s">
        <v>272</v>
      </c>
      <c r="H27" s="74">
        <v>523000</v>
      </c>
      <c r="I27" s="74">
        <v>271900</v>
      </c>
      <c r="J27" s="74">
        <v>794900</v>
      </c>
      <c r="K27" s="74">
        <v>2400</v>
      </c>
      <c r="L27" s="74">
        <v>797300</v>
      </c>
    </row>
    <row r="28" spans="4:12" ht="57.6" x14ac:dyDescent="0.3">
      <c r="D28" s="73">
        <v>612</v>
      </c>
      <c r="E28" s="73" t="s">
        <v>280</v>
      </c>
      <c r="F28" s="73" t="s">
        <v>281</v>
      </c>
      <c r="G28" s="73" t="s">
        <v>273</v>
      </c>
      <c r="H28" s="74">
        <v>668000</v>
      </c>
      <c r="I28" s="74">
        <v>347300</v>
      </c>
      <c r="J28" s="74">
        <v>1015300</v>
      </c>
      <c r="K28" s="74">
        <v>2400</v>
      </c>
      <c r="L28" s="74">
        <v>1017700</v>
      </c>
    </row>
    <row r="29" spans="4:12" ht="57.6" x14ac:dyDescent="0.3">
      <c r="D29" s="73">
        <v>621</v>
      </c>
      <c r="E29" s="73" t="s">
        <v>280</v>
      </c>
      <c r="F29" s="73" t="s">
        <v>282</v>
      </c>
      <c r="G29" s="73" t="s">
        <v>272</v>
      </c>
      <c r="H29" s="74">
        <v>700600</v>
      </c>
      <c r="I29" s="74">
        <v>364300</v>
      </c>
      <c r="J29" s="74">
        <v>1064900</v>
      </c>
      <c r="K29" s="74">
        <v>2400</v>
      </c>
      <c r="L29" s="74">
        <v>1067300</v>
      </c>
    </row>
    <row r="30" spans="4:12" ht="57.6" x14ac:dyDescent="0.3">
      <c r="D30" s="73">
        <v>622</v>
      </c>
      <c r="E30" s="73" t="s">
        <v>280</v>
      </c>
      <c r="F30" s="73" t="s">
        <v>282</v>
      </c>
      <c r="G30" s="73" t="s">
        <v>273</v>
      </c>
      <c r="H30" s="74">
        <v>841600</v>
      </c>
      <c r="I30" s="74">
        <v>437600</v>
      </c>
      <c r="J30" s="74">
        <v>1279200</v>
      </c>
      <c r="K30" s="74">
        <v>2400</v>
      </c>
      <c r="L30" s="74">
        <v>1281600</v>
      </c>
    </row>
    <row r="31" spans="4:12" ht="43.2" x14ac:dyDescent="0.3">
      <c r="D31" s="73">
        <v>711</v>
      </c>
      <c r="E31" s="73" t="s">
        <v>283</v>
      </c>
      <c r="F31" s="73" t="s">
        <v>271</v>
      </c>
      <c r="G31" s="73" t="s">
        <v>272</v>
      </c>
      <c r="H31" s="74">
        <v>183900</v>
      </c>
      <c r="I31" s="74">
        <v>95600</v>
      </c>
      <c r="J31" s="74">
        <v>279500</v>
      </c>
      <c r="K31" s="74">
        <v>2400</v>
      </c>
      <c r="L31" s="74">
        <v>281900</v>
      </c>
    </row>
    <row r="32" spans="4:12" ht="43.2" x14ac:dyDescent="0.3">
      <c r="D32" s="73">
        <v>712</v>
      </c>
      <c r="E32" s="73" t="s">
        <v>283</v>
      </c>
      <c r="F32" s="73" t="s">
        <v>271</v>
      </c>
      <c r="G32" s="73" t="s">
        <v>273</v>
      </c>
      <c r="H32" s="74">
        <v>230000</v>
      </c>
      <c r="I32" s="74">
        <v>119600</v>
      </c>
      <c r="J32" s="74">
        <v>349600</v>
      </c>
      <c r="K32" s="74">
        <v>2400</v>
      </c>
      <c r="L32" s="74">
        <v>352000</v>
      </c>
    </row>
    <row r="33" spans="4:12" ht="43.2" x14ac:dyDescent="0.3">
      <c r="D33" s="73">
        <v>721</v>
      </c>
      <c r="E33" s="73" t="s">
        <v>283</v>
      </c>
      <c r="F33" s="73" t="s">
        <v>274</v>
      </c>
      <c r="G33" s="73" t="s">
        <v>272</v>
      </c>
      <c r="H33" s="74">
        <v>228700</v>
      </c>
      <c r="I33" s="74">
        <v>118900</v>
      </c>
      <c r="J33" s="74">
        <v>347600</v>
      </c>
      <c r="K33" s="74">
        <v>2400</v>
      </c>
      <c r="L33" s="74">
        <v>350000</v>
      </c>
    </row>
    <row r="34" spans="4:12" ht="43.2" x14ac:dyDescent="0.3">
      <c r="D34" s="73">
        <v>722</v>
      </c>
      <c r="E34" s="73" t="s">
        <v>283</v>
      </c>
      <c r="F34" s="73" t="s">
        <v>274</v>
      </c>
      <c r="G34" s="73" t="s">
        <v>273</v>
      </c>
      <c r="H34" s="74">
        <v>282900</v>
      </c>
      <c r="I34" s="74">
        <v>147100</v>
      </c>
      <c r="J34" s="74">
        <v>430000</v>
      </c>
      <c r="K34" s="74">
        <v>2400</v>
      </c>
      <c r="L34" s="74">
        <v>432400</v>
      </c>
    </row>
    <row r="35" spans="4:12" ht="43.2" x14ac:dyDescent="0.3">
      <c r="D35" s="73">
        <v>731</v>
      </c>
      <c r="E35" s="73" t="s">
        <v>283</v>
      </c>
      <c r="F35" s="73" t="s">
        <v>275</v>
      </c>
      <c r="G35" s="73" t="s">
        <v>272</v>
      </c>
      <c r="H35" s="74">
        <v>295400</v>
      </c>
      <c r="I35" s="74">
        <v>153600</v>
      </c>
      <c r="J35" s="74">
        <v>449000</v>
      </c>
      <c r="K35" s="74">
        <v>2400</v>
      </c>
      <c r="L35" s="74">
        <v>451400</v>
      </c>
    </row>
    <row r="36" spans="4:12" ht="43.2" x14ac:dyDescent="0.3">
      <c r="D36" s="73">
        <v>732</v>
      </c>
      <c r="E36" s="73" t="s">
        <v>283</v>
      </c>
      <c r="F36" s="73" t="s">
        <v>275</v>
      </c>
      <c r="G36" s="73" t="s">
        <v>273</v>
      </c>
      <c r="H36" s="74">
        <v>346700</v>
      </c>
      <c r="I36" s="74">
        <v>180200</v>
      </c>
      <c r="J36" s="74">
        <v>526900</v>
      </c>
      <c r="K36" s="74">
        <v>2400</v>
      </c>
      <c r="L36" s="74">
        <v>529300</v>
      </c>
    </row>
    <row r="37" spans="4:12" ht="72" x14ac:dyDescent="0.3">
      <c r="D37" s="73">
        <v>810</v>
      </c>
      <c r="E37" s="73" t="s">
        <v>284</v>
      </c>
      <c r="F37" s="73"/>
      <c r="G37" s="73"/>
      <c r="H37" s="74">
        <v>441400</v>
      </c>
      <c r="I37" s="74">
        <v>229500</v>
      </c>
      <c r="J37" s="74">
        <v>670900</v>
      </c>
      <c r="K37" s="74">
        <v>2400</v>
      </c>
      <c r="L37" s="74">
        <v>673300</v>
      </c>
    </row>
    <row r="38" spans="4:12" ht="57.6" x14ac:dyDescent="0.3">
      <c r="D38" s="73">
        <v>910</v>
      </c>
      <c r="E38" s="73" t="s">
        <v>285</v>
      </c>
      <c r="F38" s="73" t="s">
        <v>286</v>
      </c>
      <c r="G38" s="73"/>
      <c r="H38" s="74">
        <v>436300</v>
      </c>
      <c r="I38" s="74">
        <v>226800</v>
      </c>
      <c r="J38" s="74">
        <v>663100</v>
      </c>
      <c r="K38" s="74">
        <v>2400</v>
      </c>
      <c r="L38" s="74">
        <v>665500</v>
      </c>
    </row>
    <row r="39" spans="4:12" ht="57.6" x14ac:dyDescent="0.3">
      <c r="D39" s="73">
        <v>920</v>
      </c>
      <c r="E39" s="73" t="s">
        <v>285</v>
      </c>
      <c r="F39" s="73" t="s">
        <v>249</v>
      </c>
      <c r="G39" s="73"/>
      <c r="H39" s="74">
        <v>633500</v>
      </c>
      <c r="I39" s="74">
        <v>329400</v>
      </c>
      <c r="J39" s="74">
        <v>962900</v>
      </c>
      <c r="K39" s="74">
        <v>2400</v>
      </c>
      <c r="L39" s="74">
        <v>965300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regionalizacion </vt:lpstr>
      <vt:lpstr>VEHICULOS ESTUDIO MDO </vt:lpstr>
      <vt:lpstr>Hoja2</vt:lpstr>
      <vt:lpstr>TARIFAS MAS RUNT</vt:lpstr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Ciro Vergara Diaz</dc:creator>
  <cp:keywords/>
  <dc:description/>
  <cp:lastModifiedBy>Margarita Ancinez Ramos</cp:lastModifiedBy>
  <cp:revision/>
  <dcterms:created xsi:type="dcterms:W3CDTF">2026-05-13T14:15:22Z</dcterms:created>
  <dcterms:modified xsi:type="dcterms:W3CDTF">2026-08-11T14:51:08Z</dcterms:modified>
  <cp:category/>
  <cp:contentStatus/>
</cp:coreProperties>
</file>