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ngela.lizcano\Downloads\Cotizaciones\"/>
    </mc:Choice>
  </mc:AlternateContent>
  <xr:revisionPtr revIDLastSave="0" documentId="8_{B82C86B5-3D40-4652-8C2B-183730C3C30C}" xr6:coauthVersionLast="47" xr6:coauthVersionMax="47" xr10:uidLastSave="{00000000-0000-0000-0000-000000000000}"/>
  <bookViews>
    <workbookView xWindow="-110" yWindow="-110" windowWidth="19420" windowHeight="10420" tabRatio="925" xr2:uid="{00000000-000D-0000-FFFF-FFFF00000000}"/>
  </bookViews>
  <sheets>
    <sheet name="SDC (2)" sheetId="1" r:id="rId1"/>
    <sheet name="Hoja1" sheetId="2" r:id="rId2"/>
    <sheet name="Borrador" sheetId="3" state="hidden" r:id="rId3"/>
  </sheets>
  <definedNames>
    <definedName name="_xlnm.Print_Area" localSheetId="0">'SDC (2)'!$A$1:$I$36</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1" l="1"/>
  <c r="H22" i="1"/>
  <c r="H23" i="1"/>
  <c r="H24" i="1"/>
  <c r="H25" i="1"/>
  <c r="H26" i="1"/>
  <c r="H27" i="1"/>
  <c r="H28" i="1"/>
  <c r="H29" i="1"/>
  <c r="H30" i="1"/>
  <c r="H20" i="1"/>
  <c r="D29" i="3"/>
  <c r="F28" i="3"/>
  <c r="F27" i="3"/>
  <c r="F26" i="3"/>
  <c r="F25" i="3"/>
  <c r="F24" i="3"/>
  <c r="F23" i="3"/>
  <c r="F22" i="3"/>
  <c r="F21" i="3"/>
  <c r="F20" i="3"/>
  <c r="Q15" i="3"/>
  <c r="N15" i="3"/>
  <c r="D15" i="3"/>
  <c r="AE14" i="3"/>
  <c r="AA14" i="3"/>
  <c r="AB14" i="3" s="1"/>
  <c r="AC14" i="3" s="1"/>
  <c r="W14" i="3"/>
  <c r="X14" i="3" s="1"/>
  <c r="Y14" i="3" s="1"/>
  <c r="S14" i="3"/>
  <c r="K14" i="3"/>
  <c r="AE13" i="3"/>
  <c r="AA13" i="3"/>
  <c r="AB13" i="3" s="1"/>
  <c r="AC13" i="3" s="1"/>
  <c r="W13" i="3"/>
  <c r="X13" i="3" s="1"/>
  <c r="Y13" i="3" s="1"/>
  <c r="S13" i="3"/>
  <c r="T13" i="3" s="1"/>
  <c r="U13" i="3" s="1"/>
  <c r="K13" i="3"/>
  <c r="AE12" i="3"/>
  <c r="AA12" i="3"/>
  <c r="AB12" i="3" s="1"/>
  <c r="AC12" i="3" s="1"/>
  <c r="W12" i="3"/>
  <c r="X12" i="3" s="1"/>
  <c r="Y12" i="3" s="1"/>
  <c r="S12" i="3"/>
  <c r="K12" i="3"/>
  <c r="AE11" i="3"/>
  <c r="AA11" i="3"/>
  <c r="AB11" i="3" s="1"/>
  <c r="AC11" i="3" s="1"/>
  <c r="W11" i="3"/>
  <c r="X11" i="3" s="1"/>
  <c r="Y11" i="3" s="1"/>
  <c r="S11" i="3"/>
  <c r="K11" i="3"/>
  <c r="AE10" i="3"/>
  <c r="AA10" i="3"/>
  <c r="AB10" i="3" s="1"/>
  <c r="AC10" i="3" s="1"/>
  <c r="W10" i="3"/>
  <c r="X10" i="3" s="1"/>
  <c r="Y10" i="3" s="1"/>
  <c r="S10" i="3"/>
  <c r="T10" i="3" s="1"/>
  <c r="U10" i="3" s="1"/>
  <c r="K10" i="3"/>
  <c r="AE9" i="3"/>
  <c r="AA9" i="3"/>
  <c r="AB9" i="3" s="1"/>
  <c r="AC9" i="3" s="1"/>
  <c r="W9" i="3"/>
  <c r="X9" i="3" s="1"/>
  <c r="Y9" i="3" s="1"/>
  <c r="S9" i="3"/>
  <c r="T9" i="3" s="1"/>
  <c r="U9" i="3" s="1"/>
  <c r="K9" i="3"/>
  <c r="AE8" i="3"/>
  <c r="AA8" i="3"/>
  <c r="AB8" i="3" s="1"/>
  <c r="AC8" i="3" s="1"/>
  <c r="W8" i="3"/>
  <c r="X8" i="3" s="1"/>
  <c r="Y8" i="3" s="1"/>
  <c r="S8" i="3"/>
  <c r="K8" i="3"/>
  <c r="AE7" i="3"/>
  <c r="AA7" i="3"/>
  <c r="AB7" i="3" s="1"/>
  <c r="AC7" i="3" s="1"/>
  <c r="W7" i="3"/>
  <c r="X7" i="3" s="1"/>
  <c r="Y7" i="3" s="1"/>
  <c r="S7" i="3"/>
  <c r="K7" i="3"/>
  <c r="AE6" i="3"/>
  <c r="AA6" i="3"/>
  <c r="W6" i="3"/>
  <c r="X6" i="3" s="1"/>
  <c r="S6" i="3"/>
  <c r="K6" i="3"/>
  <c r="H31" i="1" l="1"/>
  <c r="F29" i="3"/>
  <c r="AG8" i="3"/>
  <c r="AG7" i="3"/>
  <c r="AG12" i="3"/>
  <c r="AF10" i="3"/>
  <c r="AG13" i="3"/>
  <c r="AE15" i="3"/>
  <c r="AG9" i="3"/>
  <c r="AG11" i="3"/>
  <c r="AF9" i="3"/>
  <c r="AF6" i="3"/>
  <c r="AF7" i="3"/>
  <c r="AG14" i="3"/>
  <c r="T7" i="3"/>
  <c r="U7" i="3" s="1"/>
  <c r="K15" i="3"/>
  <c r="AA15" i="3"/>
  <c r="AF13" i="3"/>
  <c r="T14" i="3"/>
  <c r="U14" i="3" s="1"/>
  <c r="Y6" i="3"/>
  <c r="Y15" i="3" s="1"/>
  <c r="X15" i="3"/>
  <c r="AB6" i="3"/>
  <c r="AG10" i="3"/>
  <c r="T12" i="3"/>
  <c r="U12" i="3" s="1"/>
  <c r="AF12" i="3"/>
  <c r="S15" i="3"/>
  <c r="T11" i="3"/>
  <c r="U11" i="3" s="1"/>
  <c r="AF14" i="3"/>
  <c r="T8" i="3"/>
  <c r="U8" i="3" s="1"/>
  <c r="AF11" i="3"/>
  <c r="W15" i="3"/>
  <c r="T6" i="3"/>
  <c r="AG6" i="3"/>
  <c r="AF8" i="3"/>
  <c r="AF15" i="3" l="1"/>
  <c r="AG15" i="3"/>
  <c r="U6" i="3"/>
  <c r="U15" i="3" s="1"/>
  <c r="T15" i="3"/>
  <c r="AC6" i="3"/>
  <c r="AC15" i="3" s="1"/>
  <c r="AB15" i="3"/>
</calcChain>
</file>

<file path=xl/sharedStrings.xml><?xml version="1.0" encoding="utf-8"?>
<sst xmlns="http://schemas.openxmlformats.org/spreadsheetml/2006/main" count="119" uniqueCount="80">
  <si>
    <t>República de Colombia
Instituto Colombiano de Bienestar Familiar
Cecilia de la Fuente de Lleras 
Regional Huila</t>
  </si>
  <si>
    <t>CLASIFICACIÓN DE LA INFORMACIÓN 
PÚBLICA</t>
  </si>
  <si>
    <t xml:space="preserve">SOLICITUD DE COTIZACIÓN </t>
  </si>
  <si>
    <t>Objeto</t>
  </si>
  <si>
    <t xml:space="preserve">CONTRATAR LA PRESTACION DEL SERVICIO DE MANTENIMIENTO SILVICULTURAL PARA LA EJECUCION DE 
ACTVIDADES DE TALA Y DESCOPE DE ARBOLES AIS COMO LA COMPENSACION AMBIENTAL DERIVADA DE DICHAS 
INTERVENCIONES PARA LA SEDE REGIONAL HUILA Y CENTRO ZONAL NEIVA
</t>
  </si>
  <si>
    <t xml:space="preserve">EMPRESA: </t>
  </si>
  <si>
    <t xml:space="preserve">NIT: </t>
  </si>
  <si>
    <t>FECHA:</t>
  </si>
  <si>
    <t>CONTACTO:</t>
  </si>
  <si>
    <t xml:space="preserve">CARGO: </t>
  </si>
  <si>
    <t>TEL. CELULAR:</t>
  </si>
  <si>
    <t>E-MAIL:</t>
  </si>
  <si>
    <t xml:space="preserve">DIRECCIÓN: </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</si>
  <si>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</si>
  <si>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</si>
  <si>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</si>
  <si>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Nota: Se deben tener en cuenta todos los requerimientos establecidos en el documento F1.P3.ABS – Formato Ficha de Condiciones Técnicas, el cual se encuentra anexo al presente proceso.</t>
  </si>
  <si>
    <t>Tiempo de Ejecución 2026</t>
  </si>
  <si>
    <t>Tarifa IVA</t>
  </si>
  <si>
    <t>Plazo estimado de ejecución (en días calendario)</t>
  </si>
  <si>
    <t>hasta 31/12/2026</t>
  </si>
  <si>
    <t>TIPO DE SERVICIO</t>
  </si>
  <si>
    <t>UNIDAD MEDIDA</t>
  </si>
  <si>
    <t>CANTIDAD TOTAL</t>
  </si>
  <si>
    <t>Precio unitario antes de IVA</t>
  </si>
  <si>
    <t>Precio unitario  IVA incluido</t>
  </si>
  <si>
    <t>Precio total IVA incluido</t>
  </si>
  <si>
    <t>Poda de Árboles con Alturas de 5 a 10 Metros
Descripción del Trabajo: Realizar la poda de árboles con alturas que oscilan entre 5 y 10 metros, garantizando la seguridad de los operarios y la correcta ejecución del procedimiento.</t>
  </si>
  <si>
    <t>UNIDAD</t>
  </si>
  <si>
    <t>Poda de Árboles con Alturas de 10,1 a 15 Metros de Altura
Descripción del Trabajo: Realizar la poda de árboles con alturas que oscilan entre 10,1 a 15 metros, garantizando la seguridad de los operarios y  ejecución tecnica  del procedimiento.</t>
  </si>
  <si>
    <t>Poda de Árboles con Altura 15,1 a 20 Metros de Altura
Descripción del Trabajo: Realizar la poda de árboles con alturas que oscilan entre 15,1  a 20 metros, garantizando la seguridad de los operarios y  ejecución tecnica  del procedimiento.</t>
  </si>
  <si>
    <t>Tala de Árboles con Alturas de 5 a 10 Metros
Descripción del Trabajo: Realizar la tala  de árboles con alturas que oscilan entre 5 y 10 metros, garantizando la seguridad de los operarios y la correcta ejecución del procedimiento.</t>
  </si>
  <si>
    <t>Tala de Árboles con Alturas de 10,1 a 15 Metros
Descripción del Trabajo: Realizar la tala de árboles con alturas que oscilan entre 10,1 a 15 metros, garantizando la seguridad de los operarios y  ejecución tecnica  del procedimiento.</t>
  </si>
  <si>
    <t>Tala de Árboles con Altura 15,1 a 20 Metros de Altura
Descripción del Trabajo: Realizar la Tala de árboles con alturas que oscilan entre 15,1  a 20 metros, garantizando la seguridad de los operarios y  ejecución tecnica  del procedimiento.</t>
  </si>
  <si>
    <t>Tala de arboles con alturas mayores a 20,1 metros de altura 
Descripción del Trabajo: Realizar la Tala de árboles con alturas mayores a 20,1, garantizando la seguridad de los operarios y  ejecución tecnica  del procedimiento.</t>
  </si>
  <si>
    <t>Suministro de árboles nativos: Para compensación ante la CAM, los individuos deben de tener mayores a 60 cm</t>
  </si>
  <si>
    <t>Tramite Ambiental: Gestionar el tramite y pago de la tasa de compensacion por aprovechamiento de arboles aislados de acuerdo al Acto Administrativo RAD_34672_2025S.</t>
  </si>
  <si>
    <t>VG</t>
  </si>
  <si>
    <t>Tramite Ambiental: Gestionar el tramite y pago del salvoconducto de movilizacion de los productos obtenidos de las actividades de tala ante la CAM de acuerdo al Acto Administrativo RAD_34672_2025S..</t>
  </si>
  <si>
    <t xml:space="preserve">Tramite Ambiental: Gestionar el pago del tramite de finalizacion para el cierre del expediente ante la autoridad 
ambiental competente, conforme a la normatividad vigente 
en Colombia. </t>
  </si>
  <si>
    <t xml:space="preserve">TOTAL  </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</si>
  <si>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</si>
  <si>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días a partir de la fecha de diligenciamiento.</t>
  </si>
  <si>
    <t>LOS DATOS PROPORCIONADOS SERÁN TRATADOS DE ACUERDO A LA POLÍTICA DE TRATAMIENTO DE DATOS PERSONALES DEL ICBF Y A LA LEY 1581 DE 2012</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</si>
  <si>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</si>
  <si>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</si>
  <si>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</si>
  <si>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</si>
  <si>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</si>
  <si>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</si>
  <si>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</si>
  <si>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</si>
  <si>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</si>
  <si>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</si>
  <si>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</si>
  <si>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</si>
  <si>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</si>
  <si>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t>Precio total IVA inlcuido</t>
  </si>
  <si>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</si>
  <si>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</si>
  <si>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</si>
  <si>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</si>
  <si>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</si>
  <si>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</si>
  <si>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</si>
  <si>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</si>
  <si>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</si>
  <si>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</si>
  <si>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</si>
  <si>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</si>
  <si>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</si>
  <si>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N/A</t>
  </si>
  <si>
    <t xml:space="preserve">RUBEN FORERO   </t>
  </si>
  <si>
    <t>INNOVACION COLOMBIA</t>
  </si>
  <si>
    <t xml:space="preserve">RUBEN FORERO </t>
  </si>
  <si>
    <t>innovación Colombia.sas@gmail.com</t>
  </si>
  <si>
    <t>REPRESENTANTE LEGAL</t>
  </si>
  <si>
    <t>Cl 29 Sur # 13 A-25</t>
  </si>
  <si>
    <t>NIT 900693935-2</t>
  </si>
  <si>
    <t>900693735 -2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</si>
</sst>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quot;$&quot;\ #,##0"/>
    <numFmt numFmtId="165" formatCode="&quot;$&quot;#,##0"/>
    <numFmt numFmtId="166" formatCode="0\ &quot;Meses&quot;"/>
    <numFmt numFmtId="167" formatCode="_(&quot;$&quot;\ * #,##0.00_);_(&quot;$&quot;\ * \(#,##0.00\);_(&quot;$&quot;\ * &quot;-&quot;??_);_(@_)"/>
    <numFmt numFmtId="168" formatCode="_-&quot;$&quot;* #,##0.00_-;\-&quot;$&quot;* #,##0.00_-;_-&quot;$&quot;* &quot;-&quot;??_-;_-@_-"/>
    <numFmt numFmtId="169" formatCode="_ * #,##0.00_ ;_ * \-#,##0.00_ ;_ * &quot;-&quot;??_ ;_ @_ "/>
    <numFmt numFmtId="170" formatCode="_ &quot;$&quot;\ * #,##0.00_ ;_ &quot;$&quot;\ * \-#,##0.00_ ;_ &quot;$&quot;\ * &quot;-&quot;??_ ;_ @_ "/>
  </numFmts>
  <fonts count="24">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color rgb="FF000000"/>
      <name val="Arial"/>
      <family val="2"/>
    </font>
    <font>
      <b/>
      <sz val="10"/>
      <name val="Arial"/>
      <family val="2"/>
    </font>
    <font>
      <sz val="10"/>
      <name val="Zurich BT"/>
    </font>
    <font>
      <u/>
      <sz val="11"/>
      <color theme="10"/>
      <name val="Calibri"/>
      <family val="2"/>
      <scheme val="minor"/>
    </font>
    <font>
      <sz val="12"/>
      <color theme="1"/>
      <name val="Arial Narrow"/>
      <family val="2"/>
    </font>
    <font>
      <b/>
      <sz val="10"/>
      <color rgb="FF00000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theme="0" tint="-0.499984740745262"/>
      </bottom>
      <diagonal/>
    </border>
    <border>
      <left style="thin">
        <color indexed="64"/>
      </left>
      <right style="thin">
        <color theme="0" tint="-0.499984740745262"/>
      </right>
      <top style="thin">
        <color indexed="64"/>
      </top>
      <bottom style="thin">
        <color indexed="64"/>
      </bottom>
      <diagonal/>
    </border>
    <border>
      <left style="thin">
        <color theme="0" tint="-0.499984740745262"/>
      </left>
      <right style="thin">
        <color theme="0" tint="-0.499984740745262"/>
      </right>
      <top style="thin">
        <color indexed="64"/>
      </top>
      <bottom style="thin">
        <color indexed="64"/>
      </bottom>
      <diagonal/>
    </border>
  </borders>
  <cellStyleXfs count="22">
    <xf numFmtId="0" fontId="0" fillId="0" borderId="0"/>
    <xf numFmtId="9" fontId="1" fillId="0" borderId="0"/>
    <xf numFmtId="0" fontId="2" fillId="0" borderId="0"/>
    <xf numFmtId="0" fontId="9" fillId="0" borderId="0">
      <alignment vertical="top"/>
      <protection locked="0"/>
    </xf>
    <xf numFmtId="167" fontId="1" fillId="0" borderId="0"/>
    <xf numFmtId="0" fontId="17" fillId="0" borderId="0"/>
    <xf numFmtId="168" fontId="1" fillId="0" borderId="0"/>
    <xf numFmtId="0" fontId="5" fillId="0" borderId="0"/>
    <xf numFmtId="0" fontId="2" fillId="0" borderId="0"/>
    <xf numFmtId="0" fontId="20" fillId="0" borderId="0"/>
    <xf numFmtId="9" fontId="20" fillId="0" borderId="0"/>
    <xf numFmtId="43" fontId="2" fillId="0" borderId="0"/>
    <xf numFmtId="169" fontId="20" fillId="0" borderId="0"/>
    <xf numFmtId="170" fontId="20" fillId="0" borderId="0"/>
    <xf numFmtId="170" fontId="20" fillId="0" borderId="0"/>
    <xf numFmtId="0" fontId="5" fillId="0" borderId="0"/>
    <xf numFmtId="0" fontId="2" fillId="0" borderId="0"/>
    <xf numFmtId="0" fontId="20" fillId="0" borderId="0"/>
    <xf numFmtId="9" fontId="2" fillId="0" borderId="0"/>
    <xf numFmtId="41" fontId="1" fillId="0" borderId="0"/>
    <xf numFmtId="42" fontId="1" fillId="0" borderId="0"/>
    <xf numFmtId="0" fontId="21" fillId="0" borderId="0"/>
  </cellStyleXfs>
  <cellXfs count="104">
    <xf numFmtId="0" fontId="0" fillId="0" borderId="0" xfId="0"/>
    <xf numFmtId="164" fontId="10" fillId="3" borderId="3" xfId="2" applyNumberFormat="1" applyFont="1" applyFill="1" applyBorder="1" applyAlignment="1" applyProtection="1">
      <alignment vertical="center"/>
      <protection locked="0" hidden="1"/>
    </xf>
    <xf numFmtId="164" fontId="10" fillId="0" borderId="1" xfId="2" applyNumberFormat="1" applyFont="1" applyBorder="1" applyAlignment="1">
      <alignment vertical="center"/>
    </xf>
    <xf numFmtId="164" fontId="11" fillId="5" borderId="1" xfId="2" applyNumberFormat="1" applyFont="1" applyFill="1" applyBorder="1" applyAlignment="1">
      <alignment vertical="center"/>
    </xf>
    <xf numFmtId="0" fontId="10" fillId="5" borderId="1" xfId="0" applyFont="1" applyFill="1" applyBorder="1" applyAlignment="1">
      <alignment horizontal="center" vertical="center" wrapText="1"/>
    </xf>
    <xf numFmtId="164" fontId="10" fillId="3" borderId="3" xfId="2" applyNumberFormat="1" applyFont="1" applyFill="1" applyBorder="1" applyAlignment="1" applyProtection="1">
      <alignment horizontal="center" vertical="center"/>
      <protection locked="0" hidden="1"/>
    </xf>
    <xf numFmtId="164" fontId="10" fillId="0" borderId="1" xfId="2" applyNumberFormat="1" applyFont="1" applyBorder="1" applyAlignment="1">
      <alignment horizontal="center" vertical="center"/>
    </xf>
    <xf numFmtId="164" fontId="11" fillId="5" borderId="1" xfId="2" applyNumberFormat="1" applyFont="1" applyFill="1" applyBorder="1" applyAlignment="1">
      <alignment horizontal="center" vertical="center"/>
    </xf>
    <xf numFmtId="0" fontId="6" fillId="0" borderId="0" xfId="0" applyFont="1"/>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5" fontId="12" fillId="0" borderId="1" xfId="0" applyNumberFormat="1" applyFont="1" applyBorder="1" applyAlignment="1">
      <alignment horizontal="right" vertical="center" wrapText="1"/>
    </xf>
    <xf numFmtId="0" fontId="13" fillId="0" borderId="0" xfId="0" applyFont="1"/>
    <xf numFmtId="165" fontId="14" fillId="0" borderId="1" xfId="0" applyNumberFormat="1" applyFont="1" applyBorder="1" applyAlignment="1">
      <alignment horizontal="right" vertical="center" wrapText="1"/>
    </xf>
    <xf numFmtId="0" fontId="15" fillId="0" borderId="0" xfId="0" applyFont="1"/>
    <xf numFmtId="0" fontId="7" fillId="0" borderId="0" xfId="0" applyFont="1" applyAlignment="1">
      <alignment vertical="center"/>
    </xf>
    <xf numFmtId="0" fontId="7" fillId="0" borderId="0" xfId="0" applyFont="1"/>
    <xf numFmtId="164" fontId="11"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8" fillId="2" borderId="15" xfId="2" applyFont="1" applyFill="1" applyBorder="1" applyAlignment="1">
      <alignment horizontal="center" vertical="center" wrapText="1"/>
    </xf>
    <xf numFmtId="0" fontId="8" fillId="2" borderId="16" xfId="2" applyFont="1" applyFill="1" applyBorder="1" applyAlignment="1">
      <alignment horizontal="center" vertical="center" wrapText="1"/>
    </xf>
    <xf numFmtId="0" fontId="11" fillId="2" borderId="4" xfId="0" applyFont="1" applyFill="1" applyBorder="1" applyAlignment="1">
      <alignment horizontal="center" vertical="center" wrapText="1"/>
    </xf>
    <xf numFmtId="164" fontId="10" fillId="5" borderId="3" xfId="0" applyNumberFormat="1" applyFont="1" applyFill="1" applyBorder="1" applyAlignment="1">
      <alignment horizontal="center" vertical="center" wrapText="1"/>
    </xf>
    <xf numFmtId="0" fontId="3" fillId="0" borderId="0" xfId="0" applyFont="1" applyProtection="1">
      <protection locked="0" hidden="1"/>
    </xf>
    <xf numFmtId="0" fontId="18" fillId="5" borderId="1" xfId="0" applyFont="1" applyFill="1" applyBorder="1" applyAlignment="1">
      <alignment horizontal="center" vertical="center"/>
    </xf>
    <xf numFmtId="165" fontId="3" fillId="3" borderId="1" xfId="2" applyNumberFormat="1" applyFont="1" applyFill="1" applyBorder="1" applyAlignment="1" applyProtection="1">
      <alignment horizontal="right" vertical="center"/>
      <protection locked="0" hidden="1"/>
    </xf>
    <xf numFmtId="0" fontId="3" fillId="0" borderId="0" xfId="0" applyFont="1"/>
    <xf numFmtId="0" fontId="3" fillId="0" borderId="0" xfId="0" applyFont="1" applyAlignment="1">
      <alignment vertical="center"/>
    </xf>
    <xf numFmtId="0" fontId="1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18" fillId="0" borderId="1" xfId="0" applyFont="1" applyBorder="1" applyAlignment="1">
      <alignment vertical="center" wrapText="1"/>
    </xf>
    <xf numFmtId="0" fontId="3" fillId="0" borderId="1" xfId="0" applyFont="1" applyBorder="1" applyAlignment="1">
      <alignment horizontal="left" vertical="center"/>
    </xf>
    <xf numFmtId="166" fontId="19" fillId="0" borderId="0" xfId="0" applyNumberFormat="1" applyFont="1" applyAlignment="1">
      <alignment horizontal="center" vertical="center" wrapText="1"/>
    </xf>
    <xf numFmtId="166" fontId="19" fillId="0" borderId="1" xfId="0" applyNumberFormat="1" applyFont="1" applyBorder="1" applyAlignment="1">
      <alignment horizontal="center" vertical="center" wrapText="1"/>
    </xf>
    <xf numFmtId="0" fontId="19" fillId="0" borderId="0" xfId="0" applyFont="1" applyAlignment="1">
      <alignment horizontal="center" vertical="center"/>
    </xf>
    <xf numFmtId="0" fontId="18" fillId="0" borderId="0" xfId="0" applyFont="1" applyAlignment="1">
      <alignment horizontal="center" vertical="center"/>
    </xf>
    <xf numFmtId="0" fontId="7" fillId="0" borderId="0" xfId="0" applyFont="1" applyAlignment="1">
      <alignment horizontal="left" vertical="center"/>
    </xf>
    <xf numFmtId="0" fontId="4" fillId="2" borderId="4" xfId="0" applyFont="1" applyFill="1" applyBorder="1" applyAlignment="1">
      <alignment vertical="center"/>
    </xf>
    <xf numFmtId="0" fontId="4" fillId="2" borderId="5" xfId="0" applyFont="1" applyFill="1" applyBorder="1" applyAlignment="1">
      <alignment vertical="center"/>
    </xf>
    <xf numFmtId="165" fontId="4" fillId="2" borderId="5" xfId="0" applyNumberFormat="1" applyFont="1" applyFill="1" applyBorder="1" applyAlignment="1">
      <alignment vertical="center"/>
    </xf>
    <xf numFmtId="165" fontId="4" fillId="2" borderId="3" xfId="0" applyNumberFormat="1" applyFont="1" applyFill="1" applyBorder="1" applyAlignment="1">
      <alignment vertical="center"/>
    </xf>
    <xf numFmtId="14" fontId="18" fillId="3" borderId="1" xfId="0" applyNumberFormat="1" applyFont="1" applyFill="1" applyBorder="1" applyAlignment="1" applyProtection="1">
      <alignment horizontal="center" vertical="center" wrapText="1"/>
      <protection locked="0" hidden="1"/>
    </xf>
    <xf numFmtId="0" fontId="19" fillId="0" borderId="1" xfId="0" applyFont="1" applyBorder="1" applyAlignment="1">
      <alignment horizontal="center" vertical="center"/>
    </xf>
    <xf numFmtId="0" fontId="3" fillId="0" borderId="1" xfId="0" applyFont="1" applyBorder="1" applyAlignment="1">
      <alignment horizontal="left" vertical="center" wrapText="1"/>
    </xf>
    <xf numFmtId="0" fontId="22" fillId="0" borderId="0" xfId="0" applyFont="1"/>
    <xf numFmtId="0" fontId="6" fillId="0" borderId="0" xfId="0" applyFont="1" applyAlignment="1">
      <alignment horizontal="left" wrapText="1"/>
    </xf>
    <xf numFmtId="0" fontId="0" fillId="0" borderId="0" xfId="0" applyAlignment="1">
      <alignment wrapText="1"/>
    </xf>
    <xf numFmtId="0" fontId="18" fillId="5" borderId="1" xfId="0" applyFont="1" applyFill="1" applyBorder="1" applyAlignment="1">
      <alignment horizontal="left" vertical="top" wrapText="1"/>
    </xf>
    <xf numFmtId="0" fontId="18" fillId="5" borderId="1" xfId="0" applyFont="1" applyFill="1" applyBorder="1" applyAlignment="1">
      <alignment horizontal="left" vertical="center" wrapText="1"/>
    </xf>
    <xf numFmtId="0" fontId="23" fillId="5" borderId="1" xfId="0" applyFont="1" applyFill="1" applyBorder="1" applyAlignment="1">
      <alignment horizontal="left" vertical="top" wrapText="1"/>
    </xf>
    <xf numFmtId="0" fontId="3" fillId="3" borderId="1" xfId="0" applyFont="1" applyFill="1" applyBorder="1" applyAlignment="1" applyProtection="1">
      <alignment vertical="center" wrapText="1"/>
      <protection locked="0" hidden="1"/>
    </xf>
    <xf numFmtId="0" fontId="7" fillId="3" borderId="1" xfId="0" applyFont="1" applyFill="1" applyBorder="1" applyAlignment="1">
      <alignment vertical="center"/>
    </xf>
    <xf numFmtId="0" fontId="3" fillId="5" borderId="1" xfId="0" applyFont="1" applyFill="1" applyBorder="1" applyAlignment="1">
      <alignment horizontal="left" vertical="center" wrapText="1"/>
    </xf>
    <xf numFmtId="164" fontId="4" fillId="2" borderId="5" xfId="0" applyNumberFormat="1" applyFont="1" applyFill="1" applyBorder="1" applyAlignment="1">
      <alignment vertical="center"/>
    </xf>
    <xf numFmtId="0" fontId="3" fillId="0" borderId="1" xfId="0" applyFont="1" applyBorder="1" applyAlignment="1">
      <alignment horizontal="left" vertical="center" wrapText="1"/>
    </xf>
    <xf numFmtId="0" fontId="0" fillId="0" borderId="5" xfId="0" applyBorder="1"/>
    <xf numFmtId="0" fontId="0" fillId="0" borderId="3" xfId="0" applyBorder="1"/>
    <xf numFmtId="0" fontId="3"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9" fillId="0" borderId="1" xfId="0" applyFont="1" applyBorder="1" applyAlignment="1">
      <alignment horizontal="center" vertical="center"/>
    </xf>
    <xf numFmtId="0" fontId="4" fillId="2" borderId="1" xfId="2" applyFont="1" applyFill="1" applyBorder="1" applyAlignment="1">
      <alignment horizontal="center" vertical="center" wrapText="1"/>
    </xf>
    <xf numFmtId="0" fontId="0" fillId="0" borderId="2" xfId="0" applyBorder="1"/>
    <xf numFmtId="0" fontId="0" fillId="0" borderId="11" xfId="0" applyBorder="1"/>
    <xf numFmtId="0" fontId="0" fillId="0" borderId="16" xfId="0" applyBorder="1"/>
    <xf numFmtId="0" fontId="0" fillId="0" borderId="8" xfId="0" applyBorder="1"/>
    <xf numFmtId="9" fontId="5" fillId="3" borderId="1" xfId="1" applyFont="1" applyFill="1" applyBorder="1" applyAlignment="1" applyProtection="1">
      <alignment horizontal="center" vertical="center"/>
      <protection locked="0" hidden="1"/>
    </xf>
    <xf numFmtId="0" fontId="0" fillId="0" borderId="3" xfId="0" applyBorder="1" applyProtection="1">
      <protection locked="0" hidden="1"/>
    </xf>
    <xf numFmtId="0" fontId="5" fillId="0" borderId="1" xfId="0" applyFont="1" applyBorder="1" applyAlignment="1">
      <alignment horizontal="left" vertical="center" wrapText="1"/>
    </xf>
    <xf numFmtId="0" fontId="4" fillId="2" borderId="1" xfId="0" applyFont="1" applyFill="1" applyBorder="1" applyAlignment="1">
      <alignment horizontal="center" vertical="center"/>
    </xf>
    <xf numFmtId="0" fontId="19" fillId="6" borderId="1" xfId="0" applyFont="1" applyFill="1" applyBorder="1" applyAlignment="1">
      <alignment horizontal="left" vertical="center" wrapText="1"/>
    </xf>
    <xf numFmtId="0" fontId="4" fillId="0" borderId="1" xfId="0" applyFont="1" applyBorder="1" applyAlignment="1">
      <alignment horizontal="left" vertical="center"/>
    </xf>
    <xf numFmtId="1" fontId="18" fillId="3" borderId="1" xfId="0" applyNumberFormat="1" applyFont="1" applyFill="1" applyBorder="1" applyAlignment="1" applyProtection="1">
      <alignment horizontal="left" vertical="center" wrapText="1"/>
      <protection locked="0" hidden="1"/>
    </xf>
    <xf numFmtId="0" fontId="18" fillId="3" borderId="1" xfId="0" applyFont="1" applyFill="1" applyBorder="1" applyAlignment="1" applyProtection="1">
      <alignment horizontal="left" vertical="center" wrapText="1"/>
      <protection locked="0" hidden="1"/>
    </xf>
    <xf numFmtId="0" fontId="4" fillId="0" borderId="1" xfId="0" applyFont="1" applyBorder="1" applyAlignment="1">
      <alignment horizontal="center" vertical="center" wrapText="1"/>
    </xf>
    <xf numFmtId="0" fontId="19" fillId="2" borderId="1" xfId="0" applyFont="1" applyFill="1" applyBorder="1" applyAlignment="1">
      <alignment horizontal="left" vertical="center"/>
    </xf>
    <xf numFmtId="14" fontId="18" fillId="3" borderId="1" xfId="0" applyNumberFormat="1" applyFont="1" applyFill="1" applyBorder="1" applyAlignment="1" applyProtection="1">
      <alignment horizontal="left" vertical="center" wrapText="1"/>
      <protection locked="0" hidden="1"/>
    </xf>
    <xf numFmtId="0" fontId="16" fillId="4"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8" fillId="0" borderId="1" xfId="0" applyFont="1" applyBorder="1" applyAlignment="1">
      <alignment horizontal="center" vertical="center"/>
    </xf>
    <xf numFmtId="0" fontId="16" fillId="4" borderId="1" xfId="0" applyFont="1" applyFill="1" applyBorder="1" applyAlignment="1">
      <alignment horizontal="center" vertical="center" wrapText="1"/>
    </xf>
    <xf numFmtId="0" fontId="8" fillId="2" borderId="19" xfId="2" applyFont="1" applyFill="1" applyBorder="1" applyAlignment="1">
      <alignment horizontal="center" vertical="center" wrapText="1"/>
    </xf>
    <xf numFmtId="0" fontId="0" fillId="0" borderId="13" xfId="0" applyBorder="1"/>
    <xf numFmtId="0" fontId="8" fillId="2" borderId="1" xfId="2" applyFont="1" applyFill="1" applyBorder="1" applyAlignment="1">
      <alignment horizontal="center" vertical="center" wrapText="1"/>
    </xf>
    <xf numFmtId="0" fontId="0" fillId="0" borderId="6" xfId="0" applyBorder="1"/>
    <xf numFmtId="0" fontId="11" fillId="2" borderId="1" xfId="0" applyFont="1" applyFill="1" applyBorder="1" applyAlignment="1">
      <alignment horizontal="center" vertical="center" wrapText="1"/>
    </xf>
    <xf numFmtId="0" fontId="8" fillId="2" borderId="18" xfId="2" applyFont="1" applyFill="1" applyBorder="1" applyAlignment="1">
      <alignment horizontal="center" vertical="center" wrapText="1"/>
    </xf>
    <xf numFmtId="0" fontId="0" fillId="0" borderId="14" xfId="0" applyBorder="1"/>
    <xf numFmtId="0" fontId="8" fillId="2" borderId="2" xfId="2" applyFont="1" applyFill="1" applyBorder="1" applyAlignment="1">
      <alignment horizontal="center" vertical="center" wrapText="1"/>
    </xf>
    <xf numFmtId="164" fontId="11" fillId="2" borderId="1" xfId="0" applyNumberFormat="1" applyFont="1" applyFill="1" applyBorder="1" applyAlignment="1">
      <alignment horizontal="center" vertical="center" wrapText="1"/>
    </xf>
    <xf numFmtId="0" fontId="8" fillId="2" borderId="3" xfId="2" applyFont="1" applyFill="1" applyBorder="1" applyAlignment="1">
      <alignment horizontal="center" vertical="center" wrapText="1"/>
    </xf>
    <xf numFmtId="0" fontId="0" fillId="0" borderId="10" xfId="0" applyBorder="1"/>
    <xf numFmtId="0" fontId="0" fillId="0" borderId="0" xfId="0"/>
    <xf numFmtId="0" fontId="0" fillId="0" borderId="9" xfId="0" applyBorder="1"/>
    <xf numFmtId="0" fontId="0" fillId="0" borderId="7" xfId="0" applyBorder="1"/>
    <xf numFmtId="0" fontId="11" fillId="2" borderId="17" xfId="0" applyFont="1" applyFill="1" applyBorder="1" applyAlignment="1">
      <alignment horizontal="left" vertical="center" wrapText="1"/>
    </xf>
    <xf numFmtId="0" fontId="0" fillId="0" borderId="12" xfId="0" applyBorder="1"/>
    <xf numFmtId="0" fontId="7" fillId="3" borderId="1" xfId="0" applyFont="1" applyFill="1" applyBorder="1" applyAlignment="1">
      <alignment horizontal="center" vertical="center"/>
    </xf>
    <xf numFmtId="0" fontId="21" fillId="0" borderId="0" xfId="21" applyAlignment="1">
      <alignment wrapText="1"/>
    </xf>
  </cellXfs>
  <cellStyles count="22">
    <cellStyle name="Hipervínculo" xfId="21" builtinId="8"/>
    <cellStyle name="Hipervínculo 2" xfId="3" xr:uid="{00000000-0005-0000-0000-000003000000}"/>
    <cellStyle name="Millares [0] 2" xfId="19" xr:uid="{00000000-0005-0000-0000-000013000000}"/>
    <cellStyle name="Millares 2" xfId="11" xr:uid="{00000000-0005-0000-0000-00000B000000}"/>
    <cellStyle name="Millares 5" xfId="12" xr:uid="{00000000-0005-0000-0000-00000C000000}"/>
    <cellStyle name="Moneda [0] 2" xfId="20" xr:uid="{00000000-0005-0000-0000-000014000000}"/>
    <cellStyle name="Moneda 2" xfId="6" xr:uid="{00000000-0005-0000-0000-000006000000}"/>
    <cellStyle name="Moneda 3" xfId="4" xr:uid="{00000000-0005-0000-0000-000004000000}"/>
    <cellStyle name="Moneda 4" xfId="13" xr:uid="{00000000-0005-0000-0000-00000D000000}"/>
    <cellStyle name="Moneda 5" xfId="14" xr:uid="{00000000-0005-0000-0000-00000E000000}"/>
    <cellStyle name="Normal" xfId="0" builtinId="0"/>
    <cellStyle name="Normal 2" xfId="8" xr:uid="{00000000-0005-0000-0000-000008000000}"/>
    <cellStyle name="Normal 2 2" xfId="5" xr:uid="{00000000-0005-0000-0000-000005000000}"/>
    <cellStyle name="Normal 2 2 2" xfId="15" xr:uid="{00000000-0005-0000-0000-00000F000000}"/>
    <cellStyle name="Normal 2 3" xfId="16" xr:uid="{00000000-0005-0000-0000-000010000000}"/>
    <cellStyle name="Normal 28" xfId="2" xr:uid="{00000000-0005-0000-0000-000002000000}"/>
    <cellStyle name="Normal 3" xfId="7" xr:uid="{00000000-0005-0000-0000-000007000000}"/>
    <cellStyle name="Normal 3 2" xfId="17" xr:uid="{00000000-0005-0000-0000-000011000000}"/>
    <cellStyle name="Normal 4" xfId="9" xr:uid="{00000000-0005-0000-0000-000009000000}"/>
    <cellStyle name="Porcentaje" xfId="1" builtinId="5"/>
    <cellStyle name="Porcentual 2" xfId="18" xr:uid="{00000000-0005-0000-0000-000012000000}"/>
    <cellStyle name="Porcentual 5"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prstDash val="solid"/>
          <a:miter lim="800000"/>
          <a:headEnd/>
          <a:tailEnd/>
        </a:ln>
      </xdr:spPr>
    </xdr:pic>
    <xdr:clientData/>
  </xdr:twoCellAnchor>
  <xdr:twoCellAnchor editAs="oneCell">
    <xdr:from>
      <xdr:col>1</xdr:col>
      <xdr:colOff>1256771</xdr:colOff>
      <xdr:row>36</xdr:row>
      <xdr:rowOff>33073</xdr:rowOff>
    </xdr:from>
    <xdr:to>
      <xdr:col>1</xdr:col>
      <xdr:colOff>2964389</xdr:colOff>
      <xdr:row>38</xdr:row>
      <xdr:rowOff>39686</xdr:rowOff>
    </xdr:to>
    <xdr:pic>
      <xdr:nvPicPr>
        <xdr:cNvPr id="3" name="Imagen 2">
          <a:extLst>
            <a:ext uri="{FF2B5EF4-FFF2-40B4-BE49-F238E27FC236}">
              <a16:creationId xmlns:a16="http://schemas.microsoft.com/office/drawing/2014/main" id="{FD4D851B-31A6-47DA-A5FD-65AD24DF3F15}"/>
            </a:ext>
          </a:extLst>
        </xdr:cNvPr>
        <xdr:cNvPicPr>
          <a:picLocks noChangeAspect="1"/>
        </xdr:cNvPicPr>
      </xdr:nvPicPr>
      <xdr:blipFill>
        <a:blip xmlns:r="http://schemas.openxmlformats.org/officeDocument/2006/relationships" r:embed="rId2"/>
        <a:stretch>
          <a:fillRect/>
        </a:stretch>
      </xdr:blipFill>
      <xdr:spPr>
        <a:xfrm>
          <a:off x="1713177" y="22416823"/>
          <a:ext cx="1707618" cy="3638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114"/>
  <sheetViews>
    <sheetView showGridLines="0" tabSelected="1" zoomScale="96" zoomScaleNormal="96" zoomScaleSheetLayoutView="80" workbookViewId="0">
      <selection activeCell="C9" sqref="C9"/>
    </sheetView>
  </sheetViews>
  <sheetFormatPr baseColWidth="10" defaultColWidth="11.453125" defaultRowHeight="12.75" customHeight="1" zeroHeight="1"/>
  <cols>
    <col min="1" max="1" width="6.54296875" style="30" customWidth="1"/>
    <col min="2" max="2" width="45" style="30" customWidth="1"/>
    <col min="3" max="3" width="18.90625" style="30" customWidth="1"/>
    <col min="4" max="4" width="12.90625" style="30" customWidth="1"/>
    <col min="5" max="5" width="59.6328125" style="30" customWidth="1"/>
    <col min="6" max="6" width="21.08984375" style="30" customWidth="1"/>
    <col min="7" max="7" width="23.6328125" style="30" customWidth="1"/>
    <col min="8" max="8" width="23.90625" style="30" customWidth="1"/>
    <col min="9" max="9" width="20" style="30" customWidth="1"/>
    <col min="10" max="10" width="9.6328125" style="30" bestFit="1" customWidth="1"/>
    <col min="11" max="12" width="11.453125" style="30" customWidth="1"/>
    <col min="13" max="16384" width="11.453125" style="30"/>
  </cols>
  <sheetData>
    <row r="1" spans="2:11" ht="5.25" customHeight="1"/>
    <row r="2" spans="2:11" s="31" customFormat="1" ht="61.5" customHeight="1">
      <c r="B2" s="79" t="s">
        <v>0</v>
      </c>
      <c r="C2" s="60"/>
      <c r="D2" s="60"/>
      <c r="E2" s="60"/>
      <c r="F2" s="60"/>
      <c r="G2" s="61"/>
      <c r="H2" s="33" t="s">
        <v>1</v>
      </c>
      <c r="K2" s="32"/>
    </row>
    <row r="3" spans="2:11" ht="12.5">
      <c r="K3" s="32"/>
    </row>
    <row r="4" spans="2:11" ht="14.5">
      <c r="B4" s="64" t="s">
        <v>2</v>
      </c>
      <c r="C4" s="60"/>
      <c r="D4" s="60"/>
      <c r="E4" s="60"/>
      <c r="F4" s="60"/>
      <c r="G4" s="60"/>
      <c r="H4" s="61"/>
      <c r="K4" s="32"/>
    </row>
    <row r="5" spans="2:11" ht="57" customHeight="1">
      <c r="B5" s="33" t="s">
        <v>3</v>
      </c>
      <c r="C5" s="59" t="s">
        <v>4</v>
      </c>
      <c r="D5" s="60"/>
      <c r="E5" s="60"/>
      <c r="F5" s="60"/>
      <c r="G5" s="60"/>
      <c r="H5" s="61"/>
      <c r="K5" s="32"/>
    </row>
    <row r="6" spans="2:11" ht="18.75" customHeight="1"/>
    <row r="7" spans="2:11" ht="36.75" customHeight="1">
      <c r="B7" s="34" t="s">
        <v>5</v>
      </c>
      <c r="C7" s="55" t="s">
        <v>73</v>
      </c>
      <c r="D7" s="48" t="s">
        <v>6</v>
      </c>
      <c r="E7" s="46" t="s">
        <v>79</v>
      </c>
      <c r="F7" s="35" t="s">
        <v>7</v>
      </c>
      <c r="G7" s="81">
        <v>46267</v>
      </c>
      <c r="H7" s="72"/>
    </row>
    <row r="8" spans="2:11" ht="31.5" customHeight="1">
      <c r="B8" s="34" t="s">
        <v>8</v>
      </c>
      <c r="C8" s="56" t="s">
        <v>74</v>
      </c>
      <c r="D8" s="36" t="s">
        <v>9</v>
      </c>
      <c r="E8" s="46" t="s">
        <v>76</v>
      </c>
      <c r="F8" s="35" t="s">
        <v>10</v>
      </c>
      <c r="G8" s="77">
        <v>3224676564</v>
      </c>
      <c r="H8" s="72"/>
    </row>
    <row r="9" spans="2:11" ht="39.75" customHeight="1">
      <c r="B9" s="34" t="s">
        <v>11</v>
      </c>
      <c r="C9" s="103" t="s">
        <v>75</v>
      </c>
      <c r="D9" s="36" t="s">
        <v>12</v>
      </c>
      <c r="E9" s="102" t="s">
        <v>77</v>
      </c>
      <c r="F9" s="35" t="s">
        <v>13</v>
      </c>
      <c r="G9" s="78" t="s">
        <v>71</v>
      </c>
      <c r="H9" s="72"/>
    </row>
    <row r="10" spans="2:11" ht="12.5">
      <c r="G10" s="27"/>
    </row>
    <row r="11" spans="2:11" ht="14.5">
      <c r="B11" s="74" t="s">
        <v>14</v>
      </c>
      <c r="C11" s="60"/>
      <c r="D11" s="60"/>
      <c r="E11" s="60"/>
      <c r="F11" s="60"/>
      <c r="G11" s="60"/>
      <c r="H11" s="61"/>
    </row>
    <row r="12" spans="2:11" ht="112.5" customHeight="1">
      <c r="B12" s="73" t="s">
        <v>15</v>
      </c>
      <c r="C12" s="60"/>
      <c r="D12" s="60"/>
      <c r="E12" s="60"/>
      <c r="F12" s="60"/>
      <c r="G12" s="60"/>
      <c r="H12" s="61"/>
    </row>
    <row r="13" spans="2:11" ht="39" customHeight="1">
      <c r="B13" s="75" t="s">
        <v>16</v>
      </c>
      <c r="C13" s="60"/>
      <c r="D13" s="60"/>
      <c r="E13" s="60"/>
      <c r="F13" s="60"/>
      <c r="G13" s="60"/>
      <c r="H13" s="61"/>
    </row>
    <row r="14" spans="2:11" ht="12.5"/>
    <row r="15" spans="2:11" ht="22.5" customHeight="1">
      <c r="B15" s="65" t="s">
        <v>17</v>
      </c>
      <c r="C15" s="60"/>
      <c r="D15" s="61"/>
      <c r="E15" s="37"/>
      <c r="F15" s="47" t="s">
        <v>18</v>
      </c>
      <c r="G15" s="71">
        <v>0.19</v>
      </c>
      <c r="H15" s="72"/>
    </row>
    <row r="16" spans="2:11" ht="22.5" customHeight="1">
      <c r="B16" s="80" t="s">
        <v>19</v>
      </c>
      <c r="C16" s="61"/>
      <c r="D16" s="38" t="s">
        <v>20</v>
      </c>
      <c r="E16" s="37"/>
      <c r="F16" s="39"/>
      <c r="G16" s="19"/>
      <c r="H16" s="19"/>
    </row>
    <row r="17" spans="2:13" ht="12.5">
      <c r="M17" s="40"/>
    </row>
    <row r="18" spans="2:13" s="19" customFormat="1" ht="22.5" customHeight="1">
      <c r="B18" s="66" t="s">
        <v>21</v>
      </c>
      <c r="C18" s="66" t="s">
        <v>22</v>
      </c>
      <c r="D18" s="68"/>
      <c r="E18" s="66" t="s">
        <v>23</v>
      </c>
      <c r="F18" s="66" t="s">
        <v>24</v>
      </c>
      <c r="G18" s="66" t="s">
        <v>25</v>
      </c>
      <c r="H18" s="66" t="s">
        <v>26</v>
      </c>
      <c r="M18" s="40"/>
    </row>
    <row r="19" spans="2:13" s="19" customFormat="1" ht="22.5" customHeight="1">
      <c r="B19" s="67"/>
      <c r="C19" s="69"/>
      <c r="D19" s="70"/>
      <c r="E19" s="67"/>
      <c r="F19" s="67"/>
      <c r="G19" s="67"/>
      <c r="H19" s="67"/>
      <c r="M19" s="40"/>
    </row>
    <row r="20" spans="2:13" s="19" customFormat="1" ht="100.5" customHeight="1">
      <c r="B20" s="52" t="s">
        <v>27</v>
      </c>
      <c r="C20" s="63" t="s">
        <v>28</v>
      </c>
      <c r="D20" s="61"/>
      <c r="E20" s="28">
        <v>14</v>
      </c>
      <c r="F20" s="29">
        <v>720000</v>
      </c>
      <c r="G20" s="29">
        <v>856800</v>
      </c>
      <c r="H20" s="29">
        <f>E20*G20</f>
        <v>11995200</v>
      </c>
      <c r="M20" s="40"/>
    </row>
    <row r="21" spans="2:13" s="19" customFormat="1" ht="89.25" customHeight="1">
      <c r="B21" s="52" t="s">
        <v>29</v>
      </c>
      <c r="C21" s="63" t="s">
        <v>28</v>
      </c>
      <c r="D21" s="61"/>
      <c r="E21" s="28">
        <v>13</v>
      </c>
      <c r="F21" s="29">
        <v>900000</v>
      </c>
      <c r="G21" s="29">
        <v>1171000</v>
      </c>
      <c r="H21" s="29">
        <f t="shared" ref="H21:H30" si="0">E21*G21</f>
        <v>15223000</v>
      </c>
      <c r="M21" s="40"/>
    </row>
    <row r="22" spans="2:13" s="19" customFormat="1" ht="111" customHeight="1">
      <c r="B22" s="53" t="s">
        <v>30</v>
      </c>
      <c r="C22" s="63" t="s">
        <v>28</v>
      </c>
      <c r="D22" s="61"/>
      <c r="E22" s="28">
        <v>2</v>
      </c>
      <c r="F22" s="29">
        <v>1000000</v>
      </c>
      <c r="G22" s="29">
        <v>1119000</v>
      </c>
      <c r="H22" s="29">
        <f t="shared" si="0"/>
        <v>2238000</v>
      </c>
      <c r="M22" s="40"/>
    </row>
    <row r="23" spans="2:13" s="19" customFormat="1" ht="114" customHeight="1">
      <c r="B23" s="57" t="s">
        <v>31</v>
      </c>
      <c r="C23" s="63" t="s">
        <v>28</v>
      </c>
      <c r="D23" s="61"/>
      <c r="E23" s="28">
        <v>4</v>
      </c>
      <c r="F23" s="29">
        <v>1000000</v>
      </c>
      <c r="G23" s="29">
        <v>1190000</v>
      </c>
      <c r="H23" s="29">
        <f t="shared" si="0"/>
        <v>4760000</v>
      </c>
      <c r="M23" s="40"/>
    </row>
    <row r="24" spans="2:13" s="19" customFormat="1" ht="116.25" customHeight="1">
      <c r="B24" s="57" t="s">
        <v>32</v>
      </c>
      <c r="C24" s="63" t="s">
        <v>28</v>
      </c>
      <c r="D24" s="61"/>
      <c r="E24" s="28">
        <v>2</v>
      </c>
      <c r="F24" s="29">
        <v>1500000</v>
      </c>
      <c r="G24" s="29">
        <v>1785000</v>
      </c>
      <c r="H24" s="29">
        <f t="shared" si="0"/>
        <v>3570000</v>
      </c>
      <c r="M24" s="40"/>
    </row>
    <row r="25" spans="2:13" s="19" customFormat="1" ht="106.5" customHeight="1">
      <c r="B25" s="53" t="s">
        <v>33</v>
      </c>
      <c r="C25" s="63" t="s">
        <v>28</v>
      </c>
      <c r="D25" s="61"/>
      <c r="E25" s="28">
        <v>1</v>
      </c>
      <c r="F25" s="29">
        <v>2000000</v>
      </c>
      <c r="G25" s="29">
        <v>2380000</v>
      </c>
      <c r="H25" s="29">
        <f t="shared" si="0"/>
        <v>2380000</v>
      </c>
      <c r="M25" s="40"/>
    </row>
    <row r="26" spans="2:13" s="19" customFormat="1" ht="105.75" customHeight="1">
      <c r="B26" s="57" t="s">
        <v>34</v>
      </c>
      <c r="C26" s="63" t="s">
        <v>28</v>
      </c>
      <c r="D26" s="61"/>
      <c r="E26" s="28">
        <v>1</v>
      </c>
      <c r="F26" s="29">
        <v>3000000</v>
      </c>
      <c r="G26" s="29">
        <v>3570000</v>
      </c>
      <c r="H26" s="29">
        <f t="shared" si="0"/>
        <v>3570000</v>
      </c>
      <c r="M26" s="40"/>
    </row>
    <row r="27" spans="2:13" s="19" customFormat="1" ht="50.25" customHeight="1">
      <c r="B27" s="54" t="s">
        <v>35</v>
      </c>
      <c r="C27" s="63" t="s">
        <v>28</v>
      </c>
      <c r="D27" s="61"/>
      <c r="E27" s="28">
        <v>100</v>
      </c>
      <c r="F27" s="29">
        <v>100000</v>
      </c>
      <c r="G27" s="29">
        <v>119000</v>
      </c>
      <c r="H27" s="29">
        <f t="shared" si="0"/>
        <v>11900000</v>
      </c>
      <c r="M27" s="40"/>
    </row>
    <row r="28" spans="2:13" s="19" customFormat="1" ht="51.75" customHeight="1">
      <c r="B28" s="54" t="s">
        <v>36</v>
      </c>
      <c r="C28" s="63" t="s">
        <v>37</v>
      </c>
      <c r="D28" s="61"/>
      <c r="E28" s="28">
        <v>1</v>
      </c>
      <c r="F28" s="29">
        <v>1000000</v>
      </c>
      <c r="G28" s="29">
        <v>1190000</v>
      </c>
      <c r="H28" s="29">
        <f t="shared" si="0"/>
        <v>1190000</v>
      </c>
      <c r="M28" s="40"/>
    </row>
    <row r="29" spans="2:13" s="19" customFormat="1" ht="66" customHeight="1">
      <c r="B29" s="54" t="s">
        <v>38</v>
      </c>
      <c r="C29" s="63" t="s">
        <v>37</v>
      </c>
      <c r="D29" s="61"/>
      <c r="E29" s="28">
        <v>1</v>
      </c>
      <c r="F29" s="29">
        <v>670000</v>
      </c>
      <c r="G29" s="29">
        <v>797300</v>
      </c>
      <c r="H29" s="29">
        <f t="shared" si="0"/>
        <v>797300</v>
      </c>
      <c r="M29" s="40"/>
    </row>
    <row r="30" spans="2:13" s="19" customFormat="1" ht="78" customHeight="1">
      <c r="B30" s="54" t="s">
        <v>39</v>
      </c>
      <c r="C30" s="63" t="s">
        <v>37</v>
      </c>
      <c r="D30" s="61"/>
      <c r="E30" s="28">
        <v>1</v>
      </c>
      <c r="F30" s="29">
        <v>536000</v>
      </c>
      <c r="G30" s="29">
        <v>637840</v>
      </c>
      <c r="H30" s="29">
        <f t="shared" si="0"/>
        <v>637840</v>
      </c>
      <c r="M30" s="40"/>
    </row>
    <row r="31" spans="2:13" s="41" customFormat="1" ht="50.25" customHeight="1">
      <c r="B31" s="42" t="s">
        <v>40</v>
      </c>
      <c r="C31" s="43"/>
      <c r="D31" s="43"/>
      <c r="E31" s="43"/>
      <c r="F31" s="44"/>
      <c r="G31" s="45"/>
      <c r="H31" s="58">
        <f>SUM(H20:H30)</f>
        <v>58261340</v>
      </c>
    </row>
    <row r="32" spans="2:13" ht="12.5"/>
    <row r="33" spans="2:8" ht="14.25" customHeight="1">
      <c r="B33" s="76" t="s">
        <v>41</v>
      </c>
      <c r="C33" s="60"/>
      <c r="D33" s="60"/>
      <c r="E33" s="60"/>
      <c r="F33" s="60"/>
      <c r="G33" s="60"/>
      <c r="H33" s="61"/>
    </row>
    <row r="34" spans="2:8" ht="69" customHeight="1">
      <c r="B34" s="59" t="s">
        <v>42</v>
      </c>
      <c r="C34" s="60"/>
      <c r="D34" s="60"/>
      <c r="E34" s="60"/>
      <c r="F34" s="60"/>
      <c r="G34" s="60"/>
      <c r="H34" s="61"/>
    </row>
    <row r="35" spans="2:8" ht="39.75" customHeight="1">
      <c r="B35" s="62" t="s">
        <v>43</v>
      </c>
      <c r="C35" s="60"/>
      <c r="D35" s="60"/>
      <c r="E35" s="60"/>
      <c r="F35" s="60"/>
      <c r="G35" s="60"/>
      <c r="H35" s="61"/>
    </row>
    <row r="36" spans="2:8" ht="19.5" customHeight="1"/>
    <row r="37" spans="2:8" ht="14.25" customHeight="1"/>
    <row r="38" spans="2:8" ht="14.25" customHeight="1">
      <c r="B38" s="30" t="s">
        <v>72</v>
      </c>
    </row>
    <row r="39" spans="2:8" ht="12.75" customHeight="1">
      <c r="B39" s="30" t="s">
        <v>78</v>
      </c>
    </row>
    <row r="40" spans="2:8" ht="15.75" customHeight="1">
      <c r="B40" s="49"/>
      <c r="C40" s="49"/>
      <c r="D40" s="49"/>
      <c r="E40" s="49"/>
    </row>
    <row r="41" spans="2:8" ht="15" customHeight="1"/>
    <row r="42" spans="2:8" ht="15" customHeight="1">
      <c r="B42" s="50"/>
    </row>
    <row r="43" spans="2:8" ht="15" customHeight="1">
      <c r="B43" s="50"/>
      <c r="C43" s="51"/>
    </row>
    <row r="44" spans="2:8" ht="15" customHeight="1">
      <c r="B44" s="50"/>
      <c r="C44" s="51"/>
    </row>
    <row r="45" spans="2:8" ht="1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sheetData>
  <mergeCells count="32">
    <mergeCell ref="B2:G2"/>
    <mergeCell ref="B16:C16"/>
    <mergeCell ref="C24:D24"/>
    <mergeCell ref="C30:D30"/>
    <mergeCell ref="B18:B19"/>
    <mergeCell ref="G7:H7"/>
    <mergeCell ref="C5:H5"/>
    <mergeCell ref="E18:E19"/>
    <mergeCell ref="B33:H33"/>
    <mergeCell ref="G8:H8"/>
    <mergeCell ref="C26:D26"/>
    <mergeCell ref="F18:F19"/>
    <mergeCell ref="C20:D20"/>
    <mergeCell ref="C29:D29"/>
    <mergeCell ref="C28:D28"/>
    <mergeCell ref="G9:H9"/>
    <mergeCell ref="B34:H34"/>
    <mergeCell ref="B35:H35"/>
    <mergeCell ref="C25:D25"/>
    <mergeCell ref="B4:H4"/>
    <mergeCell ref="C22:D22"/>
    <mergeCell ref="B15:D15"/>
    <mergeCell ref="G18:G19"/>
    <mergeCell ref="C21:D21"/>
    <mergeCell ref="C18:D19"/>
    <mergeCell ref="G15:H15"/>
    <mergeCell ref="C27:D27"/>
    <mergeCell ref="B12:H12"/>
    <mergeCell ref="B11:H11"/>
    <mergeCell ref="C23:D23"/>
    <mergeCell ref="H18:H19"/>
    <mergeCell ref="B13:H13"/>
  </mergeCells>
  <pageMargins left="0.70866141732283472" right="0.70866141732283472" top="0.74803149606299213" bottom="0.74803149606299213" header="0.31496062992125978" footer="0.31496062992125978"/>
  <pageSetup scale="58"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29"/>
  <sheetViews>
    <sheetView showGridLines="0" workbookViewId="0">
      <selection activeCell="L24" sqref="L24"/>
    </sheetView>
  </sheetViews>
  <sheetFormatPr baseColWidth="10" defaultRowHeight="14.5"/>
  <cols>
    <col min="3" max="3" width="18.90625" customWidth="1"/>
    <col min="4" max="8" width="13.90625" customWidth="1"/>
    <col min="11" max="11" width="12.453125" customWidth="1"/>
    <col min="12" max="12" width="14" customWidth="1"/>
    <col min="13" max="14" width="15.90625" customWidth="1"/>
    <col min="15" max="15" width="13.54296875" customWidth="1"/>
    <col min="16" max="16" width="12.453125" customWidth="1"/>
    <col min="17" max="18" width="13.54296875" customWidth="1"/>
    <col min="19" max="19" width="16.54296875" customWidth="1"/>
    <col min="20" max="20" width="16" customWidth="1"/>
    <col min="21" max="21" width="15.08984375" customWidth="1"/>
    <col min="22" max="22" width="2.90625" customWidth="1"/>
    <col min="23" max="23" width="17.453125" customWidth="1"/>
    <col min="24" max="24" width="15.08984375" customWidth="1"/>
    <col min="25" max="25" width="14.54296875" customWidth="1"/>
    <col min="26" max="26" width="3" customWidth="1"/>
    <col min="27" max="27" width="17.08984375" customWidth="1"/>
    <col min="28" max="28" width="17.36328125" customWidth="1"/>
    <col min="29" max="29" width="17" customWidth="1"/>
    <col min="30" max="30" width="2.453125" customWidth="1"/>
    <col min="31" max="31" width="17" customWidth="1"/>
    <col min="32" max="32" width="15.08984375" customWidth="1"/>
    <col min="33" max="33" width="14.54296875" customWidth="1"/>
  </cols>
  <sheetData>
    <row r="1" spans="1:33">
      <c r="D1" s="12" t="s">
        <v>44</v>
      </c>
      <c r="E1" s="21"/>
      <c r="F1" s="21"/>
      <c r="G1" s="21"/>
      <c r="H1" s="21"/>
    </row>
    <row r="2" spans="1:33">
      <c r="D2" s="13">
        <v>0</v>
      </c>
      <c r="E2" s="22"/>
      <c r="F2" s="22"/>
      <c r="G2" s="22"/>
      <c r="H2" s="22"/>
    </row>
    <row r="3" spans="1:33" s="11" customFormat="1" ht="41.25" customHeight="1">
      <c r="A3" s="95" t="s">
        <v>45</v>
      </c>
      <c r="B3" s="96"/>
      <c r="C3" s="68"/>
      <c r="D3" s="93" t="s">
        <v>46</v>
      </c>
      <c r="E3" s="88" t="s">
        <v>47</v>
      </c>
      <c r="F3" s="88" t="s">
        <v>48</v>
      </c>
      <c r="G3" s="23"/>
      <c r="H3" s="23"/>
      <c r="I3" s="84" t="s">
        <v>49</v>
      </c>
      <c r="J3" s="60"/>
      <c r="K3" s="61"/>
      <c r="L3" s="84" t="s">
        <v>50</v>
      </c>
      <c r="M3" s="60"/>
      <c r="N3" s="61"/>
      <c r="O3" s="84" t="s">
        <v>51</v>
      </c>
      <c r="P3" s="60"/>
      <c r="Q3" s="61"/>
      <c r="S3" s="85" t="s">
        <v>52</v>
      </c>
      <c r="T3" s="60"/>
      <c r="U3" s="61"/>
      <c r="V3" s="18"/>
      <c r="W3" s="85" t="s">
        <v>53</v>
      </c>
      <c r="X3" s="60"/>
      <c r="Y3" s="61"/>
      <c r="Z3" s="18"/>
      <c r="AA3" s="85" t="s">
        <v>54</v>
      </c>
      <c r="AB3" s="60"/>
      <c r="AC3" s="61"/>
      <c r="AD3" s="18"/>
      <c r="AE3" s="82" t="s">
        <v>55</v>
      </c>
      <c r="AF3" s="60"/>
      <c r="AG3" s="61"/>
    </row>
    <row r="4" spans="1:33" ht="15" customHeight="1">
      <c r="A4" s="97"/>
      <c r="B4" s="97"/>
      <c r="C4" s="98"/>
      <c r="D4" s="89"/>
      <c r="E4" s="89"/>
      <c r="F4" s="89"/>
      <c r="G4" s="23"/>
      <c r="H4" s="23"/>
      <c r="I4" s="91" t="s">
        <v>56</v>
      </c>
      <c r="J4" s="86" t="s">
        <v>25</v>
      </c>
      <c r="K4" s="86" t="s">
        <v>57</v>
      </c>
      <c r="L4" s="86" t="s">
        <v>56</v>
      </c>
      <c r="M4" s="86" t="s">
        <v>25</v>
      </c>
      <c r="N4" s="86" t="s">
        <v>57</v>
      </c>
      <c r="O4" s="86" t="s">
        <v>56</v>
      </c>
      <c r="P4" s="86" t="s">
        <v>25</v>
      </c>
      <c r="Q4" s="86" t="s">
        <v>57</v>
      </c>
      <c r="S4" s="85" t="s">
        <v>58</v>
      </c>
      <c r="T4" s="85" t="s">
        <v>47</v>
      </c>
      <c r="U4" s="85" t="s">
        <v>48</v>
      </c>
      <c r="V4" s="19"/>
      <c r="W4" s="85" t="s">
        <v>58</v>
      </c>
      <c r="X4" s="85" t="s">
        <v>47</v>
      </c>
      <c r="Y4" s="85" t="s">
        <v>48</v>
      </c>
      <c r="Z4" s="19"/>
      <c r="AA4" s="85" t="s">
        <v>58</v>
      </c>
      <c r="AB4" s="85" t="s">
        <v>47</v>
      </c>
      <c r="AC4" s="85" t="s">
        <v>48</v>
      </c>
      <c r="AD4" s="19"/>
      <c r="AE4" s="85" t="s">
        <v>58</v>
      </c>
      <c r="AF4" s="82" t="s">
        <v>59</v>
      </c>
      <c r="AG4" s="82" t="s">
        <v>60</v>
      </c>
    </row>
    <row r="5" spans="1:33" ht="15" customHeight="1">
      <c r="A5" s="99"/>
      <c r="B5" s="99"/>
      <c r="C5" s="70"/>
      <c r="D5" s="67"/>
      <c r="E5" s="67"/>
      <c r="F5" s="67"/>
      <c r="G5" s="24"/>
      <c r="H5" s="24"/>
      <c r="I5" s="92"/>
      <c r="J5" s="87"/>
      <c r="K5" s="87"/>
      <c r="L5" s="87"/>
      <c r="M5" s="87"/>
      <c r="N5" s="87"/>
      <c r="O5" s="87"/>
      <c r="P5" s="87"/>
      <c r="Q5" s="87"/>
      <c r="S5" s="67"/>
      <c r="T5" s="67"/>
      <c r="U5" s="67"/>
      <c r="V5" s="19"/>
      <c r="W5" s="67"/>
      <c r="X5" s="67"/>
      <c r="Y5" s="67"/>
      <c r="Z5" s="19"/>
      <c r="AA5" s="67"/>
      <c r="AB5" s="67"/>
      <c r="AC5" s="67"/>
      <c r="AD5" s="19"/>
      <c r="AE5" s="67"/>
      <c r="AF5" s="67"/>
      <c r="AG5" s="67"/>
    </row>
    <row r="6" spans="1:33" ht="21.75" customHeight="1">
      <c r="A6" s="83" t="s">
        <v>61</v>
      </c>
      <c r="B6" s="60"/>
      <c r="C6" s="61"/>
      <c r="D6" s="4">
        <v>50</v>
      </c>
      <c r="E6" s="26">
        <v>67097</v>
      </c>
      <c r="F6" s="26">
        <v>3354850</v>
      </c>
      <c r="G6" s="9"/>
      <c r="H6" s="9"/>
      <c r="I6" s="5">
        <v>72700</v>
      </c>
      <c r="J6" s="6">
        <v>72700</v>
      </c>
      <c r="K6" s="6">
        <f t="shared" ref="K6:K14" si="0">+J6*D6</f>
        <v>3635000</v>
      </c>
      <c r="L6" s="1">
        <v>83100</v>
      </c>
      <c r="M6" s="2">
        <v>83100</v>
      </c>
      <c r="N6" s="2">
        <v>4155000</v>
      </c>
      <c r="O6" s="1">
        <v>50000</v>
      </c>
      <c r="P6" s="2">
        <v>50000</v>
      </c>
      <c r="Q6" s="2">
        <v>2500000</v>
      </c>
      <c r="S6" s="14">
        <f t="shared" ref="S6:S14" si="1">+ROUND(AVERAGE(I6,L6,O6),0)</f>
        <v>68600</v>
      </c>
      <c r="T6" s="14">
        <f t="shared" ref="T6:T14" si="2">+ROUND(S6*(1+$D$2),0)</f>
        <v>68600</v>
      </c>
      <c r="U6" s="14">
        <f t="shared" ref="U6:U14" si="3">+ROUND(T6*D6,0)</f>
        <v>3430000</v>
      </c>
      <c r="V6" s="15"/>
      <c r="W6" s="14">
        <f t="shared" ref="W6:W14" si="4">+ROUND(GEOMEAN(I6,L6,O6),0)</f>
        <v>67097</v>
      </c>
      <c r="X6" s="14">
        <f t="shared" ref="X6:X14" si="5">+ROUND(W6*(1+$D$2),0)</f>
        <v>67097</v>
      </c>
      <c r="Y6" s="14">
        <f t="shared" ref="Y6:Y14" si="6">+ROUND(X6*$D6,0)</f>
        <v>3354850</v>
      </c>
      <c r="Z6" s="15"/>
      <c r="AA6" s="14">
        <f>+ROUND(AVERAGE(SMALL((J6,L6,O6),{1;2;3})),0)</f>
        <v>68600</v>
      </c>
      <c r="AB6" s="14">
        <f t="shared" ref="AB6:AB14" si="7">+ROUND(AA6*(1+$D$2),0)</f>
        <v>68600</v>
      </c>
      <c r="AC6" s="14">
        <f t="shared" ref="AC6:AC14" si="8">+ROUND(AB6*$D6,0)</f>
        <v>3430000</v>
      </c>
      <c r="AD6" s="15"/>
      <c r="AE6" s="14">
        <f t="shared" ref="AE6:AE14" si="9">+ROUND(STDEV(I6,L6,O6),0)</f>
        <v>16927</v>
      </c>
      <c r="AF6" s="14">
        <f t="shared" ref="AF6:AF14" si="10">+ROUND(S6-AE6,0)</f>
        <v>51673</v>
      </c>
      <c r="AG6" s="14">
        <f t="shared" ref="AG6:AG14" si="11">+ROUND(S6+AE6,0)</f>
        <v>85527</v>
      </c>
    </row>
    <row r="7" spans="1:33" ht="20.25" customHeight="1">
      <c r="A7" s="83" t="s">
        <v>62</v>
      </c>
      <c r="B7" s="60"/>
      <c r="C7" s="61"/>
      <c r="D7" s="4">
        <v>350</v>
      </c>
      <c r="E7" s="26">
        <v>67097</v>
      </c>
      <c r="F7" s="26">
        <v>23483950</v>
      </c>
      <c r="G7" s="9"/>
      <c r="H7" s="9"/>
      <c r="I7" s="5">
        <v>72700</v>
      </c>
      <c r="J7" s="6">
        <v>72700</v>
      </c>
      <c r="K7" s="6">
        <f t="shared" si="0"/>
        <v>25445000</v>
      </c>
      <c r="L7" s="1">
        <v>83100</v>
      </c>
      <c r="M7" s="2">
        <v>83100</v>
      </c>
      <c r="N7" s="2">
        <v>29085000</v>
      </c>
      <c r="O7" s="1">
        <v>50000</v>
      </c>
      <c r="P7" s="2">
        <v>50000</v>
      </c>
      <c r="Q7" s="2">
        <v>17500000</v>
      </c>
      <c r="S7" s="14">
        <f t="shared" si="1"/>
        <v>68600</v>
      </c>
      <c r="T7" s="14">
        <f t="shared" si="2"/>
        <v>68600</v>
      </c>
      <c r="U7" s="14">
        <f t="shared" si="3"/>
        <v>24010000</v>
      </c>
      <c r="V7" s="15"/>
      <c r="W7" s="14">
        <f t="shared" si="4"/>
        <v>67097</v>
      </c>
      <c r="X7" s="14">
        <f t="shared" si="5"/>
        <v>67097</v>
      </c>
      <c r="Y7" s="14">
        <f t="shared" si="6"/>
        <v>23483950</v>
      </c>
      <c r="Z7" s="15"/>
      <c r="AA7" s="14">
        <f>+ROUND(AVERAGE(SMALL((J7,L7,O7),{1;2;3})),0)</f>
        <v>68600</v>
      </c>
      <c r="AB7" s="14">
        <f t="shared" si="7"/>
        <v>68600</v>
      </c>
      <c r="AC7" s="14">
        <f t="shared" si="8"/>
        <v>24010000</v>
      </c>
      <c r="AD7" s="15"/>
      <c r="AE7" s="14">
        <f t="shared" si="9"/>
        <v>16927</v>
      </c>
      <c r="AF7" s="14">
        <f t="shared" si="10"/>
        <v>51673</v>
      </c>
      <c r="AG7" s="14">
        <f t="shared" si="11"/>
        <v>85527</v>
      </c>
    </row>
    <row r="8" spans="1:33" ht="15" customHeight="1">
      <c r="A8" s="83" t="s">
        <v>63</v>
      </c>
      <c r="B8" s="60"/>
      <c r="C8" s="61"/>
      <c r="D8" s="4">
        <v>50</v>
      </c>
      <c r="E8" s="26">
        <v>36005</v>
      </c>
      <c r="F8" s="26">
        <v>1800250</v>
      </c>
      <c r="G8" s="9"/>
      <c r="H8" s="9"/>
      <c r="I8" s="5">
        <v>33700</v>
      </c>
      <c r="J8" s="6">
        <v>33700</v>
      </c>
      <c r="K8" s="6">
        <f t="shared" si="0"/>
        <v>1685000</v>
      </c>
      <c r="L8" s="1">
        <v>27700</v>
      </c>
      <c r="M8" s="2">
        <v>27700</v>
      </c>
      <c r="N8" s="2">
        <v>1385000</v>
      </c>
      <c r="O8" s="1">
        <v>50000</v>
      </c>
      <c r="P8" s="2">
        <v>50000</v>
      </c>
      <c r="Q8" s="2">
        <v>2500000</v>
      </c>
      <c r="S8" s="14">
        <f t="shared" si="1"/>
        <v>37133</v>
      </c>
      <c r="T8" s="14">
        <f t="shared" si="2"/>
        <v>37133</v>
      </c>
      <c r="U8" s="14">
        <f t="shared" si="3"/>
        <v>1856650</v>
      </c>
      <c r="V8" s="15"/>
      <c r="W8" s="14">
        <f t="shared" si="4"/>
        <v>36005</v>
      </c>
      <c r="X8" s="14">
        <f t="shared" si="5"/>
        <v>36005</v>
      </c>
      <c r="Y8" s="14">
        <f t="shared" si="6"/>
        <v>1800250</v>
      </c>
      <c r="Z8" s="15"/>
      <c r="AA8" s="14">
        <f>+ROUND(AVERAGE(SMALL((J8,L8,O8),{1;2;3})),0)</f>
        <v>37133</v>
      </c>
      <c r="AB8" s="14">
        <f t="shared" si="7"/>
        <v>37133</v>
      </c>
      <c r="AC8" s="14">
        <f t="shared" si="8"/>
        <v>1856650</v>
      </c>
      <c r="AD8" s="15"/>
      <c r="AE8" s="14">
        <f t="shared" si="9"/>
        <v>11540</v>
      </c>
      <c r="AF8" s="14">
        <f t="shared" si="10"/>
        <v>25593</v>
      </c>
      <c r="AG8" s="14">
        <f t="shared" si="11"/>
        <v>48673</v>
      </c>
    </row>
    <row r="9" spans="1:33" ht="15" customHeight="1">
      <c r="A9" s="83" t="s">
        <v>64</v>
      </c>
      <c r="B9" s="60"/>
      <c r="C9" s="61"/>
      <c r="D9" s="4">
        <v>10</v>
      </c>
      <c r="E9" s="26">
        <v>75270</v>
      </c>
      <c r="F9" s="26">
        <v>752700</v>
      </c>
      <c r="G9" s="9"/>
      <c r="H9" s="9"/>
      <c r="I9" s="5">
        <v>110300</v>
      </c>
      <c r="J9" s="6">
        <v>110300</v>
      </c>
      <c r="K9" s="6">
        <f t="shared" si="0"/>
        <v>1103000</v>
      </c>
      <c r="L9" s="1">
        <v>51550</v>
      </c>
      <c r="M9" s="2">
        <v>51550</v>
      </c>
      <c r="N9" s="2">
        <v>515500</v>
      </c>
      <c r="O9" s="1">
        <v>75000</v>
      </c>
      <c r="P9" s="2">
        <v>75000</v>
      </c>
      <c r="Q9" s="2">
        <v>750000</v>
      </c>
      <c r="S9" s="14">
        <f t="shared" si="1"/>
        <v>78950</v>
      </c>
      <c r="T9" s="14">
        <f t="shared" si="2"/>
        <v>78950</v>
      </c>
      <c r="U9" s="14">
        <f t="shared" si="3"/>
        <v>789500</v>
      </c>
      <c r="V9" s="15"/>
      <c r="W9" s="14">
        <f t="shared" si="4"/>
        <v>75270</v>
      </c>
      <c r="X9" s="14">
        <f t="shared" si="5"/>
        <v>75270</v>
      </c>
      <c r="Y9" s="14">
        <f t="shared" si="6"/>
        <v>752700</v>
      </c>
      <c r="Z9" s="15"/>
      <c r="AA9" s="14">
        <f>+ROUND(AVERAGE(SMALL((J9,L9,O9),{1;2;3})),0)</f>
        <v>78950</v>
      </c>
      <c r="AB9" s="14">
        <f t="shared" si="7"/>
        <v>78950</v>
      </c>
      <c r="AC9" s="14">
        <f t="shared" si="8"/>
        <v>789500</v>
      </c>
      <c r="AD9" s="15"/>
      <c r="AE9" s="14">
        <f t="shared" si="9"/>
        <v>29574</v>
      </c>
      <c r="AF9" s="14">
        <f t="shared" si="10"/>
        <v>49376</v>
      </c>
      <c r="AG9" s="14">
        <f t="shared" si="11"/>
        <v>108524</v>
      </c>
    </row>
    <row r="10" spans="1:33">
      <c r="A10" s="83" t="s">
        <v>65</v>
      </c>
      <c r="B10" s="60"/>
      <c r="C10" s="61"/>
      <c r="D10" s="4">
        <v>7</v>
      </c>
      <c r="E10" s="26">
        <v>119085</v>
      </c>
      <c r="F10" s="26">
        <v>833595</v>
      </c>
      <c r="G10" s="9"/>
      <c r="H10" s="9"/>
      <c r="I10" s="5">
        <v>156500</v>
      </c>
      <c r="J10" s="6">
        <v>156500</v>
      </c>
      <c r="K10" s="6">
        <f t="shared" si="0"/>
        <v>1095500</v>
      </c>
      <c r="L10" s="1">
        <v>119900</v>
      </c>
      <c r="M10" s="2">
        <v>119900</v>
      </c>
      <c r="N10" s="2">
        <v>839300</v>
      </c>
      <c r="O10" s="1">
        <v>90000</v>
      </c>
      <c r="P10" s="2">
        <v>90000</v>
      </c>
      <c r="Q10" s="2">
        <v>630000</v>
      </c>
      <c r="S10" s="14">
        <f t="shared" si="1"/>
        <v>122133</v>
      </c>
      <c r="T10" s="14">
        <f t="shared" si="2"/>
        <v>122133</v>
      </c>
      <c r="U10" s="14">
        <f t="shared" si="3"/>
        <v>854931</v>
      </c>
      <c r="V10" s="15"/>
      <c r="W10" s="14">
        <f t="shared" si="4"/>
        <v>119085</v>
      </c>
      <c r="X10" s="14">
        <f t="shared" si="5"/>
        <v>119085</v>
      </c>
      <c r="Y10" s="14">
        <f t="shared" si="6"/>
        <v>833595</v>
      </c>
      <c r="Z10" s="15"/>
      <c r="AA10" s="14">
        <f>+ROUND(AVERAGE(SMALL((J10,L10,O10),{1;2;3})),0)</f>
        <v>122133</v>
      </c>
      <c r="AB10" s="14">
        <f t="shared" si="7"/>
        <v>122133</v>
      </c>
      <c r="AC10" s="14">
        <f t="shared" si="8"/>
        <v>854931</v>
      </c>
      <c r="AD10" s="15"/>
      <c r="AE10" s="14">
        <f t="shared" si="9"/>
        <v>33306</v>
      </c>
      <c r="AF10" s="14">
        <f t="shared" si="10"/>
        <v>88827</v>
      </c>
      <c r="AG10" s="14">
        <f t="shared" si="11"/>
        <v>155439</v>
      </c>
    </row>
    <row r="11" spans="1:33">
      <c r="A11" s="83" t="s">
        <v>66</v>
      </c>
      <c r="B11" s="60"/>
      <c r="C11" s="61"/>
      <c r="D11" s="4">
        <v>400</v>
      </c>
      <c r="E11" s="26">
        <v>23072</v>
      </c>
      <c r="F11" s="26">
        <v>9228800</v>
      </c>
      <c r="G11" s="9"/>
      <c r="H11" s="9"/>
      <c r="I11" s="5">
        <v>23000</v>
      </c>
      <c r="J11" s="6">
        <v>23000</v>
      </c>
      <c r="K11" s="6">
        <f t="shared" si="0"/>
        <v>9200000</v>
      </c>
      <c r="L11" s="1">
        <v>17800</v>
      </c>
      <c r="M11" s="2">
        <v>17800</v>
      </c>
      <c r="N11" s="2">
        <v>7120000</v>
      </c>
      <c r="O11" s="1">
        <v>30000</v>
      </c>
      <c r="P11" s="2">
        <v>30000</v>
      </c>
      <c r="Q11" s="2">
        <v>12000000</v>
      </c>
      <c r="S11" s="14">
        <f t="shared" si="1"/>
        <v>23600</v>
      </c>
      <c r="T11" s="14">
        <f t="shared" si="2"/>
        <v>23600</v>
      </c>
      <c r="U11" s="14">
        <f t="shared" si="3"/>
        <v>9440000</v>
      </c>
      <c r="V11" s="15"/>
      <c r="W11" s="14">
        <f t="shared" si="4"/>
        <v>23072</v>
      </c>
      <c r="X11" s="14">
        <f t="shared" si="5"/>
        <v>23072</v>
      </c>
      <c r="Y11" s="14">
        <f t="shared" si="6"/>
        <v>9228800</v>
      </c>
      <c r="Z11" s="15"/>
      <c r="AA11" s="14">
        <f>+ROUND(AVERAGE(SMALL((J11,L11,O11),{1;2;3})),0)</f>
        <v>23600</v>
      </c>
      <c r="AB11" s="14">
        <f t="shared" si="7"/>
        <v>23600</v>
      </c>
      <c r="AC11" s="14">
        <f t="shared" si="8"/>
        <v>9440000</v>
      </c>
      <c r="AD11" s="15"/>
      <c r="AE11" s="14">
        <f t="shared" si="9"/>
        <v>6122</v>
      </c>
      <c r="AF11" s="14">
        <f t="shared" si="10"/>
        <v>17478</v>
      </c>
      <c r="AG11" s="14">
        <f t="shared" si="11"/>
        <v>29722</v>
      </c>
    </row>
    <row r="12" spans="1:33" ht="15" customHeight="1">
      <c r="A12" s="83" t="s">
        <v>67</v>
      </c>
      <c r="B12" s="60"/>
      <c r="C12" s="61"/>
      <c r="D12" s="4">
        <v>50</v>
      </c>
      <c r="E12" s="26">
        <v>27460</v>
      </c>
      <c r="F12" s="26">
        <v>1373000</v>
      </c>
      <c r="G12" s="9"/>
      <c r="H12" s="9"/>
      <c r="I12" s="5">
        <v>29000</v>
      </c>
      <c r="J12" s="6">
        <v>29000</v>
      </c>
      <c r="K12" s="6">
        <f t="shared" si="0"/>
        <v>1450000</v>
      </c>
      <c r="L12" s="1">
        <v>20400</v>
      </c>
      <c r="M12" s="2">
        <v>20400</v>
      </c>
      <c r="N12" s="2">
        <v>1020000</v>
      </c>
      <c r="O12" s="1">
        <v>35000</v>
      </c>
      <c r="P12" s="2">
        <v>35000</v>
      </c>
      <c r="Q12" s="2">
        <v>1750000</v>
      </c>
      <c r="S12" s="14">
        <f t="shared" si="1"/>
        <v>28133</v>
      </c>
      <c r="T12" s="14">
        <f t="shared" si="2"/>
        <v>28133</v>
      </c>
      <c r="U12" s="14">
        <f t="shared" si="3"/>
        <v>1406650</v>
      </c>
      <c r="V12" s="15"/>
      <c r="W12" s="14">
        <f t="shared" si="4"/>
        <v>27460</v>
      </c>
      <c r="X12" s="14">
        <f t="shared" si="5"/>
        <v>27460</v>
      </c>
      <c r="Y12" s="14">
        <f t="shared" si="6"/>
        <v>1373000</v>
      </c>
      <c r="Z12" s="15"/>
      <c r="AA12" s="14">
        <f>+ROUND(AVERAGE(SMALL((J12,L12,O12),{1;2;3})),0)</f>
        <v>28133</v>
      </c>
      <c r="AB12" s="14">
        <f t="shared" si="7"/>
        <v>28133</v>
      </c>
      <c r="AC12" s="14">
        <f t="shared" si="8"/>
        <v>1406650</v>
      </c>
      <c r="AD12" s="15"/>
      <c r="AE12" s="14">
        <f t="shared" si="9"/>
        <v>7338</v>
      </c>
      <c r="AF12" s="14">
        <f t="shared" si="10"/>
        <v>20795</v>
      </c>
      <c r="AG12" s="14">
        <f t="shared" si="11"/>
        <v>35471</v>
      </c>
    </row>
    <row r="13" spans="1:33" ht="15" customHeight="1">
      <c r="A13" s="83" t="s">
        <v>68</v>
      </c>
      <c r="B13" s="60"/>
      <c r="C13" s="61"/>
      <c r="D13" s="4">
        <v>10</v>
      </c>
      <c r="E13" s="26">
        <v>50623</v>
      </c>
      <c r="F13" s="26">
        <v>506230</v>
      </c>
      <c r="G13" s="9"/>
      <c r="H13" s="9"/>
      <c r="I13" s="5">
        <v>81900</v>
      </c>
      <c r="J13" s="6">
        <v>81900</v>
      </c>
      <c r="K13" s="6">
        <f t="shared" si="0"/>
        <v>819000</v>
      </c>
      <c r="L13" s="1">
        <v>35200</v>
      </c>
      <c r="M13" s="2">
        <v>35200</v>
      </c>
      <c r="N13" s="2">
        <v>352000</v>
      </c>
      <c r="O13" s="1">
        <v>45000</v>
      </c>
      <c r="P13" s="2">
        <v>45000</v>
      </c>
      <c r="Q13" s="2">
        <v>450000</v>
      </c>
      <c r="S13" s="14">
        <f t="shared" si="1"/>
        <v>54033</v>
      </c>
      <c r="T13" s="14">
        <f t="shared" si="2"/>
        <v>54033</v>
      </c>
      <c r="U13" s="14">
        <f t="shared" si="3"/>
        <v>540330</v>
      </c>
      <c r="V13" s="15"/>
      <c r="W13" s="14">
        <f t="shared" si="4"/>
        <v>50623</v>
      </c>
      <c r="X13" s="14">
        <f t="shared" si="5"/>
        <v>50623</v>
      </c>
      <c r="Y13" s="14">
        <f t="shared" si="6"/>
        <v>506230</v>
      </c>
      <c r="Z13" s="15"/>
      <c r="AA13" s="14">
        <f>+ROUND(AVERAGE(SMALL((J13,L13,O13),{1;2;3})),0)</f>
        <v>54033</v>
      </c>
      <c r="AB13" s="14">
        <f t="shared" si="7"/>
        <v>54033</v>
      </c>
      <c r="AC13" s="14">
        <f t="shared" si="8"/>
        <v>540330</v>
      </c>
      <c r="AD13" s="15"/>
      <c r="AE13" s="14">
        <f t="shared" si="9"/>
        <v>24626</v>
      </c>
      <c r="AF13" s="14">
        <f t="shared" si="10"/>
        <v>29407</v>
      </c>
      <c r="AG13" s="14">
        <f t="shared" si="11"/>
        <v>78659</v>
      </c>
    </row>
    <row r="14" spans="1:33">
      <c r="A14" s="83" t="s">
        <v>69</v>
      </c>
      <c r="B14" s="60"/>
      <c r="C14" s="61"/>
      <c r="D14" s="4">
        <v>300</v>
      </c>
      <c r="E14" s="26">
        <v>42488</v>
      </c>
      <c r="F14" s="26">
        <v>12746400</v>
      </c>
      <c r="G14" s="9"/>
      <c r="H14" s="9"/>
      <c r="I14" s="5">
        <v>37000</v>
      </c>
      <c r="J14" s="6">
        <v>37000</v>
      </c>
      <c r="K14" s="6">
        <f t="shared" si="0"/>
        <v>11100000</v>
      </c>
      <c r="L14" s="1">
        <v>34550</v>
      </c>
      <c r="M14" s="2">
        <v>34550</v>
      </c>
      <c r="N14" s="2">
        <v>10365000</v>
      </c>
      <c r="O14" s="1">
        <v>60000</v>
      </c>
      <c r="P14" s="2">
        <v>60000</v>
      </c>
      <c r="Q14" s="2">
        <v>18000000</v>
      </c>
      <c r="S14" s="14">
        <f t="shared" si="1"/>
        <v>43850</v>
      </c>
      <c r="T14" s="14">
        <f t="shared" si="2"/>
        <v>43850</v>
      </c>
      <c r="U14" s="14">
        <f t="shared" si="3"/>
        <v>13155000</v>
      </c>
      <c r="V14" s="15"/>
      <c r="W14" s="14">
        <f t="shared" si="4"/>
        <v>42488</v>
      </c>
      <c r="X14" s="14">
        <f t="shared" si="5"/>
        <v>42488</v>
      </c>
      <c r="Y14" s="14">
        <f t="shared" si="6"/>
        <v>12746400</v>
      </c>
      <c r="Z14" s="15"/>
      <c r="AA14" s="14">
        <f>+ROUND(AVERAGE(SMALL((J14,L14,O14),{1;2;3})),0)</f>
        <v>43850</v>
      </c>
      <c r="AB14" s="14">
        <f t="shared" si="7"/>
        <v>43850</v>
      </c>
      <c r="AC14" s="14">
        <f t="shared" si="8"/>
        <v>13155000</v>
      </c>
      <c r="AD14" s="15"/>
      <c r="AE14" s="14">
        <f t="shared" si="9"/>
        <v>14040</v>
      </c>
      <c r="AF14" s="14">
        <f t="shared" si="10"/>
        <v>29810</v>
      </c>
      <c r="AG14" s="14">
        <f t="shared" si="11"/>
        <v>57890</v>
      </c>
    </row>
    <row r="15" spans="1:33" s="8" customFormat="1">
      <c r="A15" s="90" t="s">
        <v>70</v>
      </c>
      <c r="B15" s="60"/>
      <c r="C15" s="61"/>
      <c r="D15" s="10">
        <f>SUM(D6:D14)</f>
        <v>1227</v>
      </c>
      <c r="E15" s="20"/>
      <c r="F15" s="20">
        <v>54079775</v>
      </c>
      <c r="G15" s="25"/>
      <c r="H15" s="25"/>
      <c r="I15" s="94"/>
      <c r="J15" s="61"/>
      <c r="K15" s="7">
        <f>SUM(K6:K14)</f>
        <v>55532500</v>
      </c>
      <c r="L15" s="94"/>
      <c r="M15" s="61"/>
      <c r="N15" s="3">
        <f>SUM(N6:N14)</f>
        <v>54836800</v>
      </c>
      <c r="O15" s="100"/>
      <c r="P15" s="101"/>
      <c r="Q15" s="3">
        <f>SUM(Q6:Q14)</f>
        <v>56080000</v>
      </c>
      <c r="S15" s="16">
        <f>SUM(S6:S14)</f>
        <v>525032</v>
      </c>
      <c r="T15" s="16">
        <f>SUM(T6:T14)</f>
        <v>525032</v>
      </c>
      <c r="U15" s="16">
        <f>SUM(U6:U14)</f>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95" t="s">
        <v>45</v>
      </c>
      <c r="B17" s="96"/>
      <c r="C17" s="68"/>
      <c r="D17" s="93" t="s">
        <v>46</v>
      </c>
      <c r="E17" s="88" t="s">
        <v>47</v>
      </c>
      <c r="F17" s="88" t="s">
        <v>48</v>
      </c>
    </row>
    <row r="18" spans="1:6">
      <c r="A18" s="97"/>
      <c r="B18" s="97"/>
      <c r="C18" s="98"/>
      <c r="D18" s="89"/>
      <c r="E18" s="89"/>
      <c r="F18" s="89"/>
    </row>
    <row r="19" spans="1:6">
      <c r="A19" s="99"/>
      <c r="B19" s="99"/>
      <c r="C19" s="70"/>
      <c r="D19" s="67"/>
      <c r="E19" s="67"/>
      <c r="F19" s="67"/>
    </row>
    <row r="20" spans="1:6">
      <c r="A20" s="83" t="s">
        <v>61</v>
      </c>
      <c r="B20" s="60"/>
      <c r="C20" s="61"/>
      <c r="D20" s="4">
        <v>50</v>
      </c>
      <c r="E20" s="9">
        <v>67097</v>
      </c>
      <c r="F20" s="9">
        <f t="shared" ref="F20:F28" si="12">D20*E20</f>
        <v>3354850</v>
      </c>
    </row>
    <row r="21" spans="1:6">
      <c r="A21" s="83" t="s">
        <v>62</v>
      </c>
      <c r="B21" s="60"/>
      <c r="C21" s="61"/>
      <c r="D21" s="4">
        <v>350</v>
      </c>
      <c r="E21" s="9">
        <v>67097</v>
      </c>
      <c r="F21" s="9">
        <f t="shared" si="12"/>
        <v>23483950</v>
      </c>
    </row>
    <row r="22" spans="1:6">
      <c r="A22" s="83" t="s">
        <v>63</v>
      </c>
      <c r="B22" s="60"/>
      <c r="C22" s="61"/>
      <c r="D22" s="4">
        <v>50</v>
      </c>
      <c r="E22" s="9">
        <v>36005</v>
      </c>
      <c r="F22" s="9">
        <f t="shared" si="12"/>
        <v>1800250</v>
      </c>
    </row>
    <row r="23" spans="1:6">
      <c r="A23" s="83" t="s">
        <v>64</v>
      </c>
      <c r="B23" s="60"/>
      <c r="C23" s="61"/>
      <c r="D23" s="4">
        <v>10</v>
      </c>
      <c r="E23" s="9">
        <v>75270</v>
      </c>
      <c r="F23" s="9">
        <f t="shared" si="12"/>
        <v>752700</v>
      </c>
    </row>
    <row r="24" spans="1:6">
      <c r="A24" s="83" t="s">
        <v>65</v>
      </c>
      <c r="B24" s="60"/>
      <c r="C24" s="61"/>
      <c r="D24" s="4">
        <v>7</v>
      </c>
      <c r="E24" s="9">
        <v>119085</v>
      </c>
      <c r="F24" s="9">
        <f t="shared" si="12"/>
        <v>833595</v>
      </c>
    </row>
    <row r="25" spans="1:6">
      <c r="A25" s="83" t="s">
        <v>66</v>
      </c>
      <c r="B25" s="60"/>
      <c r="C25" s="61"/>
      <c r="D25" s="4">
        <v>400</v>
      </c>
      <c r="E25" s="9">
        <v>23072</v>
      </c>
      <c r="F25" s="9">
        <f t="shared" si="12"/>
        <v>9228800</v>
      </c>
    </row>
    <row r="26" spans="1:6">
      <c r="A26" s="83" t="s">
        <v>67</v>
      </c>
      <c r="B26" s="60"/>
      <c r="C26" s="61"/>
      <c r="D26" s="4">
        <v>50</v>
      </c>
      <c r="E26" s="9">
        <v>27460</v>
      </c>
      <c r="F26" s="9">
        <f t="shared" si="12"/>
        <v>1373000</v>
      </c>
    </row>
    <row r="27" spans="1:6">
      <c r="A27" s="83" t="s">
        <v>68</v>
      </c>
      <c r="B27" s="60"/>
      <c r="C27" s="61"/>
      <c r="D27" s="4">
        <v>10</v>
      </c>
      <c r="E27" s="9">
        <v>50623</v>
      </c>
      <c r="F27" s="9">
        <f t="shared" si="12"/>
        <v>506230</v>
      </c>
    </row>
    <row r="28" spans="1:6">
      <c r="A28" s="83" t="s">
        <v>69</v>
      </c>
      <c r="B28" s="60"/>
      <c r="C28" s="61"/>
      <c r="D28" s="4">
        <v>300</v>
      </c>
      <c r="E28" s="9">
        <v>42488</v>
      </c>
      <c r="F28" s="9">
        <f t="shared" si="12"/>
        <v>12746400</v>
      </c>
    </row>
    <row r="29" spans="1:6">
      <c r="A29" s="90" t="s">
        <v>70</v>
      </c>
      <c r="B29" s="60"/>
      <c r="C29" s="61"/>
      <c r="D29" s="10">
        <f>SUM(D20:D28)</f>
        <v>1227</v>
      </c>
      <c r="E29" s="25"/>
      <c r="F29" s="25">
        <f>SUM(F20:F28)</f>
        <v>54079775</v>
      </c>
    </row>
  </sheetData>
  <mergeCells count="59">
    <mergeCell ref="A27:C27"/>
    <mergeCell ref="O15:P15"/>
    <mergeCell ref="AF4:AF5"/>
    <mergeCell ref="A21:C21"/>
    <mergeCell ref="O4:O5"/>
    <mergeCell ref="A12:C12"/>
    <mergeCell ref="A3:C5"/>
    <mergeCell ref="A26:C26"/>
    <mergeCell ref="Q4:Q5"/>
    <mergeCell ref="A23:C23"/>
    <mergeCell ref="A14:C14"/>
    <mergeCell ref="A8:C8"/>
    <mergeCell ref="AA4:AA5"/>
    <mergeCell ref="A22:C22"/>
    <mergeCell ref="L15:M15"/>
    <mergeCell ref="A25:C25"/>
    <mergeCell ref="A17:C19"/>
    <mergeCell ref="O3:Q3"/>
    <mergeCell ref="A11:C11"/>
    <mergeCell ref="M4:M5"/>
    <mergeCell ref="A24:C24"/>
    <mergeCell ref="D3:D5"/>
    <mergeCell ref="F17:F19"/>
    <mergeCell ref="T4:T5"/>
    <mergeCell ref="I15:J15"/>
    <mergeCell ref="W3:Y3"/>
    <mergeCell ref="I3:K3"/>
    <mergeCell ref="A29:C29"/>
    <mergeCell ref="A20:C20"/>
    <mergeCell ref="AA3:AC3"/>
    <mergeCell ref="A10:C10"/>
    <mergeCell ref="A28:C28"/>
    <mergeCell ref="A13:C13"/>
    <mergeCell ref="E17:E19"/>
    <mergeCell ref="X4:X5"/>
    <mergeCell ref="I4:I5"/>
    <mergeCell ref="K4:K5"/>
    <mergeCell ref="A9:C9"/>
    <mergeCell ref="F3:F5"/>
    <mergeCell ref="D17:D19"/>
    <mergeCell ref="S4:S5"/>
    <mergeCell ref="U4:U5"/>
    <mergeCell ref="A15:C15"/>
    <mergeCell ref="AE3:AG3"/>
    <mergeCell ref="A7:C7"/>
    <mergeCell ref="L3:N3"/>
    <mergeCell ref="AE4:AE5"/>
    <mergeCell ref="Y4:Y5"/>
    <mergeCell ref="N4:N5"/>
    <mergeCell ref="AG4:AG5"/>
    <mergeCell ref="P4:P5"/>
    <mergeCell ref="AC4:AC5"/>
    <mergeCell ref="E3:E5"/>
    <mergeCell ref="J4:J5"/>
    <mergeCell ref="L4:L5"/>
    <mergeCell ref="AB4:AB5"/>
    <mergeCell ref="W4:W5"/>
    <mergeCell ref="A6:C6"/>
    <mergeCell ref="S3:U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SDC (2)</vt:lpstr>
      <vt:lpstr>Hoja1</vt:lpstr>
      <vt:lpstr>Borrador</vt:lpstr>
      <vt:lpstr>'SDC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Angela Veronica Lizcano Quintero</cp:lastModifiedBy>
  <cp:lastPrinted>2025-06-19T12:29:06Z</cp:lastPrinted>
  <dcterms:created xsi:type="dcterms:W3CDTF">2018-02-05T20:14:19Z</dcterms:created>
  <dcterms:modified xsi:type="dcterms:W3CDTF">2026-09-04T15:49:01Z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2025-06-16T18:42:07Z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920183b3-dc56-4c3c-b39b-c3c9141eab89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