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25"/>
  <workbookPr/>
  <mc:AlternateContent xmlns:mc="http://schemas.openxmlformats.org/markup-compatibility/2006">
    <mc:Choice Requires="x15">
      <x15ac:absPath xmlns:x15ac="http://schemas.microsoft.com/office/spreadsheetml/2010/11/ac" url="D:\Users\ocossiom\Documents\AADOCUMENTOS OMAIRA_2024\AA VIGENCIA 2026\MANTENIMIENTO DE MOTOBOMBA\CotizaciónActualizada\"/>
    </mc:Choice>
  </mc:AlternateContent>
  <xr:revisionPtr revIDLastSave="116" documentId="13_ncr:1_{D6735DEA-FB6F-43C9-8ABD-ED623F9F5A5D}" xr6:coauthVersionLast="47" xr6:coauthVersionMax="47" xr10:uidLastSave="{EAEC8281-9EDC-4867-B9F2-F2E5EF3ACB34}"/>
  <bookViews>
    <workbookView xWindow="-45" yWindow="0" windowWidth="26370" windowHeight="15480" xr2:uid="{39E91150-4550-41E2-8F83-1E3317D6866D}"/>
  </bookViews>
  <sheets>
    <sheet name="PROMEDIO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49" i="1" l="1"/>
  <c r="F49" i="1"/>
  <c r="E50" i="1"/>
  <c r="F50" i="1"/>
  <c r="E51" i="1"/>
  <c r="F51" i="1"/>
  <c r="E52" i="1"/>
  <c r="F52" i="1"/>
  <c r="E53" i="1"/>
  <c r="F53" i="1"/>
  <c r="E54" i="1"/>
  <c r="F54" i="1"/>
  <c r="E55" i="1"/>
  <c r="F55" i="1"/>
  <c r="E56" i="1"/>
  <c r="F56" i="1"/>
  <c r="E57" i="1"/>
  <c r="F57" i="1"/>
  <c r="E58" i="1"/>
  <c r="F58" i="1"/>
  <c r="E59" i="1"/>
  <c r="F59" i="1"/>
  <c r="E60" i="1"/>
  <c r="F60" i="1"/>
  <c r="E61" i="1"/>
  <c r="F61" i="1"/>
  <c r="E62" i="1"/>
  <c r="F62" i="1"/>
  <c r="E63" i="1"/>
  <c r="F63" i="1"/>
  <c r="E64" i="1"/>
  <c r="F64" i="1"/>
  <c r="E48" i="1"/>
  <c r="F48" i="1" s="1"/>
  <c r="F65" i="1" s="1"/>
  <c r="E41" i="1"/>
  <c r="F41" i="1" s="1"/>
  <c r="E40" i="1"/>
  <c r="F40" i="1" s="1"/>
  <c r="E39" i="1"/>
  <c r="F39" i="1" s="1"/>
  <c r="E38" i="1"/>
  <c r="F38" i="1" s="1"/>
  <c r="E33" i="1"/>
  <c r="F33" i="1"/>
  <c r="E34" i="1"/>
  <c r="F34" i="1"/>
  <c r="E35" i="1"/>
  <c r="F35" i="1"/>
  <c r="E36" i="1"/>
  <c r="F36" i="1"/>
  <c r="E32" i="1"/>
  <c r="F32" i="1" s="1"/>
  <c r="E28" i="1"/>
  <c r="F28" i="1"/>
  <c r="E29" i="1"/>
  <c r="F29" i="1"/>
  <c r="E30" i="1"/>
  <c r="F30" i="1"/>
  <c r="E27" i="1"/>
  <c r="F27" i="1" s="1"/>
  <c r="E23" i="1"/>
  <c r="F23" i="1"/>
  <c r="E24" i="1"/>
  <c r="F24" i="1"/>
  <c r="E25" i="1"/>
  <c r="F25" i="1"/>
  <c r="E22" i="1"/>
  <c r="F22" i="1" s="1"/>
  <c r="E15" i="1"/>
  <c r="F15" i="1"/>
  <c r="E16" i="1"/>
  <c r="F16" i="1"/>
  <c r="E17" i="1"/>
  <c r="F17" i="1"/>
  <c r="E18" i="1"/>
  <c r="F18" i="1"/>
  <c r="E19" i="1"/>
  <c r="F19" i="1"/>
  <c r="E20" i="1"/>
  <c r="F20" i="1"/>
  <c r="E14" i="1"/>
  <c r="F14" i="1" s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5" i="1"/>
  <c r="F5" i="1" s="1"/>
  <c r="F66" i="1" l="1"/>
  <c r="F67" i="1" s="1"/>
  <c r="F70" i="1" s="1"/>
  <c r="A57" i="1"/>
  <c r="A58" i="1" s="1"/>
  <c r="A59" i="1" s="1"/>
  <c r="A60" i="1" s="1"/>
  <c r="A61" i="1" s="1"/>
  <c r="A62" i="1" s="1"/>
  <c r="A63" i="1" s="1"/>
  <c r="A64" i="1" s="1"/>
  <c r="F42" i="1" l="1"/>
  <c r="A49" i="1"/>
  <c r="A50" i="1" s="1"/>
  <c r="A51" i="1" s="1"/>
  <c r="A52" i="1" s="1"/>
  <c r="A53" i="1" s="1"/>
  <c r="A54" i="1" s="1"/>
  <c r="A55" i="1" s="1"/>
  <c r="A6" i="1"/>
  <c r="A7" i="1" s="1"/>
  <c r="A8" i="1" s="1"/>
  <c r="A9" i="1" s="1"/>
  <c r="A10" i="1" s="1"/>
  <c r="A11" i="1" s="1"/>
  <c r="A12" i="1" s="1"/>
  <c r="A15" i="1" s="1"/>
  <c r="A16" i="1" s="1"/>
  <c r="A17" i="1" s="1"/>
  <c r="A18" i="1" s="1"/>
  <c r="A19" i="1" s="1"/>
  <c r="A20" i="1" s="1"/>
  <c r="A23" i="1" s="1"/>
  <c r="A24" i="1" s="1"/>
  <c r="A25" i="1" s="1"/>
  <c r="F43" i="1" l="1"/>
  <c r="F44" i="1" s="1"/>
  <c r="F69" i="1" s="1"/>
  <c r="F71" i="1" s="1"/>
  <c r="A27" i="1"/>
  <c r="A28" i="1" s="1"/>
  <c r="A29" i="1" s="1"/>
  <c r="A30" i="1" s="1"/>
  <c r="A32" i="1" s="1"/>
  <c r="A33" i="1" s="1"/>
  <c r="A34" i="1" s="1"/>
  <c r="A35" i="1" s="1"/>
  <c r="A36" i="1" s="1"/>
  <c r="A38" i="1" s="1"/>
  <c r="A39" i="1" s="1"/>
  <c r="A40" i="1" s="1"/>
  <c r="A41" i="1" s="1"/>
</calcChain>
</file>

<file path=xl/sharedStrings.xml><?xml version="1.0" encoding="utf-8"?>
<sst xmlns="http://schemas.openxmlformats.org/spreadsheetml/2006/main" count="133" uniqueCount="71">
  <si>
    <t>MANTENIMIENTO PREVENTIVO Y CORRECTIVO DE MOTOBOMBAS Y TANQUES HIDROACUMULADORES (HIDROFLÓ) PARA LAS SEDES A CARGO DE LA DESAJ MEDELLÍN.</t>
  </si>
  <si>
    <t>ÍTEM</t>
  </si>
  <si>
    <t>DESCRIPCIÓN</t>
  </si>
  <si>
    <t>UND.</t>
  </si>
  <si>
    <t>CANT.</t>
  </si>
  <si>
    <t>V. UNIT</t>
  </si>
  <si>
    <t>VALOR TOTAL</t>
  </si>
  <si>
    <t>PROPUESTA 1 GPS ELECTRONIC</t>
  </si>
  <si>
    <t>PROPUESTA 2 INCEB</t>
  </si>
  <si>
    <t>PROPUESTA 3 PC INGENIERIA</t>
  </si>
  <si>
    <t>V. UNITARIO</t>
  </si>
  <si>
    <r>
      <t>Electrobomba Trifásica autocebante marca Barnes de 5.0 HP  220/440V con succión 3" y descarga en 2" (pozo séptico sótano Edificio José Félix de Restrepo - Cra 52 # 42-73 Medellín, Antioquia) Aguas negras</t>
    </r>
    <r>
      <rPr>
        <sz val="8"/>
        <color rgb="FF000000"/>
        <rFont val="Arial"/>
        <family val="2"/>
      </rPr>
      <t> </t>
    </r>
  </si>
  <si>
    <t>Revisión y prueba de funcionamiento de motobomba y mantenimiento preventivo del tablero eléctrico</t>
  </si>
  <si>
    <t>UND  </t>
  </si>
  <si>
    <r>
      <t xml:space="preserve">Desinstalación, transporte, reinstalación, puesta en funcionamiento. </t>
    </r>
    <r>
      <rPr>
        <b/>
        <sz val="8"/>
        <color rgb="FF000000"/>
        <rFont val="Arial"/>
        <family val="2"/>
      </rPr>
      <t>-SI APLICA</t>
    </r>
    <r>
      <rPr>
        <sz val="8"/>
        <color rgb="FF000000"/>
        <rFont val="Arial"/>
        <family val="2"/>
      </rPr>
      <t>  </t>
    </r>
  </si>
  <si>
    <t>Cambio de empaquetadura (Incluye sello mecánico).  </t>
  </si>
  <si>
    <t>Cambio de rodamientos del motor.  </t>
  </si>
  <si>
    <t>Cambio de Anillo de fricción impulsor.  SI APLICA</t>
  </si>
  <si>
    <t>Cambio de Buje eje en acero inoxidable o bronce (Bz).  -SI APLICA  </t>
  </si>
  <si>
    <r>
      <t xml:space="preserve">Bobinado motor - </t>
    </r>
    <r>
      <rPr>
        <b/>
        <sz val="8"/>
        <color rgb="FF000000"/>
        <rFont val="Arial"/>
        <family val="2"/>
      </rPr>
      <t>SI APLICA</t>
    </r>
  </si>
  <si>
    <r>
      <t>Cambio de granada cheque 3".  </t>
    </r>
    <r>
      <rPr>
        <b/>
        <sz val="8"/>
        <color rgb="FF000000"/>
        <rFont val="Arial"/>
        <family val="2"/>
      </rPr>
      <t>SI APLICA</t>
    </r>
  </si>
  <si>
    <r>
      <t>Electrobomba trifásica de 15.0 HP 220/440 con bomba Barnes (Sótano Edificio José Félix de Restrepo - Cra 52 # 42-73 Medellín, Antioquia). </t>
    </r>
    <r>
      <rPr>
        <sz val="8"/>
        <color rgb="FF000000"/>
        <rFont val="Arial"/>
        <family val="2"/>
      </rPr>
      <t> </t>
    </r>
  </si>
  <si>
    <t>Desinstalación, transporte, reinstalación, puesta en funcionamiento, y pruebas de funcionamiento.  </t>
  </si>
  <si>
    <t>Cambio de Buje eje en acero inoxidable o bronce (Bz).  SI APLICA</t>
  </si>
  <si>
    <r>
      <t>Bobinado motor </t>
    </r>
    <r>
      <rPr>
        <b/>
        <sz val="8"/>
        <color rgb="FF000000"/>
        <rFont val="Arial"/>
        <family val="2"/>
      </rPr>
      <t>SI APLICA</t>
    </r>
  </si>
  <si>
    <r>
      <t>Tanque Hidroacumulador (hidrofló) de 200 litros Membrana Butyl con dos presostatos (subestación piso 28 Edificio José Félix de Restrepo - Cra 52 # 42-73 Medellín, Antioquia). </t>
    </r>
    <r>
      <rPr>
        <sz val="8"/>
        <color rgb="FF000000"/>
        <rFont val="Arial"/>
        <family val="2"/>
      </rPr>
      <t> </t>
    </r>
  </si>
  <si>
    <t>Revisión y prueba de funcionamiento de tanque hidroacumuladores y mantenimiento del tablero eléctrico</t>
  </si>
  <si>
    <t>Desinstalación, transporte, recarga, reinstalación ajuste y puesta en funcionamiento.  SI APLICA</t>
  </si>
  <si>
    <r>
      <t>Cambio de Membrana Butyl.  </t>
    </r>
    <r>
      <rPr>
        <b/>
        <sz val="8"/>
        <color rgb="FF000000"/>
        <rFont val="Arial"/>
        <family val="2"/>
      </rPr>
      <t>SI APLICA</t>
    </r>
  </si>
  <si>
    <r>
      <t>Cambio de manómetro y presostatos -</t>
    </r>
    <r>
      <rPr>
        <b/>
        <sz val="8"/>
        <color rgb="FF000000"/>
        <rFont val="Arial"/>
        <family val="2"/>
      </rPr>
      <t xml:space="preserve"> SI APLICA</t>
    </r>
  </si>
  <si>
    <r>
      <t>Tanque Hidroacumulador (hidrofló) de 300 litros Membrana Butyl (Calle 100 # 13 - 75 Palacio de Justicia de Turbo, Antioquia) </t>
    </r>
    <r>
      <rPr>
        <sz val="8"/>
        <color rgb="FF000000"/>
        <rFont val="Arial"/>
        <family val="2"/>
      </rPr>
      <t> </t>
    </r>
  </si>
  <si>
    <t>Revisión y prueba de funcionamiento de tanque hidroacumulador y mantenimiento del tablero eléctrico</t>
  </si>
  <si>
    <t>Desinstalación, transporte, Recarga, reinstalación, y puesta en funcionamiento.  SI APLICA</t>
  </si>
  <si>
    <r>
      <t>Cambio de Membrana Butyl. </t>
    </r>
    <r>
      <rPr>
        <b/>
        <sz val="8"/>
        <color rgb="FF000000"/>
        <rFont val="Arial"/>
        <family val="2"/>
      </rPr>
      <t> SI APLICA</t>
    </r>
  </si>
  <si>
    <r>
      <t>Cambio de manómetro </t>
    </r>
    <r>
      <rPr>
        <b/>
        <sz val="8"/>
        <color rgb="FF000000"/>
        <rFont val="Arial"/>
        <family val="2"/>
      </rPr>
      <t>SI APLICA</t>
    </r>
  </si>
  <si>
    <t>UND </t>
  </si>
  <si>
    <r>
      <t>Electrobomba sumergible de 1HP trifásica 220/440V marca Barnes (Edificio Álvaro Medina Ochoa - Cra 43 N°38 Sur-42 Envigado, Antioquia). </t>
    </r>
    <r>
      <rPr>
        <sz val="8"/>
        <color rgb="FF000000"/>
        <rFont val="Arial"/>
        <family val="2"/>
      </rPr>
      <t> </t>
    </r>
  </si>
  <si>
    <t>Desinstalación, transporte, reinstalación, puesta en funcionamiento, revisión de controles, cambio de tornillería en acero inoxidable, y pruebas de funcionamiento.  SI APLICA</t>
  </si>
  <si>
    <r>
      <t>Cambiar sensores de bajo nivel </t>
    </r>
    <r>
      <rPr>
        <b/>
        <sz val="8"/>
        <color rgb="FF000000"/>
        <rFont val="Arial"/>
        <family val="2"/>
      </rPr>
      <t>SI APLICA</t>
    </r>
  </si>
  <si>
    <r>
      <t xml:space="preserve">Cheques cortina en bronce de 3” o 2” </t>
    </r>
    <r>
      <rPr>
        <b/>
        <sz val="8"/>
        <color rgb="FF000000"/>
        <rFont val="Arial"/>
        <family val="2"/>
      </rPr>
      <t>SI APLICA</t>
    </r>
  </si>
  <si>
    <r>
      <t>Válvulas de 3” o 2” en PVC con doble Universal </t>
    </r>
    <r>
      <rPr>
        <b/>
        <sz val="8"/>
        <color rgb="FF000000"/>
        <rFont val="Arial"/>
        <family val="2"/>
      </rPr>
      <t>SI APLICA</t>
    </r>
  </si>
  <si>
    <t>Tanque Hidroacumulador (hidrofló) de 500 litros Membrana Butyl (Edificio Horacio Montoya Gil - Calle 14 N°48-32 Medellín, Antioquia)</t>
  </si>
  <si>
    <t>Desinstalación, transporte, recarga, reinstalación ajuste y puesta en funcionamiento.  </t>
  </si>
  <si>
    <t>SUB-TOTAL</t>
  </si>
  <si>
    <t xml:space="preserve">IVA </t>
  </si>
  <si>
    <t>Total</t>
  </si>
  <si>
    <t>SUMINISTRO, TRANSPORTE  E INSTALACIÓN DE MOTOBOMBAS  PARA SEDES A CARGO DE LA DESAJ MEDELLÍN.</t>
  </si>
  <si>
    <t>UNIDAD</t>
  </si>
  <si>
    <t>V. TOTAL</t>
  </si>
  <si>
    <t xml:space="preserve">SUMINISTRO, TRANSPORTE E INSTALACIÓN DE MOTOBOMBA CENTRÍFUGA DE 1,5 HP con las siguientes especificaciones:; Trifásico; 220/440 V; 3500 RPM; Conexión de succión: 3 pulgadas NPT; Conexión de descarga: 3 pulgadas NPT.; Altura máxima: 57 m; Caudal máximo: 58 GPM.; Caudal medio: 40 GPM; Altura media: 40 m; Peso aproximado: 31 kg; Dimensiones aproximadas: 0.45 × 0.24 × 0.27 m.  
Características mínimas: Electrobomba construida en hierro gris clase 30; Rotor cerrado en acero inoxidable AISI 304; Paso de sólidos de 2 mm; Sello mecánico carbón–cerámica; Motor TEFC de doble voltaje; Diseño Back Pull Out para facilitar mantenimiento y trabajo continuo. Incluye la desinstalación de la motobomba existente. (Subestación piso 28- Edificio José Félix de Restrepo - Cra 52 # 42-73 Medellín, Antioquia). </t>
  </si>
  <si>
    <t>SUMINISTRO, TRANSPORTE E INSTALACIÓN DE ELECTROBOMBA AUTOCEBANTE EXTERIOR 3.0 HP, 220/440 V; Trifásica (3 fases); 60 Hz; 3.600 RPM (aprox.); Diámetro de succión y descarga 2 pulgadas (2” NPT).; Altura dinámica máxima: entre 30 y 32 mca (metros de columna de agua); 143 GPM (galones por minuto); Tipo de impulsor: Semiabierto, balanceado dinámicamente; Monobloque; Hierro fundido ASTM A-48 Clase 30; Hierro fundido ASTM A-48 Clase 30; Cerámica / Carbón / Buna-N y 70°C (158°F) operación.  Incluye la desinstalación de la motobomba existente.  (Nivel freático)- sótano Edificio José Félix de Restrepo - Cra 52 # 42-73 Medellín, Antioquia).   </t>
  </si>
  <si>
    <t xml:space="preserve">SUMINISTRO, TRANSPORTE E INSTALACIÓN DE ELECTROBOMBA SUMERGIBLE MARCA IHM DE 2,0 HP MONOFÁSICA – DIÁMETRO 3”; 220 V; 60 Hz; 3 pulgadas; Sumergible; Rotor cerrado para caudal o presión; Hierro fundido (alta resistencia al desgaste); Sello mecánico; Carcasa roscada orientable; Tipo Back Pull Out (permite desmontaje y mantenimiento sin intervenir completamente la instalación).  Incluye la desinstalación de la motobomba existente.  (Aguas lluvias rampa sótano Edificio José Félix de Restrepo - Cra 52 # 42-73 Medellín, Antioquia) </t>
  </si>
  <si>
    <t>SUMINISTRO, TRANSPORTE E INSTALACIÓN MOTOBOMBA CENTRÍFUGA DE 5 HP; con las siguientes características: 5 HP; Trifásico; 220/440 V; 3500 RPM; 2 pulgadas NPT; 2 pulgadas NPT; Altura máxima (ADT): 60 m; Caudal máximo: 80 GPM; Caudal medio: 60 GPM; Altura media: 50 m.  
Características mínimas: Electrobomba construida en hierro gris clase 30; Rotor cerrado en hierro; Paso de sólidos de 4 mm; Casquillo en acero inoxidable AISI 304; Sello mecánico carbón–cerámica; Motor TEFC doble voltaje; Diseño Back Pull Out y Operación continua. Incluye la desinstalación de la motobomba existente y disposición en un sitio autorizado por la supervisión. (Calle 100 # 13- 75 Palacio de Justicia de Turbo (Antioquia</t>
  </si>
  <si>
    <t>SUMINISTRO, TRANSPORTE E INSTALACIÓN DE MOTOBOMBA CENTRÍFUGA DE 7.5 HP; con las siguientes especificaciones: 7.5 HP; Trifásico; 220/440 V; 3500 RPM; Conexión de succión: 2 pulgadas NPT; Conexión de descarga: 2 pulgadas NPT; Altura máxima (ADT): 80 m¸ Altura media: 70 m. 
 Características mínimas: Electrobomba construida en hierro gris clase 30; Rotor cerrado en hierro; Paso de sólidos de 4 mm; Casquillo en acero inoxidable AISI 304; Sello mecánico carbón–cerámica; Motor TEFC doble voltaje; Diseño Back Pull Out y Trabajo continuo.  Incluye la desinstalación de la motobomba existente (Edificio Horacio Montoya Gil - Calle 14 N°48-32 Medellín, Antioquia).  Aguas consumo Edificio</t>
  </si>
  <si>
    <t xml:space="preserve">SUMINISTRO E INSTALACIÓN DE MOTOBOMBA SUMERGIBLE DE 5 HP TRIFASICA 220 V, con las siguientes especificaciones técnicas: 5 HP; Bomba Centrífuga sumergible; Monobloque; Descarga: 3” NPT; Paso de sólidos: Hasta 3” (50,8 mm) máximo.; Cantidad de impulsores Uno (1); Sello mecánico 1” Tipo 01; 40°C en operación continua; Conexión eléctrica: Conjunto de cable de 5 metros. 
 Cuerpo en hierro fundido ASTM A-48, Clase 30; Carcasa en hierro fundido ASTM A-48, Clase 30; Impulsor en hierro fundido ASTM A-48, Clase 30; Sello mecánico en silicio / silicio / vitón; Acople intermedio en hierro fundido ASTM A-48, Clase 30 y Empaques en buna nitrilo.  Motor Eléctrico, Diseño: NEMA B; 1.750 RPM¸ Aislamiento Clase B; y Refrigeración mediante aceite dieléctrico.  
Aplicaciones mínimas requeridas: Bombeo de agua con sólidos en suspensión; Manejo de aguas residuales; Desagüe de zonas inundadas; Operación en pozos sépticos y Control de niveles freáticos.  Incluye la desinstalación de la motobomba existente.  (Edificio Horacio Montoya Gil - Calle 14 N°48-32 Medellín, Antioquia).   Aguas servidas </t>
  </si>
  <si>
    <t xml:space="preserve">SUMINISTRO E INSTALACIÓN DE MOTOBOMBA SUMERGIBLE DE 2 HP TRIFASICA 220V , con las siguientes especificaciones técnicas: 2 HP; Bomba Centrífuga sumergible; Monobloque; Descarga: 3” NPT; Paso de sólidos: Hasta 2” (50,8 mm) máximo.; Cantidad de impulsores Uno (1); Sello mecánico 1” Tipo 01; 40°C en operación continua; Conexión eléctrica: Conjunto de cable de 5 metros. 
 Materiales mínimos de fabricación: Cuerpo en hierro fundido ASTM A-48, Clase 30; Carcasa en hierro fundido ASTM A-48, Clase 30; Impulsor en hierro fundido ASTM A-48, Clase 30; Sello mecánico en silicio / silicio / vitón; Acople intermedio en hierro fundido ASTM A-48, Clase 30 y Empaques en buna nitrilo.  
Características mínimas del motor: Eléctrico, Diseño: NEMA B; 1.750 RPM¸ Aislamiento Clase B; y Refrigeración mediante aceite dieléctrico.  
Aplicaciones mínimas requeridas: Bombeo de agua con sólidos en suspensión; Manejo de aguas residuales o negras; Desagüe de zonas inundadas; Operación en pozos sépticos y Control de niveles freáticos.  
Condiciones generales: El equipo deberá ser nuevo, original y sin uso; El oferente deberá indicar marca, referencia y ficha técnica del fabricante y se aceptarán equipos equivalentes o superiores técnicamente, siempre que acrediten cumplimiento integral de las especificaciones requeridas.  Incluye la desinstalación de la motobomba existente. (Edificio Horacio Montoya Gil - Calle 14 N°48-32 Medellín, Antioquia).  Aguas lluvias </t>
  </si>
  <si>
    <t xml:space="preserve">SUMINISTRO E INSTALACIÓN DE MOTOBOMBA SUMERGIBLE DE 1 HP, Monofásico; 120 V, 3450 RPM; Conexión de descarga: 1 ½ pulgadas NPT; Altura máxima (ADT): 18 m. 
 Características mínimas: Propulsor de doble canal; Alta capacidad de manejo de fluidos; Excelente desempeño hidráulico; Temperatura máxima del líquido: +40°C; Rango de pH permitido: 4–10; Densidad máxima del líquido: 1.2 × 10³ kg/m³; Fluctuación del rango de voltaje conforme especificación del fabricante; Tamaño máximo de partículas: 25 mm; Eje en acero inoxidable y Sello mecánico en carburo de doble cara. (edificio Horacio Montoya Gil de Apartadó). </t>
  </si>
  <si>
    <t>SUMINISTRO DE MANGUERA FLEXIBLE  1 1/2" INCLUYE ACOPLES</t>
  </si>
  <si>
    <t>ML</t>
  </si>
  <si>
    <t>SUMINISTRO E INSTALACIÓN DE ACOPLES PARA MANGUERA FLEXIBLE 1 1/2"</t>
  </si>
  <si>
    <t>Und.</t>
  </si>
  <si>
    <t>SUMINISTRO  E INSTALACIÓN DE TUBERIA  DESCARGA  3" PVC PRESION</t>
  </si>
  <si>
    <t xml:space="preserve"> SUMINISTRO DE CHEQUES CORTINA DE 3"</t>
  </si>
  <si>
    <t>SUMINISTRO DE REGISTRO CORTINA DE 3"</t>
  </si>
  <si>
    <t xml:space="preserve">SUMINISTRO E INSTALACIÓN CODO PVC PRESIÓN 3" </t>
  </si>
  <si>
    <t>SUMINISTRO E INSTALACIÓN  UNIÓN  PVC PRESIÓN DE 3"</t>
  </si>
  <si>
    <t>SUMINISTRO E INSTALACIÓN  TEE  PVC PRESIÓN DE 3"</t>
  </si>
  <si>
    <t>SUMINISTRO E INSTALACIÓN  ADAPTADOR MACHO  PVC PRESIÓN DE 3"</t>
  </si>
  <si>
    <t>MANTENIMIENTO CORRECTIVO Y PREVENTIVO</t>
  </si>
  <si>
    <t>SUMINISTRO E INSTALACIÓN</t>
  </si>
  <si>
    <t>TOTAL INTERVENCIÓN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</si>
</sst>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_-"/>
    <numFmt numFmtId="167" formatCode="_(* #,##0_);_(* \(#,##0\);_(* &quot;-&quot;??_);_(@_)"/>
    <numFmt numFmtId="168" formatCode="_-* #,##0_-;\-* #,##0_-;_-* &quot;-&quot;??_-;_-@_-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8"/>
      <color rgb="FF000000"/>
      <name val="Calibri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11">
    <xf numFmtId="0" fontId="0" fillId="0" borderId="0" xfId="0"/>
    <xf numFmtId="0" fontId="2" fillId="0" borderId="0" xfId="0" applyFont="1" applyAlignment="1">
      <alignment vertical="center"/>
    </xf>
    <xf numFmtId="165" fontId="2" fillId="0" borderId="0" xfId="2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justify" vertical="center" wrapText="1"/>
    </xf>
    <xf numFmtId="167" fontId="7" fillId="4" borderId="1" xfId="1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5" fontId="6" fillId="2" borderId="11" xfId="2" applyFont="1" applyFill="1" applyBorder="1" applyAlignment="1">
      <alignment horizontal="center" vertical="center"/>
    </xf>
    <xf numFmtId="168" fontId="8" fillId="5" borderId="1" xfId="1" applyNumberFormat="1" applyFont="1" applyFill="1" applyBorder="1" applyAlignment="1">
      <alignment vertical="center" wrapText="1"/>
    </xf>
    <xf numFmtId="168" fontId="8" fillId="6" borderId="1" xfId="1" applyNumberFormat="1" applyFont="1" applyFill="1" applyBorder="1" applyAlignment="1">
      <alignment vertical="center" wrapText="1"/>
    </xf>
    <xf numFmtId="168" fontId="8" fillId="7" borderId="1" xfId="1" applyNumberFormat="1" applyFont="1" applyFill="1" applyBorder="1" applyAlignment="1">
      <alignment vertical="center" wrapText="1"/>
    </xf>
    <xf numFmtId="0" fontId="2" fillId="7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6" fillId="6" borderId="0" xfId="0" applyFont="1" applyFill="1" applyAlignment="1">
      <alignment vertical="center"/>
    </xf>
    <xf numFmtId="168" fontId="8" fillId="6" borderId="1" xfId="1" applyNumberFormat="1" applyFont="1" applyFill="1" applyBorder="1" applyAlignment="1">
      <alignment horizontal="center" vertical="center" wrapText="1"/>
    </xf>
    <xf numFmtId="168" fontId="8" fillId="7" borderId="1" xfId="1" applyNumberFormat="1" applyFont="1" applyFill="1" applyBorder="1" applyAlignment="1">
      <alignment horizontal="center" vertical="center" wrapText="1"/>
    </xf>
    <xf numFmtId="168" fontId="8" fillId="5" borderId="1" xfId="1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168" fontId="6" fillId="6" borderId="1" xfId="2" applyNumberFormat="1" applyFont="1" applyFill="1" applyBorder="1" applyAlignment="1">
      <alignment horizontal="justify" vertical="center"/>
    </xf>
    <xf numFmtId="168" fontId="6" fillId="7" borderId="1" xfId="2" applyNumberFormat="1" applyFont="1" applyFill="1" applyBorder="1" applyAlignment="1">
      <alignment horizontal="justify" vertical="center"/>
    </xf>
    <xf numFmtId="168" fontId="6" fillId="4" borderId="1" xfId="2" applyNumberFormat="1" applyFont="1" applyFill="1" applyBorder="1" applyAlignment="1">
      <alignment horizontal="justify" vertical="center"/>
    </xf>
    <xf numFmtId="168" fontId="6" fillId="6" borderId="1" xfId="0" applyNumberFormat="1" applyFont="1" applyFill="1" applyBorder="1" applyAlignment="1">
      <alignment vertical="center"/>
    </xf>
    <xf numFmtId="168" fontId="2" fillId="7" borderId="1" xfId="0" applyNumberFormat="1" applyFont="1" applyFill="1" applyBorder="1" applyAlignment="1">
      <alignment vertical="center"/>
    </xf>
    <xf numFmtId="168" fontId="2" fillId="5" borderId="1" xfId="0" applyNumberFormat="1" applyFont="1" applyFill="1" applyBorder="1" applyAlignment="1">
      <alignment vertical="center"/>
    </xf>
    <xf numFmtId="168" fontId="6" fillId="6" borderId="1" xfId="2" applyNumberFormat="1" applyFont="1" applyFill="1" applyBorder="1" applyAlignment="1">
      <alignment vertical="center"/>
    </xf>
    <xf numFmtId="168" fontId="6" fillId="7" borderId="1" xfId="2" applyNumberFormat="1" applyFont="1" applyFill="1" applyBorder="1" applyAlignment="1">
      <alignment vertical="center"/>
    </xf>
    <xf numFmtId="168" fontId="6" fillId="6" borderId="1" xfId="2" applyNumberFormat="1" applyFont="1" applyFill="1" applyBorder="1" applyAlignment="1">
      <alignment horizontal="center" vertical="center"/>
    </xf>
    <xf numFmtId="168" fontId="6" fillId="7" borderId="1" xfId="2" applyNumberFormat="1" applyFont="1" applyFill="1" applyBorder="1" applyAlignment="1">
      <alignment horizontal="center" vertical="center"/>
    </xf>
    <xf numFmtId="168" fontId="6" fillId="6" borderId="0" xfId="0" applyNumberFormat="1" applyFont="1" applyFill="1" applyAlignment="1">
      <alignment vertical="center"/>
    </xf>
    <xf numFmtId="168" fontId="2" fillId="7" borderId="0" xfId="0" applyNumberFormat="1" applyFont="1" applyFill="1" applyAlignment="1">
      <alignment vertical="center"/>
    </xf>
    <xf numFmtId="168" fontId="2" fillId="5" borderId="0" xfId="0" applyNumberFormat="1" applyFont="1" applyFill="1" applyAlignment="1">
      <alignment vertical="center"/>
    </xf>
    <xf numFmtId="168" fontId="6" fillId="5" borderId="1" xfId="2" applyNumberFormat="1" applyFont="1" applyFill="1" applyBorder="1" applyAlignment="1">
      <alignment horizontal="justify" vertical="center"/>
    </xf>
    <xf numFmtId="168" fontId="6" fillId="5" borderId="1" xfId="2" applyNumberFormat="1" applyFont="1" applyFill="1" applyBorder="1" applyAlignment="1">
      <alignment vertical="center"/>
    </xf>
    <xf numFmtId="168" fontId="6" fillId="5" borderId="1" xfId="2" applyNumberFormat="1" applyFont="1" applyFill="1" applyBorder="1" applyAlignment="1">
      <alignment horizontal="center" vertical="center"/>
    </xf>
    <xf numFmtId="168" fontId="6" fillId="0" borderId="11" xfId="2" applyNumberFormat="1" applyFont="1" applyBorder="1" applyAlignment="1">
      <alignment horizontal="center" vertical="center"/>
    </xf>
    <xf numFmtId="168" fontId="6" fillId="6" borderId="3" xfId="0" applyNumberFormat="1" applyFont="1" applyFill="1" applyBorder="1" applyAlignment="1">
      <alignment vertical="center"/>
    </xf>
    <xf numFmtId="168" fontId="6" fillId="0" borderId="16" xfId="2" applyNumberFormat="1" applyFont="1" applyBorder="1" applyAlignment="1">
      <alignment horizontal="center" vertical="center"/>
    </xf>
    <xf numFmtId="165" fontId="3" fillId="2" borderId="15" xfId="2" applyFont="1" applyFill="1" applyBorder="1" applyAlignment="1">
      <alignment horizontal="center" vertical="center"/>
    </xf>
    <xf numFmtId="168" fontId="6" fillId="6" borderId="15" xfId="0" applyNumberFormat="1" applyFont="1" applyFill="1" applyBorder="1" applyAlignment="1">
      <alignment vertical="center"/>
    </xf>
    <xf numFmtId="168" fontId="2" fillId="7" borderId="15" xfId="0" applyNumberFormat="1" applyFont="1" applyFill="1" applyBorder="1" applyAlignment="1">
      <alignment vertical="center"/>
    </xf>
    <xf numFmtId="168" fontId="2" fillId="5" borderId="15" xfId="0" applyNumberFormat="1" applyFont="1" applyFill="1" applyBorder="1" applyAlignment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justify" vertical="center" wrapText="1"/>
    </xf>
    <xf numFmtId="0" fontId="5" fillId="3" borderId="7" xfId="0" applyFont="1" applyFill="1" applyBorder="1" applyAlignment="1">
      <alignment horizontal="center" vertical="center" wrapText="1"/>
    </xf>
    <xf numFmtId="168" fontId="6" fillId="4" borderId="7" xfId="2" applyNumberFormat="1" applyFont="1" applyFill="1" applyBorder="1" applyAlignment="1">
      <alignment horizontal="justify" vertical="center"/>
    </xf>
    <xf numFmtId="168" fontId="6" fillId="6" borderId="7" xfId="1" applyNumberFormat="1" applyFont="1" applyFill="1" applyBorder="1" applyAlignment="1">
      <alignment horizontal="justify" vertical="center"/>
    </xf>
    <xf numFmtId="168" fontId="6" fillId="7" borderId="7" xfId="1" applyNumberFormat="1" applyFont="1" applyFill="1" applyBorder="1" applyAlignment="1">
      <alignment horizontal="justify" vertical="center"/>
    </xf>
    <xf numFmtId="168" fontId="6" fillId="5" borderId="7" xfId="1" applyNumberFormat="1" applyFont="1" applyFill="1" applyBorder="1" applyAlignment="1">
      <alignment horizontal="justify" vertical="center"/>
    </xf>
    <xf numFmtId="168" fontId="2" fillId="7" borderId="14" xfId="0" applyNumberFormat="1" applyFont="1" applyFill="1" applyBorder="1" applyAlignment="1">
      <alignment vertical="center"/>
    </xf>
    <xf numFmtId="168" fontId="2" fillId="5" borderId="14" xfId="0" applyNumberFormat="1" applyFont="1" applyFill="1" applyBorder="1" applyAlignment="1">
      <alignment vertical="center"/>
    </xf>
    <xf numFmtId="9" fontId="3" fillId="2" borderId="15" xfId="0" applyNumberFormat="1" applyFont="1" applyFill="1" applyBorder="1" applyAlignment="1">
      <alignment horizontal="center" vertical="center"/>
    </xf>
    <xf numFmtId="166" fontId="10" fillId="0" borderId="15" xfId="2" applyNumberFormat="1" applyFont="1" applyBorder="1" applyAlignment="1">
      <alignment horizontal="center" vertical="center"/>
    </xf>
    <xf numFmtId="168" fontId="3" fillId="2" borderId="15" xfId="2" applyNumberFormat="1" applyFont="1" applyFill="1" applyBorder="1" applyAlignment="1">
      <alignment horizontal="center" vertical="center"/>
    </xf>
    <xf numFmtId="168" fontId="6" fillId="4" borderId="14" xfId="2" applyNumberFormat="1" applyFont="1" applyFill="1" applyBorder="1" applyAlignment="1">
      <alignment horizontal="justify" vertical="center"/>
    </xf>
    <xf numFmtId="168" fontId="6" fillId="0" borderId="8" xfId="2" applyNumberFormat="1" applyFont="1" applyBorder="1" applyAlignment="1">
      <alignment horizontal="center" vertical="center"/>
    </xf>
    <xf numFmtId="168" fontId="6" fillId="6" borderId="25" xfId="0" applyNumberFormat="1" applyFont="1" applyFill="1" applyBorder="1" applyAlignment="1">
      <alignment vertical="center"/>
    </xf>
    <xf numFmtId="168" fontId="2" fillId="7" borderId="25" xfId="0" applyNumberFormat="1" applyFont="1" applyFill="1" applyBorder="1" applyAlignment="1">
      <alignment vertical="center"/>
    </xf>
    <xf numFmtId="168" fontId="2" fillId="5" borderId="25" xfId="0" applyNumberFormat="1" applyFont="1" applyFill="1" applyBorder="1" applyAlignment="1">
      <alignment vertical="center"/>
    </xf>
    <xf numFmtId="0" fontId="4" fillId="2" borderId="26" xfId="0" applyFont="1" applyFill="1" applyBorder="1" applyAlignment="1">
      <alignment horizontal="center" vertical="center" wrapText="1"/>
    </xf>
    <xf numFmtId="164" fontId="4" fillId="2" borderId="8" xfId="1" applyFont="1" applyFill="1" applyBorder="1" applyAlignment="1">
      <alignment horizontal="center" vertical="center" wrapText="1"/>
    </xf>
    <xf numFmtId="168" fontId="6" fillId="6" borderId="27" xfId="0" applyNumberFormat="1" applyFont="1" applyFill="1" applyBorder="1" applyAlignment="1">
      <alignment vertical="center"/>
    </xf>
    <xf numFmtId="168" fontId="8" fillId="6" borderId="14" xfId="1" applyNumberFormat="1" applyFont="1" applyFill="1" applyBorder="1" applyAlignment="1">
      <alignment horizontal="center" vertical="center" wrapText="1"/>
    </xf>
    <xf numFmtId="168" fontId="8" fillId="7" borderId="14" xfId="1" applyNumberFormat="1" applyFont="1" applyFill="1" applyBorder="1" applyAlignment="1">
      <alignment horizontal="center" vertical="center" wrapText="1"/>
    </xf>
    <xf numFmtId="168" fontId="8" fillId="5" borderId="14" xfId="1" applyNumberFormat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9" fontId="3" fillId="2" borderId="11" xfId="0" applyNumberFormat="1" applyFont="1" applyFill="1" applyBorder="1" applyAlignment="1">
      <alignment horizontal="center" vertical="center"/>
    </xf>
    <xf numFmtId="9" fontId="3" fillId="2" borderId="20" xfId="0" applyNumberFormat="1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14" xfId="1" applyFont="1" applyFill="1" applyBorder="1" applyAlignment="1">
      <alignment horizontal="center" vertical="center" wrapText="1"/>
    </xf>
    <xf numFmtId="164" fontId="4" fillId="2" borderId="1" xfId="1" applyFont="1" applyFill="1" applyBorder="1" applyAlignment="1">
      <alignment horizontal="center" vertical="center" wrapText="1"/>
    </xf>
    <xf numFmtId="165" fontId="3" fillId="2" borderId="8" xfId="2" applyFont="1" applyFill="1" applyBorder="1" applyAlignment="1">
      <alignment horizontal="center" vertical="center"/>
    </xf>
    <xf numFmtId="165" fontId="3" fillId="2" borderId="11" xfId="2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ADBB1-B17C-4445-ACF4-FDC671AF957B}">
  <dimension ref="A1:I78"/>
  <sheetViews>
    <sheetView tabSelected="1" topLeftCell="B53" zoomScale="87" zoomScaleNormal="87" workbookViewId="0">
      <selection activeCell="K54" sqref="K54"/>
    </sheetView>
  </sheetViews>
  <sheetFormatPr defaultColWidth="11.42578125" defaultRowHeight="15" customHeight="1"/>
  <cols>
    <col min="1" max="1" width="5.42578125" style="1" bestFit="1" customWidth="1"/>
    <col min="2" max="2" width="59.140625" style="1" customWidth="1"/>
    <col min="3" max="3" width="8.140625" style="3" customWidth="1"/>
    <col min="4" max="4" width="7.140625" style="1" bestFit="1" customWidth="1"/>
    <col min="5" max="5" width="12.28515625" style="1" bestFit="1" customWidth="1"/>
    <col min="6" max="6" width="16.28515625" style="2" customWidth="1"/>
    <col min="7" max="7" width="15.85546875" style="31" bestFit="1" customWidth="1"/>
    <col min="8" max="8" width="15.140625" style="29" customWidth="1"/>
    <col min="9" max="9" width="16.140625" style="30" customWidth="1"/>
    <col min="10" max="16384" width="11.42578125" style="1"/>
  </cols>
  <sheetData>
    <row r="1" spans="1:9" ht="24.75" customHeight="1">
      <c r="A1" s="96" t="s">
        <v>0</v>
      </c>
      <c r="B1" s="96"/>
      <c r="C1" s="96"/>
      <c r="D1" s="96"/>
      <c r="E1" s="96"/>
      <c r="F1" s="96"/>
      <c r="G1" s="96"/>
      <c r="H1" s="96"/>
      <c r="I1" s="96"/>
    </row>
    <row r="2" spans="1:9" ht="36" customHeight="1">
      <c r="A2" s="97" t="s">
        <v>1</v>
      </c>
      <c r="B2" s="97" t="s">
        <v>2</v>
      </c>
      <c r="C2" s="97" t="s">
        <v>3</v>
      </c>
      <c r="D2" s="97" t="s">
        <v>4</v>
      </c>
      <c r="E2" s="99" t="s">
        <v>5</v>
      </c>
      <c r="F2" s="101" t="s">
        <v>6</v>
      </c>
      <c r="G2" s="79" t="s">
        <v>7</v>
      </c>
      <c r="H2" s="80" t="s">
        <v>8</v>
      </c>
      <c r="I2" s="81" t="s">
        <v>9</v>
      </c>
    </row>
    <row r="3" spans="1:9" ht="30" customHeight="1">
      <c r="A3" s="98"/>
      <c r="B3" s="98"/>
      <c r="C3" s="98"/>
      <c r="D3" s="98"/>
      <c r="E3" s="100"/>
      <c r="F3" s="102"/>
      <c r="G3" s="32" t="s">
        <v>10</v>
      </c>
      <c r="H3" s="33" t="s">
        <v>10</v>
      </c>
      <c r="I3" s="34" t="s">
        <v>10</v>
      </c>
    </row>
    <row r="4" spans="1:9" ht="44.25" customHeight="1">
      <c r="A4" s="103" t="s">
        <v>11</v>
      </c>
      <c r="B4" s="98"/>
      <c r="C4" s="98"/>
      <c r="D4" s="98"/>
      <c r="E4" s="4"/>
      <c r="F4" s="25"/>
      <c r="G4" s="27"/>
      <c r="H4" s="28"/>
      <c r="I4" s="26"/>
    </row>
    <row r="5" spans="1:9" ht="20.25">
      <c r="A5" s="5">
        <v>1</v>
      </c>
      <c r="B5" s="6" t="s">
        <v>12</v>
      </c>
      <c r="C5" s="7" t="s">
        <v>13</v>
      </c>
      <c r="D5" s="7">
        <v>1</v>
      </c>
      <c r="E5" s="38">
        <f>+ROUNDUP(AVERAGE((G5,H5,I5)),0)</f>
        <v>353196</v>
      </c>
      <c r="F5" s="52">
        <f>+E5*D5</f>
        <v>353196</v>
      </c>
      <c r="G5" s="36">
        <v>344960</v>
      </c>
      <c r="H5" s="37">
        <v>362766.83520000003</v>
      </c>
      <c r="I5" s="49">
        <v>351859.20000000001</v>
      </c>
    </row>
    <row r="6" spans="1:9" ht="12.75">
      <c r="A6" s="5">
        <f>+A5+1</f>
        <v>2</v>
      </c>
      <c r="B6" s="6" t="s">
        <v>14</v>
      </c>
      <c r="C6" s="7" t="s">
        <v>13</v>
      </c>
      <c r="D6" s="7">
        <v>1</v>
      </c>
      <c r="E6" s="38">
        <f>+ROUNDUP(AVERAGE((G6,H6,I6)),0)</f>
        <v>331121</v>
      </c>
      <c r="F6" s="52">
        <f t="shared" ref="F6:F12" si="0">+E6*D6</f>
        <v>331121</v>
      </c>
      <c r="G6" s="36">
        <v>323400</v>
      </c>
      <c r="H6" s="37">
        <v>340093.908</v>
      </c>
      <c r="I6" s="49">
        <v>329868</v>
      </c>
    </row>
    <row r="7" spans="1:9" ht="12.75">
      <c r="A7" s="5">
        <f t="shared" ref="A7:A12" si="1">+A6+1</f>
        <v>3</v>
      </c>
      <c r="B7" s="6" t="s">
        <v>15</v>
      </c>
      <c r="C7" s="7" t="s">
        <v>13</v>
      </c>
      <c r="D7" s="7">
        <v>1</v>
      </c>
      <c r="E7" s="38">
        <f>+ROUNDUP(AVERAGE((G7,H7,I7)),0)</f>
        <v>195663</v>
      </c>
      <c r="F7" s="52">
        <f t="shared" si="0"/>
        <v>195663</v>
      </c>
      <c r="G7" s="36">
        <v>191100</v>
      </c>
      <c r="H7" s="37">
        <v>200964.58199999999</v>
      </c>
      <c r="I7" s="49">
        <v>194922</v>
      </c>
    </row>
    <row r="8" spans="1:9" ht="12.75">
      <c r="A8" s="5">
        <f t="shared" si="1"/>
        <v>4</v>
      </c>
      <c r="B8" s="6" t="s">
        <v>16</v>
      </c>
      <c r="C8" s="7" t="s">
        <v>13</v>
      </c>
      <c r="D8" s="7">
        <v>1</v>
      </c>
      <c r="E8" s="38">
        <f>+ROUNDUP(AVERAGE((G8,H8,I8)),0)</f>
        <v>336138</v>
      </c>
      <c r="F8" s="52">
        <f t="shared" si="0"/>
        <v>336138</v>
      </c>
      <c r="G8" s="36">
        <v>328300</v>
      </c>
      <c r="H8" s="37">
        <v>345246.84600000002</v>
      </c>
      <c r="I8" s="49">
        <v>334866</v>
      </c>
    </row>
    <row r="9" spans="1:9" ht="12.75">
      <c r="A9" s="5">
        <f t="shared" si="1"/>
        <v>5</v>
      </c>
      <c r="B9" s="6" t="s">
        <v>17</v>
      </c>
      <c r="C9" s="7" t="s">
        <v>13</v>
      </c>
      <c r="D9" s="7">
        <v>1</v>
      </c>
      <c r="E9" s="38">
        <f>+ROUNDUP(AVERAGE((G9,H9,I9)),0)</f>
        <v>44150</v>
      </c>
      <c r="F9" s="52">
        <f t="shared" si="0"/>
        <v>44150</v>
      </c>
      <c r="G9" s="36">
        <v>43120</v>
      </c>
      <c r="H9" s="37">
        <v>45345.854400000004</v>
      </c>
      <c r="I9" s="49">
        <v>43982.400000000001</v>
      </c>
    </row>
    <row r="10" spans="1:9" ht="12.75">
      <c r="A10" s="5">
        <f t="shared" si="1"/>
        <v>6</v>
      </c>
      <c r="B10" s="6" t="s">
        <v>18</v>
      </c>
      <c r="C10" s="7" t="s">
        <v>13</v>
      </c>
      <c r="D10" s="7">
        <v>1</v>
      </c>
      <c r="E10" s="38">
        <f>+ROUNDUP(AVERAGE((G10,H10,I10)),0)</f>
        <v>165561</v>
      </c>
      <c r="F10" s="52">
        <f t="shared" si="0"/>
        <v>165561</v>
      </c>
      <c r="G10" s="36">
        <v>161700</v>
      </c>
      <c r="H10" s="37">
        <v>170046.954</v>
      </c>
      <c r="I10" s="49">
        <v>164934</v>
      </c>
    </row>
    <row r="11" spans="1:9" ht="12.75">
      <c r="A11" s="5">
        <f t="shared" si="1"/>
        <v>7</v>
      </c>
      <c r="B11" s="6" t="s">
        <v>19</v>
      </c>
      <c r="C11" s="7" t="s">
        <v>13</v>
      </c>
      <c r="D11" s="7">
        <v>1</v>
      </c>
      <c r="E11" s="38">
        <f>+ROUNDUP(AVERAGE((G11,H11,I11)),0)</f>
        <v>1454925</v>
      </c>
      <c r="F11" s="52">
        <f t="shared" si="0"/>
        <v>1454925</v>
      </c>
      <c r="G11" s="36">
        <v>1421000</v>
      </c>
      <c r="H11" s="37">
        <v>1494352.02</v>
      </c>
      <c r="I11" s="49">
        <v>1449420</v>
      </c>
    </row>
    <row r="12" spans="1:9" ht="12.75">
      <c r="A12" s="5">
        <f t="shared" si="1"/>
        <v>8</v>
      </c>
      <c r="B12" s="6" t="s">
        <v>20</v>
      </c>
      <c r="C12" s="7" t="s">
        <v>13</v>
      </c>
      <c r="D12" s="7">
        <v>1</v>
      </c>
      <c r="E12" s="38">
        <f>+ROUNDUP(AVERAGE((G12,H12,I12)),0)</f>
        <v>1053566</v>
      </c>
      <c r="F12" s="52">
        <f t="shared" si="0"/>
        <v>1053566</v>
      </c>
      <c r="G12" s="36">
        <v>1029000</v>
      </c>
      <c r="H12" s="37">
        <v>1082116.98</v>
      </c>
      <c r="I12" s="49">
        <v>1049580</v>
      </c>
    </row>
    <row r="13" spans="1:9" ht="39" customHeight="1">
      <c r="A13" s="103" t="s">
        <v>21</v>
      </c>
      <c r="B13" s="98"/>
      <c r="C13" s="98"/>
      <c r="D13" s="98"/>
      <c r="E13" s="4"/>
      <c r="F13" s="25"/>
      <c r="G13" s="39"/>
      <c r="H13" s="40"/>
      <c r="I13" s="41"/>
    </row>
    <row r="14" spans="1:9" ht="20.25">
      <c r="A14" s="5">
        <v>9</v>
      </c>
      <c r="B14" s="6" t="s">
        <v>12</v>
      </c>
      <c r="C14" s="7" t="s">
        <v>13</v>
      </c>
      <c r="D14" s="7">
        <v>4</v>
      </c>
      <c r="E14" s="38">
        <f>+ROUNDUP(AVERAGE((G14,H14,I14)),0)</f>
        <v>353196</v>
      </c>
      <c r="F14" s="52">
        <f t="shared" ref="F14" si="2">+E14*D14</f>
        <v>1412784</v>
      </c>
      <c r="G14" s="42">
        <v>344960</v>
      </c>
      <c r="H14" s="37">
        <v>362766.83520000003</v>
      </c>
      <c r="I14" s="49">
        <v>351859.20000000001</v>
      </c>
    </row>
    <row r="15" spans="1:9" ht="20.25">
      <c r="A15" s="5">
        <f>+A14+1</f>
        <v>10</v>
      </c>
      <c r="B15" s="6" t="s">
        <v>22</v>
      </c>
      <c r="C15" s="7" t="s">
        <v>13</v>
      </c>
      <c r="D15" s="7">
        <v>4</v>
      </c>
      <c r="E15" s="38">
        <f>+ROUNDUP(AVERAGE((G15,H15,I15)),0)</f>
        <v>331121</v>
      </c>
      <c r="F15" s="52">
        <f t="shared" ref="F15:F20" si="3">+E15*D15</f>
        <v>1324484</v>
      </c>
      <c r="G15" s="42">
        <v>323400</v>
      </c>
      <c r="H15" s="37">
        <v>340093.908</v>
      </c>
      <c r="I15" s="49">
        <v>329868</v>
      </c>
    </row>
    <row r="16" spans="1:9" ht="12.75">
      <c r="A16" s="5">
        <f t="shared" ref="A16:A20" si="4">+A15+1</f>
        <v>11</v>
      </c>
      <c r="B16" s="6" t="s">
        <v>15</v>
      </c>
      <c r="C16" s="7" t="s">
        <v>13</v>
      </c>
      <c r="D16" s="7">
        <v>4</v>
      </c>
      <c r="E16" s="38">
        <f>+ROUNDUP(AVERAGE((G16,H16,I16)),0)</f>
        <v>220748</v>
      </c>
      <c r="F16" s="52">
        <f t="shared" si="3"/>
        <v>882992</v>
      </c>
      <c r="G16" s="42">
        <v>215600.00000000003</v>
      </c>
      <c r="H16" s="37">
        <v>226729.27200000003</v>
      </c>
      <c r="I16" s="49">
        <v>219912.00000000003</v>
      </c>
    </row>
    <row r="17" spans="1:9" ht="12.75">
      <c r="A17" s="5">
        <f t="shared" si="4"/>
        <v>12</v>
      </c>
      <c r="B17" s="6" t="s">
        <v>16</v>
      </c>
      <c r="C17" s="7" t="s">
        <v>13</v>
      </c>
      <c r="D17" s="7">
        <v>4</v>
      </c>
      <c r="E17" s="38">
        <f>+ROUNDUP(AVERAGE((G17,H17,I17)),0)</f>
        <v>521766</v>
      </c>
      <c r="F17" s="52">
        <f t="shared" si="3"/>
        <v>2087064</v>
      </c>
      <c r="G17" s="42">
        <v>509600</v>
      </c>
      <c r="H17" s="37">
        <v>535905.55200000003</v>
      </c>
      <c r="I17" s="49">
        <v>519792</v>
      </c>
    </row>
    <row r="18" spans="1:9" ht="12.75">
      <c r="A18" s="5">
        <f t="shared" si="4"/>
        <v>13</v>
      </c>
      <c r="B18" s="6" t="s">
        <v>17</v>
      </c>
      <c r="C18" s="7" t="s">
        <v>13</v>
      </c>
      <c r="D18" s="7">
        <v>4</v>
      </c>
      <c r="E18" s="38">
        <f>+ROUNDUP(AVERAGE((G18,H18,I18)),0)</f>
        <v>55187</v>
      </c>
      <c r="F18" s="52">
        <f t="shared" si="3"/>
        <v>220748</v>
      </c>
      <c r="G18" s="42">
        <v>53900.000000000007</v>
      </c>
      <c r="H18" s="37">
        <v>56682.318000000007</v>
      </c>
      <c r="I18" s="49">
        <v>54978.000000000007</v>
      </c>
    </row>
    <row r="19" spans="1:9" ht="12.75">
      <c r="A19" s="5">
        <f t="shared" si="4"/>
        <v>14</v>
      </c>
      <c r="B19" s="6" t="s">
        <v>23</v>
      </c>
      <c r="C19" s="7" t="s">
        <v>13</v>
      </c>
      <c r="D19" s="7">
        <v>4</v>
      </c>
      <c r="E19" s="38">
        <f>+ROUNDUP(AVERAGE((G19,H19,I19)),0)</f>
        <v>185629</v>
      </c>
      <c r="F19" s="52">
        <f t="shared" si="3"/>
        <v>742516</v>
      </c>
      <c r="G19" s="42">
        <v>181300</v>
      </c>
      <c r="H19" s="37">
        <v>190658.70600000001</v>
      </c>
      <c r="I19" s="49">
        <v>184926</v>
      </c>
    </row>
    <row r="20" spans="1:9" ht="12.75">
      <c r="A20" s="5">
        <f t="shared" si="4"/>
        <v>15</v>
      </c>
      <c r="B20" s="6" t="s">
        <v>24</v>
      </c>
      <c r="C20" s="7" t="s">
        <v>13</v>
      </c>
      <c r="D20" s="7">
        <v>4</v>
      </c>
      <c r="E20" s="38">
        <f>+ROUNDUP(AVERAGE((G20,H20,I20)),0)</f>
        <v>2859679</v>
      </c>
      <c r="F20" s="52">
        <f t="shared" si="3"/>
        <v>11438716</v>
      </c>
      <c r="G20" s="42">
        <v>2793000</v>
      </c>
      <c r="H20" s="37">
        <v>2937174.66</v>
      </c>
      <c r="I20" s="49">
        <v>2848860</v>
      </c>
    </row>
    <row r="21" spans="1:9" ht="42.75" customHeight="1">
      <c r="A21" s="103" t="s">
        <v>25</v>
      </c>
      <c r="B21" s="98"/>
      <c r="C21" s="98"/>
      <c r="D21" s="98"/>
      <c r="E21" s="4"/>
      <c r="F21" s="25"/>
      <c r="G21" s="39"/>
      <c r="H21" s="40"/>
      <c r="I21" s="41"/>
    </row>
    <row r="22" spans="1:9" ht="20.25">
      <c r="A22" s="5">
        <v>16</v>
      </c>
      <c r="B22" s="6" t="s">
        <v>26</v>
      </c>
      <c r="C22" s="7" t="s">
        <v>13</v>
      </c>
      <c r="D22" s="7">
        <v>2</v>
      </c>
      <c r="E22" s="38">
        <f>+ROUNDUP(AVERAGE((G22,H22,I22)),0)</f>
        <v>353196</v>
      </c>
      <c r="F22" s="52">
        <f t="shared" ref="F22" si="5">+E22*D22</f>
        <v>706392</v>
      </c>
      <c r="G22" s="36">
        <v>344960</v>
      </c>
      <c r="H22" s="37">
        <v>362766.83520000003</v>
      </c>
      <c r="I22" s="49">
        <v>351859.20000000001</v>
      </c>
    </row>
    <row r="23" spans="1:9" ht="20.25">
      <c r="A23" s="5">
        <f>+A22+1</f>
        <v>17</v>
      </c>
      <c r="B23" s="6" t="s">
        <v>27</v>
      </c>
      <c r="C23" s="7" t="s">
        <v>13</v>
      </c>
      <c r="D23" s="7">
        <v>2</v>
      </c>
      <c r="E23" s="38">
        <f>+ROUNDUP(AVERAGE((G23,H23,I23)),0)</f>
        <v>353196</v>
      </c>
      <c r="F23" s="52">
        <f t="shared" ref="F23:F25" si="6">+E23*D23</f>
        <v>706392</v>
      </c>
      <c r="G23" s="36">
        <v>344960</v>
      </c>
      <c r="H23" s="37">
        <v>362766.83520000003</v>
      </c>
      <c r="I23" s="49">
        <v>351859.20000000001</v>
      </c>
    </row>
    <row r="24" spans="1:9" ht="12.75">
      <c r="A24" s="5">
        <f t="shared" ref="A24:A25" si="7">+A23+1</f>
        <v>18</v>
      </c>
      <c r="B24" s="6" t="s">
        <v>28</v>
      </c>
      <c r="C24" s="7" t="s">
        <v>13</v>
      </c>
      <c r="D24" s="7">
        <v>2</v>
      </c>
      <c r="E24" s="38">
        <f>+ROUNDUP(AVERAGE((G24,H24,I24)),0)</f>
        <v>1986724</v>
      </c>
      <c r="F24" s="52">
        <f t="shared" si="6"/>
        <v>3973448</v>
      </c>
      <c r="G24" s="36">
        <v>1940400.0000000002</v>
      </c>
      <c r="H24" s="37">
        <v>2040563.4480000003</v>
      </c>
      <c r="I24" s="49">
        <v>1979208.0000000002</v>
      </c>
    </row>
    <row r="25" spans="1:9" ht="12.75">
      <c r="A25" s="5">
        <f t="shared" si="7"/>
        <v>19</v>
      </c>
      <c r="B25" s="6" t="s">
        <v>29</v>
      </c>
      <c r="C25" s="7" t="s">
        <v>13</v>
      </c>
      <c r="D25" s="7">
        <v>2</v>
      </c>
      <c r="E25" s="38">
        <f>+ROUNDUP(AVERAGE((G25,H25,I25)),0)</f>
        <v>326104</v>
      </c>
      <c r="F25" s="52">
        <f t="shared" si="6"/>
        <v>652208</v>
      </c>
      <c r="G25" s="36">
        <v>318500</v>
      </c>
      <c r="H25" s="37">
        <v>334940.96999999997</v>
      </c>
      <c r="I25" s="49">
        <v>324870</v>
      </c>
    </row>
    <row r="26" spans="1:9" ht="43.5" customHeight="1">
      <c r="A26" s="104" t="s">
        <v>30</v>
      </c>
      <c r="B26" s="105"/>
      <c r="C26" s="105"/>
      <c r="D26" s="106"/>
      <c r="E26" s="4"/>
      <c r="F26" s="25"/>
      <c r="G26" s="39"/>
      <c r="H26" s="40"/>
      <c r="I26" s="41"/>
    </row>
    <row r="27" spans="1:9" ht="20.25">
      <c r="A27" s="5">
        <f>+A25+1</f>
        <v>20</v>
      </c>
      <c r="B27" s="6" t="s">
        <v>31</v>
      </c>
      <c r="C27" s="7" t="s">
        <v>13</v>
      </c>
      <c r="D27" s="7">
        <v>1</v>
      </c>
      <c r="E27" s="38">
        <f>+ROUNDUP(AVERAGE((G27,H27,I27)),0)</f>
        <v>752547</v>
      </c>
      <c r="F27" s="52">
        <f t="shared" ref="F27" si="8">+E27*D27</f>
        <v>752547</v>
      </c>
      <c r="G27" s="42">
        <v>735000</v>
      </c>
      <c r="H27" s="43">
        <v>772940.7</v>
      </c>
      <c r="I27" s="50">
        <v>749700</v>
      </c>
    </row>
    <row r="28" spans="1:9" ht="20.25">
      <c r="A28" s="5">
        <f>+A27+1</f>
        <v>21</v>
      </c>
      <c r="B28" s="6" t="s">
        <v>32</v>
      </c>
      <c r="C28" s="7" t="s">
        <v>13</v>
      </c>
      <c r="D28" s="7">
        <v>1</v>
      </c>
      <c r="E28" s="38">
        <f>+ROUNDUP(AVERAGE((G28,H28,I28)),0)</f>
        <v>752547</v>
      </c>
      <c r="F28" s="52">
        <f t="shared" ref="F28:F30" si="9">+E28*D28</f>
        <v>752547</v>
      </c>
      <c r="G28" s="42">
        <v>735000</v>
      </c>
      <c r="H28" s="43">
        <v>772940.7</v>
      </c>
      <c r="I28" s="50">
        <v>749700</v>
      </c>
    </row>
    <row r="29" spans="1:9" ht="12.75">
      <c r="A29" s="5">
        <f t="shared" ref="A29:A30" si="10">+A28+1</f>
        <v>22</v>
      </c>
      <c r="B29" s="6" t="s">
        <v>33</v>
      </c>
      <c r="C29" s="7" t="s">
        <v>13</v>
      </c>
      <c r="D29" s="7">
        <v>1</v>
      </c>
      <c r="E29" s="38">
        <f>+ROUNDUP(AVERAGE((G29,H29,I29)),0)</f>
        <v>1986724</v>
      </c>
      <c r="F29" s="52">
        <f t="shared" si="9"/>
        <v>1986724</v>
      </c>
      <c r="G29" s="42">
        <v>1940400.0000000002</v>
      </c>
      <c r="H29" s="43">
        <v>2040563.4480000003</v>
      </c>
      <c r="I29" s="50">
        <v>1979208.0000000002</v>
      </c>
    </row>
    <row r="30" spans="1:9" ht="12.75">
      <c r="A30" s="5">
        <f t="shared" si="10"/>
        <v>23</v>
      </c>
      <c r="B30" s="6" t="s">
        <v>34</v>
      </c>
      <c r="C30" s="7" t="s">
        <v>35</v>
      </c>
      <c r="D30" s="7">
        <v>1</v>
      </c>
      <c r="E30" s="38">
        <f>+ROUNDUP(AVERAGE((G30,H30,I30)),0)</f>
        <v>187636</v>
      </c>
      <c r="F30" s="52">
        <f t="shared" si="9"/>
        <v>187636</v>
      </c>
      <c r="G30" s="42">
        <v>183260.00000000003</v>
      </c>
      <c r="H30" s="43">
        <v>192719.88120000003</v>
      </c>
      <c r="I30" s="50">
        <v>186925.20000000004</v>
      </c>
    </row>
    <row r="31" spans="1:9" ht="39.75" customHeight="1">
      <c r="A31" s="103" t="s">
        <v>36</v>
      </c>
      <c r="B31" s="98"/>
      <c r="C31" s="98"/>
      <c r="D31" s="98"/>
      <c r="E31" s="4"/>
      <c r="F31" s="25"/>
      <c r="G31" s="39"/>
      <c r="H31" s="40"/>
      <c r="I31" s="41"/>
    </row>
    <row r="32" spans="1:9" ht="20.25">
      <c r="A32" s="5">
        <f>+A30+1</f>
        <v>24</v>
      </c>
      <c r="B32" s="6" t="s">
        <v>12</v>
      </c>
      <c r="C32" s="7" t="s">
        <v>35</v>
      </c>
      <c r="D32" s="7">
        <v>1</v>
      </c>
      <c r="E32" s="38">
        <f>+ROUNDUP(AVERAGE((G32,H32,I32)),0)</f>
        <v>451529</v>
      </c>
      <c r="F32" s="52">
        <f t="shared" ref="F32" si="11">+E32*D32</f>
        <v>451529</v>
      </c>
      <c r="G32" s="36">
        <v>441000</v>
      </c>
      <c r="H32" s="37">
        <v>463764.42</v>
      </c>
      <c r="I32" s="49">
        <v>449820</v>
      </c>
    </row>
    <row r="33" spans="1:9" ht="30.75">
      <c r="A33" s="5">
        <f>+A32+1</f>
        <v>25</v>
      </c>
      <c r="B33" s="6" t="s">
        <v>37</v>
      </c>
      <c r="C33" s="7" t="s">
        <v>13</v>
      </c>
      <c r="D33" s="7">
        <v>1</v>
      </c>
      <c r="E33" s="38">
        <f>+ROUNDUP(AVERAGE((G33,H33,I33)),0)</f>
        <v>451529</v>
      </c>
      <c r="F33" s="52">
        <f t="shared" ref="F33:F36" si="12">+E33*D33</f>
        <v>451529</v>
      </c>
      <c r="G33" s="36">
        <v>441000</v>
      </c>
      <c r="H33" s="37">
        <v>463764.42</v>
      </c>
      <c r="I33" s="49">
        <v>449820</v>
      </c>
    </row>
    <row r="34" spans="1:9" ht="12.75">
      <c r="A34" s="5">
        <f t="shared" ref="A34:A36" si="13">+A33+1</f>
        <v>26</v>
      </c>
      <c r="B34" s="6" t="s">
        <v>38</v>
      </c>
      <c r="C34" s="7" t="s">
        <v>35</v>
      </c>
      <c r="D34" s="7">
        <v>2</v>
      </c>
      <c r="E34" s="38">
        <f>+ROUNDUP(AVERAGE((G34,H34,I34)),0)</f>
        <v>198673</v>
      </c>
      <c r="F34" s="52">
        <f t="shared" si="12"/>
        <v>397346</v>
      </c>
      <c r="G34" s="36">
        <v>194040.00000000003</v>
      </c>
      <c r="H34" s="37">
        <v>204056.34480000002</v>
      </c>
      <c r="I34" s="49">
        <v>197920.80000000002</v>
      </c>
    </row>
    <row r="35" spans="1:9" ht="12.75">
      <c r="A35" s="5">
        <f t="shared" si="13"/>
        <v>27</v>
      </c>
      <c r="B35" s="6" t="s">
        <v>39</v>
      </c>
      <c r="C35" s="7" t="s">
        <v>35</v>
      </c>
      <c r="D35" s="7">
        <v>2</v>
      </c>
      <c r="E35" s="38">
        <f>+ROUNDUP(AVERAGE((G35,H35,I35)),0)</f>
        <v>1454925</v>
      </c>
      <c r="F35" s="52">
        <f t="shared" si="12"/>
        <v>2909850</v>
      </c>
      <c r="G35" s="36">
        <v>1421000</v>
      </c>
      <c r="H35" s="37">
        <v>1494352.02</v>
      </c>
      <c r="I35" s="49">
        <v>1449420</v>
      </c>
    </row>
    <row r="36" spans="1:9" ht="12.75">
      <c r="A36" s="5">
        <f t="shared" si="13"/>
        <v>28</v>
      </c>
      <c r="B36" s="6" t="s">
        <v>40</v>
      </c>
      <c r="C36" s="7" t="s">
        <v>35</v>
      </c>
      <c r="D36" s="7">
        <v>2</v>
      </c>
      <c r="E36" s="38">
        <f>+ROUNDUP(AVERAGE((G36,H36,I36)),0)</f>
        <v>752547</v>
      </c>
      <c r="F36" s="52">
        <f t="shared" si="12"/>
        <v>1505094</v>
      </c>
      <c r="G36" s="36">
        <v>735000</v>
      </c>
      <c r="H36" s="37">
        <v>772940.7</v>
      </c>
      <c r="I36" s="49">
        <v>749700</v>
      </c>
    </row>
    <row r="37" spans="1:9" ht="38.25" customHeight="1">
      <c r="A37" s="103" t="s">
        <v>41</v>
      </c>
      <c r="B37" s="98"/>
      <c r="C37" s="98"/>
      <c r="D37" s="98"/>
      <c r="E37" s="4"/>
      <c r="F37" s="25"/>
      <c r="G37" s="39"/>
      <c r="H37" s="40"/>
      <c r="I37" s="41"/>
    </row>
    <row r="38" spans="1:9" ht="20.25">
      <c r="A38" s="5">
        <f>+A36+1</f>
        <v>29</v>
      </c>
      <c r="B38" s="8" t="s">
        <v>31</v>
      </c>
      <c r="C38" s="7" t="s">
        <v>13</v>
      </c>
      <c r="D38" s="7">
        <v>1</v>
      </c>
      <c r="E38" s="38">
        <f>+ROUNDUP(AVERAGE((G38,H38,I38)),0)</f>
        <v>353196</v>
      </c>
      <c r="F38" s="52">
        <f t="shared" ref="F38:F41" si="14">+E38*D38</f>
        <v>353196</v>
      </c>
      <c r="G38" s="44">
        <v>344960</v>
      </c>
      <c r="H38" s="45">
        <v>362766.83520000003</v>
      </c>
      <c r="I38" s="51">
        <v>351859.20000000001</v>
      </c>
    </row>
    <row r="39" spans="1:9" ht="20.25">
      <c r="A39" s="5">
        <f>+A38+1</f>
        <v>30</v>
      </c>
      <c r="B39" s="8" t="s">
        <v>42</v>
      </c>
      <c r="C39" s="7" t="s">
        <v>13</v>
      </c>
      <c r="D39" s="7">
        <v>1</v>
      </c>
      <c r="E39" s="38">
        <f>+ROUNDUP(AVERAGE((G39,H39,I39)),0)</f>
        <v>353196</v>
      </c>
      <c r="F39" s="52">
        <f t="shared" si="14"/>
        <v>353196</v>
      </c>
      <c r="G39" s="44">
        <v>344960</v>
      </c>
      <c r="H39" s="45">
        <v>362766.83520000003</v>
      </c>
      <c r="I39" s="51">
        <v>351859.20000000001</v>
      </c>
    </row>
    <row r="40" spans="1:9" ht="12.75">
      <c r="A40" s="5">
        <f t="shared" ref="A40:A41" si="15">+A39+1</f>
        <v>31</v>
      </c>
      <c r="B40" s="6" t="s">
        <v>28</v>
      </c>
      <c r="C40" s="7" t="s">
        <v>13</v>
      </c>
      <c r="D40" s="7">
        <v>1</v>
      </c>
      <c r="E40" s="38">
        <f>+ROUNDUP(AVERAGE((G40,H40,I40)),0)</f>
        <v>2428218</v>
      </c>
      <c r="F40" s="52">
        <f t="shared" si="14"/>
        <v>2428218</v>
      </c>
      <c r="G40" s="44">
        <v>2371600</v>
      </c>
      <c r="H40" s="45">
        <v>2494021.9920000001</v>
      </c>
      <c r="I40" s="51">
        <v>2419032</v>
      </c>
    </row>
    <row r="41" spans="1:9" ht="12.75">
      <c r="A41" s="59">
        <f t="shared" si="15"/>
        <v>32</v>
      </c>
      <c r="B41" s="60" t="s">
        <v>29</v>
      </c>
      <c r="C41" s="61" t="s">
        <v>13</v>
      </c>
      <c r="D41" s="61">
        <v>1</v>
      </c>
      <c r="E41" s="62">
        <f>+ROUNDUP(AVERAGE((G41,H41,I41)),0)</f>
        <v>397345</v>
      </c>
      <c r="F41" s="54">
        <f t="shared" si="14"/>
        <v>397345</v>
      </c>
      <c r="G41" s="63">
        <v>388080.00000000006</v>
      </c>
      <c r="H41" s="64">
        <v>408112.68960000004</v>
      </c>
      <c r="I41" s="65">
        <v>395841.60000000003</v>
      </c>
    </row>
    <row r="42" spans="1:9" ht="15" customHeight="1">
      <c r="A42" s="108" t="s">
        <v>43</v>
      </c>
      <c r="B42" s="109"/>
      <c r="C42" s="109"/>
      <c r="D42" s="109"/>
      <c r="E42" s="110"/>
      <c r="F42" s="55">
        <f>SUM(F5:F41)</f>
        <v>41008821</v>
      </c>
      <c r="G42" s="56"/>
      <c r="H42" s="57"/>
      <c r="I42" s="58"/>
    </row>
    <row r="43" spans="1:9" ht="15" customHeight="1">
      <c r="A43" s="108" t="s">
        <v>44</v>
      </c>
      <c r="B43" s="109"/>
      <c r="C43" s="109"/>
      <c r="D43" s="110"/>
      <c r="E43" s="68">
        <v>0.19</v>
      </c>
      <c r="F43" s="55">
        <f>ROUNDUP(F42*E43,0)</f>
        <v>7791676</v>
      </c>
      <c r="G43" s="56"/>
      <c r="H43" s="57"/>
      <c r="I43" s="58"/>
    </row>
    <row r="44" spans="1:9" ht="15" customHeight="1">
      <c r="A44" s="108" t="s">
        <v>45</v>
      </c>
      <c r="B44" s="109"/>
      <c r="C44" s="109"/>
      <c r="D44" s="109"/>
      <c r="E44" s="110"/>
      <c r="F44" s="55">
        <f>+F42+F43</f>
        <v>48800497</v>
      </c>
      <c r="G44" s="56"/>
      <c r="H44" s="57"/>
      <c r="I44" s="58"/>
    </row>
    <row r="45" spans="1:9" ht="12.75">
      <c r="G45" s="73"/>
      <c r="H45" s="74"/>
      <c r="I45" s="75"/>
    </row>
    <row r="46" spans="1:9" ht="32.25" customHeight="1">
      <c r="A46" s="107" t="s">
        <v>46</v>
      </c>
      <c r="B46" s="107"/>
      <c r="C46" s="107"/>
      <c r="D46" s="107"/>
      <c r="E46" s="107"/>
      <c r="F46" s="107"/>
      <c r="G46" s="107"/>
      <c r="H46" s="107"/>
      <c r="I46" s="107"/>
    </row>
    <row r="47" spans="1:9" ht="20.25" customHeight="1">
      <c r="A47" s="76" t="s">
        <v>1</v>
      </c>
      <c r="B47" s="35" t="s">
        <v>2</v>
      </c>
      <c r="C47" s="35" t="s">
        <v>47</v>
      </c>
      <c r="D47" s="77" t="s">
        <v>4</v>
      </c>
      <c r="E47" s="77" t="s">
        <v>10</v>
      </c>
      <c r="F47" s="77" t="s">
        <v>48</v>
      </c>
      <c r="G47" s="78"/>
      <c r="H47" s="66"/>
      <c r="I47" s="67"/>
    </row>
    <row r="48" spans="1:9" ht="122.25">
      <c r="A48" s="9">
        <v>1</v>
      </c>
      <c r="B48" s="10" t="s">
        <v>49</v>
      </c>
      <c r="C48" s="11" t="s">
        <v>3</v>
      </c>
      <c r="D48" s="17">
        <v>2</v>
      </c>
      <c r="E48" s="71">
        <f>+ROUNDUP(AVERAGE((G48,H48,I48)),0)</f>
        <v>4300268</v>
      </c>
      <c r="F48" s="72">
        <f t="shared" ref="F48" si="16">+E48*D48</f>
        <v>8600536</v>
      </c>
      <c r="G48" s="42">
        <v>4200000</v>
      </c>
      <c r="H48" s="43">
        <v>4416804</v>
      </c>
      <c r="I48" s="50">
        <v>4284000</v>
      </c>
    </row>
    <row r="49" spans="1:9" ht="99" customHeight="1">
      <c r="A49" s="9">
        <f>+A48+1</f>
        <v>2</v>
      </c>
      <c r="B49" s="13" t="s">
        <v>50</v>
      </c>
      <c r="C49" s="11" t="s">
        <v>3</v>
      </c>
      <c r="D49" s="17">
        <v>1</v>
      </c>
      <c r="E49" s="38">
        <f>+ROUNDUP(AVERAGE((G49,H49,I49)),0)</f>
        <v>5938466</v>
      </c>
      <c r="F49" s="52">
        <f t="shared" ref="F49:F64" si="17">+E49*D49</f>
        <v>5938466</v>
      </c>
      <c r="G49" s="42">
        <v>5800000</v>
      </c>
      <c r="H49" s="43">
        <v>6099396</v>
      </c>
      <c r="I49" s="50">
        <v>5916000</v>
      </c>
    </row>
    <row r="50" spans="1:9" ht="71.25">
      <c r="A50" s="9">
        <f t="shared" ref="A50:A54" si="18">+A49+1</f>
        <v>3</v>
      </c>
      <c r="B50" s="8" t="s">
        <v>51</v>
      </c>
      <c r="C50" s="11" t="s">
        <v>3</v>
      </c>
      <c r="D50" s="17">
        <v>1</v>
      </c>
      <c r="E50" s="38">
        <f>+ROUNDUP(AVERAGE((G50,H50,I50)),0)</f>
        <v>7576663</v>
      </c>
      <c r="F50" s="52">
        <f t="shared" si="17"/>
        <v>7576663</v>
      </c>
      <c r="G50" s="42">
        <v>7400000</v>
      </c>
      <c r="H50" s="43">
        <v>7781988</v>
      </c>
      <c r="I50" s="50">
        <v>7548000</v>
      </c>
    </row>
    <row r="51" spans="1:9" ht="101.25">
      <c r="A51" s="9">
        <f t="shared" si="18"/>
        <v>4</v>
      </c>
      <c r="B51" s="16" t="s">
        <v>52</v>
      </c>
      <c r="C51" s="11" t="s">
        <v>3</v>
      </c>
      <c r="D51" s="17">
        <v>2</v>
      </c>
      <c r="E51" s="38">
        <f>+ROUNDUP(AVERAGE((G51,H51,I51)),0)</f>
        <v>5989659</v>
      </c>
      <c r="F51" s="52">
        <f t="shared" si="17"/>
        <v>11979318</v>
      </c>
      <c r="G51" s="42">
        <v>5850000</v>
      </c>
      <c r="H51" s="43">
        <v>6151977</v>
      </c>
      <c r="I51" s="50">
        <v>5967000</v>
      </c>
    </row>
    <row r="52" spans="1:9" ht="101.25">
      <c r="A52" s="14">
        <f t="shared" si="18"/>
        <v>5</v>
      </c>
      <c r="B52" s="6" t="s">
        <v>53</v>
      </c>
      <c r="C52" s="15" t="s">
        <v>3</v>
      </c>
      <c r="D52" s="17">
        <v>2</v>
      </c>
      <c r="E52" s="38">
        <f>+ROUNDUP(AVERAGE((G52,H52,I52)),0)</f>
        <v>5989659</v>
      </c>
      <c r="F52" s="52">
        <f t="shared" si="17"/>
        <v>11979318</v>
      </c>
      <c r="G52" s="42">
        <v>5850000</v>
      </c>
      <c r="H52" s="43">
        <v>6151977</v>
      </c>
      <c r="I52" s="50">
        <v>5967000</v>
      </c>
    </row>
    <row r="53" spans="1:9" ht="177" customHeight="1">
      <c r="A53" s="9">
        <f t="shared" si="18"/>
        <v>6</v>
      </c>
      <c r="B53" s="12" t="s">
        <v>54</v>
      </c>
      <c r="C53" s="11" t="s">
        <v>3</v>
      </c>
      <c r="D53" s="17">
        <v>2</v>
      </c>
      <c r="E53" s="38">
        <f>+ROUNDUP(AVERAGE((G53,H53,I53)),0)</f>
        <v>7371888</v>
      </c>
      <c r="F53" s="52">
        <f t="shared" si="17"/>
        <v>14743776</v>
      </c>
      <c r="G53" s="42">
        <v>7200000</v>
      </c>
      <c r="H53" s="43">
        <v>7571664</v>
      </c>
      <c r="I53" s="50">
        <v>7344000</v>
      </c>
    </row>
    <row r="54" spans="1:9" ht="241.5" customHeight="1">
      <c r="A54" s="9">
        <f t="shared" si="18"/>
        <v>7</v>
      </c>
      <c r="B54" s="8" t="s">
        <v>55</v>
      </c>
      <c r="C54" s="11" t="s">
        <v>3</v>
      </c>
      <c r="D54" s="17">
        <v>2</v>
      </c>
      <c r="E54" s="38">
        <f>+ROUNDUP(AVERAGE((G54,H54,I54)),0)</f>
        <v>7576663</v>
      </c>
      <c r="F54" s="52">
        <f t="shared" si="17"/>
        <v>15153326</v>
      </c>
      <c r="G54" s="42">
        <v>7400000</v>
      </c>
      <c r="H54" s="43">
        <v>7781988</v>
      </c>
      <c r="I54" s="50">
        <v>7548000</v>
      </c>
    </row>
    <row r="55" spans="1:9" ht="110.25" customHeight="1">
      <c r="A55" s="9">
        <f>+A54+1</f>
        <v>8</v>
      </c>
      <c r="B55" s="8" t="s">
        <v>56</v>
      </c>
      <c r="C55" s="11" t="s">
        <v>3</v>
      </c>
      <c r="D55" s="17">
        <v>1</v>
      </c>
      <c r="E55" s="38">
        <f>+ROUNDUP(AVERAGE((G55,H55,I55)),0)</f>
        <v>3993106</v>
      </c>
      <c r="F55" s="52">
        <f t="shared" si="17"/>
        <v>3993106</v>
      </c>
      <c r="G55" s="42">
        <v>3900000</v>
      </c>
      <c r="H55" s="43">
        <v>4101318</v>
      </c>
      <c r="I55" s="50">
        <v>3978000</v>
      </c>
    </row>
    <row r="56" spans="1:9" ht="12.75">
      <c r="A56" s="19">
        <v>9</v>
      </c>
      <c r="B56" s="20" t="s">
        <v>57</v>
      </c>
      <c r="C56" s="21" t="s">
        <v>58</v>
      </c>
      <c r="D56" s="22">
        <v>20</v>
      </c>
      <c r="E56" s="38">
        <f>+ROUNDUP(AVERAGE((G56,H56,I56)),0)</f>
        <v>66552</v>
      </c>
      <c r="F56" s="52">
        <f t="shared" si="17"/>
        <v>1331040</v>
      </c>
      <c r="G56" s="42">
        <v>65000</v>
      </c>
      <c r="H56" s="43">
        <v>68355.3</v>
      </c>
      <c r="I56" s="50">
        <v>66300</v>
      </c>
    </row>
    <row r="57" spans="1:9" ht="20.25">
      <c r="A57" s="23">
        <f t="shared" ref="A57:A64" si="19">+A56+1</f>
        <v>10</v>
      </c>
      <c r="B57" s="20" t="s">
        <v>59</v>
      </c>
      <c r="C57" s="18" t="s">
        <v>60</v>
      </c>
      <c r="D57" s="22">
        <v>1</v>
      </c>
      <c r="E57" s="38">
        <f>+ROUNDUP(AVERAGE((G57,H57,I57)),0)</f>
        <v>23038</v>
      </c>
      <c r="F57" s="52">
        <f t="shared" si="17"/>
        <v>23038</v>
      </c>
      <c r="G57" s="42">
        <v>22500</v>
      </c>
      <c r="H57" s="43">
        <v>23661.45</v>
      </c>
      <c r="I57" s="50">
        <v>22950</v>
      </c>
    </row>
    <row r="58" spans="1:9" ht="12.75">
      <c r="A58" s="23">
        <f t="shared" si="19"/>
        <v>11</v>
      </c>
      <c r="B58" s="20" t="s">
        <v>61</v>
      </c>
      <c r="C58" s="24" t="s">
        <v>58</v>
      </c>
      <c r="D58" s="22">
        <v>10</v>
      </c>
      <c r="E58" s="38">
        <f>+ROUNDUP(AVERAGE((G58,H58,I58)),0)</f>
        <v>88534</v>
      </c>
      <c r="F58" s="52">
        <f t="shared" si="17"/>
        <v>885340</v>
      </c>
      <c r="G58" s="42">
        <v>85200</v>
      </c>
      <c r="H58" s="43">
        <v>92500</v>
      </c>
      <c r="I58" s="50">
        <v>87900</v>
      </c>
    </row>
    <row r="59" spans="1:9" ht="12.75">
      <c r="A59" s="23">
        <f t="shared" si="19"/>
        <v>12</v>
      </c>
      <c r="B59" s="20" t="s">
        <v>62</v>
      </c>
      <c r="C59" s="18" t="s">
        <v>60</v>
      </c>
      <c r="D59" s="22">
        <v>1</v>
      </c>
      <c r="E59" s="38">
        <f>+ROUNDUP(AVERAGE((G59,H59,I59)),0)</f>
        <v>1638198</v>
      </c>
      <c r="F59" s="52">
        <f t="shared" si="17"/>
        <v>1638198</v>
      </c>
      <c r="G59" s="42">
        <v>1600000</v>
      </c>
      <c r="H59" s="43">
        <v>1682592</v>
      </c>
      <c r="I59" s="50">
        <v>1632000</v>
      </c>
    </row>
    <row r="60" spans="1:9" ht="12.75">
      <c r="A60" s="23">
        <f t="shared" si="19"/>
        <v>13</v>
      </c>
      <c r="B60" s="20" t="s">
        <v>63</v>
      </c>
      <c r="C60" s="18" t="s">
        <v>60</v>
      </c>
      <c r="D60" s="22">
        <v>1</v>
      </c>
      <c r="E60" s="38">
        <f>+ROUNDUP(AVERAGE((G60,H60,I60)),0)</f>
        <v>563131</v>
      </c>
      <c r="F60" s="52">
        <f t="shared" si="17"/>
        <v>563131</v>
      </c>
      <c r="G60" s="42">
        <v>550000</v>
      </c>
      <c r="H60" s="43">
        <v>578391</v>
      </c>
      <c r="I60" s="50">
        <v>561000</v>
      </c>
    </row>
    <row r="61" spans="1:9" ht="12.75">
      <c r="A61" s="23">
        <f t="shared" si="19"/>
        <v>14</v>
      </c>
      <c r="B61" s="20" t="s">
        <v>64</v>
      </c>
      <c r="C61" s="18" t="s">
        <v>60</v>
      </c>
      <c r="D61" s="22">
        <v>1</v>
      </c>
      <c r="E61" s="38">
        <f>+ROUNDUP(AVERAGE((G61,H61,I61)),0)</f>
        <v>76791</v>
      </c>
      <c r="F61" s="52">
        <f t="shared" si="17"/>
        <v>76791</v>
      </c>
      <c r="G61" s="42">
        <v>75000</v>
      </c>
      <c r="H61" s="43">
        <v>78871.5</v>
      </c>
      <c r="I61" s="50">
        <v>76500</v>
      </c>
    </row>
    <row r="62" spans="1:9" ht="12.75">
      <c r="A62" s="23">
        <f t="shared" si="19"/>
        <v>15</v>
      </c>
      <c r="B62" s="20" t="s">
        <v>65</v>
      </c>
      <c r="C62" s="18" t="s">
        <v>60</v>
      </c>
      <c r="D62" s="22">
        <v>1</v>
      </c>
      <c r="E62" s="38">
        <f>+ROUNDUP(AVERAGE((G62,H62,I62)),0)</f>
        <v>41467</v>
      </c>
      <c r="F62" s="52">
        <f t="shared" si="17"/>
        <v>41467</v>
      </c>
      <c r="G62" s="42">
        <v>40500</v>
      </c>
      <c r="H62" s="43">
        <v>42590.61</v>
      </c>
      <c r="I62" s="50">
        <v>41310</v>
      </c>
    </row>
    <row r="63" spans="1:9" ht="12.75">
      <c r="A63" s="23">
        <f t="shared" si="19"/>
        <v>16</v>
      </c>
      <c r="B63" s="20" t="s">
        <v>66</v>
      </c>
      <c r="C63" s="18" t="s">
        <v>60</v>
      </c>
      <c r="D63" s="22">
        <v>1</v>
      </c>
      <c r="E63" s="38">
        <f>+ROUNDUP(AVERAGE((G63,H63,I63)),0)</f>
        <v>84470</v>
      </c>
      <c r="F63" s="52">
        <f t="shared" si="17"/>
        <v>84470</v>
      </c>
      <c r="G63" s="42">
        <v>82500</v>
      </c>
      <c r="H63" s="43">
        <v>86758.65</v>
      </c>
      <c r="I63" s="50">
        <v>84150</v>
      </c>
    </row>
    <row r="64" spans="1:9" ht="12.75">
      <c r="A64" s="23">
        <f t="shared" si="19"/>
        <v>17</v>
      </c>
      <c r="B64" s="20" t="s">
        <v>67</v>
      </c>
      <c r="C64" s="18" t="s">
        <v>60</v>
      </c>
      <c r="D64" s="22">
        <v>1</v>
      </c>
      <c r="E64" s="38">
        <f>+ROUNDUP(AVERAGE((G64,H64,I64)),0)</f>
        <v>52730</v>
      </c>
      <c r="F64" s="54">
        <f t="shared" si="17"/>
        <v>52730</v>
      </c>
      <c r="G64" s="42">
        <v>51500</v>
      </c>
      <c r="H64" s="43">
        <v>54158.43</v>
      </c>
      <c r="I64" s="50">
        <v>52530</v>
      </c>
    </row>
    <row r="65" spans="1:9" ht="15" customHeight="1">
      <c r="A65" s="85" t="s">
        <v>43</v>
      </c>
      <c r="B65" s="86"/>
      <c r="C65" s="86"/>
      <c r="D65" s="86"/>
      <c r="E65" s="87"/>
      <c r="F65" s="70">
        <f>SUM(F48:F64)</f>
        <v>84660714</v>
      </c>
      <c r="G65" s="53"/>
      <c r="H65" s="40"/>
      <c r="I65" s="41"/>
    </row>
    <row r="66" spans="1:9" ht="15" customHeight="1">
      <c r="A66" s="88" t="s">
        <v>44</v>
      </c>
      <c r="B66" s="89"/>
      <c r="C66" s="90"/>
      <c r="D66" s="91">
        <v>0.19</v>
      </c>
      <c r="E66" s="92"/>
      <c r="F66" s="70">
        <f>ROUND(F65*D66,0)</f>
        <v>16085536</v>
      </c>
      <c r="G66" s="53"/>
      <c r="H66" s="40"/>
      <c r="I66" s="41"/>
    </row>
    <row r="67" spans="1:9" ht="15" customHeight="1">
      <c r="A67" s="93" t="s">
        <v>45</v>
      </c>
      <c r="B67" s="94"/>
      <c r="C67" s="94"/>
      <c r="D67" s="94"/>
      <c r="E67" s="95"/>
      <c r="F67" s="70">
        <f>+F65+F66</f>
        <v>100746250</v>
      </c>
      <c r="G67" s="53"/>
      <c r="H67" s="40"/>
      <c r="I67" s="41"/>
    </row>
    <row r="68" spans="1:9" ht="15" customHeight="1">
      <c r="G68" s="46"/>
      <c r="H68" s="47"/>
      <c r="I68" s="48"/>
    </row>
    <row r="69" spans="1:9" ht="12.75">
      <c r="B69" s="82" t="s">
        <v>68</v>
      </c>
      <c r="C69" s="83"/>
      <c r="D69" s="83"/>
      <c r="E69" s="84"/>
      <c r="F69" s="69">
        <f>+F44</f>
        <v>48800497</v>
      </c>
      <c r="G69" s="46"/>
      <c r="H69" s="47"/>
      <c r="I69" s="48"/>
    </row>
    <row r="70" spans="1:9" ht="12.75">
      <c r="B70" s="82" t="s">
        <v>69</v>
      </c>
      <c r="C70" s="83"/>
      <c r="D70" s="83"/>
      <c r="E70" s="84"/>
      <c r="F70" s="69">
        <f>+F67</f>
        <v>100746250</v>
      </c>
      <c r="G70" s="46"/>
      <c r="H70" s="47"/>
      <c r="I70" s="48"/>
    </row>
    <row r="71" spans="1:9" ht="12.75">
      <c r="B71" s="82" t="s">
        <v>70</v>
      </c>
      <c r="C71" s="83"/>
      <c r="D71" s="83"/>
      <c r="E71" s="84"/>
      <c r="F71" s="69">
        <f>+F69+F70</f>
        <v>149546747</v>
      </c>
      <c r="G71" s="46"/>
      <c r="H71" s="47"/>
      <c r="I71" s="48"/>
    </row>
    <row r="72" spans="1:9" ht="15" customHeight="1">
      <c r="G72" s="46"/>
      <c r="H72" s="47"/>
      <c r="I72" s="48"/>
    </row>
    <row r="73" spans="1:9" ht="12.75">
      <c r="G73" s="46"/>
      <c r="H73" s="47"/>
      <c r="I73" s="48"/>
    </row>
    <row r="74" spans="1:9" ht="12.75">
      <c r="G74" s="46"/>
      <c r="H74" s="47"/>
      <c r="I74" s="48"/>
    </row>
    <row r="75" spans="1:9" ht="15" customHeight="1">
      <c r="G75" s="46"/>
      <c r="H75" s="47"/>
      <c r="I75" s="48"/>
    </row>
    <row r="76" spans="1:9" ht="15" customHeight="1">
      <c r="G76" s="46"/>
      <c r="H76" s="47"/>
      <c r="I76" s="48"/>
    </row>
    <row r="77" spans="1:9" ht="15" customHeight="1">
      <c r="G77" s="46"/>
      <c r="H77" s="47"/>
      <c r="I77" s="48"/>
    </row>
    <row r="78" spans="1:9" ht="15" customHeight="1">
      <c r="G78" s="46"/>
      <c r="H78" s="47"/>
      <c r="I78" s="48"/>
    </row>
  </sheetData>
  <mergeCells count="24">
    <mergeCell ref="A46:I46"/>
    <mergeCell ref="A42:E42"/>
    <mergeCell ref="A43:D43"/>
    <mergeCell ref="A44:E44"/>
    <mergeCell ref="A37:D37"/>
    <mergeCell ref="A4:D4"/>
    <mergeCell ref="A13:D13"/>
    <mergeCell ref="A21:D21"/>
    <mergeCell ref="A26:D26"/>
    <mergeCell ref="A31:D31"/>
    <mergeCell ref="A1:I1"/>
    <mergeCell ref="A2:A3"/>
    <mergeCell ref="B2:B3"/>
    <mergeCell ref="C2:C3"/>
    <mergeCell ref="D2:D3"/>
    <mergeCell ref="E2:E3"/>
    <mergeCell ref="F2:F3"/>
    <mergeCell ref="B69:E69"/>
    <mergeCell ref="B70:E70"/>
    <mergeCell ref="B71:E71"/>
    <mergeCell ref="A65:E65"/>
    <mergeCell ref="A66:C66"/>
    <mergeCell ref="D66:E66"/>
    <mergeCell ref="A67:E6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Infraestuctura - Antioquia - Medellín</dc:creator>
  <cp:keywords/>
  <dc:description/>
  <cp:lastModifiedBy>Monica Jaqueline Durango Castro</cp:lastModifiedBy>
  <cp:revision/>
  <dcterms:created xsi:type="dcterms:W3CDTF">2026-05-26T15:48:22Z</dcterms:created>
  <dcterms:modified xsi:type="dcterms:W3CDTF">2026-09-02T19:31:34Z</dcterms:modified>
  <cp:category/>
  <cp:contentStatus/>
</cp:coreProperties>
</file>