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Usuarios\VIVIAN.GONZALEZ.DN0BOG01\Downloads\MOD 2\"/>
    </mc:Choice>
  </mc:AlternateContent>
  <bookViews>
    <workbookView xWindow="0" yWindow="0" windowWidth="28800" windowHeight="11880" tabRatio="900" activeTab="3"/>
  </bookViews>
  <sheets>
    <sheet name="ANEXO 1 - COTIZACION" sheetId="1" r:id="rId1"/>
    <sheet name="ANEXO 2 - HISTORIC" sheetId="3" r:id="rId2"/>
    <sheet name="ANEXO3." sheetId="6" r:id="rId3"/>
    <sheet name="ANEXO4" sheetId="7" r:id="rId4"/>
  </sheets>
  <externalReferences>
    <externalReference r:id="rId5"/>
  </externalReferenc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5" i="7" l="1"/>
  <c r="B26" i="7" s="1"/>
  <c r="B27" i="7" s="1"/>
  <c r="B28" i="7" s="1"/>
  <c r="B29" i="7" s="1"/>
  <c r="B30" i="7" s="1"/>
  <c r="B31" i="7" s="1"/>
  <c r="B32" i="7" s="1"/>
  <c r="B33" i="7" s="1"/>
  <c r="B34" i="7" s="1"/>
  <c r="B35" i="7" s="1"/>
  <c r="B36" i="7" s="1"/>
  <c r="B37" i="7" s="1"/>
  <c r="B38" i="7" s="1"/>
  <c r="B39" i="7" s="1"/>
  <c r="B40" i="7" s="1"/>
  <c r="B41" i="7" s="1"/>
  <c r="T36" i="7"/>
  <c r="T35" i="7"/>
  <c r="T28" i="7"/>
  <c r="T27" i="7"/>
  <c r="T25" i="7"/>
  <c r="T21" i="7"/>
  <c r="T20" i="7"/>
  <c r="T19" i="7"/>
  <c r="T18" i="7"/>
  <c r="T14" i="7"/>
  <c r="T13" i="7"/>
  <c r="T11" i="7"/>
  <c r="T10" i="7"/>
  <c r="T9" i="7"/>
  <c r="T8" i="7"/>
  <c r="B57" i="6"/>
  <c r="B58" i="6" s="1"/>
  <c r="B45" i="6"/>
  <c r="B46" i="6" s="1"/>
  <c r="B47" i="6" s="1"/>
  <c r="B48" i="6" s="1"/>
  <c r="B49" i="6" s="1"/>
  <c r="B50" i="6" s="1"/>
  <c r="B51" i="6" s="1"/>
  <c r="B52" i="6" s="1"/>
  <c r="B25" i="6"/>
  <c r="B26" i="6" s="1"/>
  <c r="B27" i="6" s="1"/>
  <c r="B28" i="6" s="1"/>
  <c r="B29" i="6" s="1"/>
  <c r="B30" i="6" s="1"/>
  <c r="B31" i="6" s="1"/>
  <c r="B32" i="6" s="1"/>
  <c r="B33" i="6" s="1"/>
  <c r="B34" i="6" s="1"/>
  <c r="B35" i="6" s="1"/>
  <c r="B36" i="6" s="1"/>
  <c r="B37" i="6" s="1"/>
  <c r="B38" i="6" s="1"/>
  <c r="B39" i="6" s="1"/>
  <c r="B40" i="6" s="1"/>
  <c r="B41" i="6" s="1"/>
  <c r="B18" i="6"/>
  <c r="B19" i="6" s="1"/>
  <c r="B57" i="7" l="1"/>
  <c r="B58" i="7" s="1"/>
  <c r="B45" i="7"/>
  <c r="B46" i="7" s="1"/>
  <c r="B47" i="7" s="1"/>
  <c r="B48" i="7" s="1"/>
  <c r="B49" i="7" s="1"/>
  <c r="B50" i="7" s="1"/>
  <c r="B51" i="7" s="1"/>
  <c r="B52" i="7" s="1"/>
  <c r="M27" i="7"/>
  <c r="N27" i="7" s="1"/>
  <c r="O27" i="7" s="1"/>
  <c r="L27" i="7"/>
  <c r="B18" i="7"/>
  <c r="B19" i="7" s="1"/>
  <c r="L14" i="7"/>
  <c r="M14" i="7" s="1"/>
  <c r="N14" i="7" s="1"/>
  <c r="O14" i="7" s="1"/>
  <c r="L12" i="7"/>
  <c r="M12" i="7" s="1"/>
  <c r="N12" i="7" s="1"/>
  <c r="O12" i="7" s="1"/>
  <c r="L9" i="7"/>
  <c r="M9" i="7" s="1"/>
  <c r="N9" i="7" s="1"/>
  <c r="O9" i="7" s="1"/>
  <c r="P59" i="1" l="1"/>
  <c r="S59" i="1" s="1"/>
  <c r="U59" i="1" s="1"/>
  <c r="G58" i="7" s="1"/>
  <c r="Q59" i="1"/>
  <c r="R59" i="1"/>
  <c r="R58" i="1"/>
  <c r="Q58" i="1"/>
  <c r="P58" i="1"/>
  <c r="H58" i="7" l="1"/>
  <c r="I58" i="7" s="1"/>
  <c r="J58" i="7" s="1"/>
  <c r="S58" i="1"/>
  <c r="U58" i="1" s="1"/>
  <c r="G57" i="7" s="1"/>
  <c r="H57" i="7" l="1"/>
  <c r="I57" i="7" s="1"/>
  <c r="J57" i="7" s="1"/>
  <c r="J59" i="7" s="1"/>
  <c r="O60" i="1"/>
  <c r="O56" i="1"/>
  <c r="O44" i="1"/>
  <c r="O23" i="1"/>
  <c r="O16" i="1"/>
  <c r="O61" i="1" l="1"/>
  <c r="L58" i="6"/>
  <c r="M58" i="6" s="1"/>
  <c r="N58" i="6" s="1"/>
  <c r="O58" i="6" s="1"/>
  <c r="G55" i="3"/>
  <c r="J55" i="3" s="1"/>
  <c r="G54" i="3"/>
  <c r="J54" i="3" s="1"/>
  <c r="K55" i="3" l="1"/>
  <c r="L55" i="3" s="1"/>
  <c r="L58" i="7"/>
  <c r="K54" i="3"/>
  <c r="L54" i="3" s="1"/>
  <c r="L57" i="7"/>
  <c r="L57" i="6"/>
  <c r="M57" i="6" s="1"/>
  <c r="N57" i="6" s="1"/>
  <c r="O57" i="6" s="1"/>
  <c r="P9" i="1"/>
  <c r="U22" i="1"/>
  <c r="G21" i="7" s="1"/>
  <c r="U21" i="1"/>
  <c r="G20" i="7" s="1"/>
  <c r="U10" i="1"/>
  <c r="G9" i="7" s="1"/>
  <c r="R43" i="1"/>
  <c r="Q43" i="1"/>
  <c r="P43" i="1"/>
  <c r="U43" i="1" s="1"/>
  <c r="G42" i="7" s="1"/>
  <c r="Q26" i="1"/>
  <c r="U26" i="1" s="1"/>
  <c r="G25" i="7" s="1"/>
  <c r="P14" i="1"/>
  <c r="Q55" i="1"/>
  <c r="P55" i="1"/>
  <c r="U55" i="1" s="1"/>
  <c r="G54" i="7" s="1"/>
  <c r="P26" i="1"/>
  <c r="P22" i="1"/>
  <c r="P21" i="1"/>
  <c r="P20" i="1"/>
  <c r="P19" i="1"/>
  <c r="R22" i="1"/>
  <c r="Q22" i="1"/>
  <c r="R21" i="1"/>
  <c r="Q21" i="1"/>
  <c r="R15" i="1"/>
  <c r="Q15" i="1"/>
  <c r="P15" i="1"/>
  <c r="S15" i="1" s="1"/>
  <c r="U15" i="1" s="1"/>
  <c r="G14" i="7" s="1"/>
  <c r="R14" i="1"/>
  <c r="Q14" i="1"/>
  <c r="P12" i="1"/>
  <c r="Q12" i="1"/>
  <c r="R12" i="1"/>
  <c r="P13" i="1"/>
  <c r="Q13" i="1"/>
  <c r="R13" i="1"/>
  <c r="P11" i="1"/>
  <c r="Q11" i="1"/>
  <c r="R11" i="1"/>
  <c r="P10" i="1"/>
  <c r="Q10" i="1"/>
  <c r="R10" i="1"/>
  <c r="R9" i="1"/>
  <c r="Q9" i="1"/>
  <c r="U9" i="1" s="1"/>
  <c r="G8" i="7" s="1"/>
  <c r="P53" i="1"/>
  <c r="U53" i="1" s="1"/>
  <c r="G52" i="7" s="1"/>
  <c r="M60" i="1"/>
  <c r="M56" i="1"/>
  <c r="M44" i="1"/>
  <c r="M23" i="1"/>
  <c r="M16" i="1"/>
  <c r="H52" i="7" l="1"/>
  <c r="I52" i="7" s="1"/>
  <c r="J52" i="7" s="1"/>
  <c r="H8" i="7"/>
  <c r="I8" i="7" s="1"/>
  <c r="J8" i="7" s="1"/>
  <c r="Q14" i="7"/>
  <c r="R14" i="7" s="1"/>
  <c r="S14" i="7" s="1"/>
  <c r="H14" i="7"/>
  <c r="I14" i="7" s="1"/>
  <c r="J14" i="7" s="1"/>
  <c r="H54" i="7"/>
  <c r="I54" i="7" s="1"/>
  <c r="J54" i="7" s="1"/>
  <c r="H42" i="7"/>
  <c r="I42" i="7" s="1"/>
  <c r="J42" i="7" s="1"/>
  <c r="H25" i="7"/>
  <c r="I25" i="7" s="1"/>
  <c r="J25" i="7" s="1"/>
  <c r="Q9" i="7"/>
  <c r="R9" i="7" s="1"/>
  <c r="S9" i="7" s="1"/>
  <c r="H9" i="7"/>
  <c r="I9" i="7" s="1"/>
  <c r="J9" i="7" s="1"/>
  <c r="H21" i="7"/>
  <c r="I21" i="7" s="1"/>
  <c r="J21" i="7" s="1"/>
  <c r="M58" i="7"/>
  <c r="N58" i="7" s="1"/>
  <c r="O58" i="7" s="1"/>
  <c r="Q58" i="7"/>
  <c r="R58" i="7" s="1"/>
  <c r="S58" i="7" s="1"/>
  <c r="T58" i="7" s="1"/>
  <c r="H20" i="7"/>
  <c r="I20" i="7" s="1"/>
  <c r="J20" i="7" s="1"/>
  <c r="M57" i="7"/>
  <c r="N57" i="7" s="1"/>
  <c r="O57" i="7" s="1"/>
  <c r="O59" i="7" s="1"/>
  <c r="Q57" i="7"/>
  <c r="R57" i="7" s="1"/>
  <c r="S57" i="7" s="1"/>
  <c r="T57" i="7" s="1"/>
  <c r="T59" i="7" s="1"/>
  <c r="M61" i="1"/>
  <c r="P51" i="1" l="1"/>
  <c r="U51" i="1" s="1"/>
  <c r="G50" i="7" s="1"/>
  <c r="P50" i="1"/>
  <c r="U50" i="1" s="1"/>
  <c r="G49" i="7" s="1"/>
  <c r="P48" i="1"/>
  <c r="U48" i="1" s="1"/>
  <c r="G47" i="7" s="1"/>
  <c r="P47" i="1"/>
  <c r="U47" i="1" s="1"/>
  <c r="G46" i="7" s="1"/>
  <c r="P46" i="1"/>
  <c r="U46" i="1" s="1"/>
  <c r="G45" i="7" s="1"/>
  <c r="S43" i="1"/>
  <c r="P32" i="1"/>
  <c r="U32" i="1" s="1"/>
  <c r="G31" i="7" s="1"/>
  <c r="P31" i="1"/>
  <c r="U31" i="1" s="1"/>
  <c r="G30" i="7" s="1"/>
  <c r="P29" i="1"/>
  <c r="U29" i="1" s="1"/>
  <c r="G28" i="7" s="1"/>
  <c r="P28" i="1"/>
  <c r="U28" i="1" s="1"/>
  <c r="G27" i="7" s="1"/>
  <c r="P27" i="1"/>
  <c r="U27" i="1" s="1"/>
  <c r="G26" i="7" s="1"/>
  <c r="R26" i="1"/>
  <c r="S22" i="1"/>
  <c r="Q19" i="1"/>
  <c r="U19" i="1" s="1"/>
  <c r="G18" i="7" s="1"/>
  <c r="S12" i="1"/>
  <c r="U12" i="1" s="1"/>
  <c r="G11" i="7" s="1"/>
  <c r="S9" i="1"/>
  <c r="S10" i="1"/>
  <c r="H11" i="7" l="1"/>
  <c r="I11" i="7" s="1"/>
  <c r="J11" i="7" s="1"/>
  <c r="H31" i="7"/>
  <c r="I31" i="7" s="1"/>
  <c r="J31" i="7" s="1"/>
  <c r="H18" i="7"/>
  <c r="I18" i="7" s="1"/>
  <c r="J18" i="7" s="1"/>
  <c r="H28" i="7"/>
  <c r="I28" i="7" s="1"/>
  <c r="J28" i="7" s="1"/>
  <c r="H45" i="7"/>
  <c r="I45" i="7" s="1"/>
  <c r="J45" i="7" s="1"/>
  <c r="H50" i="7"/>
  <c r="I50" i="7" s="1"/>
  <c r="J50" i="7" s="1"/>
  <c r="H26" i="7"/>
  <c r="I26" i="7" s="1"/>
  <c r="J26" i="7" s="1"/>
  <c r="H47" i="7"/>
  <c r="I47" i="7" s="1"/>
  <c r="J47" i="7" s="1"/>
  <c r="Q27" i="7"/>
  <c r="R27" i="7" s="1"/>
  <c r="S27" i="7" s="1"/>
  <c r="H27" i="7"/>
  <c r="I27" i="7" s="1"/>
  <c r="J27" i="7" s="1"/>
  <c r="H49" i="7"/>
  <c r="I49" i="7" s="1"/>
  <c r="J49" i="7" s="1"/>
  <c r="H30" i="7"/>
  <c r="I30" i="7" s="1"/>
  <c r="J30" i="7" s="1"/>
  <c r="H46" i="7"/>
  <c r="I46" i="7" s="1"/>
  <c r="J46" i="7" s="1"/>
  <c r="S14" i="1"/>
  <c r="U14" i="1" s="1"/>
  <c r="G13" i="7" s="1"/>
  <c r="S26" i="1"/>
  <c r="S13" i="1"/>
  <c r="U13" i="1" s="1"/>
  <c r="G12" i="7" s="1"/>
  <c r="S21" i="1"/>
  <c r="S11" i="1"/>
  <c r="U11" i="1" s="1"/>
  <c r="G10" i="7" s="1"/>
  <c r="G18" i="3"/>
  <c r="J18" i="3" s="1"/>
  <c r="L20" i="7" s="1"/>
  <c r="H12" i="7" l="1"/>
  <c r="I12" i="7" s="1"/>
  <c r="J12" i="7" s="1"/>
  <c r="Q12" i="7"/>
  <c r="R12" i="7" s="1"/>
  <c r="S12" i="7" s="1"/>
  <c r="T12" i="7" s="1"/>
  <c r="M20" i="7"/>
  <c r="N20" i="7" s="1"/>
  <c r="O20" i="7" s="1"/>
  <c r="Q20" i="7"/>
  <c r="R20" i="7" s="1"/>
  <c r="S20" i="7" s="1"/>
  <c r="H10" i="7"/>
  <c r="I10" i="7" s="1"/>
  <c r="J10" i="7" s="1"/>
  <c r="H13" i="7"/>
  <c r="I13" i="7" s="1"/>
  <c r="J13" i="7" s="1"/>
  <c r="V21" i="1"/>
  <c r="W21" i="1" s="1"/>
  <c r="X21" i="1" s="1"/>
  <c r="G20" i="6"/>
  <c r="K18" i="3"/>
  <c r="L18" i="3" s="1"/>
  <c r="L20" i="6"/>
  <c r="K56" i="1"/>
  <c r="J15" i="7" l="1"/>
  <c r="H20" i="6"/>
  <c r="I20" i="6" s="1"/>
  <c r="J20" i="6" s="1"/>
  <c r="Q20" i="6"/>
  <c r="R20" i="6" s="1"/>
  <c r="S20" i="6" s="1"/>
  <c r="T20" i="6" s="1"/>
  <c r="M20" i="6"/>
  <c r="N20" i="6" s="1"/>
  <c r="O20" i="6" s="1"/>
  <c r="K60" i="1"/>
  <c r="K44" i="1"/>
  <c r="K16" i="1" l="1"/>
  <c r="K23" i="1"/>
  <c r="K61" i="1" s="1"/>
  <c r="R20" i="1" l="1"/>
  <c r="Q20" i="1"/>
  <c r="U20" i="1" s="1"/>
  <c r="G19" i="7" s="1"/>
  <c r="R19" i="1"/>
  <c r="S19" i="1"/>
  <c r="H19" i="7" l="1"/>
  <c r="I19" i="7" s="1"/>
  <c r="J19" i="7" s="1"/>
  <c r="J22" i="7" s="1"/>
  <c r="S20" i="1"/>
  <c r="I16" i="1"/>
  <c r="I23" i="1"/>
  <c r="L27" i="6" l="1"/>
  <c r="L9" i="6"/>
  <c r="M9" i="6" s="1"/>
  <c r="N9" i="6" s="1"/>
  <c r="O9" i="6" s="1"/>
  <c r="L12" i="6"/>
  <c r="M12" i="6" s="1"/>
  <c r="N12" i="6" s="1"/>
  <c r="O12" i="6" s="1"/>
  <c r="L14" i="6"/>
  <c r="M14" i="6" s="1"/>
  <c r="N14" i="6" s="1"/>
  <c r="O14" i="6" s="1"/>
  <c r="G19" i="6"/>
  <c r="Q27" i="1"/>
  <c r="R27" i="1" s="1"/>
  <c r="S27" i="1" s="1"/>
  <c r="Q28" i="1"/>
  <c r="R28" i="1" s="1"/>
  <c r="S28" i="1" s="1"/>
  <c r="Q29" i="1"/>
  <c r="R29" i="1" s="1"/>
  <c r="S29" i="1" s="1"/>
  <c r="P30" i="1"/>
  <c r="U30" i="1" s="1"/>
  <c r="G29" i="7" s="1"/>
  <c r="Q30" i="1"/>
  <c r="R30" i="1" s="1"/>
  <c r="S30" i="1" s="1"/>
  <c r="Q31" i="1"/>
  <c r="R31" i="1" s="1"/>
  <c r="Q32" i="1"/>
  <c r="R32" i="1" s="1"/>
  <c r="P33" i="1"/>
  <c r="U33" i="1" s="1"/>
  <c r="G32" i="7" s="1"/>
  <c r="Q33" i="1"/>
  <c r="R33" i="1" s="1"/>
  <c r="P34" i="1"/>
  <c r="U34" i="1" s="1"/>
  <c r="G33" i="7" s="1"/>
  <c r="Q34" i="1"/>
  <c r="R34" i="1" s="1"/>
  <c r="P35" i="1"/>
  <c r="U35" i="1" s="1"/>
  <c r="G34" i="7" s="1"/>
  <c r="Q35" i="1"/>
  <c r="R35" i="1" s="1"/>
  <c r="P36" i="1"/>
  <c r="U36" i="1" s="1"/>
  <c r="G35" i="7" s="1"/>
  <c r="Q36" i="1"/>
  <c r="R36" i="1" s="1"/>
  <c r="P37" i="1"/>
  <c r="U37" i="1" s="1"/>
  <c r="G36" i="7" s="1"/>
  <c r="Q37" i="1"/>
  <c r="R37" i="1" s="1"/>
  <c r="P38" i="1"/>
  <c r="U38" i="1" s="1"/>
  <c r="G37" i="7" s="1"/>
  <c r="Q38" i="1"/>
  <c r="R38" i="1" s="1"/>
  <c r="P39" i="1"/>
  <c r="U39" i="1" s="1"/>
  <c r="G38" i="7" s="1"/>
  <c r="Q39" i="1"/>
  <c r="R39" i="1" s="1"/>
  <c r="P40" i="1"/>
  <c r="U40" i="1" s="1"/>
  <c r="G39" i="7" s="1"/>
  <c r="Q40" i="1"/>
  <c r="R40" i="1" s="1"/>
  <c r="P41" i="1"/>
  <c r="U41" i="1" s="1"/>
  <c r="G40" i="7" s="1"/>
  <c r="Q41" i="1"/>
  <c r="R41" i="1" s="1"/>
  <c r="P42" i="1"/>
  <c r="U42" i="1" s="1"/>
  <c r="G41" i="7" s="1"/>
  <c r="Q42" i="1"/>
  <c r="R42" i="1" s="1"/>
  <c r="P54" i="1"/>
  <c r="U54" i="1" s="1"/>
  <c r="G53" i="7" s="1"/>
  <c r="Q54" i="1"/>
  <c r="R54" i="1" s="1"/>
  <c r="R55" i="1"/>
  <c r="S55" i="1" s="1"/>
  <c r="Q51" i="1"/>
  <c r="R51" i="1" s="1"/>
  <c r="P52" i="1"/>
  <c r="U52" i="1" s="1"/>
  <c r="G51" i="7" s="1"/>
  <c r="Q52" i="1"/>
  <c r="R52" i="1" s="1"/>
  <c r="S52" i="1" s="1"/>
  <c r="Q53" i="1"/>
  <c r="R53" i="1" s="1"/>
  <c r="Q47" i="1"/>
  <c r="R47" i="1" s="1"/>
  <c r="Q48" i="1"/>
  <c r="R48" i="1" s="1"/>
  <c r="S48" i="1" s="1"/>
  <c r="P49" i="1"/>
  <c r="U49" i="1" s="1"/>
  <c r="G48" i="7" s="1"/>
  <c r="Q49" i="1"/>
  <c r="R49" i="1" s="1"/>
  <c r="Q50" i="1"/>
  <c r="R50" i="1" s="1"/>
  <c r="S50" i="1" s="1"/>
  <c r="Q46" i="1"/>
  <c r="R46" i="1" s="1"/>
  <c r="H41" i="7" l="1"/>
  <c r="I41" i="7" s="1"/>
  <c r="J41" i="7" s="1"/>
  <c r="H37" i="7"/>
  <c r="I37" i="7" s="1"/>
  <c r="J37" i="7" s="1"/>
  <c r="H33" i="7"/>
  <c r="I33" i="7" s="1"/>
  <c r="J33" i="7" s="1"/>
  <c r="H48" i="7"/>
  <c r="I48" i="7" s="1"/>
  <c r="J48" i="7" s="1"/>
  <c r="Q48" i="7"/>
  <c r="R48" i="7" s="1"/>
  <c r="S48" i="7" s="1"/>
  <c r="T48" i="7" s="1"/>
  <c r="H53" i="7"/>
  <c r="I53" i="7" s="1"/>
  <c r="J53" i="7" s="1"/>
  <c r="Q38" i="7"/>
  <c r="R38" i="7" s="1"/>
  <c r="S38" i="7" s="1"/>
  <c r="T38" i="7" s="1"/>
  <c r="H38" i="7"/>
  <c r="I38" i="7" s="1"/>
  <c r="J38" i="7" s="1"/>
  <c r="H36" i="7"/>
  <c r="I36" i="7" s="1"/>
  <c r="J36" i="7" s="1"/>
  <c r="Q34" i="7"/>
  <c r="R34" i="7" s="1"/>
  <c r="S34" i="7" s="1"/>
  <c r="T34" i="7" s="1"/>
  <c r="H34" i="7"/>
  <c r="I34" i="7" s="1"/>
  <c r="J34" i="7" s="1"/>
  <c r="H32" i="7"/>
  <c r="I32" i="7" s="1"/>
  <c r="J32" i="7" s="1"/>
  <c r="H29" i="7"/>
  <c r="I29" i="7" s="1"/>
  <c r="J29" i="7" s="1"/>
  <c r="H39" i="7"/>
  <c r="I39" i="7" s="1"/>
  <c r="J39" i="7" s="1"/>
  <c r="Q39" i="7"/>
  <c r="R39" i="7" s="1"/>
  <c r="S39" i="7" s="1"/>
  <c r="T39" i="7" s="1"/>
  <c r="H35" i="7"/>
  <c r="I35" i="7" s="1"/>
  <c r="J35" i="7" s="1"/>
  <c r="H51" i="7"/>
  <c r="I51" i="7" s="1"/>
  <c r="J51" i="7" s="1"/>
  <c r="H40" i="7"/>
  <c r="I40" i="7" s="1"/>
  <c r="J40" i="7" s="1"/>
  <c r="G39" i="6"/>
  <c r="S40" i="1"/>
  <c r="S38" i="1"/>
  <c r="S36" i="1"/>
  <c r="S34" i="1"/>
  <c r="S32" i="1"/>
  <c r="G42" i="6"/>
  <c r="S41" i="1"/>
  <c r="S39" i="1"/>
  <c r="G36" i="6"/>
  <c r="S37" i="1"/>
  <c r="S35" i="1"/>
  <c r="S33" i="1"/>
  <c r="G11" i="6"/>
  <c r="G37" i="6"/>
  <c r="G35" i="6"/>
  <c r="G33" i="6"/>
  <c r="G32" i="6"/>
  <c r="G31" i="6"/>
  <c r="V9" i="1"/>
  <c r="W9" i="1" s="1"/>
  <c r="X9" i="1" s="1"/>
  <c r="G8" i="6"/>
  <c r="S42" i="1"/>
  <c r="G40" i="6"/>
  <c r="S31" i="1"/>
  <c r="G38" i="6"/>
  <c r="G34" i="6"/>
  <c r="G26" i="6"/>
  <c r="S51" i="1"/>
  <c r="G50" i="6"/>
  <c r="G21" i="6"/>
  <c r="G13" i="6"/>
  <c r="S54" i="1"/>
  <c r="S53" i="1"/>
  <c r="S49" i="1"/>
  <c r="S47" i="1"/>
  <c r="S46" i="1"/>
  <c r="G19" i="3"/>
  <c r="J19" i="3" s="1"/>
  <c r="L21" i="7" s="1"/>
  <c r="G17" i="3"/>
  <c r="J17" i="3" s="1"/>
  <c r="L19" i="7" s="1"/>
  <c r="G51" i="3"/>
  <c r="J51" i="3" s="1"/>
  <c r="L54" i="7" s="1"/>
  <c r="G50" i="3"/>
  <c r="J50" i="3" s="1"/>
  <c r="L53" i="7" s="1"/>
  <c r="M53" i="7" s="1"/>
  <c r="N53" i="7" s="1"/>
  <c r="O53" i="7" s="1"/>
  <c r="G49" i="3"/>
  <c r="J49" i="3" s="1"/>
  <c r="L52" i="7" s="1"/>
  <c r="G48" i="3"/>
  <c r="J48" i="3" s="1"/>
  <c r="L51" i="7" s="1"/>
  <c r="M51" i="7" s="1"/>
  <c r="N51" i="7" s="1"/>
  <c r="O51" i="7" s="1"/>
  <c r="G47" i="3"/>
  <c r="J47" i="3" s="1"/>
  <c r="L50" i="7" s="1"/>
  <c r="G46" i="3"/>
  <c r="J46" i="3" s="1"/>
  <c r="L49" i="7" s="1"/>
  <c r="G45" i="3"/>
  <c r="J45" i="3" s="1"/>
  <c r="L48" i="7" s="1"/>
  <c r="M48" i="7" s="1"/>
  <c r="N48" i="7" s="1"/>
  <c r="O48" i="7" s="1"/>
  <c r="G44" i="3"/>
  <c r="J44" i="3" s="1"/>
  <c r="L47" i="7" s="1"/>
  <c r="G43" i="3"/>
  <c r="J43" i="3" s="1"/>
  <c r="L46" i="7" s="1"/>
  <c r="G39" i="3"/>
  <c r="J39" i="3" s="1"/>
  <c r="L42" i="7" s="1"/>
  <c r="G38" i="3"/>
  <c r="J38" i="3" s="1"/>
  <c r="L41" i="7" s="1"/>
  <c r="M41" i="7" s="1"/>
  <c r="N41" i="7" s="1"/>
  <c r="O41" i="7" s="1"/>
  <c r="G37" i="3"/>
  <c r="J37" i="3"/>
  <c r="L40" i="7" s="1"/>
  <c r="M40" i="7" s="1"/>
  <c r="N40" i="7" s="1"/>
  <c r="O40" i="7" s="1"/>
  <c r="G36" i="3"/>
  <c r="J36" i="3" s="1"/>
  <c r="L39" i="7" s="1"/>
  <c r="M39" i="7" s="1"/>
  <c r="N39" i="7" s="1"/>
  <c r="O39" i="7" s="1"/>
  <c r="G35" i="3"/>
  <c r="J35" i="3" s="1"/>
  <c r="L38" i="7" s="1"/>
  <c r="M38" i="7" s="1"/>
  <c r="N38" i="7" s="1"/>
  <c r="O38" i="7" s="1"/>
  <c r="G34" i="3"/>
  <c r="J34" i="3" s="1"/>
  <c r="L37" i="7" s="1"/>
  <c r="M37" i="7" s="1"/>
  <c r="N37" i="7" s="1"/>
  <c r="O37" i="7" s="1"/>
  <c r="G33" i="3"/>
  <c r="J33" i="3" s="1"/>
  <c r="L36" i="7" s="1"/>
  <c r="M36" i="7" s="1"/>
  <c r="N36" i="7" s="1"/>
  <c r="O36" i="7" s="1"/>
  <c r="G32" i="3"/>
  <c r="J32" i="3" s="1"/>
  <c r="L35" i="7" s="1"/>
  <c r="M35" i="7" s="1"/>
  <c r="N35" i="7" s="1"/>
  <c r="O35" i="7" s="1"/>
  <c r="G31" i="3"/>
  <c r="J31" i="3" s="1"/>
  <c r="L34" i="7" s="1"/>
  <c r="M34" i="7" s="1"/>
  <c r="N34" i="7" s="1"/>
  <c r="O34" i="7" s="1"/>
  <c r="M50" i="7" l="1"/>
  <c r="N50" i="7" s="1"/>
  <c r="O50" i="7" s="1"/>
  <c r="Q50" i="7"/>
  <c r="R50" i="7" s="1"/>
  <c r="S50" i="7" s="1"/>
  <c r="T50" i="7" s="1"/>
  <c r="J43" i="7"/>
  <c r="M47" i="7"/>
  <c r="N47" i="7" s="1"/>
  <c r="O47" i="7" s="1"/>
  <c r="Q47" i="7"/>
  <c r="R47" i="7" s="1"/>
  <c r="S47" i="7" s="1"/>
  <c r="T47" i="7" s="1"/>
  <c r="M19" i="7"/>
  <c r="N19" i="7" s="1"/>
  <c r="O19" i="7" s="1"/>
  <c r="Q19" i="7"/>
  <c r="R19" i="7" s="1"/>
  <c r="S19" i="7" s="1"/>
  <c r="Q36" i="6"/>
  <c r="Q51" i="7"/>
  <c r="R51" i="7" s="1"/>
  <c r="S51" i="7" s="1"/>
  <c r="T51" i="7" s="1"/>
  <c r="M52" i="7"/>
  <c r="N52" i="7" s="1"/>
  <c r="O52" i="7" s="1"/>
  <c r="Q52" i="7"/>
  <c r="R52" i="7" s="1"/>
  <c r="S52" i="7" s="1"/>
  <c r="T52" i="7" s="1"/>
  <c r="M21" i="7"/>
  <c r="N21" i="7" s="1"/>
  <c r="O21" i="7" s="1"/>
  <c r="Q21" i="7"/>
  <c r="R21" i="7" s="1"/>
  <c r="S21" i="7" s="1"/>
  <c r="J55" i="7"/>
  <c r="Q36" i="7"/>
  <c r="R36" i="7" s="1"/>
  <c r="S36" i="7" s="1"/>
  <c r="Q53" i="7"/>
  <c r="R53" i="7" s="1"/>
  <c r="S53" i="7" s="1"/>
  <c r="T53" i="7" s="1"/>
  <c r="Q41" i="7"/>
  <c r="R41" i="7" s="1"/>
  <c r="S41" i="7" s="1"/>
  <c r="T41" i="7" s="1"/>
  <c r="M46" i="7"/>
  <c r="N46" i="7" s="1"/>
  <c r="O46" i="7" s="1"/>
  <c r="Q46" i="7"/>
  <c r="R46" i="7" s="1"/>
  <c r="S46" i="7" s="1"/>
  <c r="T46" i="7" s="1"/>
  <c r="M54" i="7"/>
  <c r="N54" i="7" s="1"/>
  <c r="O54" i="7" s="1"/>
  <c r="Q54" i="7"/>
  <c r="R54" i="7" s="1"/>
  <c r="S54" i="7" s="1"/>
  <c r="T54" i="7" s="1"/>
  <c r="Q34" i="6"/>
  <c r="Q37" i="7"/>
  <c r="R37" i="7" s="1"/>
  <c r="S37" i="7" s="1"/>
  <c r="T37" i="7" s="1"/>
  <c r="M42" i="7"/>
  <c r="N42" i="7" s="1"/>
  <c r="O42" i="7" s="1"/>
  <c r="Q42" i="7"/>
  <c r="R42" i="7" s="1"/>
  <c r="S42" i="7" s="1"/>
  <c r="T42" i="7" s="1"/>
  <c r="M49" i="7"/>
  <c r="N49" i="7" s="1"/>
  <c r="O49" i="7" s="1"/>
  <c r="Q49" i="7"/>
  <c r="R49" i="7" s="1"/>
  <c r="S49" i="7" s="1"/>
  <c r="T49" i="7" s="1"/>
  <c r="Q40" i="7"/>
  <c r="R40" i="7" s="1"/>
  <c r="S40" i="7" s="1"/>
  <c r="T40" i="7" s="1"/>
  <c r="Q35" i="7"/>
  <c r="R35" i="7" s="1"/>
  <c r="S35" i="7" s="1"/>
  <c r="L39" i="6"/>
  <c r="Q39" i="6" s="1"/>
  <c r="R39" i="6" s="1"/>
  <c r="S39" i="6" s="1"/>
  <c r="T39" i="6" s="1"/>
  <c r="K36" i="3"/>
  <c r="L36" i="3" s="1"/>
  <c r="K46" i="3"/>
  <c r="L46" i="3" s="1"/>
  <c r="L49" i="6"/>
  <c r="K32" i="3"/>
  <c r="L32" i="3" s="1"/>
  <c r="L35" i="6"/>
  <c r="Q35" i="6" s="1"/>
  <c r="R35" i="6" s="1"/>
  <c r="S35" i="6" s="1"/>
  <c r="T35" i="6" s="1"/>
  <c r="K37" i="3"/>
  <c r="L37" i="3" s="1"/>
  <c r="L40" i="6"/>
  <c r="M40" i="6" s="1"/>
  <c r="N40" i="6" s="1"/>
  <c r="O40" i="6" s="1"/>
  <c r="K43" i="3"/>
  <c r="L43" i="3" s="1"/>
  <c r="L46" i="6"/>
  <c r="M46" i="6" s="1"/>
  <c r="N46" i="6" s="1"/>
  <c r="O46" i="6" s="1"/>
  <c r="K47" i="3"/>
  <c r="L47" i="3" s="1"/>
  <c r="L50" i="6"/>
  <c r="M50" i="6" s="1"/>
  <c r="N50" i="6" s="1"/>
  <c r="O50" i="6" s="1"/>
  <c r="K51" i="3"/>
  <c r="L51" i="3" s="1"/>
  <c r="L54" i="6"/>
  <c r="K35" i="3"/>
  <c r="L35" i="3" s="1"/>
  <c r="L38" i="6"/>
  <c r="K50" i="3"/>
  <c r="L50" i="3" s="1"/>
  <c r="L53" i="6"/>
  <c r="M53" i="6" s="1"/>
  <c r="N53" i="6" s="1"/>
  <c r="O53" i="6" s="1"/>
  <c r="K33" i="3"/>
  <c r="L33" i="3" s="1"/>
  <c r="L36" i="6"/>
  <c r="K44" i="3"/>
  <c r="L44" i="3" s="1"/>
  <c r="L47" i="6"/>
  <c r="M47" i="6" s="1"/>
  <c r="N47" i="6" s="1"/>
  <c r="O47" i="6" s="1"/>
  <c r="K48" i="3"/>
  <c r="L48" i="3" s="1"/>
  <c r="L51" i="6"/>
  <c r="K17" i="3"/>
  <c r="L17" i="3" s="1"/>
  <c r="L19" i="6"/>
  <c r="K31" i="3"/>
  <c r="L31" i="3" s="1"/>
  <c r="L34" i="6"/>
  <c r="K39" i="3"/>
  <c r="L39" i="3" s="1"/>
  <c r="L42" i="6"/>
  <c r="K34" i="3"/>
  <c r="L34" i="3" s="1"/>
  <c r="L37" i="6"/>
  <c r="K38" i="3"/>
  <c r="L38" i="3" s="1"/>
  <c r="L41" i="6"/>
  <c r="M41" i="6" s="1"/>
  <c r="N41" i="6" s="1"/>
  <c r="O41" i="6" s="1"/>
  <c r="K45" i="3"/>
  <c r="L45" i="3" s="1"/>
  <c r="L48" i="6"/>
  <c r="K49" i="3"/>
  <c r="L49" i="3" s="1"/>
  <c r="L52" i="6"/>
  <c r="M52" i="6" s="1"/>
  <c r="N52" i="6" s="1"/>
  <c r="O52" i="6" s="1"/>
  <c r="K19" i="3"/>
  <c r="L19" i="3" s="1"/>
  <c r="L21" i="6"/>
  <c r="G25" i="6"/>
  <c r="H25" i="6" s="1"/>
  <c r="I25" i="6" s="1"/>
  <c r="J25" i="6" s="1"/>
  <c r="G57" i="6"/>
  <c r="Q57" i="6" s="1"/>
  <c r="G48" i="6"/>
  <c r="G52" i="6"/>
  <c r="G49" i="6"/>
  <c r="Q49" i="6" s="1"/>
  <c r="R49" i="6" s="1"/>
  <c r="S49" i="6" s="1"/>
  <c r="T49" i="6" s="1"/>
  <c r="G9" i="6"/>
  <c r="Q9" i="6" s="1"/>
  <c r="G29" i="6"/>
  <c r="G41" i="6"/>
  <c r="G45" i="6"/>
  <c r="G51" i="6"/>
  <c r="G53" i="6"/>
  <c r="Q53" i="6" s="1"/>
  <c r="G54" i="6"/>
  <c r="Q54" i="6" s="1"/>
  <c r="G10" i="6"/>
  <c r="G58" i="6"/>
  <c r="Q58" i="6" s="1"/>
  <c r="G30" i="6"/>
  <c r="G47" i="6"/>
  <c r="Q47" i="6" s="1"/>
  <c r="G27" i="6"/>
  <c r="Q27" i="6" s="1"/>
  <c r="R27" i="6" s="1"/>
  <c r="S27" i="6" s="1"/>
  <c r="T27" i="6" s="1"/>
  <c r="G12" i="6"/>
  <c r="G46" i="6"/>
  <c r="Q46" i="6" s="1"/>
  <c r="G28" i="6"/>
  <c r="G14" i="6"/>
  <c r="G18" i="6"/>
  <c r="H53" i="6"/>
  <c r="I53" i="6" s="1"/>
  <c r="J53" i="6" s="1"/>
  <c r="H50" i="6"/>
  <c r="I50" i="6" s="1"/>
  <c r="J50" i="6" s="1"/>
  <c r="H49" i="6"/>
  <c r="I49" i="6" s="1"/>
  <c r="J49" i="6" s="1"/>
  <c r="H42" i="6"/>
  <c r="I42" i="6" s="1"/>
  <c r="J42" i="6" s="1"/>
  <c r="H40" i="6"/>
  <c r="I40" i="6" s="1"/>
  <c r="J40" i="6" s="1"/>
  <c r="H39" i="6"/>
  <c r="I39" i="6" s="1"/>
  <c r="J39" i="6" s="1"/>
  <c r="H38" i="6"/>
  <c r="I38" i="6" s="1"/>
  <c r="J38" i="6" s="1"/>
  <c r="H37" i="6"/>
  <c r="I37" i="6" s="1"/>
  <c r="J37" i="6" s="1"/>
  <c r="H36" i="6"/>
  <c r="I36" i="6" s="1"/>
  <c r="J36" i="6" s="1"/>
  <c r="H35" i="6"/>
  <c r="I35" i="6" s="1"/>
  <c r="J35" i="6" s="1"/>
  <c r="H34" i="6"/>
  <c r="I34" i="6" s="1"/>
  <c r="J34" i="6" s="1"/>
  <c r="H33" i="6"/>
  <c r="I33" i="6" s="1"/>
  <c r="J33" i="6" s="1"/>
  <c r="H32" i="6"/>
  <c r="I32" i="6" s="1"/>
  <c r="J32" i="6" s="1"/>
  <c r="H31" i="6"/>
  <c r="I31" i="6" s="1"/>
  <c r="J31" i="6" s="1"/>
  <c r="H27" i="6"/>
  <c r="I27" i="6" s="1"/>
  <c r="J27" i="6" s="1"/>
  <c r="H26" i="6"/>
  <c r="I26" i="6" s="1"/>
  <c r="J26" i="6" s="1"/>
  <c r="H21" i="6"/>
  <c r="I21" i="6" s="1"/>
  <c r="J21" i="6" s="1"/>
  <c r="H19" i="6"/>
  <c r="I19" i="6" s="1"/>
  <c r="J19" i="6" s="1"/>
  <c r="H18" i="6"/>
  <c r="I18" i="6" s="1"/>
  <c r="J18" i="6" s="1"/>
  <c r="H13" i="6"/>
  <c r="I13" i="6" s="1"/>
  <c r="J13" i="6" s="1"/>
  <c r="H11" i="6"/>
  <c r="I11" i="6" s="1"/>
  <c r="J11" i="6" s="1"/>
  <c r="H8" i="6"/>
  <c r="I8" i="6" s="1"/>
  <c r="J8" i="6" s="1"/>
  <c r="M54" i="6"/>
  <c r="N54" i="6" s="1"/>
  <c r="O54" i="6" s="1"/>
  <c r="M51" i="6"/>
  <c r="N51" i="6" s="1"/>
  <c r="O51" i="6" s="1"/>
  <c r="M49" i="6"/>
  <c r="N49" i="6" s="1"/>
  <c r="O49" i="6" s="1"/>
  <c r="M48" i="6"/>
  <c r="N48" i="6" s="1"/>
  <c r="O48" i="6" s="1"/>
  <c r="M39" i="6"/>
  <c r="N39" i="6" s="1"/>
  <c r="O39" i="6" s="1"/>
  <c r="M38" i="6"/>
  <c r="N38" i="6" s="1"/>
  <c r="O38" i="6" s="1"/>
  <c r="M35" i="6"/>
  <c r="N35" i="6" s="1"/>
  <c r="O35" i="6" s="1"/>
  <c r="M27" i="6"/>
  <c r="N27" i="6" s="1"/>
  <c r="O27" i="6" s="1"/>
  <c r="G26" i="3"/>
  <c r="J26" i="3" s="1"/>
  <c r="L29" i="7" s="1"/>
  <c r="G27" i="3"/>
  <c r="J27" i="3" s="1"/>
  <c r="L30" i="7" s="1"/>
  <c r="G28" i="3"/>
  <c r="J28" i="3" s="1"/>
  <c r="L31" i="7" s="1"/>
  <c r="G29" i="3"/>
  <c r="J29" i="3" s="1"/>
  <c r="L32" i="7" s="1"/>
  <c r="G30" i="3"/>
  <c r="J30" i="3" s="1"/>
  <c r="L33" i="7" s="1"/>
  <c r="G25" i="3"/>
  <c r="J25" i="3" s="1"/>
  <c r="L28" i="7" s="1"/>
  <c r="G23" i="3"/>
  <c r="J23" i="3" s="1"/>
  <c r="L26" i="7" s="1"/>
  <c r="G12" i="3"/>
  <c r="J12" i="3" s="1"/>
  <c r="L13" i="7" s="1"/>
  <c r="G10" i="3"/>
  <c r="J10" i="3" s="1"/>
  <c r="L11" i="7" s="1"/>
  <c r="G9" i="3"/>
  <c r="J9" i="3" s="1"/>
  <c r="L10" i="7" s="1"/>
  <c r="G7" i="3"/>
  <c r="J7" i="3" s="1"/>
  <c r="L8" i="7" s="1"/>
  <c r="V59" i="1"/>
  <c r="W59" i="1" s="1"/>
  <c r="X59" i="1" s="1"/>
  <c r="V58" i="1"/>
  <c r="W58" i="1" s="1"/>
  <c r="X58" i="1" s="1"/>
  <c r="V47" i="1"/>
  <c r="W47" i="1" s="1"/>
  <c r="X47" i="1" s="1"/>
  <c r="V48" i="1"/>
  <c r="W48" i="1" s="1"/>
  <c r="X48" i="1" s="1"/>
  <c r="V49" i="1"/>
  <c r="W49" i="1" s="1"/>
  <c r="X49" i="1" s="1"/>
  <c r="V50" i="1"/>
  <c r="W50" i="1" s="1"/>
  <c r="X50" i="1" s="1"/>
  <c r="V51" i="1"/>
  <c r="W51" i="1" s="1"/>
  <c r="X51" i="1" s="1"/>
  <c r="V52" i="1"/>
  <c r="W52" i="1" s="1"/>
  <c r="X52" i="1" s="1"/>
  <c r="V53" i="1"/>
  <c r="W53" i="1" s="1"/>
  <c r="X53" i="1" s="1"/>
  <c r="V54" i="1"/>
  <c r="W54" i="1" s="1"/>
  <c r="X54" i="1" s="1"/>
  <c r="V55" i="1"/>
  <c r="W55" i="1" s="1"/>
  <c r="X55" i="1" s="1"/>
  <c r="V46" i="1"/>
  <c r="W46" i="1" s="1"/>
  <c r="X46" i="1" s="1"/>
  <c r="V27" i="1"/>
  <c r="W27" i="1" s="1"/>
  <c r="X27" i="1" s="1"/>
  <c r="V28" i="1"/>
  <c r="W28" i="1" s="1"/>
  <c r="X28" i="1" s="1"/>
  <c r="V29" i="1"/>
  <c r="W29" i="1" s="1"/>
  <c r="X29" i="1" s="1"/>
  <c r="V30" i="1"/>
  <c r="W30" i="1" s="1"/>
  <c r="X30" i="1" s="1"/>
  <c r="V31" i="1"/>
  <c r="W31" i="1" s="1"/>
  <c r="X31" i="1" s="1"/>
  <c r="V32" i="1"/>
  <c r="W32" i="1" s="1"/>
  <c r="X32" i="1" s="1"/>
  <c r="V33" i="1"/>
  <c r="W33" i="1" s="1"/>
  <c r="X33" i="1" s="1"/>
  <c r="V34" i="1"/>
  <c r="W34" i="1" s="1"/>
  <c r="X34" i="1" s="1"/>
  <c r="V35" i="1"/>
  <c r="W35" i="1" s="1"/>
  <c r="X35" i="1" s="1"/>
  <c r="V36" i="1"/>
  <c r="W36" i="1" s="1"/>
  <c r="X36" i="1" s="1"/>
  <c r="V37" i="1"/>
  <c r="W37" i="1" s="1"/>
  <c r="X37" i="1" s="1"/>
  <c r="V38" i="1"/>
  <c r="W38" i="1" s="1"/>
  <c r="X38" i="1" s="1"/>
  <c r="V39" i="1"/>
  <c r="W39" i="1" s="1"/>
  <c r="X39" i="1" s="1"/>
  <c r="V40" i="1"/>
  <c r="W40" i="1" s="1"/>
  <c r="X40" i="1" s="1"/>
  <c r="V41" i="1"/>
  <c r="W41" i="1" s="1"/>
  <c r="X41" i="1" s="1"/>
  <c r="V42" i="1"/>
  <c r="W42" i="1" s="1"/>
  <c r="X42" i="1" s="1"/>
  <c r="V43" i="1"/>
  <c r="W43" i="1" s="1"/>
  <c r="X43" i="1" s="1"/>
  <c r="V26" i="1"/>
  <c r="W26" i="1" s="1"/>
  <c r="X26" i="1" s="1"/>
  <c r="V22" i="1"/>
  <c r="W22" i="1" s="1"/>
  <c r="X22" i="1" s="1"/>
  <c r="V20" i="1"/>
  <c r="W20" i="1" s="1"/>
  <c r="X20" i="1" s="1"/>
  <c r="V19" i="1"/>
  <c r="W19" i="1" s="1"/>
  <c r="X19" i="1" s="1"/>
  <c r="V10" i="1"/>
  <c r="W10" i="1" s="1"/>
  <c r="X10" i="1" s="1"/>
  <c r="V11" i="1"/>
  <c r="W11" i="1" s="1"/>
  <c r="X11" i="1" s="1"/>
  <c r="V12" i="1"/>
  <c r="W12" i="1" s="1"/>
  <c r="X12" i="1" s="1"/>
  <c r="V13" i="1"/>
  <c r="W13" i="1" s="1"/>
  <c r="X13" i="1" s="1"/>
  <c r="V14" i="1"/>
  <c r="W14" i="1" s="1"/>
  <c r="X14" i="1" s="1"/>
  <c r="V15" i="1"/>
  <c r="W15" i="1" s="1"/>
  <c r="X15" i="1" s="1"/>
  <c r="G60" i="1"/>
  <c r="G56" i="1"/>
  <c r="G44" i="1"/>
  <c r="G23" i="1"/>
  <c r="G16" i="1"/>
  <c r="M32" i="7" l="1"/>
  <c r="N32" i="7" s="1"/>
  <c r="O32" i="7" s="1"/>
  <c r="Q32" i="7"/>
  <c r="R32" i="7" s="1"/>
  <c r="S32" i="7" s="1"/>
  <c r="T32" i="7" s="1"/>
  <c r="R38" i="6"/>
  <c r="S38" i="6" s="1"/>
  <c r="T38" i="6" s="1"/>
  <c r="M8" i="7"/>
  <c r="N8" i="7" s="1"/>
  <c r="O8" i="7" s="1"/>
  <c r="O15" i="7" s="1"/>
  <c r="Q8" i="7"/>
  <c r="R8" i="7" s="1"/>
  <c r="S8" i="7" s="1"/>
  <c r="M31" i="7"/>
  <c r="N31" i="7" s="1"/>
  <c r="O31" i="7" s="1"/>
  <c r="Q31" i="7"/>
  <c r="R31" i="7" s="1"/>
  <c r="S31" i="7" s="1"/>
  <c r="T31" i="7" s="1"/>
  <c r="Q28" i="6"/>
  <c r="Q52" i="6"/>
  <c r="Q19" i="6"/>
  <c r="R19" i="6" s="1"/>
  <c r="S19" i="6" s="1"/>
  <c r="T19" i="6" s="1"/>
  <c r="M10" i="7"/>
  <c r="N10" i="7" s="1"/>
  <c r="O10" i="7" s="1"/>
  <c r="Q10" i="7"/>
  <c r="R10" i="7" s="1"/>
  <c r="S10" i="7" s="1"/>
  <c r="M28" i="7"/>
  <c r="N28" i="7" s="1"/>
  <c r="O28" i="7" s="1"/>
  <c r="Q28" i="7"/>
  <c r="R28" i="7" s="1"/>
  <c r="S28" i="7" s="1"/>
  <c r="M30" i="7"/>
  <c r="N30" i="7" s="1"/>
  <c r="O30" i="7" s="1"/>
  <c r="Q30" i="7"/>
  <c r="R30" i="7" s="1"/>
  <c r="S30" i="7" s="1"/>
  <c r="T30" i="7" s="1"/>
  <c r="Q29" i="6"/>
  <c r="Q42" i="6"/>
  <c r="R42" i="6" s="1"/>
  <c r="S42" i="6" s="1"/>
  <c r="T42" i="6" s="1"/>
  <c r="Q50" i="6"/>
  <c r="R50" i="6" s="1"/>
  <c r="S50" i="6" s="1"/>
  <c r="T50" i="6" s="1"/>
  <c r="Q21" i="6"/>
  <c r="R21" i="6" s="1"/>
  <c r="S21" i="6" s="1"/>
  <c r="T21" i="6" s="1"/>
  <c r="M13" i="7"/>
  <c r="N13" i="7" s="1"/>
  <c r="O13" i="7" s="1"/>
  <c r="Q13" i="7"/>
  <c r="R13" i="7" s="1"/>
  <c r="S13" i="7" s="1"/>
  <c r="Q40" i="6"/>
  <c r="R40" i="6" s="1"/>
  <c r="S40" i="6" s="1"/>
  <c r="T40" i="6" s="1"/>
  <c r="M26" i="7"/>
  <c r="N26" i="7" s="1"/>
  <c r="O26" i="7" s="1"/>
  <c r="Q26" i="7"/>
  <c r="R26" i="7" s="1"/>
  <c r="S26" i="7" s="1"/>
  <c r="T26" i="7" s="1"/>
  <c r="Q41" i="6"/>
  <c r="Q38" i="6"/>
  <c r="M11" i="7"/>
  <c r="N11" i="7" s="1"/>
  <c r="O11" i="7" s="1"/>
  <c r="Q11" i="7"/>
  <c r="R11" i="7" s="1"/>
  <c r="S11" i="7" s="1"/>
  <c r="M33" i="7"/>
  <c r="N33" i="7" s="1"/>
  <c r="O33" i="7" s="1"/>
  <c r="Q33" i="7"/>
  <c r="R33" i="7" s="1"/>
  <c r="S33" i="7" s="1"/>
  <c r="T33" i="7" s="1"/>
  <c r="M29" i="7"/>
  <c r="N29" i="7" s="1"/>
  <c r="O29" i="7" s="1"/>
  <c r="Q29" i="7"/>
  <c r="R29" i="7" s="1"/>
  <c r="S29" i="7" s="1"/>
  <c r="T29" i="7" s="1"/>
  <c r="R34" i="6"/>
  <c r="S34" i="6" s="1"/>
  <c r="T34" i="6" s="1"/>
  <c r="R36" i="6"/>
  <c r="S36" i="6" s="1"/>
  <c r="T36" i="6" s="1"/>
  <c r="Q37" i="6"/>
  <c r="R37" i="6" s="1"/>
  <c r="S37" i="6" s="1"/>
  <c r="T37" i="6" s="1"/>
  <c r="J60" i="7"/>
  <c r="Q14" i="6"/>
  <c r="R14" i="6" s="1"/>
  <c r="S14" i="6" s="1"/>
  <c r="T14" i="6" s="1"/>
  <c r="H30" i="6"/>
  <c r="I30" i="6" s="1"/>
  <c r="J30" i="6" s="1"/>
  <c r="Q48" i="6"/>
  <c r="R48" i="6" s="1"/>
  <c r="S48" i="6" s="1"/>
  <c r="T48" i="6" s="1"/>
  <c r="Q12" i="6"/>
  <c r="R12" i="6" s="1"/>
  <c r="S12" i="6" s="1"/>
  <c r="T12" i="6" s="1"/>
  <c r="Q51" i="6"/>
  <c r="R51" i="6" s="1"/>
  <c r="S51" i="6" s="1"/>
  <c r="T51" i="6" s="1"/>
  <c r="M21" i="6"/>
  <c r="N21" i="6" s="1"/>
  <c r="O21" i="6" s="1"/>
  <c r="M36" i="6"/>
  <c r="N36" i="6" s="1"/>
  <c r="O36" i="6" s="1"/>
  <c r="H48" i="6"/>
  <c r="I48" i="6" s="1"/>
  <c r="J48" i="6" s="1"/>
  <c r="M19" i="6"/>
  <c r="N19" i="6" s="1"/>
  <c r="O19" i="6" s="1"/>
  <c r="M37" i="6"/>
  <c r="N37" i="6" s="1"/>
  <c r="O37" i="6" s="1"/>
  <c r="M42" i="6"/>
  <c r="N42" i="6" s="1"/>
  <c r="O42" i="6" s="1"/>
  <c r="H51" i="6"/>
  <c r="I51" i="6" s="1"/>
  <c r="J51" i="6" s="1"/>
  <c r="K12" i="3"/>
  <c r="L12" i="3" s="1"/>
  <c r="L13" i="6"/>
  <c r="Q13" i="6" s="1"/>
  <c r="K7" i="3"/>
  <c r="L7" i="3" s="1"/>
  <c r="L8" i="6"/>
  <c r="Q8" i="6" s="1"/>
  <c r="K23" i="3"/>
  <c r="L23" i="3" s="1"/>
  <c r="L26" i="6"/>
  <c r="Q26" i="6" s="1"/>
  <c r="K28" i="3"/>
  <c r="L28" i="3" s="1"/>
  <c r="L31" i="6"/>
  <c r="Q31" i="6" s="1"/>
  <c r="M34" i="6"/>
  <c r="N34" i="6" s="1"/>
  <c r="O34" i="6" s="1"/>
  <c r="K29" i="3"/>
  <c r="L29" i="3" s="1"/>
  <c r="L32" i="6"/>
  <c r="Q32" i="6" s="1"/>
  <c r="K9" i="3"/>
  <c r="L9" i="3" s="1"/>
  <c r="L10" i="6"/>
  <c r="M10" i="6" s="1"/>
  <c r="N10" i="6" s="1"/>
  <c r="O10" i="6" s="1"/>
  <c r="K25" i="3"/>
  <c r="L25" i="3" s="1"/>
  <c r="L28" i="6"/>
  <c r="M28" i="6" s="1"/>
  <c r="N28" i="6" s="1"/>
  <c r="O28" i="6" s="1"/>
  <c r="K27" i="3"/>
  <c r="L27" i="3" s="1"/>
  <c r="L30" i="6"/>
  <c r="M30" i="6" s="1"/>
  <c r="N30" i="6" s="1"/>
  <c r="O30" i="6" s="1"/>
  <c r="K10" i="3"/>
  <c r="L10" i="3" s="1"/>
  <c r="L11" i="6"/>
  <c r="Q11" i="6" s="1"/>
  <c r="K30" i="3"/>
  <c r="L30" i="3" s="1"/>
  <c r="L33" i="6"/>
  <c r="Q33" i="6" s="1"/>
  <c r="K26" i="3"/>
  <c r="L26" i="3" s="1"/>
  <c r="L29" i="6"/>
  <c r="M29" i="6" s="1"/>
  <c r="N29" i="6" s="1"/>
  <c r="O29" i="6" s="1"/>
  <c r="R47" i="6"/>
  <c r="S47" i="6" s="1"/>
  <c r="T47" i="6" s="1"/>
  <c r="H45" i="6"/>
  <c r="I45" i="6" s="1"/>
  <c r="J45" i="6" s="1"/>
  <c r="R58" i="6"/>
  <c r="S58" i="6" s="1"/>
  <c r="T58" i="6" s="1"/>
  <c r="R9" i="6"/>
  <c r="S9" i="6" s="1"/>
  <c r="T9" i="6" s="1"/>
  <c r="R57" i="6"/>
  <c r="S57" i="6" s="1"/>
  <c r="T57" i="6" s="1"/>
  <c r="R54" i="6"/>
  <c r="S54" i="6" s="1"/>
  <c r="T54" i="6" s="1"/>
  <c r="R41" i="6"/>
  <c r="S41" i="6" s="1"/>
  <c r="T41" i="6" s="1"/>
  <c r="R52" i="6"/>
  <c r="S52" i="6" s="1"/>
  <c r="T52" i="6" s="1"/>
  <c r="R46" i="6"/>
  <c r="S46" i="6" s="1"/>
  <c r="T46" i="6" s="1"/>
  <c r="R53" i="6"/>
  <c r="S53" i="6" s="1"/>
  <c r="T53" i="6" s="1"/>
  <c r="H10" i="6"/>
  <c r="I10" i="6" s="1"/>
  <c r="J10" i="6" s="1"/>
  <c r="H12" i="6"/>
  <c r="I12" i="6" s="1"/>
  <c r="J12" i="6" s="1"/>
  <c r="H14" i="6"/>
  <c r="I14" i="6" s="1"/>
  <c r="J14" i="6" s="1"/>
  <c r="H54" i="6"/>
  <c r="I54" i="6" s="1"/>
  <c r="J54" i="6" s="1"/>
  <c r="H28" i="6"/>
  <c r="I28" i="6" s="1"/>
  <c r="J28" i="6" s="1"/>
  <c r="H46" i="6"/>
  <c r="I46" i="6" s="1"/>
  <c r="J46" i="6" s="1"/>
  <c r="H29" i="6"/>
  <c r="I29" i="6" s="1"/>
  <c r="J29" i="6" s="1"/>
  <c r="H41" i="6"/>
  <c r="I41" i="6" s="1"/>
  <c r="J41" i="6" s="1"/>
  <c r="H47" i="6"/>
  <c r="I47" i="6" s="1"/>
  <c r="J47" i="6" s="1"/>
  <c r="H58" i="6"/>
  <c r="I58" i="6" s="1"/>
  <c r="J58" i="6" s="1"/>
  <c r="X44" i="1"/>
  <c r="X60" i="1"/>
  <c r="H9" i="6"/>
  <c r="I9" i="6" s="1"/>
  <c r="J9" i="6" s="1"/>
  <c r="H57" i="6"/>
  <c r="I57" i="6" s="1"/>
  <c r="J57" i="6" s="1"/>
  <c r="X16" i="1"/>
  <c r="X56" i="1"/>
  <c r="H52" i="6"/>
  <c r="I52" i="6" s="1"/>
  <c r="J52" i="6" s="1"/>
  <c r="X23" i="1"/>
  <c r="J22" i="6"/>
  <c r="G61" i="1"/>
  <c r="O59" i="6"/>
  <c r="B58" i="1"/>
  <c r="B59" i="1" s="1"/>
  <c r="B46" i="1"/>
  <c r="B47" i="1" s="1"/>
  <c r="B48" i="1" s="1"/>
  <c r="B49" i="1" s="1"/>
  <c r="B50" i="1" s="1"/>
  <c r="B51" i="1" s="1"/>
  <c r="B52" i="1" s="1"/>
  <c r="B53" i="1" s="1"/>
  <c r="E39" i="1"/>
  <c r="E38" i="1"/>
  <c r="B26" i="1"/>
  <c r="B27" i="1" s="1"/>
  <c r="B28" i="1" s="1"/>
  <c r="B29" i="1" s="1"/>
  <c r="B30" i="1" s="1"/>
  <c r="B31" i="1" s="1"/>
  <c r="B32" i="1" s="1"/>
  <c r="B33" i="1" s="1"/>
  <c r="B34" i="1" s="1"/>
  <c r="B35" i="1" s="1"/>
  <c r="B36" i="1" s="1"/>
  <c r="B37" i="1" s="1"/>
  <c r="B38" i="1" s="1"/>
  <c r="B39" i="1" s="1"/>
  <c r="B40" i="1" s="1"/>
  <c r="B41" i="1" s="1"/>
  <c r="B42" i="1" s="1"/>
  <c r="E20" i="1"/>
  <c r="B19" i="1"/>
  <c r="B20" i="1" s="1"/>
  <c r="Q30" i="6" l="1"/>
  <c r="R30" i="6" s="1"/>
  <c r="S30" i="6" s="1"/>
  <c r="T30" i="6" s="1"/>
  <c r="Q10" i="6"/>
  <c r="T15" i="7"/>
  <c r="J59" i="6"/>
  <c r="R29" i="6"/>
  <c r="S29" i="6" s="1"/>
  <c r="T29" i="6" s="1"/>
  <c r="R10" i="6"/>
  <c r="S10" i="6" s="1"/>
  <c r="T10" i="6" s="1"/>
  <c r="R33" i="6"/>
  <c r="S33" i="6" s="1"/>
  <c r="T33" i="6" s="1"/>
  <c r="M33" i="6"/>
  <c r="N33" i="6" s="1"/>
  <c r="O33" i="6" s="1"/>
  <c r="R31" i="6"/>
  <c r="S31" i="6" s="1"/>
  <c r="T31" i="6" s="1"/>
  <c r="M31" i="6"/>
  <c r="N31" i="6" s="1"/>
  <c r="O31" i="6" s="1"/>
  <c r="M13" i="6"/>
  <c r="N13" i="6" s="1"/>
  <c r="O13" i="6" s="1"/>
  <c r="R13" i="6"/>
  <c r="S13" i="6" s="1"/>
  <c r="T13" i="6" s="1"/>
  <c r="M11" i="6"/>
  <c r="N11" i="6" s="1"/>
  <c r="O11" i="6" s="1"/>
  <c r="R11" i="6"/>
  <c r="S11" i="6" s="1"/>
  <c r="T11" i="6" s="1"/>
  <c r="R26" i="6"/>
  <c r="S26" i="6" s="1"/>
  <c r="T26" i="6" s="1"/>
  <c r="M26" i="6"/>
  <c r="N26" i="6" s="1"/>
  <c r="O26" i="6" s="1"/>
  <c r="M32" i="6"/>
  <c r="N32" i="6" s="1"/>
  <c r="O32" i="6" s="1"/>
  <c r="R32" i="6"/>
  <c r="S32" i="6" s="1"/>
  <c r="T32" i="6" s="1"/>
  <c r="R28" i="6"/>
  <c r="S28" i="6" s="1"/>
  <c r="T28" i="6" s="1"/>
  <c r="R8" i="6"/>
  <c r="S8" i="6" s="1"/>
  <c r="T8" i="6" s="1"/>
  <c r="M8" i="6"/>
  <c r="N8" i="6" s="1"/>
  <c r="O8" i="6" s="1"/>
  <c r="T59" i="6"/>
  <c r="J43" i="6"/>
  <c r="J15" i="6"/>
  <c r="X61" i="1"/>
  <c r="J55" i="6"/>
  <c r="B54" i="3"/>
  <c r="B55" i="3" s="1"/>
  <c r="B42" i="3"/>
  <c r="B43" i="3" s="1"/>
  <c r="B44" i="3" s="1"/>
  <c r="B45" i="3" s="1"/>
  <c r="B46" i="3" s="1"/>
  <c r="B47" i="3" s="1"/>
  <c r="B48" i="3" s="1"/>
  <c r="B49" i="3" s="1"/>
  <c r="G42" i="3"/>
  <c r="J42" i="3" s="1"/>
  <c r="L45" i="7" s="1"/>
  <c r="B16" i="3"/>
  <c r="B17" i="3" s="1"/>
  <c r="M45" i="7" l="1"/>
  <c r="N45" i="7" s="1"/>
  <c r="O45" i="7" s="1"/>
  <c r="O55" i="7" s="1"/>
  <c r="Q45" i="7"/>
  <c r="R45" i="7" s="1"/>
  <c r="S45" i="7" s="1"/>
  <c r="T45" i="7" s="1"/>
  <c r="T55" i="7" s="1"/>
  <c r="T15" i="6"/>
  <c r="K42" i="3"/>
  <c r="L42" i="3" s="1"/>
  <c r="L45" i="6"/>
  <c r="Q45" i="6" s="1"/>
  <c r="O15" i="6"/>
  <c r="J60" i="6"/>
  <c r="G22" i="3"/>
  <c r="G16" i="3"/>
  <c r="M45" i="6" l="1"/>
  <c r="N45" i="6" s="1"/>
  <c r="O45" i="6" s="1"/>
  <c r="O55" i="6" s="1"/>
  <c r="R45" i="6"/>
  <c r="S45" i="6" s="1"/>
  <c r="T45" i="6" s="1"/>
  <c r="T55" i="6" s="1"/>
  <c r="J16" i="3"/>
  <c r="L18" i="7" s="1"/>
  <c r="J22" i="3"/>
  <c r="L25" i="7" s="1"/>
  <c r="M25" i="7" l="1"/>
  <c r="N25" i="7" s="1"/>
  <c r="O25" i="7" s="1"/>
  <c r="O43" i="7" s="1"/>
  <c r="Q25" i="7"/>
  <c r="R25" i="7" s="1"/>
  <c r="S25" i="7" s="1"/>
  <c r="T43" i="7" s="1"/>
  <c r="M18" i="7"/>
  <c r="N18" i="7" s="1"/>
  <c r="O18" i="7" s="1"/>
  <c r="O22" i="7" s="1"/>
  <c r="O60" i="7" s="1"/>
  <c r="Q18" i="7"/>
  <c r="R18" i="7" s="1"/>
  <c r="S18" i="7" s="1"/>
  <c r="T22" i="7" s="1"/>
  <c r="T60" i="7" s="1"/>
  <c r="K22" i="3"/>
  <c r="L22" i="3" s="1"/>
  <c r="L25" i="6"/>
  <c r="Q25" i="6" s="1"/>
  <c r="K16" i="3"/>
  <c r="L16" i="3" s="1"/>
  <c r="L18" i="6"/>
  <c r="Q18" i="6" s="1"/>
  <c r="M25" i="6" l="1"/>
  <c r="N25" i="6" s="1"/>
  <c r="O25" i="6" s="1"/>
  <c r="O43" i="6" s="1"/>
  <c r="R25" i="6"/>
  <c r="S25" i="6" s="1"/>
  <c r="T25" i="6" s="1"/>
  <c r="T43" i="6" s="1"/>
  <c r="M18" i="6"/>
  <c r="N18" i="6" s="1"/>
  <c r="O18" i="6" s="1"/>
  <c r="O22" i="6" s="1"/>
  <c r="R18" i="6"/>
  <c r="S18" i="6" s="1"/>
  <c r="T18" i="6" s="1"/>
  <c r="T22" i="6" s="1"/>
  <c r="O60" i="6" l="1"/>
  <c r="T60" i="6"/>
</calcChain>
</file>

<file path=xl/sharedStrings.xml><?xml version="1.0" encoding="utf-8"?>
<sst xmlns="http://schemas.openxmlformats.org/spreadsheetml/2006/main" count="519" uniqueCount="105">
  <si>
    <t>ANEXO 1 - ANALISIS DE COTIZACIONES</t>
  </si>
  <si>
    <t>NECESIDAD</t>
  </si>
  <si>
    <t>VALOR UNITARIO SIN IVA</t>
  </si>
  <si>
    <t>IVA UNITARIO</t>
  </si>
  <si>
    <t>VALOR UNITARIO INCLUIDO IVA</t>
  </si>
  <si>
    <t>VALOR TOTAL INCLUIDO IVA</t>
  </si>
  <si>
    <t>NOTAS:</t>
  </si>
  <si>
    <t>ANALISIS DE COSTOS HISTORICOS</t>
  </si>
  <si>
    <t xml:space="preserve">VALOR COTIZACIÓN HÁBIL MÁS BAJA                                                                                                    </t>
  </si>
  <si>
    <t xml:space="preserve">PROMEDIO                                                                                </t>
  </si>
  <si>
    <t xml:space="preserve">VALOR COTIZACIÓN  HÁBIL MÁS ALTA                                                                                                   </t>
  </si>
  <si>
    <t>MEDIA ARITMETICA BAJA</t>
  </si>
  <si>
    <t>COTIZACION 1</t>
  </si>
  <si>
    <t>ÍTEM</t>
  </si>
  <si>
    <t>DESCRIPCIÓN DEL BIEN ( Según especificaciones técnicas)</t>
  </si>
  <si>
    <t>UNIDAD DE MEDIDA</t>
  </si>
  <si>
    <t>UNIDAD</t>
  </si>
  <si>
    <t>ANEXO 2 -COSTOS HISTORICOS</t>
  </si>
  <si>
    <t>3) En el presente análisis se aplicó el procedimiento de aproximación generalmente aceptado por las reglas matemáticas denominado redondeo a dos decimales, esto es, si el tercer decimal es menor que 5, el segundo decimal se mantiene; si el tercer decimal es igual o mayor que 5, el segundo decimal se incrementa en uno.</t>
  </si>
  <si>
    <t xml:space="preserve"> </t>
  </si>
  <si>
    <t>ANALISIS DE COTIZACIONES 2026</t>
  </si>
  <si>
    <t>Lavadora automática carga superior 13Kg</t>
  </si>
  <si>
    <t>Lavadora automática carga superior 19 Kg</t>
  </si>
  <si>
    <t>Licuadora de Mesa</t>
  </si>
  <si>
    <t>Nevera No Frost 290 Lts</t>
  </si>
  <si>
    <t>Nevera No Frost 394 Lts</t>
  </si>
  <si>
    <t>Televisor Smart 32 pulgadas</t>
  </si>
  <si>
    <t>Ventilador 3 en 1</t>
  </si>
  <si>
    <t xml:space="preserve">GRUPO 1 </t>
  </si>
  <si>
    <t xml:space="preserve">GRUPO 2   </t>
  </si>
  <si>
    <t>Base cama doble</t>
  </si>
  <si>
    <t>Base cama sencilla</t>
  </si>
  <si>
    <t>Sofás</t>
  </si>
  <si>
    <t>Balde</t>
  </si>
  <si>
    <t>Batería de ollas de siete (7) piezas</t>
  </si>
  <si>
    <t>Olla grande</t>
  </si>
  <si>
    <t>Bombillo Led ahorrador, para iluminación interior</t>
  </si>
  <si>
    <t>Caneca para basura</t>
  </si>
  <si>
    <t>Cortina Pesada</t>
  </si>
  <si>
    <t>Cuchillo de cocina</t>
  </si>
  <si>
    <t>Jarra plástica para jugos</t>
  </si>
  <si>
    <t>Juego de (5) Tarros plásticos para almacenar alimentos</t>
  </si>
  <si>
    <t>Juego de cubiertos de cuatro (4) puestos mínimo 12 piezas</t>
  </si>
  <si>
    <t>Olla a presión para uso domestico</t>
  </si>
  <si>
    <t>Molinillo espumoso</t>
  </si>
  <si>
    <t>Olleta chocolatera</t>
  </si>
  <si>
    <t>Papelera de baño</t>
  </si>
  <si>
    <t>Vasos de vidrio</t>
  </si>
  <si>
    <t xml:space="preserve">GRUPO  3 </t>
  </si>
  <si>
    <t>GRUPO 4</t>
  </si>
  <si>
    <t>Almohada</t>
  </si>
  <si>
    <t>Cobijas para cama doble</t>
  </si>
  <si>
    <t>Cobijas para cama sencilla</t>
  </si>
  <si>
    <t>Edredón para cama doble</t>
  </si>
  <si>
    <t>Edredón para cama sencilla</t>
  </si>
  <si>
    <t>Juego de sábanas doble</t>
  </si>
  <si>
    <t>Juego de sábanas sencillo</t>
  </si>
  <si>
    <t>Protector para cama doble</t>
  </si>
  <si>
    <t>Protector para cama sencillo</t>
  </si>
  <si>
    <t>Toalla hotelera torno cuerpo</t>
  </si>
  <si>
    <t>GRUPO 5</t>
  </si>
  <si>
    <t xml:space="preserve">TOTAL GRUPO 1 </t>
  </si>
  <si>
    <t>TOTAL GRUPO 2</t>
  </si>
  <si>
    <t>TOTAL GRUPO 3</t>
  </si>
  <si>
    <t xml:space="preserve">CANTIDAD </t>
  </si>
  <si>
    <t>JUEGO</t>
  </si>
  <si>
    <t>TOTAL GRUPO 5</t>
  </si>
  <si>
    <t>TOTAL GRUPO 4</t>
  </si>
  <si>
    <t xml:space="preserve">TOTAL GRUPO 1 , 2 , 3 , 4 Y 5 </t>
  </si>
  <si>
    <t>LICCONT SAS</t>
  </si>
  <si>
    <t xml:space="preserve">TOTAL GRUPO 2 </t>
  </si>
  <si>
    <t>Estudio del sector : 284</t>
  </si>
  <si>
    <t xml:space="preserve"> TOTAL GRUPO 3</t>
  </si>
  <si>
    <t>ADQUISICIÓN DE ELEMENTOS PARA LA DOTACIÓN DE SEDES DEL PROGRAMA DE PROTECCIÓN Y ASISTENCIA DE LA FISCALIA GENERAL DE LA NACIÓN</t>
  </si>
  <si>
    <t>TOTAL GRUPO 1 . 2 , 3 , 4 Y 5</t>
  </si>
  <si>
    <t xml:space="preserve">FGN-NC-IPSE-0007-2025 </t>
  </si>
  <si>
    <t>ANEXO 3 - ANALISIS DE COTIZACIONES- HISTORICOS</t>
  </si>
  <si>
    <t>PRESUPUESTO TOTAL ASIGNADO 2026</t>
  </si>
  <si>
    <t>ANALISIS DE HISTORICOS</t>
  </si>
  <si>
    <t>1) Se adelantó análisis de costos históricos del proceso FGN-NC-IPSE-0007-2025  , se procedió a la indexación de los valores unitarios de los ítems que cumplen con las características técnicas solicitadas.
2) El índice refleja la evolución promedio de los precios de todos los artículos, es decir, se refiere a un promedio tomado sobre la base de todos los productos ofrecidos en el mercado.
3) Para traer a valor presente los precios unitarios, se toma el índice de serie de empalme del mes vigente dividido por el índice de serie de empalme del mes y año en que fue efectuada la compra (DANE). Este resultado se multiplica por el precio de esta. 
4) En el presente análisis se aplicó el procedimiento de aproximación generalmente aceptado por las reglas matemáticas denominado redondeo a dos decimales, esto es, si el tercer decimal es menor que 5, el segundo decimal se mantiene; si el tercer decimal es igual o mayor que 5, el segundo decimal se incrementa en uno.</t>
  </si>
  <si>
    <t xml:space="preserve">2) Para establecer el valor del mercado ítem x ítem del GRUPO 1 , GRUPO 2  ,GRUPO 3, GRUPO 4 y GRUPO 5  , para los cuales se utilizó para los que NO cuentan con gasto historico se toma el valor del analisis de la cotización recibida y para los demás items la formula media aritmetica baja . Por otra parte,los de color salmón se realiza la formula promedio. </t>
  </si>
  <si>
    <t>INVERSIONES GUERFOR SAS</t>
  </si>
  <si>
    <t>COTIZACIÓN 2</t>
  </si>
  <si>
    <t>Fecha de elaboración: 12/05/2026</t>
  </si>
  <si>
    <t>COTIZACIÓN 3</t>
  </si>
  <si>
    <t>CARVEPA SAS.</t>
  </si>
  <si>
    <t>Combo comedor de cuatro (4) puestos Plástico</t>
  </si>
  <si>
    <t>1) Se realizó el estudio con tres cotizaciones  las cuales cumplem con lo solicitado por la Entidad</t>
  </si>
  <si>
    <t xml:space="preserve">3) En el presente análisis se aplicó el procedimiento de aproximación generalmente aceptado por las reglas matemáticas denominado redondeo a dos decimales, esto es, si el tercer decimal es menor que 5, el segundo decimal se mantiene; si el tercer decimal es igual o mayor que 5, el segundo decimal se incrementa en uno.                                                                                                                                                                                                                                 4) NO se tienen en cuenta valores atipicos al mercado. </t>
  </si>
  <si>
    <t>2) Para establecer el valor del mercado ítem x ítem del GRUPO 1 , GRUPO 2  ,GRUPO 3, GRUPO 4 y GRUPO 5 . Se aplica formula promedio y media aritmetica baja. Y los valores de referencia .</t>
  </si>
  <si>
    <t>1. Se indica que los valores resaltados en color salmón se toma la formula promedio entre el valor  del analisis de las cotizaciones y los historicos . Se indica que los valores resaltados en color amarillo se toma la formula media aritmetica baja  entre el valor  del analisis de las cotizaciones y los historicos .  Para los valores que no cuentan con gasto historico se toma el valor del analisis de las cotizaciones</t>
  </si>
  <si>
    <t>COTIZACION 2</t>
  </si>
  <si>
    <t>ANALISIS VALORES SIN IVA</t>
  </si>
  <si>
    <t>REFERENCIA EXTERNA DEL MERCADO</t>
  </si>
  <si>
    <t>COTIZACION 4</t>
  </si>
  <si>
    <t>RESORTES Y PARRILLAS BONNELL SAS</t>
  </si>
  <si>
    <t>ANEXO 4 PRESUPUESTO TOTAL ASIGNADO</t>
  </si>
  <si>
    <t>COTIZACIÓN 5</t>
  </si>
  <si>
    <t>Mod No 1: 21/05/2026</t>
  </si>
  <si>
    <t>Colchón doble ortopédico tipo hotelero, doble a dos caras.</t>
  </si>
  <si>
    <t>Colchón sencillo ortopédico tipo hotelero, doble a dos caras.</t>
  </si>
  <si>
    <t>Juego de utensilios de cocina</t>
  </si>
  <si>
    <t>Kit de aseo (Escoba, trapero y recogedor de basura)</t>
  </si>
  <si>
    <t xml:space="preserve">Vajilla Melamina * 4 puestos. </t>
  </si>
  <si>
    <t>Mod No 2: 03/06/2026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</si>
</sst>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quot;$&quot;\ #,##0.00"/>
    <numFmt numFmtId="167" formatCode="&quot;$&quot;#,##0.00"/>
  </numFmts>
  <fonts count="53">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Arial Narrow"/>
      <family val="2"/>
    </font>
    <font>
      <b/>
      <sz val="11"/>
      <color theme="1"/>
      <name val="Arial Narrow"/>
      <family val="2"/>
    </font>
    <font>
      <sz val="12"/>
      <color theme="1"/>
      <name val="Calibri"/>
      <family val="2"/>
      <scheme val="minor"/>
    </font>
    <font>
      <sz val="10"/>
      <name val="Arial"/>
      <family val="2"/>
    </font>
    <font>
      <sz val="12"/>
      <color theme="1"/>
      <name val="Calibri"/>
      <family val="2"/>
      <scheme val="minor"/>
    </font>
    <font>
      <sz val="11"/>
      <color theme="1"/>
      <name val="Arial"/>
      <family val="2"/>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rgb="FF9C6500"/>
      <name val="Calibri"/>
      <family val="2"/>
      <scheme val="minor"/>
    </font>
    <font>
      <sz val="11"/>
      <color theme="1"/>
      <name val="Calibri"/>
      <family val="2"/>
      <scheme val="minor"/>
    </font>
    <font>
      <sz val="12"/>
      <color theme="1"/>
      <name val="Arial Narrow"/>
      <family val="2"/>
    </font>
    <font>
      <b/>
      <sz val="12"/>
      <color theme="1"/>
      <name val="Arial Narrow"/>
      <family val="2"/>
    </font>
    <font>
      <b/>
      <sz val="12"/>
      <name val="Arial Narrow"/>
      <family val="2"/>
    </font>
    <font>
      <b/>
      <sz val="12"/>
      <color rgb="FFFF0000"/>
      <name val="Arial Narrow"/>
      <family val="2"/>
    </font>
    <font>
      <b/>
      <sz val="12"/>
      <color rgb="FF000000"/>
      <name val="Arial Narrow"/>
      <family val="2"/>
    </font>
    <font>
      <sz val="12"/>
      <name val="Arial Narrow"/>
      <family val="2"/>
    </font>
    <font>
      <sz val="12"/>
      <color theme="1"/>
      <name val="Arial"/>
      <family val="2"/>
    </font>
    <font>
      <b/>
      <sz val="14"/>
      <color theme="1"/>
      <name val="Arial Narrow"/>
      <family val="2"/>
    </font>
    <font>
      <sz val="14"/>
      <color theme="1"/>
      <name val="Arial Narrow"/>
      <family val="2"/>
    </font>
    <font>
      <b/>
      <sz val="14"/>
      <color rgb="FF000000"/>
      <name val="Arial Narrow"/>
      <family val="2"/>
    </font>
    <font>
      <b/>
      <sz val="14"/>
      <name val="Arial Narrow"/>
      <family val="2"/>
    </font>
    <font>
      <sz val="14"/>
      <name val="Arial Narrow"/>
      <family val="2"/>
    </font>
    <font>
      <sz val="14"/>
      <color theme="1"/>
      <name val="Calibri"/>
      <family val="2"/>
      <scheme val="minor"/>
    </font>
    <font>
      <b/>
      <sz val="11"/>
      <name val="Arial Narrow"/>
      <family val="2"/>
    </font>
    <font>
      <b/>
      <i/>
      <sz val="14"/>
      <color theme="1"/>
      <name val="Arial Narrow"/>
      <family val="2"/>
    </font>
    <font>
      <sz val="14"/>
      <color rgb="FF000000"/>
      <name val="Arial Narrow"/>
      <family val="2"/>
    </font>
    <font>
      <sz val="12"/>
      <color rgb="FF000000"/>
      <name val="Arial Narrow"/>
      <family val="2"/>
    </font>
    <font>
      <sz val="10"/>
      <color theme="1"/>
      <name val="Arial Narrow"/>
      <family val="2"/>
    </font>
    <font>
      <sz val="10"/>
      <color rgb="FF000000"/>
      <name val="Arial Narrow"/>
      <family val="2"/>
    </font>
    <font>
      <sz val="12"/>
      <color rgb="FF000000"/>
      <name val="Arial"/>
      <family val="2"/>
    </font>
    <font>
      <sz val="10"/>
      <color rgb="FF000000"/>
      <name val="Arial"/>
      <family val="2"/>
    </font>
    <font>
      <b/>
      <sz val="10"/>
      <color theme="1"/>
      <name val="Arial Narrow"/>
      <family val="2"/>
    </font>
    <font>
      <b/>
      <i/>
      <sz val="16"/>
      <color theme="1"/>
      <name val="Arial Narrow"/>
      <family val="2"/>
    </font>
    <font>
      <sz val="11"/>
      <color rgb="FF000000"/>
      <name val="Arial"/>
      <family val="2"/>
    </font>
    <font>
      <b/>
      <i/>
      <sz val="12"/>
      <color theme="1"/>
      <name val="Arial Narrow"/>
      <family val="2"/>
    </font>
    <font>
      <sz val="10"/>
      <color theme="1"/>
      <name val="Arial"/>
      <family val="2"/>
    </font>
  </fonts>
  <fills count="47">
    <fill>
      <patternFill patternType="none"/>
    </fill>
    <fill>
      <patternFill patternType="gray125"/>
    </fill>
    <fill>
      <patternFill patternType="solid">
        <fgColor theme="0"/>
        <bgColor indexed="64"/>
      </patternFill>
    </fill>
    <fill>
      <patternFill patternType="solid">
        <fgColor theme="0" tint="-0.14996795556505021"/>
        <bgColor indexed="64"/>
      </patternFill>
    </fill>
    <fill>
      <patternFill patternType="solid">
        <fgColor rgb="FFC0C0C0"/>
        <bgColor indexed="64"/>
      </patternFill>
    </fill>
    <fill>
      <patternFill patternType="solid">
        <fgColor theme="4" tint="0.79995117038483843"/>
        <bgColor indexed="64"/>
      </patternFill>
    </fill>
    <fill>
      <patternFill patternType="solid">
        <fgColor rgb="FFD9D9D9"/>
        <bgColor indexed="64"/>
      </patternFill>
    </fill>
    <fill>
      <patternFill patternType="solid">
        <fgColor indexed="22"/>
        <bgColor indexed="64"/>
      </patternFill>
    </fill>
    <fill>
      <patternFill patternType="solid">
        <fgColor theme="4" tint="0.7999816888943144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7" tint="0.79998168889431442"/>
        <bgColor indexed="64"/>
      </patternFill>
    </fill>
    <fill>
      <patternFill patternType="solid">
        <fgColor theme="9" tint="0.59999389629810485"/>
        <bgColor indexed="64"/>
      </patternFill>
    </fill>
    <fill>
      <patternFill patternType="solid">
        <fgColor theme="5" tint="0.79998168889431442"/>
        <bgColor indexed="64"/>
      </patternFill>
    </fill>
    <fill>
      <patternFill patternType="solid">
        <fgColor rgb="FFFFFFFF"/>
        <bgColor indexed="64"/>
      </patternFill>
    </fill>
    <fill>
      <patternFill patternType="solid">
        <fgColor rgb="FFFFFFFF"/>
        <bgColor rgb="FFFFFFFF"/>
      </patternFill>
    </fill>
    <fill>
      <patternFill patternType="solid">
        <fgColor rgb="FFFFFF00"/>
        <bgColor indexed="64"/>
      </patternFill>
    </fill>
    <fill>
      <patternFill patternType="solid">
        <fgColor theme="5" tint="0.59999389629810485"/>
        <bgColor indexed="64"/>
      </patternFill>
    </fill>
  </fills>
  <borders count="3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top/>
      <bottom style="medium">
        <color auto="1"/>
      </bottom>
      <diagonal/>
    </border>
    <border>
      <left style="medium">
        <color auto="1"/>
      </left>
      <right style="medium">
        <color auto="1"/>
      </right>
      <top/>
      <bottom style="medium">
        <color auto="1"/>
      </bottom>
      <diagonal/>
    </border>
    <border>
      <left/>
      <right style="medium">
        <color auto="1"/>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auto="1"/>
      </left>
      <right style="medium">
        <color auto="1"/>
      </right>
      <top style="medium">
        <color auto="1"/>
      </top>
      <bottom/>
      <diagonal/>
    </border>
    <border>
      <left style="medium">
        <color indexed="64"/>
      </left>
      <right/>
      <top/>
      <bottom/>
      <diagonal/>
    </border>
    <border>
      <left style="thin">
        <color auto="1"/>
      </left>
      <right style="thin">
        <color auto="1"/>
      </right>
      <top style="thin">
        <color auto="1"/>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top/>
      <bottom style="medium">
        <color auto="1"/>
      </bottom>
      <diagonal/>
    </border>
    <border>
      <left/>
      <right style="medium">
        <color auto="1"/>
      </right>
      <top/>
      <bottom style="medium">
        <color auto="1"/>
      </bottom>
      <diagonal/>
    </border>
    <border>
      <left style="medium">
        <color indexed="64"/>
      </left>
      <right style="thin">
        <color indexed="64"/>
      </right>
      <top style="thin">
        <color indexed="64"/>
      </top>
      <bottom style="thin">
        <color indexed="64"/>
      </bottom>
      <diagonal/>
    </border>
    <border>
      <left style="medium">
        <color rgb="FF000000"/>
      </left>
      <right style="medium">
        <color rgb="FF000000"/>
      </right>
      <top style="medium">
        <color rgb="FF000000"/>
      </top>
      <bottom style="medium">
        <color rgb="FF000000"/>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s>
  <cellStyleXfs count="103">
    <xf numFmtId="0" fontId="0" fillId="0" borderId="0"/>
    <xf numFmtId="0" fontId="6" fillId="0" borderId="0"/>
    <xf numFmtId="164" fontId="6" fillId="0" borderId="0" applyFont="0" applyFill="0" applyBorder="0" applyAlignment="0" applyProtection="0"/>
    <xf numFmtId="165" fontId="6" fillId="0" borderId="0" applyFont="0" applyFill="0" applyBorder="0" applyAlignment="0" applyProtection="0"/>
    <xf numFmtId="9" fontId="6" fillId="0" borderId="0" applyFont="0" applyFill="0" applyBorder="0" applyAlignment="0" applyProtection="0"/>
    <xf numFmtId="0" fontId="7" fillId="0" borderId="0"/>
    <xf numFmtId="0" fontId="8" fillId="0" borderId="0"/>
    <xf numFmtId="164" fontId="8" fillId="0" borderId="0" applyFont="0" applyFill="0" applyBorder="0" applyAlignment="0" applyProtection="0"/>
    <xf numFmtId="165" fontId="8" fillId="0" borderId="0" applyFont="0" applyFill="0" applyBorder="0" applyAlignment="0" applyProtection="0"/>
    <xf numFmtId="9" fontId="8" fillId="0" borderId="0" applyFont="0" applyFill="0" applyBorder="0" applyAlignment="0" applyProtection="0"/>
    <xf numFmtId="0" fontId="10" fillId="0" borderId="0" applyNumberFormat="0" applyFill="0" applyBorder="0" applyAlignment="0" applyProtection="0"/>
    <xf numFmtId="0" fontId="11" fillId="0" borderId="1" applyNumberFormat="0" applyFill="0" applyAlignment="0" applyProtection="0"/>
    <xf numFmtId="0" fontId="12" fillId="0" borderId="2" applyNumberFormat="0" applyFill="0" applyAlignment="0" applyProtection="0"/>
    <xf numFmtId="0" fontId="13" fillId="0" borderId="3" applyNumberFormat="0" applyFill="0" applyAlignment="0" applyProtection="0"/>
    <xf numFmtId="0" fontId="13" fillId="0" borderId="0" applyNumberFormat="0" applyFill="0" applyBorder="0" applyAlignment="0" applyProtection="0"/>
    <xf numFmtId="0" fontId="14" fillId="9" borderId="0" applyNumberFormat="0" applyBorder="0" applyAlignment="0" applyProtection="0"/>
    <xf numFmtId="0" fontId="15" fillId="10" borderId="0" applyNumberFormat="0" applyBorder="0" applyAlignment="0" applyProtection="0"/>
    <xf numFmtId="0" fontId="16" fillId="12" borderId="4" applyNumberFormat="0" applyAlignment="0" applyProtection="0"/>
    <xf numFmtId="0" fontId="17" fillId="13" borderId="5" applyNumberFormat="0" applyAlignment="0" applyProtection="0"/>
    <xf numFmtId="0" fontId="18" fillId="13" borderId="4" applyNumberFormat="0" applyAlignment="0" applyProtection="0"/>
    <xf numFmtId="0" fontId="19" fillId="0" borderId="6" applyNumberFormat="0" applyFill="0" applyAlignment="0" applyProtection="0"/>
    <xf numFmtId="0" fontId="20" fillId="14" borderId="7"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3" fillId="0" borderId="9" applyNumberFormat="0" applyFill="0" applyAlignment="0" applyProtection="0"/>
    <xf numFmtId="0" fontId="24"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24"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24"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24"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24"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24" fillId="36" borderId="0" applyNumberFormat="0" applyBorder="0" applyAlignment="0" applyProtection="0"/>
    <xf numFmtId="0" fontId="3" fillId="37" borderId="0" applyNumberFormat="0" applyBorder="0" applyAlignment="0" applyProtection="0"/>
    <xf numFmtId="0" fontId="3" fillId="38" borderId="0" applyNumberFormat="0" applyBorder="0" applyAlignment="0" applyProtection="0"/>
    <xf numFmtId="0" fontId="3" fillId="0" borderId="0"/>
    <xf numFmtId="9" fontId="3" fillId="0" borderId="0" applyFont="0" applyFill="0" applyBorder="0" applyAlignment="0" applyProtection="0"/>
    <xf numFmtId="0" fontId="6" fillId="0" borderId="0"/>
    <xf numFmtId="164" fontId="6" fillId="0" borderId="0" applyFont="0" applyFill="0" applyBorder="0" applyAlignment="0" applyProtection="0"/>
    <xf numFmtId="165" fontId="6" fillId="0" borderId="0" applyFont="0" applyFill="0" applyBorder="0" applyAlignment="0" applyProtection="0"/>
    <xf numFmtId="9" fontId="6" fillId="0" borderId="0" applyFont="0" applyFill="0" applyBorder="0" applyAlignment="0" applyProtection="0"/>
    <xf numFmtId="0" fontId="6" fillId="0" borderId="0"/>
    <xf numFmtId="164" fontId="6" fillId="0" borderId="0" applyFont="0" applyFill="0" applyBorder="0" applyAlignment="0" applyProtection="0"/>
    <xf numFmtId="165" fontId="6" fillId="0" borderId="0" applyFont="0" applyFill="0" applyBorder="0" applyAlignment="0" applyProtection="0"/>
    <xf numFmtId="9" fontId="6" fillId="0" borderId="0" applyFont="0" applyFill="0" applyBorder="0" applyAlignment="0" applyProtection="0"/>
    <xf numFmtId="0" fontId="3" fillId="0" borderId="0"/>
    <xf numFmtId="43" fontId="3" fillId="0" borderId="0" applyFont="0" applyFill="0" applyBorder="0" applyAlignment="0" applyProtection="0"/>
    <xf numFmtId="0" fontId="25" fillId="11" borderId="0" applyNumberFormat="0" applyBorder="0" applyAlignment="0" applyProtection="0"/>
    <xf numFmtId="0" fontId="3" fillId="15" borderId="8" applyNumberFormat="0" applyFont="0" applyAlignment="0" applyProtection="0"/>
    <xf numFmtId="0" fontId="24" fillId="19" borderId="0" applyNumberFormat="0" applyBorder="0" applyAlignment="0" applyProtection="0"/>
    <xf numFmtId="0" fontId="24" fillId="23" borderId="0" applyNumberFormat="0" applyBorder="0" applyAlignment="0" applyProtection="0"/>
    <xf numFmtId="0" fontId="24" fillId="27" borderId="0" applyNumberFormat="0" applyBorder="0" applyAlignment="0" applyProtection="0"/>
    <xf numFmtId="0" fontId="24" fillId="31" borderId="0" applyNumberFormat="0" applyBorder="0" applyAlignment="0" applyProtection="0"/>
    <xf numFmtId="0" fontId="24" fillId="35" borderId="0" applyNumberFormat="0" applyBorder="0" applyAlignment="0" applyProtection="0"/>
    <xf numFmtId="0" fontId="24" fillId="39" borderId="0" applyNumberFormat="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15" borderId="8" applyNumberFormat="0" applyFont="0" applyAlignment="0" applyProtection="0"/>
    <xf numFmtId="0" fontId="3" fillId="17" borderId="0" applyNumberFormat="0" applyBorder="0" applyAlignment="0" applyProtection="0"/>
    <xf numFmtId="0" fontId="3" fillId="18"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7" borderId="0" applyNumberFormat="0" applyBorder="0" applyAlignment="0" applyProtection="0"/>
    <xf numFmtId="0" fontId="3" fillId="38" borderId="0" applyNumberFormat="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26" fillId="0" borderId="0" applyFont="0" applyFill="0" applyBorder="0" applyAlignment="0" applyProtection="0"/>
    <xf numFmtId="0" fontId="2"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330">
    <xf numFmtId="0" fontId="0" fillId="0" borderId="0" xfId="0"/>
    <xf numFmtId="0" fontId="4" fillId="0" borderId="0" xfId="0" applyFont="1" applyAlignment="1">
      <alignment horizontal="center" vertical="center" wrapText="1"/>
    </xf>
    <xf numFmtId="0" fontId="5" fillId="2" borderId="0" xfId="0" applyFont="1" applyFill="1" applyAlignment="1">
      <alignment horizontal="center" vertical="center" wrapText="1"/>
    </xf>
    <xf numFmtId="0" fontId="4" fillId="0" borderId="0" xfId="0" applyFont="1" applyAlignment="1">
      <alignment vertical="center"/>
    </xf>
    <xf numFmtId="0" fontId="4" fillId="0" borderId="0" xfId="0" applyFont="1" applyAlignment="1">
      <alignment horizontal="center" vertical="center"/>
    </xf>
    <xf numFmtId="0" fontId="5" fillId="0" borderId="0" xfId="0" applyFont="1" applyAlignment="1">
      <alignment horizontal="center" vertical="center"/>
    </xf>
    <xf numFmtId="0" fontId="9" fillId="0" borderId="0" xfId="0" applyFont="1"/>
    <xf numFmtId="166" fontId="4" fillId="0" borderId="0" xfId="0" applyNumberFormat="1" applyFont="1" applyAlignment="1">
      <alignment horizontal="center" vertical="center" wrapText="1"/>
    </xf>
    <xf numFmtId="166" fontId="4" fillId="0" borderId="0" xfId="0" applyNumberFormat="1" applyFont="1" applyAlignment="1">
      <alignment vertical="center"/>
    </xf>
    <xf numFmtId="0" fontId="4" fillId="2" borderId="0" xfId="0" applyFont="1" applyFill="1" applyAlignment="1">
      <alignment horizontal="center" vertical="center"/>
    </xf>
    <xf numFmtId="0" fontId="4" fillId="2" borderId="0" xfId="0" applyFont="1" applyFill="1" applyAlignment="1">
      <alignment vertical="center"/>
    </xf>
    <xf numFmtId="0" fontId="27" fillId="0" borderId="0" xfId="0" applyFont="1" applyAlignment="1">
      <alignment horizontal="center" vertical="center"/>
    </xf>
    <xf numFmtId="0" fontId="28" fillId="0" borderId="0" xfId="0" applyFont="1" applyAlignment="1">
      <alignment horizontal="center" vertical="center"/>
    </xf>
    <xf numFmtId="0" fontId="28" fillId="0" borderId="13" xfId="0" applyFont="1" applyBorder="1" applyAlignment="1">
      <alignment vertical="center" wrapText="1"/>
    </xf>
    <xf numFmtId="0" fontId="29" fillId="8" borderId="13" xfId="0" applyFont="1" applyFill="1" applyBorder="1" applyAlignment="1">
      <alignment horizontal="center" vertical="center" wrapText="1"/>
    </xf>
    <xf numFmtId="0" fontId="29" fillId="0" borderId="13" xfId="0" applyFont="1" applyBorder="1" applyAlignment="1">
      <alignment horizontal="center" vertical="center" wrapText="1"/>
    </xf>
    <xf numFmtId="0" fontId="28" fillId="0" borderId="13" xfId="0" applyFont="1" applyBorder="1" applyAlignment="1">
      <alignment horizontal="center" vertical="center" wrapText="1"/>
    </xf>
    <xf numFmtId="0" fontId="30" fillId="2" borderId="13" xfId="5" applyFont="1" applyFill="1" applyBorder="1" applyAlignment="1">
      <alignment horizontal="center" vertical="center" wrapText="1"/>
    </xf>
    <xf numFmtId="0" fontId="27" fillId="0" borderId="13" xfId="0" applyFont="1" applyBorder="1" applyAlignment="1">
      <alignment horizontal="center" vertical="center"/>
    </xf>
    <xf numFmtId="0" fontId="31" fillId="0" borderId="13" xfId="0" applyFont="1" applyBorder="1" applyAlignment="1">
      <alignment horizontal="center" vertical="center" wrapText="1" readingOrder="1"/>
    </xf>
    <xf numFmtId="0" fontId="28" fillId="6" borderId="13" xfId="0" applyFont="1" applyFill="1" applyBorder="1" applyAlignment="1">
      <alignment horizontal="center" vertical="center" wrapText="1"/>
    </xf>
    <xf numFmtId="0" fontId="31" fillId="6" borderId="13" xfId="0" applyFont="1" applyFill="1" applyBorder="1" applyAlignment="1">
      <alignment horizontal="center" vertical="center" wrapText="1"/>
    </xf>
    <xf numFmtId="0" fontId="27" fillId="0" borderId="0" xfId="0" applyFont="1" applyAlignment="1">
      <alignment horizontal="center" vertical="center" wrapText="1"/>
    </xf>
    <xf numFmtId="0" fontId="27" fillId="2" borderId="13" xfId="0" applyFont="1" applyFill="1" applyBorder="1" applyAlignment="1">
      <alignment horizontal="center" vertical="center" wrapText="1"/>
    </xf>
    <xf numFmtId="0" fontId="27" fillId="0" borderId="13" xfId="0" applyFont="1" applyBorder="1" applyAlignment="1">
      <alignment horizontal="center" vertical="center" wrapText="1"/>
    </xf>
    <xf numFmtId="44" fontId="27" fillId="0" borderId="13" xfId="97" applyFont="1" applyFill="1" applyBorder="1" applyAlignment="1">
      <alignment horizontal="center" vertical="center" wrapText="1"/>
    </xf>
    <xf numFmtId="166" fontId="27" fillId="0" borderId="13" xfId="0" applyNumberFormat="1" applyFont="1" applyBorder="1" applyAlignment="1">
      <alignment horizontal="center" vertical="center" wrapText="1"/>
    </xf>
    <xf numFmtId="167" fontId="30" fillId="2" borderId="13" xfId="5" applyNumberFormat="1" applyFont="1" applyFill="1" applyBorder="1" applyAlignment="1">
      <alignment horizontal="center" vertical="center" wrapText="1"/>
    </xf>
    <xf numFmtId="167" fontId="27" fillId="0" borderId="13" xfId="0" applyNumberFormat="1" applyFont="1" applyBorder="1" applyAlignment="1">
      <alignment horizontal="center" vertical="center" wrapText="1"/>
    </xf>
    <xf numFmtId="166" fontId="28" fillId="0" borderId="13" xfId="0" applyNumberFormat="1" applyFont="1" applyBorder="1" applyAlignment="1">
      <alignment horizontal="center" vertical="center" wrapText="1"/>
    </xf>
    <xf numFmtId="0" fontId="28" fillId="2" borderId="0" xfId="0" applyFont="1" applyFill="1" applyAlignment="1">
      <alignment horizontal="center" vertical="center" wrapText="1"/>
    </xf>
    <xf numFmtId="166" fontId="31" fillId="5" borderId="13" xfId="97" applyNumberFormat="1" applyFont="1" applyFill="1" applyBorder="1" applyAlignment="1">
      <alignment horizontal="center" vertical="center" wrapText="1"/>
    </xf>
    <xf numFmtId="0" fontId="31" fillId="0" borderId="13" xfId="0" applyFont="1" applyBorder="1" applyAlignment="1">
      <alignment horizontal="center" vertical="center" wrapText="1"/>
    </xf>
    <xf numFmtId="167" fontId="28" fillId="2" borderId="13" xfId="0" applyNumberFormat="1" applyFont="1" applyFill="1" applyBorder="1" applyAlignment="1">
      <alignment horizontal="center" vertical="center" wrapText="1"/>
    </xf>
    <xf numFmtId="0" fontId="27" fillId="0" borderId="0" xfId="0" applyFont="1" applyAlignment="1">
      <alignment vertical="center"/>
    </xf>
    <xf numFmtId="0" fontId="29" fillId="0" borderId="0" xfId="0" applyFont="1" applyAlignment="1">
      <alignment vertical="center"/>
    </xf>
    <xf numFmtId="0" fontId="32" fillId="0" borderId="0" xfId="0" applyFont="1" applyAlignment="1">
      <alignment vertical="center"/>
    </xf>
    <xf numFmtId="0" fontId="33" fillId="0" borderId="0" xfId="0" applyFont="1"/>
    <xf numFmtId="0" fontId="32" fillId="0" borderId="0" xfId="0" applyFont="1" applyAlignment="1">
      <alignment vertical="center" wrapText="1"/>
    </xf>
    <xf numFmtId="0" fontId="33" fillId="0" borderId="0" xfId="0" applyFont="1" applyAlignment="1">
      <alignment horizontal="center"/>
    </xf>
    <xf numFmtId="0" fontId="32" fillId="0" borderId="0" xfId="43" applyFont="1" applyAlignment="1">
      <alignment vertical="center"/>
    </xf>
    <xf numFmtId="0" fontId="33" fillId="0" borderId="0" xfId="43" applyFont="1"/>
    <xf numFmtId="166" fontId="27" fillId="0" borderId="13" xfId="0" applyNumberFormat="1" applyFont="1" applyBorder="1" applyAlignment="1">
      <alignment vertical="center" wrapText="1"/>
    </xf>
    <xf numFmtId="0" fontId="28" fillId="0" borderId="15" xfId="0" applyFont="1" applyBorder="1" applyAlignment="1">
      <alignment vertical="center" wrapText="1"/>
    </xf>
    <xf numFmtId="0" fontId="34" fillId="0" borderId="0" xfId="0" applyFont="1" applyAlignment="1">
      <alignment horizontal="center" vertical="center"/>
    </xf>
    <xf numFmtId="0" fontId="35" fillId="0" borderId="0" xfId="0" applyFont="1" applyAlignment="1">
      <alignment horizontal="center" vertical="center"/>
    </xf>
    <xf numFmtId="0" fontId="35" fillId="2" borderId="0" xfId="0" applyFont="1" applyFill="1" applyAlignment="1">
      <alignment horizontal="center" vertical="center"/>
    </xf>
    <xf numFmtId="0" fontId="36" fillId="41" borderId="13" xfId="0" applyFont="1" applyFill="1" applyBorder="1" applyAlignment="1">
      <alignment horizontal="center" vertical="center"/>
    </xf>
    <xf numFmtId="0" fontId="34" fillId="0" borderId="13" xfId="0" applyFont="1" applyBorder="1" applyAlignment="1">
      <alignment vertical="center" wrapText="1"/>
    </xf>
    <xf numFmtId="17" fontId="34" fillId="41" borderId="13" xfId="0" applyNumberFormat="1" applyFont="1" applyFill="1" applyBorder="1" applyAlignment="1">
      <alignment horizontal="center" vertical="center" wrapText="1"/>
    </xf>
    <xf numFmtId="0" fontId="34" fillId="6" borderId="15" xfId="0" applyFont="1" applyFill="1" applyBorder="1" applyAlignment="1">
      <alignment horizontal="center" vertical="center" wrapText="1"/>
    </xf>
    <xf numFmtId="10" fontId="37" fillId="41" borderId="15" xfId="0" applyNumberFormat="1" applyFont="1" applyFill="1" applyBorder="1" applyAlignment="1">
      <alignment horizontal="center" vertical="center" wrapText="1"/>
    </xf>
    <xf numFmtId="0" fontId="36" fillId="4" borderId="15" xfId="0" applyFont="1" applyFill="1" applyBorder="1" applyAlignment="1">
      <alignment horizontal="center" vertical="center" wrapText="1" readingOrder="1"/>
    </xf>
    <xf numFmtId="0" fontId="34" fillId="6" borderId="13" xfId="0" applyFont="1" applyFill="1" applyBorder="1" applyAlignment="1">
      <alignment horizontal="center" vertical="center" wrapText="1"/>
    </xf>
    <xf numFmtId="0" fontId="36" fillId="6" borderId="13" xfId="0" applyFont="1" applyFill="1" applyBorder="1" applyAlignment="1">
      <alignment horizontal="center" vertical="center" wrapText="1"/>
    </xf>
    <xf numFmtId="0" fontId="35" fillId="2" borderId="13" xfId="0" applyFont="1" applyFill="1" applyBorder="1" applyAlignment="1">
      <alignment horizontal="center" vertical="center" wrapText="1"/>
    </xf>
    <xf numFmtId="0" fontId="35" fillId="0" borderId="0" xfId="0" applyFont="1" applyAlignment="1">
      <alignment horizontal="center" vertical="center" wrapText="1"/>
    </xf>
    <xf numFmtId="166" fontId="35" fillId="2" borderId="0" xfId="0" applyNumberFormat="1" applyFont="1" applyFill="1" applyAlignment="1">
      <alignment horizontal="center" vertical="center" wrapText="1"/>
    </xf>
    <xf numFmtId="44" fontId="35" fillId="2" borderId="13" xfId="97" applyFont="1" applyFill="1" applyBorder="1" applyAlignment="1">
      <alignment horizontal="center" vertical="center" wrapText="1"/>
    </xf>
    <xf numFmtId="166" fontId="35" fillId="0" borderId="13" xfId="0" applyNumberFormat="1" applyFont="1" applyBorder="1" applyAlignment="1">
      <alignment horizontal="center" vertical="center" wrapText="1"/>
    </xf>
    <xf numFmtId="0" fontId="34" fillId="2" borderId="10" xfId="0" applyFont="1" applyFill="1" applyBorder="1" applyAlignment="1">
      <alignment horizontal="center" vertical="center" wrapText="1"/>
    </xf>
    <xf numFmtId="0" fontId="34" fillId="2" borderId="11" xfId="0" applyFont="1" applyFill="1" applyBorder="1" applyAlignment="1">
      <alignment horizontal="center" vertical="center" wrapText="1"/>
    </xf>
    <xf numFmtId="0" fontId="34" fillId="2" borderId="12" xfId="0" applyFont="1" applyFill="1" applyBorder="1" applyAlignment="1">
      <alignment horizontal="center" vertical="center" wrapText="1"/>
    </xf>
    <xf numFmtId="166" fontId="35" fillId="2" borderId="13" xfId="0" applyNumberFormat="1" applyFont="1" applyFill="1" applyBorder="1" applyAlignment="1">
      <alignment horizontal="center" vertical="center" wrapText="1"/>
    </xf>
    <xf numFmtId="0" fontId="38" fillId="0" borderId="0" xfId="0" applyFont="1" applyAlignment="1">
      <alignment vertical="center"/>
    </xf>
    <xf numFmtId="0" fontId="35" fillId="0" borderId="0" xfId="0" applyFont="1" applyAlignment="1">
      <alignment vertical="center"/>
    </xf>
    <xf numFmtId="0" fontId="35" fillId="2" borderId="0" xfId="0" applyFont="1" applyFill="1" applyAlignment="1">
      <alignment vertical="center"/>
    </xf>
    <xf numFmtId="0" fontId="37" fillId="0" borderId="0" xfId="0" applyFont="1" applyAlignment="1">
      <alignment vertical="center"/>
    </xf>
    <xf numFmtId="167" fontId="28" fillId="2" borderId="0" xfId="0" applyNumberFormat="1" applyFont="1" applyFill="1" applyAlignment="1">
      <alignment horizontal="center" vertical="center" wrapText="1"/>
    </xf>
    <xf numFmtId="0" fontId="31" fillId="2" borderId="0" xfId="0" applyFont="1" applyFill="1" applyAlignment="1">
      <alignment horizontal="center" vertical="center"/>
    </xf>
    <xf numFmtId="166" fontId="31" fillId="2" borderId="0" xfId="97" applyNumberFormat="1" applyFont="1" applyFill="1" applyBorder="1" applyAlignment="1">
      <alignment horizontal="center" vertical="center" wrapText="1"/>
    </xf>
    <xf numFmtId="0" fontId="31" fillId="2" borderId="0" xfId="0" applyFont="1" applyFill="1" applyAlignment="1">
      <alignment horizontal="center" vertical="center" wrapText="1"/>
    </xf>
    <xf numFmtId="0" fontId="40" fillId="0" borderId="0" xfId="0" applyFont="1" applyAlignment="1">
      <alignment horizontal="left"/>
    </xf>
    <xf numFmtId="0" fontId="5" fillId="0" borderId="0" xfId="0" applyFont="1"/>
    <xf numFmtId="0" fontId="4" fillId="0" borderId="0" xfId="0" applyFont="1"/>
    <xf numFmtId="167" fontId="35" fillId="0" borderId="13" xfId="0" applyNumberFormat="1" applyFont="1" applyBorder="1" applyAlignment="1">
      <alignment horizontal="center" vertical="center" wrapText="1"/>
    </xf>
    <xf numFmtId="0" fontId="37" fillId="0" borderId="0" xfId="0" applyFont="1" applyAlignment="1">
      <alignment horizontal="left"/>
    </xf>
    <xf numFmtId="0" fontId="34" fillId="0" borderId="0" xfId="0" applyFont="1"/>
    <xf numFmtId="0" fontId="35" fillId="0" borderId="0" xfId="0" applyFont="1"/>
    <xf numFmtId="10" fontId="34" fillId="41" borderId="14" xfId="0" applyNumberFormat="1" applyFont="1" applyFill="1" applyBorder="1" applyAlignment="1">
      <alignment horizontal="center" vertical="center" wrapText="1"/>
    </xf>
    <xf numFmtId="44" fontId="35" fillId="2" borderId="0" xfId="97" applyFont="1" applyFill="1" applyBorder="1" applyAlignment="1">
      <alignment horizontal="center" vertical="center" wrapText="1"/>
    </xf>
    <xf numFmtId="0" fontId="35" fillId="2" borderId="0" xfId="0" applyFont="1" applyFill="1" applyAlignment="1">
      <alignment horizontal="center" vertical="center" wrapText="1"/>
    </xf>
    <xf numFmtId="0" fontId="34" fillId="2" borderId="0" xfId="0" applyFont="1" applyFill="1" applyAlignment="1">
      <alignment horizontal="center" vertical="center" wrapText="1"/>
    </xf>
    <xf numFmtId="44" fontId="35" fillId="2" borderId="0" xfId="97" applyFont="1" applyFill="1" applyBorder="1" applyAlignment="1">
      <alignment vertical="center"/>
    </xf>
    <xf numFmtId="167" fontId="34" fillId="2" borderId="0" xfId="0" applyNumberFormat="1" applyFont="1" applyFill="1" applyAlignment="1">
      <alignment horizontal="center" vertical="center" wrapText="1"/>
    </xf>
    <xf numFmtId="0" fontId="4" fillId="2" borderId="0" xfId="0" applyFont="1" applyFill="1" applyAlignment="1">
      <alignment horizontal="center" vertical="center" wrapText="1"/>
    </xf>
    <xf numFmtId="0" fontId="42" fillId="2" borderId="13" xfId="0" applyFont="1" applyFill="1" applyBorder="1" applyAlignment="1">
      <alignment horizontal="center" vertical="center"/>
    </xf>
    <xf numFmtId="0" fontId="35" fillId="2" borderId="13" xfId="0" applyFont="1" applyFill="1" applyBorder="1" applyAlignment="1">
      <alignment horizontal="justify" vertical="center" wrapText="1"/>
    </xf>
    <xf numFmtId="0" fontId="42" fillId="0" borderId="13" xfId="0" applyFont="1" applyBorder="1" applyAlignment="1">
      <alignment horizontal="center" vertical="center"/>
    </xf>
    <xf numFmtId="0" fontId="35" fillId="0" borderId="13" xfId="0" applyFont="1" applyBorder="1" applyAlignment="1">
      <alignment horizontal="center" vertical="center" wrapText="1"/>
    </xf>
    <xf numFmtId="0" fontId="42" fillId="0" borderId="28" xfId="0" applyFont="1" applyBorder="1" applyAlignment="1">
      <alignment horizontal="center" vertical="center"/>
    </xf>
    <xf numFmtId="0" fontId="42" fillId="0" borderId="30" xfId="0" applyFont="1" applyBorder="1" applyAlignment="1">
      <alignment horizontal="center" vertical="center"/>
    </xf>
    <xf numFmtId="0" fontId="28" fillId="42" borderId="10" xfId="0" applyFont="1" applyFill="1" applyBorder="1" applyAlignment="1">
      <alignment horizontal="center" vertical="center" wrapText="1"/>
    </xf>
    <xf numFmtId="0" fontId="28" fillId="42" borderId="11" xfId="0" applyFont="1" applyFill="1" applyBorder="1" applyAlignment="1">
      <alignment horizontal="center" vertical="center" wrapText="1"/>
    </xf>
    <xf numFmtId="0" fontId="28" fillId="42" borderId="12" xfId="0" applyFont="1" applyFill="1" applyBorder="1" applyAlignment="1">
      <alignment horizontal="center" vertical="center" wrapText="1"/>
    </xf>
    <xf numFmtId="0" fontId="28" fillId="40" borderId="10" xfId="0" applyFont="1" applyFill="1" applyBorder="1" applyAlignment="1">
      <alignment horizontal="center" vertical="center" wrapText="1"/>
    </xf>
    <xf numFmtId="0" fontId="28" fillId="40" borderId="11" xfId="0" applyFont="1" applyFill="1" applyBorder="1" applyAlignment="1">
      <alignment horizontal="center" vertical="center" wrapText="1"/>
    </xf>
    <xf numFmtId="0" fontId="28" fillId="40" borderId="12" xfId="0" applyFont="1" applyFill="1" applyBorder="1" applyAlignment="1">
      <alignment horizontal="center" vertical="center" wrapText="1"/>
    </xf>
    <xf numFmtId="167" fontId="28" fillId="40" borderId="10" xfId="0" applyNumberFormat="1" applyFont="1" applyFill="1" applyBorder="1" applyAlignment="1">
      <alignment horizontal="center" vertical="center" wrapText="1"/>
    </xf>
    <xf numFmtId="167" fontId="28" fillId="40" borderId="11" xfId="0" applyNumberFormat="1" applyFont="1" applyFill="1" applyBorder="1" applyAlignment="1">
      <alignment horizontal="center" vertical="center" wrapText="1"/>
    </xf>
    <xf numFmtId="167" fontId="28" fillId="40" borderId="12" xfId="0" applyNumberFormat="1" applyFont="1" applyFill="1" applyBorder="1" applyAlignment="1">
      <alignment horizontal="center" vertical="center" wrapText="1"/>
    </xf>
    <xf numFmtId="0" fontId="28" fillId="2" borderId="10" xfId="0" applyFont="1" applyFill="1" applyBorder="1" applyAlignment="1">
      <alignment horizontal="center" vertical="center" wrapText="1"/>
    </xf>
    <xf numFmtId="0" fontId="28" fillId="2" borderId="11" xfId="0" applyFont="1" applyFill="1" applyBorder="1" applyAlignment="1">
      <alignment horizontal="center" vertical="center" wrapText="1"/>
    </xf>
    <xf numFmtId="0" fontId="28" fillId="2" borderId="12" xfId="0" applyFont="1" applyFill="1" applyBorder="1" applyAlignment="1">
      <alignment horizontal="center" vertical="center" wrapText="1"/>
    </xf>
    <xf numFmtId="44" fontId="35" fillId="0" borderId="13" xfId="97" applyFont="1" applyFill="1" applyBorder="1" applyAlignment="1">
      <alignment vertical="center"/>
    </xf>
    <xf numFmtId="0" fontId="37" fillId="0" borderId="0" xfId="43" applyFont="1" applyAlignment="1">
      <alignment horizontal="left" vertical="center" wrapText="1"/>
    </xf>
    <xf numFmtId="0" fontId="37" fillId="0" borderId="0" xfId="43" applyFont="1" applyAlignment="1">
      <alignment vertical="center" wrapText="1"/>
    </xf>
    <xf numFmtId="0" fontId="43" fillId="0" borderId="13" xfId="0" applyFont="1" applyBorder="1" applyAlignment="1">
      <alignment horizontal="center" vertical="center"/>
    </xf>
    <xf numFmtId="0" fontId="44" fillId="0" borderId="13" xfId="0" applyFont="1" applyBorder="1" applyAlignment="1">
      <alignment horizontal="justify" vertical="center" wrapText="1"/>
    </xf>
    <xf numFmtId="0" fontId="45" fillId="2" borderId="13" xfId="0" applyFont="1" applyFill="1" applyBorder="1" applyAlignment="1">
      <alignment horizontal="center" vertical="center" wrapText="1"/>
    </xf>
    <xf numFmtId="0" fontId="44" fillId="0" borderId="13" xfId="0" applyFont="1" applyBorder="1" applyAlignment="1">
      <alignment horizontal="center" vertical="center" wrapText="1"/>
    </xf>
    <xf numFmtId="0" fontId="43" fillId="40" borderId="10" xfId="0" applyFont="1" applyFill="1" applyBorder="1" applyAlignment="1">
      <alignment horizontal="center" vertical="center"/>
    </xf>
    <xf numFmtId="0" fontId="27" fillId="40" borderId="11" xfId="0" applyFont="1" applyFill="1" applyBorder="1" applyAlignment="1">
      <alignment horizontal="center" vertical="center" wrapText="1"/>
    </xf>
    <xf numFmtId="0" fontId="45" fillId="40" borderId="12" xfId="0" applyFont="1" applyFill="1" applyBorder="1" applyAlignment="1">
      <alignment horizontal="center" vertical="center" wrapText="1"/>
    </xf>
    <xf numFmtId="0" fontId="46" fillId="0" borderId="28" xfId="0" applyFont="1" applyBorder="1" applyAlignment="1">
      <alignment horizontal="center" vertical="center"/>
    </xf>
    <xf numFmtId="0" fontId="33" fillId="0" borderId="22" xfId="0" applyFont="1" applyBorder="1" applyAlignment="1">
      <alignment horizontal="center" vertical="center" wrapText="1"/>
    </xf>
    <xf numFmtId="0" fontId="47" fillId="2" borderId="31" xfId="0" applyFont="1" applyFill="1" applyBorder="1" applyAlignment="1">
      <alignment horizontal="center" vertical="center" wrapText="1"/>
    </xf>
    <xf numFmtId="0" fontId="46" fillId="0" borderId="30" xfId="0" applyFont="1" applyBorder="1" applyAlignment="1">
      <alignment horizontal="center" vertical="center"/>
    </xf>
    <xf numFmtId="0" fontId="33" fillId="0" borderId="32" xfId="0" applyFont="1" applyBorder="1" applyAlignment="1">
      <alignment horizontal="center" vertical="center" wrapText="1"/>
    </xf>
    <xf numFmtId="0" fontId="47" fillId="2" borderId="33" xfId="0" applyFont="1" applyFill="1" applyBorder="1" applyAlignment="1">
      <alignment horizontal="center" vertical="center" wrapText="1"/>
    </xf>
    <xf numFmtId="0" fontId="48" fillId="40" borderId="11" xfId="0" applyFont="1" applyFill="1" applyBorder="1" applyAlignment="1">
      <alignment horizontal="center" vertical="center" wrapText="1"/>
    </xf>
    <xf numFmtId="0" fontId="43" fillId="2" borderId="13" xfId="0" applyFont="1" applyFill="1" applyBorder="1" applyAlignment="1">
      <alignment horizontal="center" vertical="center"/>
    </xf>
    <xf numFmtId="0" fontId="44" fillId="2" borderId="13" xfId="0" applyFont="1" applyFill="1" applyBorder="1" applyAlignment="1">
      <alignment horizontal="center" vertical="center" wrapText="1"/>
    </xf>
    <xf numFmtId="0" fontId="44" fillId="2" borderId="13" xfId="0" applyFont="1" applyFill="1" applyBorder="1" applyAlignment="1">
      <alignment horizontal="justify" vertical="center" wrapText="1"/>
    </xf>
    <xf numFmtId="44" fontId="27" fillId="0" borderId="24" xfId="97" applyFont="1" applyFill="1" applyBorder="1" applyAlignment="1">
      <alignment vertical="center" wrapText="1"/>
    </xf>
    <xf numFmtId="44" fontId="27" fillId="0" borderId="25" xfId="97" applyFont="1" applyFill="1" applyBorder="1" applyAlignment="1">
      <alignment vertical="center" wrapText="1"/>
    </xf>
    <xf numFmtId="44" fontId="27" fillId="0" borderId="21" xfId="97" applyFont="1" applyFill="1" applyBorder="1" applyAlignment="1">
      <alignment vertical="center" wrapText="1"/>
    </xf>
    <xf numFmtId="44" fontId="27" fillId="0" borderId="0" xfId="97" applyFont="1" applyFill="1" applyBorder="1" applyAlignment="1">
      <alignment vertical="center" wrapText="1"/>
    </xf>
    <xf numFmtId="44" fontId="27" fillId="0" borderId="16" xfId="97" applyFont="1" applyFill="1" applyBorder="1" applyAlignment="1">
      <alignment vertical="center" wrapText="1"/>
    </xf>
    <xf numFmtId="44" fontId="27" fillId="0" borderId="14" xfId="97" applyFont="1" applyFill="1" applyBorder="1" applyAlignment="1">
      <alignment vertical="center" wrapText="1"/>
    </xf>
    <xf numFmtId="44" fontId="27" fillId="0" borderId="26" xfId="97" applyFont="1" applyFill="1" applyBorder="1" applyAlignment="1">
      <alignment vertical="center" wrapText="1"/>
    </xf>
    <xf numFmtId="44" fontId="27" fillId="0" borderId="27" xfId="97" applyFont="1" applyFill="1" applyBorder="1" applyAlignment="1">
      <alignment vertical="center" wrapText="1"/>
    </xf>
    <xf numFmtId="44" fontId="28" fillId="42" borderId="13" xfId="97" applyFont="1" applyFill="1" applyBorder="1" applyAlignment="1">
      <alignment horizontal="center" vertical="center" wrapText="1"/>
    </xf>
    <xf numFmtId="44" fontId="28" fillId="40" borderId="13" xfId="97" applyFont="1" applyFill="1" applyBorder="1" applyAlignment="1">
      <alignment horizontal="center" vertical="center" wrapText="1"/>
    </xf>
    <xf numFmtId="44" fontId="28" fillId="41" borderId="13" xfId="97" applyFont="1" applyFill="1" applyBorder="1" applyAlignment="1">
      <alignment horizontal="center" vertical="center" wrapText="1"/>
    </xf>
    <xf numFmtId="44" fontId="27" fillId="0" borderId="11" xfId="97" applyFont="1" applyFill="1" applyBorder="1" applyAlignment="1">
      <alignment vertical="center" wrapText="1"/>
    </xf>
    <xf numFmtId="167" fontId="28" fillId="40" borderId="13" xfId="97" applyNumberFormat="1" applyFont="1" applyFill="1" applyBorder="1" applyAlignment="1">
      <alignment horizontal="center" vertical="center" wrapText="1"/>
    </xf>
    <xf numFmtId="167" fontId="35" fillId="8" borderId="13" xfId="0" applyNumberFormat="1" applyFont="1" applyFill="1" applyBorder="1" applyAlignment="1">
      <alignment horizontal="center" vertical="center" wrapText="1"/>
    </xf>
    <xf numFmtId="44" fontId="35" fillId="8" borderId="13" xfId="97" applyFont="1" applyFill="1" applyBorder="1" applyAlignment="1">
      <alignment vertical="center"/>
    </xf>
    <xf numFmtId="0" fontId="34" fillId="0" borderId="11" xfId="0" applyFont="1" applyBorder="1" applyAlignment="1">
      <alignment vertical="center" wrapText="1"/>
    </xf>
    <xf numFmtId="17" fontId="34" fillId="2" borderId="13" xfId="0" applyNumberFormat="1" applyFont="1" applyFill="1" applyBorder="1" applyAlignment="1">
      <alignment horizontal="center" vertical="center" wrapText="1"/>
    </xf>
    <xf numFmtId="10" fontId="34" fillId="2" borderId="14" xfId="0" applyNumberFormat="1" applyFont="1" applyFill="1" applyBorder="1" applyAlignment="1">
      <alignment horizontal="center" vertical="center" wrapText="1"/>
    </xf>
    <xf numFmtId="44" fontId="35" fillId="2" borderId="13" xfId="97" applyFont="1" applyFill="1" applyBorder="1" applyAlignment="1">
      <alignment vertical="center"/>
    </xf>
    <xf numFmtId="0" fontId="38" fillId="2" borderId="0" xfId="0" applyFont="1" applyFill="1" applyAlignment="1">
      <alignment vertical="center"/>
    </xf>
    <xf numFmtId="0" fontId="29" fillId="0" borderId="15" xfId="0" applyFont="1" applyBorder="1" applyAlignment="1">
      <alignment horizontal="center" vertical="center" wrapText="1"/>
    </xf>
    <xf numFmtId="44" fontId="35" fillId="0" borderId="0" xfId="97" applyFont="1" applyAlignment="1">
      <alignment horizontal="center" vertical="center" wrapText="1"/>
    </xf>
    <xf numFmtId="0" fontId="50" fillId="44" borderId="0" xfId="0" applyFont="1" applyFill="1" applyAlignment="1">
      <alignment vertical="center" wrapText="1"/>
    </xf>
    <xf numFmtId="0" fontId="33" fillId="0" borderId="0" xfId="0" applyFont="1" applyAlignment="1">
      <alignment horizontal="center" vertical="center" wrapText="1"/>
    </xf>
    <xf numFmtId="167" fontId="28" fillId="42" borderId="13" xfId="97" applyNumberFormat="1" applyFont="1" applyFill="1" applyBorder="1" applyAlignment="1">
      <alignment horizontal="center" vertical="center" wrapText="1"/>
    </xf>
    <xf numFmtId="167" fontId="28" fillId="41" borderId="13" xfId="97" applyNumberFormat="1" applyFont="1" applyFill="1" applyBorder="1" applyAlignment="1">
      <alignment horizontal="center" vertical="center" wrapText="1"/>
    </xf>
    <xf numFmtId="167" fontId="27" fillId="8" borderId="13" xfId="0" applyNumberFormat="1" applyFont="1" applyFill="1" applyBorder="1" applyAlignment="1">
      <alignment horizontal="center" vertical="center" wrapText="1"/>
    </xf>
    <xf numFmtId="167" fontId="38" fillId="42" borderId="13" xfId="5" applyNumberFormat="1" applyFont="1" applyFill="1" applyBorder="1" applyAlignment="1">
      <alignment horizontal="center" vertical="center" wrapText="1"/>
    </xf>
    <xf numFmtId="0" fontId="27" fillId="2" borderId="0" xfId="0" applyFont="1" applyFill="1" applyAlignment="1">
      <alignment horizontal="center" vertical="center"/>
    </xf>
    <xf numFmtId="0" fontId="29" fillId="2" borderId="13" xfId="0" applyFont="1" applyFill="1" applyBorder="1" applyAlignment="1">
      <alignment horizontal="center" vertical="center" wrapText="1"/>
    </xf>
    <xf numFmtId="0" fontId="31" fillId="2" borderId="20" xfId="0" applyFont="1" applyFill="1" applyBorder="1" applyAlignment="1">
      <alignment horizontal="center" vertical="center" wrapText="1" readingOrder="1"/>
    </xf>
    <xf numFmtId="0" fontId="31" fillId="2" borderId="15" xfId="0" applyFont="1" applyFill="1" applyBorder="1" applyAlignment="1">
      <alignment horizontal="center" vertical="center" wrapText="1" readingOrder="1"/>
    </xf>
    <xf numFmtId="44" fontId="27" fillId="2" borderId="13" xfId="97" applyFont="1" applyFill="1" applyBorder="1" applyAlignment="1">
      <alignment horizontal="center" vertical="center" wrapText="1"/>
    </xf>
    <xf numFmtId="44" fontId="28" fillId="2" borderId="24" xfId="97" applyFont="1" applyFill="1" applyBorder="1" applyAlignment="1">
      <alignment horizontal="center" vertical="center" wrapText="1"/>
    </xf>
    <xf numFmtId="44" fontId="27" fillId="2" borderId="0" xfId="97" applyFont="1" applyFill="1" applyBorder="1" applyAlignment="1">
      <alignment vertical="center" wrapText="1"/>
    </xf>
    <xf numFmtId="44" fontId="27" fillId="2" borderId="26" xfId="97" applyFont="1" applyFill="1" applyBorder="1" applyAlignment="1">
      <alignment vertical="center" wrapText="1"/>
    </xf>
    <xf numFmtId="44" fontId="28" fillId="2" borderId="11" xfId="97" applyFont="1" applyFill="1" applyBorder="1" applyAlignment="1">
      <alignment horizontal="center" vertical="center" wrapText="1"/>
    </xf>
    <xf numFmtId="166" fontId="31" fillId="2" borderId="13" xfId="97" applyNumberFormat="1" applyFont="1" applyFill="1" applyBorder="1" applyAlignment="1">
      <alignment horizontal="center" vertical="center" wrapText="1"/>
    </xf>
    <xf numFmtId="0" fontId="32" fillId="2" borderId="0" xfId="0" applyFont="1" applyFill="1" applyAlignment="1">
      <alignment vertical="center"/>
    </xf>
    <xf numFmtId="0" fontId="32" fillId="2" borderId="0" xfId="43" applyFont="1" applyFill="1" applyAlignment="1">
      <alignment vertical="center"/>
    </xf>
    <xf numFmtId="166" fontId="27" fillId="0" borderId="0" xfId="0" applyNumberFormat="1" applyFont="1" applyAlignment="1">
      <alignment horizontal="center" vertical="center" wrapText="1"/>
    </xf>
    <xf numFmtId="0" fontId="43" fillId="2" borderId="13" xfId="0" applyFont="1" applyFill="1" applyBorder="1" applyAlignment="1">
      <alignment horizontal="center" vertical="center" wrapText="1"/>
    </xf>
    <xf numFmtId="0" fontId="27" fillId="0" borderId="13" xfId="0" applyFont="1" applyBorder="1" applyAlignment="1">
      <alignment horizontal="justify" vertical="center" wrapText="1"/>
    </xf>
    <xf numFmtId="0" fontId="27" fillId="2" borderId="13" xfId="0" applyFont="1" applyFill="1" applyBorder="1" applyAlignment="1">
      <alignment horizontal="justify" vertical="center" wrapText="1"/>
    </xf>
    <xf numFmtId="0" fontId="43" fillId="40" borderId="12" xfId="0" applyFont="1" applyFill="1" applyBorder="1" applyAlignment="1">
      <alignment horizontal="center" vertical="center" wrapText="1"/>
    </xf>
    <xf numFmtId="166" fontId="27" fillId="0" borderId="0" xfId="0" applyNumberFormat="1" applyFont="1" applyAlignment="1">
      <alignment vertical="center"/>
    </xf>
    <xf numFmtId="0" fontId="29" fillId="0" borderId="0" xfId="0" applyFont="1" applyAlignment="1">
      <alignment horizontal="left"/>
    </xf>
    <xf numFmtId="0" fontId="28" fillId="0" borderId="0" xfId="0" applyFont="1"/>
    <xf numFmtId="0" fontId="27" fillId="0" borderId="0" xfId="0" applyFont="1"/>
    <xf numFmtId="0" fontId="27" fillId="2" borderId="0" xfId="0" applyFont="1" applyFill="1" applyAlignment="1">
      <alignment vertical="center"/>
    </xf>
    <xf numFmtId="44" fontId="27" fillId="45" borderId="22" xfId="101" applyFont="1" applyFill="1" applyBorder="1" applyAlignment="1">
      <alignment vertical="center"/>
    </xf>
    <xf numFmtId="44" fontId="27" fillId="45" borderId="13" xfId="97" applyFont="1" applyFill="1" applyBorder="1" applyAlignment="1">
      <alignment horizontal="center" vertical="center" wrapText="1"/>
    </xf>
    <xf numFmtId="0" fontId="51" fillId="0" borderId="11" xfId="0" applyFont="1" applyBorder="1" applyAlignment="1">
      <alignment horizontal="center" vertical="center" wrapText="1"/>
    </xf>
    <xf numFmtId="0" fontId="51" fillId="0" borderId="12" xfId="0" applyFont="1" applyBorder="1" applyAlignment="1">
      <alignment horizontal="center" vertical="center" wrapText="1"/>
    </xf>
    <xf numFmtId="167" fontId="30" fillId="41" borderId="13" xfId="5" applyNumberFormat="1" applyFont="1" applyFill="1" applyBorder="1" applyAlignment="1">
      <alignment horizontal="center" vertical="center" wrapText="1"/>
    </xf>
    <xf numFmtId="167" fontId="38" fillId="40" borderId="13" xfId="5" applyNumberFormat="1" applyFont="1" applyFill="1" applyBorder="1" applyAlignment="1">
      <alignment horizontal="center" vertical="center" wrapText="1"/>
    </xf>
    <xf numFmtId="0" fontId="29" fillId="2" borderId="11" xfId="0" applyFont="1" applyFill="1" applyBorder="1" applyAlignment="1">
      <alignment horizontal="center" vertical="center" wrapText="1"/>
    </xf>
    <xf numFmtId="0" fontId="28" fillId="0" borderId="11" xfId="0" applyFont="1" applyBorder="1" applyAlignment="1">
      <alignment vertical="center" wrapText="1"/>
    </xf>
    <xf numFmtId="0" fontId="28" fillId="0" borderId="12" xfId="0" applyFont="1" applyBorder="1" applyAlignment="1">
      <alignment vertical="center" wrapText="1"/>
    </xf>
    <xf numFmtId="0" fontId="29" fillId="0" borderId="12" xfId="0" applyFont="1" applyBorder="1" applyAlignment="1">
      <alignment horizontal="center" vertical="center" wrapText="1"/>
    </xf>
    <xf numFmtId="167" fontId="27" fillId="2" borderId="13" xfId="0" applyNumberFormat="1" applyFont="1" applyFill="1" applyBorder="1" applyAlignment="1">
      <alignment horizontal="center" vertical="center" wrapText="1"/>
    </xf>
    <xf numFmtId="0" fontId="32" fillId="0" borderId="0" xfId="0" applyFont="1" applyAlignment="1">
      <alignment horizontal="left" vertical="center" wrapText="1"/>
    </xf>
    <xf numFmtId="0" fontId="6" fillId="0" borderId="0" xfId="0" applyFont="1" applyAlignment="1">
      <alignment vertical="center" wrapText="1"/>
    </xf>
    <xf numFmtId="44" fontId="27" fillId="2" borderId="22" xfId="101" applyFont="1" applyFill="1" applyBorder="1" applyAlignment="1">
      <alignment vertical="center"/>
    </xf>
    <xf numFmtId="44" fontId="27" fillId="2" borderId="22" xfId="102" applyFont="1" applyFill="1" applyBorder="1" applyAlignment="1">
      <alignment vertical="center"/>
    </xf>
    <xf numFmtId="167" fontId="38" fillId="46" borderId="13" xfId="5" applyNumberFormat="1" applyFont="1" applyFill="1" applyBorder="1" applyAlignment="1">
      <alignment horizontal="center" vertical="center" wrapText="1"/>
    </xf>
    <xf numFmtId="44" fontId="27" fillId="2" borderId="0" xfId="101" applyFont="1" applyFill="1" applyBorder="1" applyAlignment="1">
      <alignment vertical="center"/>
    </xf>
    <xf numFmtId="44" fontId="27" fillId="2" borderId="0" xfId="102" applyFont="1" applyFill="1" applyBorder="1" applyAlignment="1">
      <alignment vertical="center"/>
    </xf>
    <xf numFmtId="0" fontId="29" fillId="2" borderId="24" xfId="0" applyFont="1" applyFill="1" applyBorder="1" applyAlignment="1">
      <alignment horizontal="center" vertical="center" wrapText="1"/>
    </xf>
    <xf numFmtId="0" fontId="29" fillId="2" borderId="27" xfId="0" applyFont="1" applyFill="1" applyBorder="1" applyAlignment="1">
      <alignment horizontal="center" vertical="center" wrapText="1"/>
    </xf>
    <xf numFmtId="166" fontId="31" fillId="2" borderId="10" xfId="97" applyNumberFormat="1" applyFont="1" applyFill="1" applyBorder="1" applyAlignment="1">
      <alignment horizontal="center" vertical="center" wrapText="1"/>
    </xf>
    <xf numFmtId="0" fontId="32" fillId="2" borderId="0" xfId="0" applyFont="1" applyFill="1" applyAlignment="1">
      <alignment horizontal="left" vertical="center" wrapText="1"/>
    </xf>
    <xf numFmtId="0" fontId="6" fillId="2" borderId="0" xfId="0" applyFont="1" applyFill="1" applyAlignment="1">
      <alignment vertical="center" wrapText="1"/>
    </xf>
    <xf numFmtId="0" fontId="33" fillId="2" borderId="22" xfId="0" applyFont="1" applyFill="1" applyBorder="1" applyAlignment="1">
      <alignment horizontal="center" vertical="center" wrapText="1"/>
    </xf>
    <xf numFmtId="0" fontId="33" fillId="2" borderId="32" xfId="0" applyFont="1" applyFill="1" applyBorder="1" applyAlignment="1">
      <alignment horizontal="center" vertical="center" wrapText="1"/>
    </xf>
    <xf numFmtId="167" fontId="38" fillId="2" borderId="13" xfId="5" applyNumberFormat="1" applyFont="1" applyFill="1" applyBorder="1" applyAlignment="1">
      <alignment horizontal="center" vertical="center" wrapText="1"/>
    </xf>
    <xf numFmtId="0" fontId="28" fillId="42" borderId="10" xfId="0" applyFont="1" applyFill="1" applyBorder="1" applyAlignment="1">
      <alignment horizontal="center" vertical="center" wrapText="1"/>
    </xf>
    <xf numFmtId="0" fontId="28" fillId="42" borderId="11" xfId="0" applyFont="1" applyFill="1" applyBorder="1" applyAlignment="1">
      <alignment horizontal="center" vertical="center" wrapText="1"/>
    </xf>
    <xf numFmtId="0" fontId="28" fillId="42" borderId="12" xfId="0" applyFont="1" applyFill="1" applyBorder="1" applyAlignment="1">
      <alignment horizontal="center" vertical="center" wrapText="1"/>
    </xf>
    <xf numFmtId="0" fontId="28" fillId="40" borderId="10" xfId="0" applyFont="1" applyFill="1" applyBorder="1" applyAlignment="1">
      <alignment horizontal="center" vertical="center" wrapText="1"/>
    </xf>
    <xf numFmtId="0" fontId="28" fillId="40" borderId="11" xfId="0" applyFont="1" applyFill="1" applyBorder="1" applyAlignment="1">
      <alignment horizontal="center" vertical="center" wrapText="1"/>
    </xf>
    <xf numFmtId="0" fontId="28" fillId="40" borderId="12" xfId="0" applyFont="1" applyFill="1" applyBorder="1" applyAlignment="1">
      <alignment horizontal="center" vertical="center" wrapText="1"/>
    </xf>
    <xf numFmtId="0" fontId="28" fillId="2" borderId="10" xfId="0" applyFont="1" applyFill="1" applyBorder="1" applyAlignment="1">
      <alignment horizontal="center" vertical="center" wrapText="1"/>
    </xf>
    <xf numFmtId="0" fontId="28" fillId="2" borderId="11" xfId="0" applyFont="1" applyFill="1" applyBorder="1" applyAlignment="1">
      <alignment horizontal="center" vertical="center" wrapText="1"/>
    </xf>
    <xf numFmtId="0" fontId="28" fillId="2" borderId="12" xfId="0" applyFont="1" applyFill="1" applyBorder="1" applyAlignment="1">
      <alignment horizontal="center" vertical="center" wrapText="1"/>
    </xf>
    <xf numFmtId="0" fontId="51" fillId="45" borderId="10" xfId="0" applyFont="1" applyFill="1" applyBorder="1" applyAlignment="1">
      <alignment horizontal="center" vertical="center" wrapText="1"/>
    </xf>
    <xf numFmtId="0" fontId="51" fillId="45" borderId="11" xfId="0" applyFont="1" applyFill="1" applyBorder="1" applyAlignment="1">
      <alignment horizontal="center" vertical="center" wrapText="1"/>
    </xf>
    <xf numFmtId="0" fontId="51" fillId="45" borderId="12" xfId="0" applyFont="1" applyFill="1" applyBorder="1" applyAlignment="1">
      <alignment horizontal="center" vertical="center" wrapText="1"/>
    </xf>
    <xf numFmtId="0" fontId="28" fillId="8" borderId="23" xfId="0" applyFont="1" applyFill="1" applyBorder="1" applyAlignment="1">
      <alignment horizontal="center" vertical="center" wrapText="1"/>
    </xf>
    <xf numFmtId="0" fontId="28" fillId="8" borderId="24" xfId="0" applyFont="1" applyFill="1" applyBorder="1" applyAlignment="1">
      <alignment horizontal="center" vertical="center" wrapText="1"/>
    </xf>
    <xf numFmtId="0" fontId="28" fillId="8" borderId="25" xfId="0" applyFont="1" applyFill="1" applyBorder="1" applyAlignment="1">
      <alignment horizontal="center" vertical="center" wrapText="1"/>
    </xf>
    <xf numFmtId="0" fontId="28" fillId="8" borderId="21" xfId="0" applyFont="1" applyFill="1" applyBorder="1" applyAlignment="1">
      <alignment horizontal="center" vertical="center" wrapText="1"/>
    </xf>
    <xf numFmtId="0" fontId="28" fillId="8" borderId="0" xfId="0" applyFont="1" applyFill="1" applyAlignment="1">
      <alignment horizontal="center" vertical="center" wrapText="1"/>
    </xf>
    <xf numFmtId="0" fontId="28" fillId="8" borderId="16" xfId="0" applyFont="1" applyFill="1" applyBorder="1" applyAlignment="1">
      <alignment horizontal="center" vertical="center" wrapText="1"/>
    </xf>
    <xf numFmtId="0" fontId="28" fillId="8" borderId="14" xfId="0" applyFont="1" applyFill="1" applyBorder="1" applyAlignment="1">
      <alignment horizontal="center" vertical="center" wrapText="1"/>
    </xf>
    <xf numFmtId="0" fontId="28" fillId="8" borderId="26" xfId="0" applyFont="1" applyFill="1" applyBorder="1" applyAlignment="1">
      <alignment horizontal="center" vertical="center" wrapText="1"/>
    </xf>
    <xf numFmtId="0" fontId="28" fillId="8" borderId="27" xfId="0" applyFont="1" applyFill="1" applyBorder="1" applyAlignment="1">
      <alignment horizontal="center" vertical="center" wrapText="1"/>
    </xf>
    <xf numFmtId="0" fontId="29" fillId="8" borderId="20" xfId="0" applyFont="1" applyFill="1" applyBorder="1" applyAlignment="1">
      <alignment horizontal="center" vertical="center" wrapText="1"/>
    </xf>
    <xf numFmtId="0" fontId="29" fillId="8" borderId="15" xfId="0" applyFont="1" applyFill="1" applyBorder="1" applyAlignment="1">
      <alignment horizontal="center" vertical="center" wrapText="1"/>
    </xf>
    <xf numFmtId="0" fontId="29" fillId="0" borderId="0" xfId="43" applyFont="1" applyAlignment="1">
      <alignment vertical="center" wrapText="1"/>
    </xf>
    <xf numFmtId="0" fontId="29" fillId="0" borderId="0" xfId="43" applyFont="1" applyAlignment="1">
      <alignment horizontal="left" vertical="center" wrapText="1"/>
    </xf>
    <xf numFmtId="0" fontId="32" fillId="0" borderId="10" xfId="0" applyFont="1" applyBorder="1" applyAlignment="1">
      <alignment vertical="center" wrapText="1"/>
    </xf>
    <xf numFmtId="0" fontId="32" fillId="0" borderId="11" xfId="0" applyFont="1" applyBorder="1" applyAlignment="1">
      <alignment vertical="center" wrapText="1"/>
    </xf>
    <xf numFmtId="0" fontId="6" fillId="0" borderId="11" xfId="0" applyFont="1" applyBorder="1" applyAlignment="1">
      <alignment vertical="center" wrapText="1"/>
    </xf>
    <xf numFmtId="0" fontId="32" fillId="0" borderId="10" xfId="0" applyFont="1" applyBorder="1" applyAlignment="1">
      <alignment horizontal="left" vertical="center" wrapText="1"/>
    </xf>
    <xf numFmtId="0" fontId="32" fillId="0" borderId="11" xfId="0" applyFont="1" applyBorder="1" applyAlignment="1">
      <alignment horizontal="left" vertical="center" wrapText="1"/>
    </xf>
    <xf numFmtId="0" fontId="28" fillId="3" borderId="17" xfId="0" applyFont="1" applyFill="1" applyBorder="1" applyAlignment="1">
      <alignment horizontal="center" vertical="center"/>
    </xf>
    <xf numFmtId="0" fontId="28" fillId="3" borderId="18" xfId="0" applyFont="1" applyFill="1" applyBorder="1" applyAlignment="1">
      <alignment horizontal="center" vertical="center"/>
    </xf>
    <xf numFmtId="0" fontId="28" fillId="3" borderId="19" xfId="0" applyFont="1" applyFill="1" applyBorder="1" applyAlignment="1">
      <alignment horizontal="center" vertical="center"/>
    </xf>
    <xf numFmtId="0" fontId="28" fillId="40" borderId="13" xfId="0" applyFont="1" applyFill="1" applyBorder="1" applyAlignment="1">
      <alignment horizontal="center" vertical="center" wrapText="1"/>
    </xf>
    <xf numFmtId="0" fontId="28" fillId="42" borderId="10" xfId="0" applyFont="1" applyFill="1" applyBorder="1" applyAlignment="1">
      <alignment horizontal="center" vertical="center" wrapText="1"/>
    </xf>
    <xf numFmtId="0" fontId="28" fillId="42" borderId="11" xfId="0" applyFont="1" applyFill="1" applyBorder="1" applyAlignment="1">
      <alignment horizontal="center" vertical="center" wrapText="1"/>
    </xf>
    <xf numFmtId="0" fontId="28" fillId="42" borderId="12" xfId="0" applyFont="1" applyFill="1" applyBorder="1" applyAlignment="1">
      <alignment horizontal="center" vertical="center" wrapText="1"/>
    </xf>
    <xf numFmtId="0" fontId="28" fillId="2" borderId="10" xfId="0" applyFont="1" applyFill="1" applyBorder="1" applyAlignment="1">
      <alignment horizontal="center" vertical="center" wrapText="1"/>
    </xf>
    <xf numFmtId="0" fontId="28" fillId="2" borderId="11" xfId="0" applyFont="1" applyFill="1" applyBorder="1" applyAlignment="1">
      <alignment horizontal="center" vertical="center" wrapText="1"/>
    </xf>
    <xf numFmtId="0" fontId="28" fillId="2" borderId="12" xfId="0" applyFont="1" applyFill="1" applyBorder="1" applyAlignment="1">
      <alignment horizontal="center" vertical="center" wrapText="1"/>
    </xf>
    <xf numFmtId="0" fontId="29" fillId="7" borderId="20" xfId="5" applyFont="1" applyFill="1" applyBorder="1" applyAlignment="1">
      <alignment horizontal="center" vertical="center" wrapText="1"/>
    </xf>
    <xf numFmtId="0" fontId="29" fillId="7" borderId="15" xfId="5" applyFont="1" applyFill="1" applyBorder="1" applyAlignment="1">
      <alignment horizontal="center" vertical="center" wrapText="1"/>
    </xf>
    <xf numFmtId="0" fontId="31" fillId="4" borderId="20" xfId="0" applyFont="1" applyFill="1" applyBorder="1" applyAlignment="1">
      <alignment horizontal="center" vertical="center" wrapText="1" readingOrder="1"/>
    </xf>
    <xf numFmtId="0" fontId="31" fillId="4" borderId="15" xfId="0" applyFont="1" applyFill="1" applyBorder="1" applyAlignment="1">
      <alignment horizontal="center" vertical="center" wrapText="1" readingOrder="1"/>
    </xf>
    <xf numFmtId="0" fontId="51" fillId="0" borderId="10" xfId="0" applyFont="1" applyBorder="1" applyAlignment="1">
      <alignment horizontal="center" vertical="center" wrapText="1"/>
    </xf>
    <xf numFmtId="0" fontId="51" fillId="0" borderId="11" xfId="0" applyFont="1" applyBorder="1" applyAlignment="1">
      <alignment horizontal="center" vertical="center" wrapText="1"/>
    </xf>
    <xf numFmtId="0" fontId="51" fillId="0" borderId="12" xfId="0" applyFont="1" applyBorder="1" applyAlignment="1">
      <alignment horizontal="center" vertical="center" wrapText="1"/>
    </xf>
    <xf numFmtId="0" fontId="28" fillId="0" borderId="10" xfId="0" applyFont="1" applyBorder="1" applyAlignment="1">
      <alignment horizontal="center" vertical="center" wrapText="1"/>
    </xf>
    <xf numFmtId="0" fontId="28" fillId="0" borderId="12" xfId="0" applyFont="1" applyBorder="1" applyAlignment="1">
      <alignment horizontal="center" vertical="center" wrapText="1"/>
    </xf>
    <xf numFmtId="44" fontId="27" fillId="0" borderId="11" xfId="97" applyFont="1" applyFill="1" applyBorder="1" applyAlignment="1">
      <alignment horizontal="center" vertical="center" wrapText="1"/>
    </xf>
    <xf numFmtId="44" fontId="27" fillId="0" borderId="12" xfId="97" applyFont="1" applyFill="1" applyBorder="1" applyAlignment="1">
      <alignment horizontal="center" vertical="center" wrapText="1"/>
    </xf>
    <xf numFmtId="44" fontId="27" fillId="0" borderId="24" xfId="97" applyFont="1" applyFill="1" applyBorder="1" applyAlignment="1">
      <alignment horizontal="center" vertical="center" wrapText="1"/>
    </xf>
    <xf numFmtId="44" fontId="27" fillId="0" borderId="25" xfId="97" applyFont="1" applyFill="1" applyBorder="1" applyAlignment="1">
      <alignment horizontal="center" vertical="center" wrapText="1"/>
    </xf>
    <xf numFmtId="44" fontId="27" fillId="0" borderId="26" xfId="97" applyFont="1" applyFill="1" applyBorder="1" applyAlignment="1">
      <alignment horizontal="center" vertical="center" wrapText="1"/>
    </xf>
    <xf numFmtId="44" fontId="27" fillId="0" borderId="27" xfId="97" applyFont="1" applyFill="1" applyBorder="1" applyAlignment="1">
      <alignment horizontal="center" vertical="center" wrapText="1"/>
    </xf>
    <xf numFmtId="167" fontId="27" fillId="0" borderId="23" xfId="0" applyNumberFormat="1" applyFont="1" applyBorder="1" applyAlignment="1">
      <alignment horizontal="center" vertical="center" wrapText="1"/>
    </xf>
    <xf numFmtId="167" fontId="27" fillId="0" borderId="24" xfId="0" applyNumberFormat="1" applyFont="1" applyBorder="1" applyAlignment="1">
      <alignment horizontal="center" vertical="center" wrapText="1"/>
    </xf>
    <xf numFmtId="167" fontId="27" fillId="0" borderId="25" xfId="0" applyNumberFormat="1" applyFont="1" applyBorder="1" applyAlignment="1">
      <alignment horizontal="center" vertical="center" wrapText="1"/>
    </xf>
    <xf numFmtId="167" fontId="27" fillId="0" borderId="14" xfId="0" applyNumberFormat="1" applyFont="1" applyBorder="1" applyAlignment="1">
      <alignment horizontal="center" vertical="center" wrapText="1"/>
    </xf>
    <xf numFmtId="167" fontId="27" fillId="0" borderId="26" xfId="0" applyNumberFormat="1" applyFont="1" applyBorder="1" applyAlignment="1">
      <alignment horizontal="center" vertical="center" wrapText="1"/>
    </xf>
    <xf numFmtId="167" fontId="27" fillId="0" borderId="27" xfId="0" applyNumberFormat="1" applyFont="1" applyBorder="1" applyAlignment="1">
      <alignment horizontal="center" vertical="center" wrapText="1"/>
    </xf>
    <xf numFmtId="0" fontId="31" fillId="8" borderId="10" xfId="0" applyFont="1" applyFill="1" applyBorder="1" applyAlignment="1">
      <alignment horizontal="center" vertical="center"/>
    </xf>
    <xf numFmtId="0" fontId="31" fillId="8" borderId="11" xfId="0" applyFont="1" applyFill="1" applyBorder="1" applyAlignment="1">
      <alignment horizontal="center" vertical="center"/>
    </xf>
    <xf numFmtId="0" fontId="31" fillId="8" borderId="12" xfId="0" applyFont="1" applyFill="1" applyBorder="1" applyAlignment="1">
      <alignment horizontal="center" vertical="center"/>
    </xf>
    <xf numFmtId="0" fontId="28" fillId="40" borderId="10" xfId="0" applyFont="1" applyFill="1" applyBorder="1" applyAlignment="1">
      <alignment horizontal="center" vertical="center" wrapText="1"/>
    </xf>
    <xf numFmtId="0" fontId="28" fillId="40" borderId="11" xfId="0" applyFont="1" applyFill="1" applyBorder="1" applyAlignment="1">
      <alignment horizontal="center" vertical="center" wrapText="1"/>
    </xf>
    <xf numFmtId="0" fontId="28" fillId="40" borderId="12" xfId="0" applyFont="1" applyFill="1" applyBorder="1" applyAlignment="1">
      <alignment horizontal="center" vertical="center" wrapText="1"/>
    </xf>
    <xf numFmtId="0" fontId="31" fillId="40" borderId="10" xfId="0" applyFont="1" applyFill="1" applyBorder="1" applyAlignment="1">
      <alignment horizontal="center" vertical="center"/>
    </xf>
    <xf numFmtId="0" fontId="31" fillId="40" borderId="11" xfId="0" applyFont="1" applyFill="1" applyBorder="1" applyAlignment="1">
      <alignment horizontal="center" vertical="center"/>
    </xf>
    <xf numFmtId="0" fontId="31" fillId="40" borderId="12" xfId="0" applyFont="1" applyFill="1" applyBorder="1" applyAlignment="1">
      <alignment horizontal="center" vertical="center"/>
    </xf>
    <xf numFmtId="0" fontId="28" fillId="41" borderId="10" xfId="0" applyFont="1" applyFill="1" applyBorder="1" applyAlignment="1">
      <alignment horizontal="center" vertical="center" wrapText="1"/>
    </xf>
    <xf numFmtId="0" fontId="28" fillId="41" borderId="11" xfId="0" applyFont="1" applyFill="1" applyBorder="1" applyAlignment="1">
      <alignment horizontal="center" vertical="center" wrapText="1"/>
    </xf>
    <xf numFmtId="0" fontId="28" fillId="41" borderId="12" xfId="0" applyFont="1" applyFill="1" applyBorder="1" applyAlignment="1">
      <alignment horizontal="center" vertical="center" wrapText="1"/>
    </xf>
    <xf numFmtId="167" fontId="28" fillId="2" borderId="10" xfId="0" applyNumberFormat="1" applyFont="1" applyFill="1" applyBorder="1" applyAlignment="1">
      <alignment horizontal="center" vertical="center" wrapText="1"/>
    </xf>
    <xf numFmtId="167" fontId="28" fillId="2" borderId="11" xfId="0" applyNumberFormat="1" applyFont="1" applyFill="1" applyBorder="1" applyAlignment="1">
      <alignment horizontal="center" vertical="center" wrapText="1"/>
    </xf>
    <xf numFmtId="167" fontId="28" fillId="2" borderId="12" xfId="0" applyNumberFormat="1" applyFont="1" applyFill="1" applyBorder="1" applyAlignment="1">
      <alignment horizontal="center" vertical="center" wrapText="1"/>
    </xf>
    <xf numFmtId="167" fontId="28" fillId="42" borderId="10" xfId="0" applyNumberFormat="1" applyFont="1" applyFill="1" applyBorder="1" applyAlignment="1">
      <alignment horizontal="center" vertical="center" wrapText="1"/>
    </xf>
    <xf numFmtId="167" fontId="28" fillId="42" borderId="11" xfId="0" applyNumberFormat="1" applyFont="1" applyFill="1" applyBorder="1" applyAlignment="1">
      <alignment horizontal="center" vertical="center" wrapText="1"/>
    </xf>
    <xf numFmtId="167" fontId="28" fillId="42" borderId="12" xfId="0" applyNumberFormat="1" applyFont="1" applyFill="1" applyBorder="1" applyAlignment="1">
      <alignment horizontal="center" vertical="center" wrapText="1"/>
    </xf>
    <xf numFmtId="167" fontId="30" fillId="2" borderId="10" xfId="5" applyNumberFormat="1" applyFont="1" applyFill="1" applyBorder="1" applyAlignment="1">
      <alignment horizontal="center" vertical="center" wrapText="1"/>
    </xf>
    <xf numFmtId="167" fontId="30" fillId="2" borderId="11" xfId="5" applyNumberFormat="1" applyFont="1" applyFill="1" applyBorder="1" applyAlignment="1">
      <alignment horizontal="center" vertical="center" wrapText="1"/>
    </xf>
    <xf numFmtId="167" fontId="30" fillId="2" borderId="12" xfId="5" applyNumberFormat="1" applyFont="1" applyFill="1" applyBorder="1" applyAlignment="1">
      <alignment horizontal="center" vertical="center" wrapText="1"/>
    </xf>
    <xf numFmtId="167" fontId="28" fillId="8" borderId="10" xfId="0" applyNumberFormat="1" applyFont="1" applyFill="1" applyBorder="1" applyAlignment="1">
      <alignment horizontal="center" vertical="center" wrapText="1"/>
    </xf>
    <xf numFmtId="167" fontId="28" fillId="8" borderId="11" xfId="0" applyNumberFormat="1" applyFont="1" applyFill="1" applyBorder="1" applyAlignment="1">
      <alignment horizontal="center" vertical="center" wrapText="1"/>
    </xf>
    <xf numFmtId="167" fontId="28" fillId="8" borderId="12" xfId="0" applyNumberFormat="1" applyFont="1" applyFill="1" applyBorder="1" applyAlignment="1">
      <alignment horizontal="center" vertical="center" wrapText="1"/>
    </xf>
    <xf numFmtId="167" fontId="28" fillId="41" borderId="10" xfId="0" applyNumberFormat="1" applyFont="1" applyFill="1" applyBorder="1" applyAlignment="1">
      <alignment horizontal="center" vertical="center" wrapText="1"/>
    </xf>
    <xf numFmtId="167" fontId="28" fillId="41" borderId="11" xfId="0" applyNumberFormat="1" applyFont="1" applyFill="1" applyBorder="1" applyAlignment="1">
      <alignment horizontal="center" vertical="center" wrapText="1"/>
    </xf>
    <xf numFmtId="167" fontId="28" fillId="41" borderId="12" xfId="0" applyNumberFormat="1" applyFont="1" applyFill="1" applyBorder="1" applyAlignment="1">
      <alignment horizontal="center" vertical="center" wrapText="1"/>
    </xf>
    <xf numFmtId="167" fontId="28" fillId="40" borderId="10" xfId="0" applyNumberFormat="1" applyFont="1" applyFill="1" applyBorder="1" applyAlignment="1">
      <alignment horizontal="center" vertical="center" wrapText="1"/>
    </xf>
    <xf numFmtId="167" fontId="28" fillId="40" borderId="11" xfId="0" applyNumberFormat="1" applyFont="1" applyFill="1" applyBorder="1" applyAlignment="1">
      <alignment horizontal="center" vertical="center" wrapText="1"/>
    </xf>
    <xf numFmtId="167" fontId="28" fillId="40" borderId="12" xfId="0" applyNumberFormat="1" applyFont="1" applyFill="1" applyBorder="1" applyAlignment="1">
      <alignment horizontal="center" vertical="center" wrapText="1"/>
    </xf>
    <xf numFmtId="44" fontId="27" fillId="0" borderId="0" xfId="97" applyFont="1" applyFill="1" applyBorder="1" applyAlignment="1">
      <alignment horizontal="center" vertical="center" wrapText="1"/>
    </xf>
    <xf numFmtId="44" fontId="27" fillId="0" borderId="16" xfId="97" applyFont="1" applyFill="1" applyBorder="1" applyAlignment="1">
      <alignment horizontal="center" vertical="center" wrapText="1"/>
    </xf>
    <xf numFmtId="0" fontId="38" fillId="0" borderId="10" xfId="0" applyFont="1" applyBorder="1" applyAlignment="1">
      <alignment vertical="center" wrapText="1"/>
    </xf>
    <xf numFmtId="0" fontId="38" fillId="0" borderId="11" xfId="0" applyFont="1" applyBorder="1" applyAlignment="1">
      <alignment vertical="center" wrapText="1"/>
    </xf>
    <xf numFmtId="0" fontId="38" fillId="0" borderId="12" xfId="0" applyFont="1" applyBorder="1" applyAlignment="1">
      <alignment vertical="center" wrapText="1"/>
    </xf>
    <xf numFmtId="44" fontId="35" fillId="0" borderId="13" xfId="97" applyFont="1" applyFill="1" applyBorder="1" applyAlignment="1">
      <alignment vertical="center"/>
    </xf>
    <xf numFmtId="0" fontId="34" fillId="40" borderId="10" xfId="0" applyFont="1" applyFill="1" applyBorder="1" applyAlignment="1">
      <alignment horizontal="center" vertical="center" wrapText="1"/>
    </xf>
    <xf numFmtId="0" fontId="34" fillId="40" borderId="12" xfId="0" applyFont="1" applyFill="1" applyBorder="1" applyAlignment="1">
      <alignment horizontal="center" vertical="center" wrapText="1"/>
    </xf>
    <xf numFmtId="0" fontId="34" fillId="41" borderId="10" xfId="0" applyFont="1" applyFill="1" applyBorder="1" applyAlignment="1">
      <alignment horizontal="center" vertical="center" wrapText="1"/>
    </xf>
    <xf numFmtId="0" fontId="34" fillId="41" borderId="12" xfId="0" applyFont="1" applyFill="1" applyBorder="1" applyAlignment="1">
      <alignment horizontal="center" vertical="center" wrapText="1"/>
    </xf>
    <xf numFmtId="0" fontId="35" fillId="0" borderId="21" xfId="0" applyFont="1" applyBorder="1" applyAlignment="1">
      <alignment horizontal="center" vertical="center"/>
    </xf>
    <xf numFmtId="0" fontId="35" fillId="0" borderId="0" xfId="0" applyFont="1" applyAlignment="1">
      <alignment horizontal="center" vertical="center"/>
    </xf>
    <xf numFmtId="0" fontId="34" fillId="3" borderId="13" xfId="0" applyFont="1" applyFill="1" applyBorder="1" applyAlignment="1">
      <alignment horizontal="center" vertical="center"/>
    </xf>
    <xf numFmtId="0" fontId="41" fillId="0" borderId="13" xfId="0" applyFont="1" applyBorder="1" applyAlignment="1">
      <alignment horizontal="center" vertical="center" wrapText="1"/>
    </xf>
    <xf numFmtId="0" fontId="34" fillId="3" borderId="13" xfId="0" applyFont="1" applyFill="1" applyBorder="1" applyAlignment="1">
      <alignment horizontal="center" vertical="center" wrapText="1"/>
    </xf>
    <xf numFmtId="0" fontId="34" fillId="42" borderId="10" xfId="0" applyFont="1" applyFill="1" applyBorder="1" applyAlignment="1">
      <alignment horizontal="center" vertical="center" wrapText="1"/>
    </xf>
    <xf numFmtId="0" fontId="34" fillId="42" borderId="12" xfId="0" applyFont="1" applyFill="1" applyBorder="1" applyAlignment="1">
      <alignment horizontal="center" vertical="center" wrapText="1"/>
    </xf>
    <xf numFmtId="44" fontId="35" fillId="8" borderId="13" xfId="97" applyFont="1" applyFill="1" applyBorder="1" applyAlignment="1">
      <alignment vertical="center"/>
    </xf>
    <xf numFmtId="0" fontId="45" fillId="43" borderId="0" xfId="0" applyFont="1" applyFill="1" applyAlignment="1">
      <alignment horizontal="center" vertical="center" wrapText="1"/>
    </xf>
    <xf numFmtId="0" fontId="28" fillId="8" borderId="13" xfId="0" applyFont="1" applyFill="1" applyBorder="1" applyAlignment="1">
      <alignment horizontal="center" vertical="center" wrapText="1"/>
    </xf>
    <xf numFmtId="0" fontId="28" fillId="8" borderId="15" xfId="0" applyFont="1" applyFill="1" applyBorder="1" applyAlignment="1">
      <alignment horizontal="center" vertical="center" wrapText="1"/>
    </xf>
    <xf numFmtId="0" fontId="28" fillId="42" borderId="15" xfId="0" applyFont="1" applyFill="1" applyBorder="1" applyAlignment="1">
      <alignment horizontal="center" vertical="center" wrapText="1"/>
    </xf>
    <xf numFmtId="0" fontId="28" fillId="40" borderId="15" xfId="0" applyFont="1" applyFill="1" applyBorder="1" applyAlignment="1">
      <alignment horizontal="center" vertical="center" wrapText="1"/>
    </xf>
    <xf numFmtId="0" fontId="38" fillId="0" borderId="10" xfId="0" applyFont="1" applyBorder="1" applyAlignment="1">
      <alignment horizontal="left" vertical="center" wrapText="1"/>
    </xf>
    <xf numFmtId="0" fontId="38" fillId="0" borderId="11" xfId="0" applyFont="1" applyBorder="1" applyAlignment="1">
      <alignment horizontal="left" vertical="center" wrapText="1"/>
    </xf>
    <xf numFmtId="0" fontId="39" fillId="0" borderId="11" xfId="0" applyFont="1" applyBorder="1" applyAlignment="1">
      <alignment vertical="center" wrapText="1"/>
    </xf>
    <xf numFmtId="0" fontId="28" fillId="41" borderId="15" xfId="0" applyFont="1" applyFill="1" applyBorder="1" applyAlignment="1">
      <alignment horizontal="center" vertical="center" wrapText="1"/>
    </xf>
    <xf numFmtId="0" fontId="49" fillId="0" borderId="10" xfId="0" applyFont="1" applyBorder="1" applyAlignment="1">
      <alignment horizontal="center" vertical="center" wrapText="1"/>
    </xf>
    <xf numFmtId="0" fontId="49" fillId="0" borderId="11" xfId="0" applyFont="1" applyBorder="1" applyAlignment="1">
      <alignment horizontal="center" vertical="center" wrapText="1"/>
    </xf>
    <xf numFmtId="0" fontId="49" fillId="0" borderId="12" xfId="0" applyFont="1" applyBorder="1" applyAlignment="1">
      <alignment horizontal="center" vertical="center" wrapText="1"/>
    </xf>
    <xf numFmtId="0" fontId="28" fillId="3" borderId="14" xfId="0" applyFont="1" applyFill="1" applyBorder="1" applyAlignment="1">
      <alignment horizontal="center" vertical="center"/>
    </xf>
    <xf numFmtId="0" fontId="28" fillId="3" borderId="26" xfId="0" applyFont="1" applyFill="1" applyBorder="1" applyAlignment="1">
      <alignment horizontal="center" vertical="center"/>
    </xf>
    <xf numFmtId="0" fontId="27" fillId="2" borderId="13" xfId="0" applyFont="1" applyFill="1" applyBorder="1" applyAlignment="1">
      <alignment horizontal="center" vertical="center"/>
    </xf>
    <xf numFmtId="0" fontId="33" fillId="2" borderId="28" xfId="0" applyFont="1" applyFill="1" applyBorder="1" applyAlignment="1">
      <alignment horizontal="center" vertical="center"/>
    </xf>
    <xf numFmtId="0" fontId="33" fillId="2" borderId="31" xfId="0" applyFont="1" applyFill="1" applyBorder="1" applyAlignment="1">
      <alignment horizontal="center" vertical="center" wrapText="1"/>
    </xf>
    <xf numFmtId="0" fontId="33" fillId="2" borderId="30" xfId="0" applyFont="1" applyFill="1" applyBorder="1" applyAlignment="1">
      <alignment horizontal="center" vertical="center"/>
    </xf>
    <xf numFmtId="0" fontId="33" fillId="2" borderId="33" xfId="0" applyFont="1" applyFill="1" applyBorder="1" applyAlignment="1">
      <alignment horizontal="center" vertical="center" wrapText="1"/>
    </xf>
    <xf numFmtId="0" fontId="52" fillId="2" borderId="29" xfId="0" applyFont="1" applyFill="1" applyBorder="1" applyAlignment="1">
      <alignment horizontal="justify" vertical="center" wrapText="1"/>
    </xf>
    <xf numFmtId="0" fontId="29" fillId="0" borderId="0" xfId="0" applyFont="1" applyAlignment="1">
      <alignment horizontal="left"/>
    </xf>
  </cellXfs>
  <cellStyles count="103">
    <cellStyle name="20% - Énfasis1" xfId="26" builtinId="30" customBuiltin="1"/>
    <cellStyle name="20% - Énfasis1 2" xfId="75"/>
    <cellStyle name="20% - Énfasis2" xfId="29" builtinId="34" customBuiltin="1"/>
    <cellStyle name="20% - Énfasis2 2" xfId="77"/>
    <cellStyle name="20% - Énfasis3" xfId="32" builtinId="38" customBuiltin="1"/>
    <cellStyle name="20% - Énfasis3 2" xfId="79"/>
    <cellStyle name="20% - Énfasis4" xfId="35" builtinId="42" customBuiltin="1"/>
    <cellStyle name="20% - Énfasis4 2" xfId="81"/>
    <cellStyle name="20% - Énfasis5" xfId="38" builtinId="46" customBuiltin="1"/>
    <cellStyle name="20% - Énfasis5 2" xfId="83"/>
    <cellStyle name="20% - Énfasis6" xfId="41" builtinId="50" customBuiltin="1"/>
    <cellStyle name="20% - Énfasis6 2" xfId="85"/>
    <cellStyle name="40% - Énfasis1" xfId="27" builtinId="31" customBuiltin="1"/>
    <cellStyle name="40% - Énfasis1 2" xfId="76"/>
    <cellStyle name="40% - Énfasis2" xfId="30" builtinId="35" customBuiltin="1"/>
    <cellStyle name="40% - Énfasis2 2" xfId="78"/>
    <cellStyle name="40% - Énfasis3" xfId="33" builtinId="39" customBuiltin="1"/>
    <cellStyle name="40% - Énfasis3 2" xfId="80"/>
    <cellStyle name="40% - Énfasis4" xfId="36" builtinId="43" customBuiltin="1"/>
    <cellStyle name="40% - Énfasis4 2" xfId="82"/>
    <cellStyle name="40% - Énfasis5" xfId="39" builtinId="47" customBuiltin="1"/>
    <cellStyle name="40% - Énfasis5 2" xfId="84"/>
    <cellStyle name="40% - Énfasis6" xfId="42" builtinId="51" customBuiltin="1"/>
    <cellStyle name="40% - Énfasis6 2" xfId="86"/>
    <cellStyle name="60% - Énfasis1 2" xfId="57"/>
    <cellStyle name="60% - Énfasis2 2" xfId="58"/>
    <cellStyle name="60% - Énfasis3 2" xfId="59"/>
    <cellStyle name="60% - Énfasis4 2" xfId="60"/>
    <cellStyle name="60% - Énfasis5 2" xfId="61"/>
    <cellStyle name="60% - Énfasis6 2" xfId="62"/>
    <cellStyle name="Bueno" xfId="15" builtinId="26" customBuiltin="1"/>
    <cellStyle name="Cálculo" xfId="19" builtinId="22" customBuiltin="1"/>
    <cellStyle name="Celda de comprobación" xfId="21" builtinId="23" customBuiltin="1"/>
    <cellStyle name="Celda vinculada" xfId="20" builtinId="24" customBuiltin="1"/>
    <cellStyle name="Encabezado 1" xfId="11" builtinId="16" customBuiltin="1"/>
    <cellStyle name="Encabezado 4" xfId="14" builtinId="19" customBuiltin="1"/>
    <cellStyle name="Énfasis1" xfId="25" builtinId="29" customBuiltin="1"/>
    <cellStyle name="Énfasis2" xfId="28" builtinId="33" customBuiltin="1"/>
    <cellStyle name="Énfasis3" xfId="31" builtinId="37" customBuiltin="1"/>
    <cellStyle name="Énfasis4" xfId="34" builtinId="41" customBuiltin="1"/>
    <cellStyle name="Énfasis5" xfId="37" builtinId="45" customBuiltin="1"/>
    <cellStyle name="Énfasis6" xfId="40" builtinId="49" customBuiltin="1"/>
    <cellStyle name="Entrada" xfId="17" builtinId="20" customBuiltin="1"/>
    <cellStyle name="Incorrecto" xfId="16" builtinId="27" customBuiltin="1"/>
    <cellStyle name="Millares 2" xfId="67"/>
    <cellStyle name="Millares 2 2" xfId="91"/>
    <cellStyle name="Millares 3" xfId="66"/>
    <cellStyle name="Millares 3 2" xfId="90"/>
    <cellStyle name="Millares 4" xfId="64"/>
    <cellStyle name="Millares 4 2" xfId="71"/>
    <cellStyle name="Millares 4 2 2" xfId="95"/>
    <cellStyle name="Millares 4 3" xfId="88"/>
    <cellStyle name="Millares 5" xfId="63"/>
    <cellStyle name="Millares 5 2" xfId="87"/>
    <cellStyle name="Millares 6" xfId="70"/>
    <cellStyle name="Millares 6 2" xfId="94"/>
    <cellStyle name="Millares 7" xfId="54"/>
    <cellStyle name="Millares 8" xfId="73"/>
    <cellStyle name="Moneda" xfId="97" builtinId="4"/>
    <cellStyle name="Moneda [0] 2" xfId="2"/>
    <cellStyle name="Moneda [0] 3" xfId="7"/>
    <cellStyle name="Moneda [0] 3 2" xfId="46"/>
    <cellStyle name="Moneda [0] 4" xfId="50"/>
    <cellStyle name="Moneda 2" xfId="3"/>
    <cellStyle name="Moneda 2 2" xfId="93"/>
    <cellStyle name="Moneda 2 3" xfId="69"/>
    <cellStyle name="Moneda 3" xfId="8"/>
    <cellStyle name="Moneda 3 2" xfId="92"/>
    <cellStyle name="Moneda 3 3" xfId="68"/>
    <cellStyle name="Moneda 3 4" xfId="47"/>
    <cellStyle name="Moneda 4" xfId="65"/>
    <cellStyle name="Moneda 4 2" xfId="89"/>
    <cellStyle name="Moneda 5" xfId="51"/>
    <cellStyle name="Moneda 6" xfId="96"/>
    <cellStyle name="Moneda 7" xfId="100"/>
    <cellStyle name="Moneda 8" xfId="101"/>
    <cellStyle name="Moneda 9" xfId="102"/>
    <cellStyle name="Neutral 2" xfId="55"/>
    <cellStyle name="Normal" xfId="0" builtinId="0"/>
    <cellStyle name="Normal 2" xfId="1"/>
    <cellStyle name="Normal 2 2" xfId="53"/>
    <cellStyle name="Normal 2 3" xfId="98"/>
    <cellStyle name="Normal 3" xfId="6"/>
    <cellStyle name="Normal 3 2" xfId="72"/>
    <cellStyle name="Normal 3 3" xfId="45"/>
    <cellStyle name="Normal 4" xfId="49"/>
    <cellStyle name="Normal 5" xfId="43"/>
    <cellStyle name="Normal 6" xfId="99"/>
    <cellStyle name="Normal_HERRAMIENTAS PARA TRANSPORTE" xfId="5"/>
    <cellStyle name="Notas 2" xfId="56"/>
    <cellStyle name="Notas 3" xfId="74"/>
    <cellStyle name="Porcentaje 2" xfId="4"/>
    <cellStyle name="Porcentaje 3" xfId="9"/>
    <cellStyle name="Porcentaje 3 2" xfId="48"/>
    <cellStyle name="Porcentaje 4" xfId="52"/>
    <cellStyle name="Porcentaje 5" xfId="44"/>
    <cellStyle name="Salida" xfId="18" builtinId="21" customBuiltin="1"/>
    <cellStyle name="Texto de advertencia" xfId="22" builtinId="11" customBuiltin="1"/>
    <cellStyle name="Texto explicativo" xfId="23" builtinId="53" customBuiltin="1"/>
    <cellStyle name="Título" xfId="10" builtinId="15" customBuiltin="1"/>
    <cellStyle name="Título 2" xfId="12" builtinId="17" customBuiltin="1"/>
    <cellStyle name="Título 3" xfId="13" builtinId="18" customBuiltin="1"/>
    <cellStyle name="Total" xfId="24" builtinId="25" customBuiltin="1"/>
  </cellStyles>
  <dxfs count="0"/>
  <tableStyles count="0" defaultTableStyle="TableStyleMedium2" defaultPivotStyle="PivotStyleLight16"/>
  <colors>
    <mruColors>
      <color rgb="FFFF85B6"/>
      <color rgb="FFFF0000"/>
      <color rgb="FFCC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emf"/></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523876</xdr:colOff>
      <xdr:row>2</xdr:row>
      <xdr:rowOff>523875</xdr:rowOff>
    </xdr:from>
    <xdr:to>
      <xdr:col>2</xdr:col>
      <xdr:colOff>2917031</xdr:colOff>
      <xdr:row>2</xdr:row>
      <xdr:rowOff>1524249</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773907" y="892969"/>
          <a:ext cx="3738562" cy="1000374"/>
        </a:xfrm>
        <a:prstGeom prst="rect">
          <a:avLst/>
        </a:prstGeom>
      </xdr:spPr>
    </xdr:pic>
    <xdr:clientData/>
  </xdr:twoCellAnchor>
  <xdr:twoCellAnchor editAs="oneCell">
    <xdr:from>
      <xdr:col>1</xdr:col>
      <xdr:colOff>108857</xdr:colOff>
      <xdr:row>71</xdr:row>
      <xdr:rowOff>0</xdr:rowOff>
    </xdr:from>
    <xdr:to>
      <xdr:col>6</xdr:col>
      <xdr:colOff>199713</xdr:colOff>
      <xdr:row>82</xdr:row>
      <xdr:rowOff>107825</xdr:rowOff>
    </xdr:to>
    <xdr:pic>
      <xdr:nvPicPr>
        <xdr:cNvPr id="4" name="Imagen 3"/>
        <xdr:cNvPicPr>
          <a:picLocks noChangeAspect="1"/>
        </xdr:cNvPicPr>
      </xdr:nvPicPr>
      <xdr:blipFill>
        <a:blip xmlns:r="http://schemas.openxmlformats.org/officeDocument/2006/relationships" r:embed="rId2"/>
        <a:stretch>
          <a:fillRect/>
        </a:stretch>
      </xdr:blipFill>
      <xdr:spPr>
        <a:xfrm>
          <a:off x="353786" y="40535679"/>
          <a:ext cx="7506748" cy="235300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12</xdr:col>
      <xdr:colOff>95251</xdr:colOff>
      <xdr:row>1</xdr:row>
      <xdr:rowOff>116417</xdr:rowOff>
    </xdr:from>
    <xdr:to>
      <xdr:col>29</xdr:col>
      <xdr:colOff>418042</xdr:colOff>
      <xdr:row>7</xdr:row>
      <xdr:rowOff>245533</xdr:rowOff>
    </xdr:to>
    <xdr:pic>
      <xdr:nvPicPr>
        <xdr:cNvPr id="4" name="Imagen 3">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520084" y="116417"/>
          <a:ext cx="14049375" cy="507153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63</xdr:row>
      <xdr:rowOff>0</xdr:rowOff>
    </xdr:from>
    <xdr:to>
      <xdr:col>9</xdr:col>
      <xdr:colOff>108998</xdr:colOff>
      <xdr:row>73</xdr:row>
      <xdr:rowOff>67003</xdr:rowOff>
    </xdr:to>
    <xdr:pic>
      <xdr:nvPicPr>
        <xdr:cNvPr id="2" name="Imagen 1"/>
        <xdr:cNvPicPr>
          <a:picLocks noChangeAspect="1"/>
        </xdr:cNvPicPr>
      </xdr:nvPicPr>
      <xdr:blipFill>
        <a:blip xmlns:r="http://schemas.openxmlformats.org/officeDocument/2006/relationships" r:embed="rId2"/>
        <a:stretch>
          <a:fillRect/>
        </a:stretch>
      </xdr:blipFill>
      <xdr:spPr>
        <a:xfrm>
          <a:off x="783167" y="33665583"/>
          <a:ext cx="7506748" cy="235300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523876</xdr:colOff>
      <xdr:row>2</xdr:row>
      <xdr:rowOff>523875</xdr:rowOff>
    </xdr:from>
    <xdr:to>
      <xdr:col>2</xdr:col>
      <xdr:colOff>2917031</xdr:colOff>
      <xdr:row>2</xdr:row>
      <xdr:rowOff>1524249</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771526" y="895350"/>
          <a:ext cx="3736180" cy="1000374"/>
        </a:xfrm>
        <a:prstGeom prst="rect">
          <a:avLst/>
        </a:prstGeom>
      </xdr:spPr>
    </xdr:pic>
    <xdr:clientData/>
  </xdr:twoCellAnchor>
  <xdr:twoCellAnchor editAs="oneCell">
    <xdr:from>
      <xdr:col>1</xdr:col>
      <xdr:colOff>272143</xdr:colOff>
      <xdr:row>69</xdr:row>
      <xdr:rowOff>81643</xdr:rowOff>
    </xdr:from>
    <xdr:to>
      <xdr:col>6</xdr:col>
      <xdr:colOff>362999</xdr:colOff>
      <xdr:row>80</xdr:row>
      <xdr:rowOff>189468</xdr:rowOff>
    </xdr:to>
    <xdr:pic>
      <xdr:nvPicPr>
        <xdr:cNvPr id="4" name="Imagen 3"/>
        <xdr:cNvPicPr>
          <a:picLocks noChangeAspect="1"/>
        </xdr:cNvPicPr>
      </xdr:nvPicPr>
      <xdr:blipFill>
        <a:blip xmlns:r="http://schemas.openxmlformats.org/officeDocument/2006/relationships" r:embed="rId2"/>
        <a:stretch>
          <a:fillRect/>
        </a:stretch>
      </xdr:blipFill>
      <xdr:spPr>
        <a:xfrm>
          <a:off x="517072" y="40426822"/>
          <a:ext cx="7506748" cy="235300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523876</xdr:colOff>
      <xdr:row>2</xdr:row>
      <xdr:rowOff>523875</xdr:rowOff>
    </xdr:from>
    <xdr:to>
      <xdr:col>2</xdr:col>
      <xdr:colOff>2917031</xdr:colOff>
      <xdr:row>2</xdr:row>
      <xdr:rowOff>1524249</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771526" y="895350"/>
          <a:ext cx="3736180" cy="1000374"/>
        </a:xfrm>
        <a:prstGeom prst="rect">
          <a:avLst/>
        </a:prstGeom>
      </xdr:spPr>
    </xdr:pic>
    <xdr:clientData/>
  </xdr:twoCellAnchor>
  <xdr:twoCellAnchor editAs="oneCell">
    <xdr:from>
      <xdr:col>1</xdr:col>
      <xdr:colOff>0</xdr:colOff>
      <xdr:row>69</xdr:row>
      <xdr:rowOff>0</xdr:rowOff>
    </xdr:from>
    <xdr:to>
      <xdr:col>16</xdr:col>
      <xdr:colOff>90856</xdr:colOff>
      <xdr:row>80</xdr:row>
      <xdr:rowOff>107824</xdr:rowOff>
    </xdr:to>
    <xdr:pic>
      <xdr:nvPicPr>
        <xdr:cNvPr id="4" name="Imagen 3"/>
        <xdr:cNvPicPr>
          <a:picLocks noChangeAspect="1"/>
        </xdr:cNvPicPr>
      </xdr:nvPicPr>
      <xdr:blipFill>
        <a:blip xmlns:r="http://schemas.openxmlformats.org/officeDocument/2006/relationships" r:embed="rId2"/>
        <a:stretch>
          <a:fillRect/>
        </a:stretch>
      </xdr:blipFill>
      <xdr:spPr>
        <a:xfrm>
          <a:off x="244929" y="40113857"/>
          <a:ext cx="7506748" cy="235300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uarios/Leyrodri/OneDrive%20-%20Fiscalia%20General%20de%20la%20Nacion/Escritorio/G%20CONTRACTUAL%202025/DOTACION%20DE%20SEDES/ESTUDIO%20DE%20MERCADO%20DOTACION%20SEDES%20PROTECCI&#211;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1 "/>
      <sheetName val="Anexo 2 "/>
      <sheetName val="ANALISIS ELEMENTOS  PARA PERM2)"/>
      <sheetName val="Anexo 2. (2)"/>
      <sheetName val="ANEXO 1."/>
      <sheetName val="Hoja2"/>
      <sheetName val="Anexo 2."/>
      <sheetName val="Anexo 3."/>
      <sheetName val="Hoja4"/>
      <sheetName val="Hoja3"/>
      <sheetName val="Hoja1"/>
    </sheetNames>
    <sheetDataSet>
      <sheetData sheetId="0" refreshError="1"/>
      <sheetData sheetId="1" refreshError="1"/>
      <sheetData sheetId="2" refreshError="1"/>
      <sheetData sheetId="3" refreshError="1"/>
      <sheetData sheetId="4" refreshError="1">
        <row r="10">
          <cell r="E10" t="str">
            <v>UNIDAD</v>
          </cell>
        </row>
        <row r="26">
          <cell r="E26" t="str">
            <v>UNIDAD</v>
          </cell>
        </row>
        <row r="51">
          <cell r="E51" t="str">
            <v>UNIDAD</v>
          </cell>
        </row>
        <row r="52">
          <cell r="E52" t="str">
            <v>UNIDAD</v>
          </cell>
        </row>
      </sheetData>
      <sheetData sheetId="5" refreshError="1"/>
      <sheetData sheetId="6" refreshError="1"/>
      <sheetData sheetId="7" refreshError="1"/>
      <sheetData sheetId="8" refreshError="1"/>
      <sheetData sheetId="9" refreshError="1"/>
      <sheetData sheetId="1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86"/>
  <sheetViews>
    <sheetView topLeftCell="A62" zoomScale="70" zoomScaleNormal="70" workbookViewId="0">
      <selection activeCell="C75" sqref="C75"/>
    </sheetView>
  </sheetViews>
  <sheetFormatPr baseColWidth="10" defaultColWidth="11" defaultRowHeight="16.5" outlineLevelCol="1"/>
  <cols>
    <col min="1" max="1" width="3.7109375" style="4" customWidth="1"/>
    <col min="2" max="2" width="20.140625" style="5" customWidth="1"/>
    <col min="3" max="3" width="53.85546875" style="5" customWidth="1"/>
    <col min="4" max="4" width="19" style="5" customWidth="1"/>
    <col min="5" max="5" width="15.5703125" style="5" customWidth="1"/>
    <col min="6" max="6" width="2.7109375" style="4" customWidth="1"/>
    <col min="7" max="7" width="25.28515625" style="4" customWidth="1"/>
    <col min="8" max="8" width="6.28515625" style="9" customWidth="1"/>
    <col min="9" max="9" width="25.28515625" style="4" customWidth="1"/>
    <col min="10" max="10" width="5.28515625" style="9" customWidth="1"/>
    <col min="11" max="11" width="25.28515625" style="4" customWidth="1"/>
    <col min="12" max="12" width="7.140625" style="4" customWidth="1"/>
    <col min="13" max="13" width="19.140625" style="4" customWidth="1"/>
    <col min="14" max="14" width="1.5703125" style="9" customWidth="1"/>
    <col min="15" max="15" width="17.7109375" style="4" customWidth="1"/>
    <col min="16" max="16" width="14.7109375" style="6" customWidth="1" outlineLevel="1"/>
    <col min="17" max="17" width="16.5703125" style="6" customWidth="1" outlineLevel="1"/>
    <col min="18" max="18" width="18.28515625" style="6" customWidth="1" outlineLevel="1"/>
    <col min="19" max="19" width="19.42578125" style="6" customWidth="1" outlineLevel="1"/>
    <col min="20" max="20" width="1" style="4" customWidth="1"/>
    <col min="21" max="23" width="14.28515625" style="4" customWidth="1"/>
    <col min="24" max="24" width="26.7109375" style="4" customWidth="1"/>
    <col min="25" max="25" width="15.28515625" style="4" customWidth="1"/>
    <col min="26" max="238" width="11.42578125" style="4"/>
    <col min="239" max="239" width="2.7109375" style="4" customWidth="1"/>
    <col min="240" max="240" width="8.140625" style="4" customWidth="1"/>
    <col min="241" max="241" width="18.7109375" style="4" customWidth="1"/>
    <col min="242" max="242" width="17.140625" style="4" customWidth="1"/>
    <col min="243" max="243" width="19" style="4" customWidth="1"/>
    <col min="244" max="244" width="17.140625" style="4" customWidth="1"/>
    <col min="245" max="245" width="47.7109375" style="4" customWidth="1"/>
    <col min="246" max="246" width="15.42578125" style="4" customWidth="1"/>
    <col min="247" max="247" width="1.7109375" style="4" customWidth="1"/>
    <col min="248" max="248" width="22.28515625" style="4" customWidth="1"/>
    <col min="249" max="249" width="14.42578125" style="4" customWidth="1"/>
    <col min="250" max="250" width="16" style="4" customWidth="1"/>
    <col min="251" max="251" width="21.28515625" style="4" customWidth="1"/>
    <col min="252" max="252" width="1.7109375" style="4" customWidth="1"/>
    <col min="253" max="253" width="17.5703125" style="4" customWidth="1"/>
    <col min="254" max="254" width="15.140625" style="4" customWidth="1"/>
    <col min="255" max="255" width="15.7109375" style="4" customWidth="1"/>
    <col min="256" max="256" width="24.42578125" style="4" customWidth="1"/>
    <col min="257" max="257" width="1.7109375" style="4" customWidth="1"/>
    <col min="258" max="258" width="20" style="4" customWidth="1"/>
    <col min="259" max="259" width="15.140625" style="4" customWidth="1"/>
    <col min="260" max="260" width="18.42578125" style="4" customWidth="1"/>
    <col min="261" max="261" width="22.28515625" style="4" customWidth="1"/>
    <col min="262" max="262" width="17.85546875" style="4" customWidth="1"/>
    <col min="263" max="494" width="11.42578125" style="4"/>
    <col min="495" max="495" width="2.7109375" style="4" customWidth="1"/>
    <col min="496" max="496" width="8.140625" style="4" customWidth="1"/>
    <col min="497" max="497" width="18.7109375" style="4" customWidth="1"/>
    <col min="498" max="498" width="17.140625" style="4" customWidth="1"/>
    <col min="499" max="499" width="19" style="4" customWidth="1"/>
    <col min="500" max="500" width="17.140625" style="4" customWidth="1"/>
    <col min="501" max="501" width="47.7109375" style="4" customWidth="1"/>
    <col min="502" max="502" width="15.42578125" style="4" customWidth="1"/>
    <col min="503" max="503" width="1.7109375" style="4" customWidth="1"/>
    <col min="504" max="504" width="22.28515625" style="4" customWidth="1"/>
    <col min="505" max="505" width="14.42578125" style="4" customWidth="1"/>
    <col min="506" max="506" width="16" style="4" customWidth="1"/>
    <col min="507" max="507" width="21.28515625" style="4" customWidth="1"/>
    <col min="508" max="508" width="1.7109375" style="4" customWidth="1"/>
    <col min="509" max="509" width="17.5703125" style="4" customWidth="1"/>
    <col min="510" max="510" width="15.140625" style="4" customWidth="1"/>
    <col min="511" max="511" width="15.7109375" style="4" customWidth="1"/>
    <col min="512" max="512" width="24.42578125" style="4" customWidth="1"/>
    <col min="513" max="513" width="1.7109375" style="4" customWidth="1"/>
    <col min="514" max="514" width="20" style="4" customWidth="1"/>
    <col min="515" max="515" width="15.140625" style="4" customWidth="1"/>
    <col min="516" max="516" width="18.42578125" style="4" customWidth="1"/>
    <col min="517" max="517" width="22.28515625" style="4" customWidth="1"/>
    <col min="518" max="518" width="17.85546875" style="4" customWidth="1"/>
    <col min="519" max="750" width="11.42578125" style="4"/>
    <col min="751" max="751" width="2.7109375" style="4" customWidth="1"/>
    <col min="752" max="752" width="8.140625" style="4" customWidth="1"/>
    <col min="753" max="753" width="18.7109375" style="4" customWidth="1"/>
    <col min="754" max="754" width="17.140625" style="4" customWidth="1"/>
    <col min="755" max="755" width="19" style="4" customWidth="1"/>
    <col min="756" max="756" width="17.140625" style="4" customWidth="1"/>
    <col min="757" max="757" width="47.7109375" style="4" customWidth="1"/>
    <col min="758" max="758" width="15.42578125" style="4" customWidth="1"/>
    <col min="759" max="759" width="1.7109375" style="4" customWidth="1"/>
    <col min="760" max="760" width="22.28515625" style="4" customWidth="1"/>
    <col min="761" max="761" width="14.42578125" style="4" customWidth="1"/>
    <col min="762" max="762" width="16" style="4" customWidth="1"/>
    <col min="763" max="763" width="21.28515625" style="4" customWidth="1"/>
    <col min="764" max="764" width="1.7109375" style="4" customWidth="1"/>
    <col min="765" max="765" width="17.5703125" style="4" customWidth="1"/>
    <col min="766" max="766" width="15.140625" style="4" customWidth="1"/>
    <col min="767" max="767" width="15.7109375" style="4" customWidth="1"/>
    <col min="768" max="768" width="24.42578125" style="4" customWidth="1"/>
    <col min="769" max="769" width="1.7109375" style="4" customWidth="1"/>
    <col min="770" max="770" width="20" style="4" customWidth="1"/>
    <col min="771" max="771" width="15.140625" style="4" customWidth="1"/>
    <col min="772" max="772" width="18.42578125" style="4" customWidth="1"/>
    <col min="773" max="773" width="22.28515625" style="4" customWidth="1"/>
    <col min="774" max="774" width="17.85546875" style="4" customWidth="1"/>
    <col min="775" max="1006" width="11.42578125" style="4"/>
    <col min="1007" max="1007" width="2.7109375" style="4" customWidth="1"/>
    <col min="1008" max="1008" width="8.140625" style="4" customWidth="1"/>
    <col min="1009" max="1009" width="18.7109375" style="4" customWidth="1"/>
    <col min="1010" max="1010" width="17.140625" style="4" customWidth="1"/>
    <col min="1011" max="1011" width="19" style="4" customWidth="1"/>
    <col min="1012" max="1012" width="17.140625" style="4" customWidth="1"/>
    <col min="1013" max="1013" width="47.7109375" style="4" customWidth="1"/>
    <col min="1014" max="1014" width="15.42578125" style="4" customWidth="1"/>
    <col min="1015" max="1015" width="1.7109375" style="4" customWidth="1"/>
    <col min="1016" max="1016" width="22.28515625" style="4" customWidth="1"/>
    <col min="1017" max="1017" width="14.42578125" style="4" customWidth="1"/>
    <col min="1018" max="1018" width="16" style="4" customWidth="1"/>
    <col min="1019" max="1019" width="21.28515625" style="4" customWidth="1"/>
    <col min="1020" max="1020" width="1.7109375" style="4" customWidth="1"/>
    <col min="1021" max="1021" width="17.5703125" style="4" customWidth="1"/>
    <col min="1022" max="1022" width="15.140625" style="4" customWidth="1"/>
    <col min="1023" max="1023" width="15.7109375" style="4" customWidth="1"/>
    <col min="1024" max="1024" width="24.42578125" style="4" customWidth="1"/>
    <col min="1025" max="1025" width="1.7109375" style="4" customWidth="1"/>
    <col min="1026" max="1026" width="20" style="4" customWidth="1"/>
    <col min="1027" max="1027" width="15.140625" style="4" customWidth="1"/>
    <col min="1028" max="1028" width="18.42578125" style="4" customWidth="1"/>
    <col min="1029" max="1029" width="22.28515625" style="4" customWidth="1"/>
    <col min="1030" max="1030" width="17.85546875" style="4" customWidth="1"/>
    <col min="1031" max="1262" width="11.42578125" style="4"/>
    <col min="1263" max="1263" width="2.7109375" style="4" customWidth="1"/>
    <col min="1264" max="1264" width="8.140625" style="4" customWidth="1"/>
    <col min="1265" max="1265" width="18.7109375" style="4" customWidth="1"/>
    <col min="1266" max="1266" width="17.140625" style="4" customWidth="1"/>
    <col min="1267" max="1267" width="19" style="4" customWidth="1"/>
    <col min="1268" max="1268" width="17.140625" style="4" customWidth="1"/>
    <col min="1269" max="1269" width="47.7109375" style="4" customWidth="1"/>
    <col min="1270" max="1270" width="15.42578125" style="4" customWidth="1"/>
    <col min="1271" max="1271" width="1.7109375" style="4" customWidth="1"/>
    <col min="1272" max="1272" width="22.28515625" style="4" customWidth="1"/>
    <col min="1273" max="1273" width="14.42578125" style="4" customWidth="1"/>
    <col min="1274" max="1274" width="16" style="4" customWidth="1"/>
    <col min="1275" max="1275" width="21.28515625" style="4" customWidth="1"/>
    <col min="1276" max="1276" width="1.7109375" style="4" customWidth="1"/>
    <col min="1277" max="1277" width="17.5703125" style="4" customWidth="1"/>
    <col min="1278" max="1278" width="15.140625" style="4" customWidth="1"/>
    <col min="1279" max="1279" width="15.7109375" style="4" customWidth="1"/>
    <col min="1280" max="1280" width="24.42578125" style="4" customWidth="1"/>
    <col min="1281" max="1281" width="1.7109375" style="4" customWidth="1"/>
    <col min="1282" max="1282" width="20" style="4" customWidth="1"/>
    <col min="1283" max="1283" width="15.140625" style="4" customWidth="1"/>
    <col min="1284" max="1284" width="18.42578125" style="4" customWidth="1"/>
    <col min="1285" max="1285" width="22.28515625" style="4" customWidth="1"/>
    <col min="1286" max="1286" width="17.85546875" style="4" customWidth="1"/>
    <col min="1287" max="1518" width="11.42578125" style="4"/>
    <col min="1519" max="1519" width="2.7109375" style="4" customWidth="1"/>
    <col min="1520" max="1520" width="8.140625" style="4" customWidth="1"/>
    <col min="1521" max="1521" width="18.7109375" style="4" customWidth="1"/>
    <col min="1522" max="1522" width="17.140625" style="4" customWidth="1"/>
    <col min="1523" max="1523" width="19" style="4" customWidth="1"/>
    <col min="1524" max="1524" width="17.140625" style="4" customWidth="1"/>
    <col min="1525" max="1525" width="47.7109375" style="4" customWidth="1"/>
    <col min="1526" max="1526" width="15.42578125" style="4" customWidth="1"/>
    <col min="1527" max="1527" width="1.7109375" style="4" customWidth="1"/>
    <col min="1528" max="1528" width="22.28515625" style="4" customWidth="1"/>
    <col min="1529" max="1529" width="14.42578125" style="4" customWidth="1"/>
    <col min="1530" max="1530" width="16" style="4" customWidth="1"/>
    <col min="1531" max="1531" width="21.28515625" style="4" customWidth="1"/>
    <col min="1532" max="1532" width="1.7109375" style="4" customWidth="1"/>
    <col min="1533" max="1533" width="17.5703125" style="4" customWidth="1"/>
    <col min="1534" max="1534" width="15.140625" style="4" customWidth="1"/>
    <col min="1535" max="1535" width="15.7109375" style="4" customWidth="1"/>
    <col min="1536" max="1536" width="24.42578125" style="4" customWidth="1"/>
    <col min="1537" max="1537" width="1.7109375" style="4" customWidth="1"/>
    <col min="1538" max="1538" width="20" style="4" customWidth="1"/>
    <col min="1539" max="1539" width="15.140625" style="4" customWidth="1"/>
    <col min="1540" max="1540" width="18.42578125" style="4" customWidth="1"/>
    <col min="1541" max="1541" width="22.28515625" style="4" customWidth="1"/>
    <col min="1542" max="1542" width="17.85546875" style="4" customWidth="1"/>
    <col min="1543" max="1774" width="11.42578125" style="4"/>
    <col min="1775" max="1775" width="2.7109375" style="4" customWidth="1"/>
    <col min="1776" max="1776" width="8.140625" style="4" customWidth="1"/>
    <col min="1777" max="1777" width="18.7109375" style="4" customWidth="1"/>
    <col min="1778" max="1778" width="17.140625" style="4" customWidth="1"/>
    <col min="1779" max="1779" width="19" style="4" customWidth="1"/>
    <col min="1780" max="1780" width="17.140625" style="4" customWidth="1"/>
    <col min="1781" max="1781" width="47.7109375" style="4" customWidth="1"/>
    <col min="1782" max="1782" width="15.42578125" style="4" customWidth="1"/>
    <col min="1783" max="1783" width="1.7109375" style="4" customWidth="1"/>
    <col min="1784" max="1784" width="22.28515625" style="4" customWidth="1"/>
    <col min="1785" max="1785" width="14.42578125" style="4" customWidth="1"/>
    <col min="1786" max="1786" width="16" style="4" customWidth="1"/>
    <col min="1787" max="1787" width="21.28515625" style="4" customWidth="1"/>
    <col min="1788" max="1788" width="1.7109375" style="4" customWidth="1"/>
    <col min="1789" max="1789" width="17.5703125" style="4" customWidth="1"/>
    <col min="1790" max="1790" width="15.140625" style="4" customWidth="1"/>
    <col min="1791" max="1791" width="15.7109375" style="4" customWidth="1"/>
    <col min="1792" max="1792" width="24.42578125" style="4" customWidth="1"/>
    <col min="1793" max="1793" width="1.7109375" style="4" customWidth="1"/>
    <col min="1794" max="1794" width="20" style="4" customWidth="1"/>
    <col min="1795" max="1795" width="15.140625" style="4" customWidth="1"/>
    <col min="1796" max="1796" width="18.42578125" style="4" customWidth="1"/>
    <col min="1797" max="1797" width="22.28515625" style="4" customWidth="1"/>
    <col min="1798" max="1798" width="17.85546875" style="4" customWidth="1"/>
    <col min="1799" max="2030" width="11.42578125" style="4"/>
    <col min="2031" max="2031" width="2.7109375" style="4" customWidth="1"/>
    <col min="2032" max="2032" width="8.140625" style="4" customWidth="1"/>
    <col min="2033" max="2033" width="18.7109375" style="4" customWidth="1"/>
    <col min="2034" max="2034" width="17.140625" style="4" customWidth="1"/>
    <col min="2035" max="2035" width="19" style="4" customWidth="1"/>
    <col min="2036" max="2036" width="17.140625" style="4" customWidth="1"/>
    <col min="2037" max="2037" width="47.7109375" style="4" customWidth="1"/>
    <col min="2038" max="2038" width="15.42578125" style="4" customWidth="1"/>
    <col min="2039" max="2039" width="1.7109375" style="4" customWidth="1"/>
    <col min="2040" max="2040" width="22.28515625" style="4" customWidth="1"/>
    <col min="2041" max="2041" width="14.42578125" style="4" customWidth="1"/>
    <col min="2042" max="2042" width="16" style="4" customWidth="1"/>
    <col min="2043" max="2043" width="21.28515625" style="4" customWidth="1"/>
    <col min="2044" max="2044" width="1.7109375" style="4" customWidth="1"/>
    <col min="2045" max="2045" width="17.5703125" style="4" customWidth="1"/>
    <col min="2046" max="2046" width="15.140625" style="4" customWidth="1"/>
    <col min="2047" max="2047" width="15.7109375" style="4" customWidth="1"/>
    <col min="2048" max="2048" width="24.42578125" style="4" customWidth="1"/>
    <col min="2049" max="2049" width="1.7109375" style="4" customWidth="1"/>
    <col min="2050" max="2050" width="20" style="4" customWidth="1"/>
    <col min="2051" max="2051" width="15.140625" style="4" customWidth="1"/>
    <col min="2052" max="2052" width="18.42578125" style="4" customWidth="1"/>
    <col min="2053" max="2053" width="22.28515625" style="4" customWidth="1"/>
    <col min="2054" max="2054" width="17.85546875" style="4" customWidth="1"/>
    <col min="2055" max="2286" width="11.42578125" style="4"/>
    <col min="2287" max="2287" width="2.7109375" style="4" customWidth="1"/>
    <col min="2288" max="2288" width="8.140625" style="4" customWidth="1"/>
    <col min="2289" max="2289" width="18.7109375" style="4" customWidth="1"/>
    <col min="2290" max="2290" width="17.140625" style="4" customWidth="1"/>
    <col min="2291" max="2291" width="19" style="4" customWidth="1"/>
    <col min="2292" max="2292" width="17.140625" style="4" customWidth="1"/>
    <col min="2293" max="2293" width="47.7109375" style="4" customWidth="1"/>
    <col min="2294" max="2294" width="15.42578125" style="4" customWidth="1"/>
    <col min="2295" max="2295" width="1.7109375" style="4" customWidth="1"/>
    <col min="2296" max="2296" width="22.28515625" style="4" customWidth="1"/>
    <col min="2297" max="2297" width="14.42578125" style="4" customWidth="1"/>
    <col min="2298" max="2298" width="16" style="4" customWidth="1"/>
    <col min="2299" max="2299" width="21.28515625" style="4" customWidth="1"/>
    <col min="2300" max="2300" width="1.7109375" style="4" customWidth="1"/>
    <col min="2301" max="2301" width="17.5703125" style="4" customWidth="1"/>
    <col min="2302" max="2302" width="15.140625" style="4" customWidth="1"/>
    <col min="2303" max="2303" width="15.7109375" style="4" customWidth="1"/>
    <col min="2304" max="2304" width="24.42578125" style="4" customWidth="1"/>
    <col min="2305" max="2305" width="1.7109375" style="4" customWidth="1"/>
    <col min="2306" max="2306" width="20" style="4" customWidth="1"/>
    <col min="2307" max="2307" width="15.140625" style="4" customWidth="1"/>
    <col min="2308" max="2308" width="18.42578125" style="4" customWidth="1"/>
    <col min="2309" max="2309" width="22.28515625" style="4" customWidth="1"/>
    <col min="2310" max="2310" width="17.85546875" style="4" customWidth="1"/>
    <col min="2311" max="2542" width="11.42578125" style="4"/>
    <col min="2543" max="2543" width="2.7109375" style="4" customWidth="1"/>
    <col min="2544" max="2544" width="8.140625" style="4" customWidth="1"/>
    <col min="2545" max="2545" width="18.7109375" style="4" customWidth="1"/>
    <col min="2546" max="2546" width="17.140625" style="4" customWidth="1"/>
    <col min="2547" max="2547" width="19" style="4" customWidth="1"/>
    <col min="2548" max="2548" width="17.140625" style="4" customWidth="1"/>
    <col min="2549" max="2549" width="47.7109375" style="4" customWidth="1"/>
    <col min="2550" max="2550" width="15.42578125" style="4" customWidth="1"/>
    <col min="2551" max="2551" width="1.7109375" style="4" customWidth="1"/>
    <col min="2552" max="2552" width="22.28515625" style="4" customWidth="1"/>
    <col min="2553" max="2553" width="14.42578125" style="4" customWidth="1"/>
    <col min="2554" max="2554" width="16" style="4" customWidth="1"/>
    <col min="2555" max="2555" width="21.28515625" style="4" customWidth="1"/>
    <col min="2556" max="2556" width="1.7109375" style="4" customWidth="1"/>
    <col min="2557" max="2557" width="17.5703125" style="4" customWidth="1"/>
    <col min="2558" max="2558" width="15.140625" style="4" customWidth="1"/>
    <col min="2559" max="2559" width="15.7109375" style="4" customWidth="1"/>
    <col min="2560" max="2560" width="24.42578125" style="4" customWidth="1"/>
    <col min="2561" max="2561" width="1.7109375" style="4" customWidth="1"/>
    <col min="2562" max="2562" width="20" style="4" customWidth="1"/>
    <col min="2563" max="2563" width="15.140625" style="4" customWidth="1"/>
    <col min="2564" max="2564" width="18.42578125" style="4" customWidth="1"/>
    <col min="2565" max="2565" width="22.28515625" style="4" customWidth="1"/>
    <col min="2566" max="2566" width="17.85546875" style="4" customWidth="1"/>
    <col min="2567" max="2798" width="11.42578125" style="4"/>
    <col min="2799" max="2799" width="2.7109375" style="4" customWidth="1"/>
    <col min="2800" max="2800" width="8.140625" style="4" customWidth="1"/>
    <col min="2801" max="2801" width="18.7109375" style="4" customWidth="1"/>
    <col min="2802" max="2802" width="17.140625" style="4" customWidth="1"/>
    <col min="2803" max="2803" width="19" style="4" customWidth="1"/>
    <col min="2804" max="2804" width="17.140625" style="4" customWidth="1"/>
    <col min="2805" max="2805" width="47.7109375" style="4" customWidth="1"/>
    <col min="2806" max="2806" width="15.42578125" style="4" customWidth="1"/>
    <col min="2807" max="2807" width="1.7109375" style="4" customWidth="1"/>
    <col min="2808" max="2808" width="22.28515625" style="4" customWidth="1"/>
    <col min="2809" max="2809" width="14.42578125" style="4" customWidth="1"/>
    <col min="2810" max="2810" width="16" style="4" customWidth="1"/>
    <col min="2811" max="2811" width="21.28515625" style="4" customWidth="1"/>
    <col min="2812" max="2812" width="1.7109375" style="4" customWidth="1"/>
    <col min="2813" max="2813" width="17.5703125" style="4" customWidth="1"/>
    <col min="2814" max="2814" width="15.140625" style="4" customWidth="1"/>
    <col min="2815" max="2815" width="15.7109375" style="4" customWidth="1"/>
    <col min="2816" max="2816" width="24.42578125" style="4" customWidth="1"/>
    <col min="2817" max="2817" width="1.7109375" style="4" customWidth="1"/>
    <col min="2818" max="2818" width="20" style="4" customWidth="1"/>
    <col min="2819" max="2819" width="15.140625" style="4" customWidth="1"/>
    <col min="2820" max="2820" width="18.42578125" style="4" customWidth="1"/>
    <col min="2821" max="2821" width="22.28515625" style="4" customWidth="1"/>
    <col min="2822" max="2822" width="17.85546875" style="4" customWidth="1"/>
    <col min="2823" max="3054" width="11.42578125" style="4"/>
    <col min="3055" max="3055" width="2.7109375" style="4" customWidth="1"/>
    <col min="3056" max="3056" width="8.140625" style="4" customWidth="1"/>
    <col min="3057" max="3057" width="18.7109375" style="4" customWidth="1"/>
    <col min="3058" max="3058" width="17.140625" style="4" customWidth="1"/>
    <col min="3059" max="3059" width="19" style="4" customWidth="1"/>
    <col min="3060" max="3060" width="17.140625" style="4" customWidth="1"/>
    <col min="3061" max="3061" width="47.7109375" style="4" customWidth="1"/>
    <col min="3062" max="3062" width="15.42578125" style="4" customWidth="1"/>
    <col min="3063" max="3063" width="1.7109375" style="4" customWidth="1"/>
    <col min="3064" max="3064" width="22.28515625" style="4" customWidth="1"/>
    <col min="3065" max="3065" width="14.42578125" style="4" customWidth="1"/>
    <col min="3066" max="3066" width="16" style="4" customWidth="1"/>
    <col min="3067" max="3067" width="21.28515625" style="4" customWidth="1"/>
    <col min="3068" max="3068" width="1.7109375" style="4" customWidth="1"/>
    <col min="3069" max="3069" width="17.5703125" style="4" customWidth="1"/>
    <col min="3070" max="3070" width="15.140625" style="4" customWidth="1"/>
    <col min="3071" max="3071" width="15.7109375" style="4" customWidth="1"/>
    <col min="3072" max="3072" width="24.42578125" style="4" customWidth="1"/>
    <col min="3073" max="3073" width="1.7109375" style="4" customWidth="1"/>
    <col min="3074" max="3074" width="20" style="4" customWidth="1"/>
    <col min="3075" max="3075" width="15.140625" style="4" customWidth="1"/>
    <col min="3076" max="3076" width="18.42578125" style="4" customWidth="1"/>
    <col min="3077" max="3077" width="22.28515625" style="4" customWidth="1"/>
    <col min="3078" max="3078" width="17.85546875" style="4" customWidth="1"/>
    <col min="3079" max="3310" width="11.42578125" style="4"/>
    <col min="3311" max="3311" width="2.7109375" style="4" customWidth="1"/>
    <col min="3312" max="3312" width="8.140625" style="4" customWidth="1"/>
    <col min="3313" max="3313" width="18.7109375" style="4" customWidth="1"/>
    <col min="3314" max="3314" width="17.140625" style="4" customWidth="1"/>
    <col min="3315" max="3315" width="19" style="4" customWidth="1"/>
    <col min="3316" max="3316" width="17.140625" style="4" customWidth="1"/>
    <col min="3317" max="3317" width="47.7109375" style="4" customWidth="1"/>
    <col min="3318" max="3318" width="15.42578125" style="4" customWidth="1"/>
    <col min="3319" max="3319" width="1.7109375" style="4" customWidth="1"/>
    <col min="3320" max="3320" width="22.28515625" style="4" customWidth="1"/>
    <col min="3321" max="3321" width="14.42578125" style="4" customWidth="1"/>
    <col min="3322" max="3322" width="16" style="4" customWidth="1"/>
    <col min="3323" max="3323" width="21.28515625" style="4" customWidth="1"/>
    <col min="3324" max="3324" width="1.7109375" style="4" customWidth="1"/>
    <col min="3325" max="3325" width="17.5703125" style="4" customWidth="1"/>
    <col min="3326" max="3326" width="15.140625" style="4" customWidth="1"/>
    <col min="3327" max="3327" width="15.7109375" style="4" customWidth="1"/>
    <col min="3328" max="3328" width="24.42578125" style="4" customWidth="1"/>
    <col min="3329" max="3329" width="1.7109375" style="4" customWidth="1"/>
    <col min="3330" max="3330" width="20" style="4" customWidth="1"/>
    <col min="3331" max="3331" width="15.140625" style="4" customWidth="1"/>
    <col min="3332" max="3332" width="18.42578125" style="4" customWidth="1"/>
    <col min="3333" max="3333" width="22.28515625" style="4" customWidth="1"/>
    <col min="3334" max="3334" width="17.85546875" style="4" customWidth="1"/>
    <col min="3335" max="3566" width="11.42578125" style="4"/>
    <col min="3567" max="3567" width="2.7109375" style="4" customWidth="1"/>
    <col min="3568" max="3568" width="8.140625" style="4" customWidth="1"/>
    <col min="3569" max="3569" width="18.7109375" style="4" customWidth="1"/>
    <col min="3570" max="3570" width="17.140625" style="4" customWidth="1"/>
    <col min="3571" max="3571" width="19" style="4" customWidth="1"/>
    <col min="3572" max="3572" width="17.140625" style="4" customWidth="1"/>
    <col min="3573" max="3573" width="47.7109375" style="4" customWidth="1"/>
    <col min="3574" max="3574" width="15.42578125" style="4" customWidth="1"/>
    <col min="3575" max="3575" width="1.7109375" style="4" customWidth="1"/>
    <col min="3576" max="3576" width="22.28515625" style="4" customWidth="1"/>
    <col min="3577" max="3577" width="14.42578125" style="4" customWidth="1"/>
    <col min="3578" max="3578" width="16" style="4" customWidth="1"/>
    <col min="3579" max="3579" width="21.28515625" style="4" customWidth="1"/>
    <col min="3580" max="3580" width="1.7109375" style="4" customWidth="1"/>
    <col min="3581" max="3581" width="17.5703125" style="4" customWidth="1"/>
    <col min="3582" max="3582" width="15.140625" style="4" customWidth="1"/>
    <col min="3583" max="3583" width="15.7109375" style="4" customWidth="1"/>
    <col min="3584" max="3584" width="24.42578125" style="4" customWidth="1"/>
    <col min="3585" max="3585" width="1.7109375" style="4" customWidth="1"/>
    <col min="3586" max="3586" width="20" style="4" customWidth="1"/>
    <col min="3587" max="3587" width="15.140625" style="4" customWidth="1"/>
    <col min="3588" max="3588" width="18.42578125" style="4" customWidth="1"/>
    <col min="3589" max="3589" width="22.28515625" style="4" customWidth="1"/>
    <col min="3590" max="3590" width="17.85546875" style="4" customWidth="1"/>
    <col min="3591" max="3822" width="11.42578125" style="4"/>
    <col min="3823" max="3823" width="2.7109375" style="4" customWidth="1"/>
    <col min="3824" max="3824" width="8.140625" style="4" customWidth="1"/>
    <col min="3825" max="3825" width="18.7109375" style="4" customWidth="1"/>
    <col min="3826" max="3826" width="17.140625" style="4" customWidth="1"/>
    <col min="3827" max="3827" width="19" style="4" customWidth="1"/>
    <col min="3828" max="3828" width="17.140625" style="4" customWidth="1"/>
    <col min="3829" max="3829" width="47.7109375" style="4" customWidth="1"/>
    <col min="3830" max="3830" width="15.42578125" style="4" customWidth="1"/>
    <col min="3831" max="3831" width="1.7109375" style="4" customWidth="1"/>
    <col min="3832" max="3832" width="22.28515625" style="4" customWidth="1"/>
    <col min="3833" max="3833" width="14.42578125" style="4" customWidth="1"/>
    <col min="3834" max="3834" width="16" style="4" customWidth="1"/>
    <col min="3835" max="3835" width="21.28515625" style="4" customWidth="1"/>
    <col min="3836" max="3836" width="1.7109375" style="4" customWidth="1"/>
    <col min="3837" max="3837" width="17.5703125" style="4" customWidth="1"/>
    <col min="3838" max="3838" width="15.140625" style="4" customWidth="1"/>
    <col min="3839" max="3839" width="15.7109375" style="4" customWidth="1"/>
    <col min="3840" max="3840" width="24.42578125" style="4" customWidth="1"/>
    <col min="3841" max="3841" width="1.7109375" style="4" customWidth="1"/>
    <col min="3842" max="3842" width="20" style="4" customWidth="1"/>
    <col min="3843" max="3843" width="15.140625" style="4" customWidth="1"/>
    <col min="3844" max="3844" width="18.42578125" style="4" customWidth="1"/>
    <col min="3845" max="3845" width="22.28515625" style="4" customWidth="1"/>
    <col min="3846" max="3846" width="17.85546875" style="4" customWidth="1"/>
    <col min="3847" max="4078" width="11.42578125" style="4"/>
    <col min="4079" max="4079" width="2.7109375" style="4" customWidth="1"/>
    <col min="4080" max="4080" width="8.140625" style="4" customWidth="1"/>
    <col min="4081" max="4081" width="18.7109375" style="4" customWidth="1"/>
    <col min="4082" max="4082" width="17.140625" style="4" customWidth="1"/>
    <col min="4083" max="4083" width="19" style="4" customWidth="1"/>
    <col min="4084" max="4084" width="17.140625" style="4" customWidth="1"/>
    <col min="4085" max="4085" width="47.7109375" style="4" customWidth="1"/>
    <col min="4086" max="4086" width="15.42578125" style="4" customWidth="1"/>
    <col min="4087" max="4087" width="1.7109375" style="4" customWidth="1"/>
    <col min="4088" max="4088" width="22.28515625" style="4" customWidth="1"/>
    <col min="4089" max="4089" width="14.42578125" style="4" customWidth="1"/>
    <col min="4090" max="4090" width="16" style="4" customWidth="1"/>
    <col min="4091" max="4091" width="21.28515625" style="4" customWidth="1"/>
    <col min="4092" max="4092" width="1.7109375" style="4" customWidth="1"/>
    <col min="4093" max="4093" width="17.5703125" style="4" customWidth="1"/>
    <col min="4094" max="4094" width="15.140625" style="4" customWidth="1"/>
    <col min="4095" max="4095" width="15.7109375" style="4" customWidth="1"/>
    <col min="4096" max="4096" width="24.42578125" style="4" customWidth="1"/>
    <col min="4097" max="4097" width="1.7109375" style="4" customWidth="1"/>
    <col min="4098" max="4098" width="20" style="4" customWidth="1"/>
    <col min="4099" max="4099" width="15.140625" style="4" customWidth="1"/>
    <col min="4100" max="4100" width="18.42578125" style="4" customWidth="1"/>
    <col min="4101" max="4101" width="22.28515625" style="4" customWidth="1"/>
    <col min="4102" max="4102" width="17.85546875" style="4" customWidth="1"/>
    <col min="4103" max="4334" width="11.42578125" style="4"/>
    <col min="4335" max="4335" width="2.7109375" style="4" customWidth="1"/>
    <col min="4336" max="4336" width="8.140625" style="4" customWidth="1"/>
    <col min="4337" max="4337" width="18.7109375" style="4" customWidth="1"/>
    <col min="4338" max="4338" width="17.140625" style="4" customWidth="1"/>
    <col min="4339" max="4339" width="19" style="4" customWidth="1"/>
    <col min="4340" max="4340" width="17.140625" style="4" customWidth="1"/>
    <col min="4341" max="4341" width="47.7109375" style="4" customWidth="1"/>
    <col min="4342" max="4342" width="15.42578125" style="4" customWidth="1"/>
    <col min="4343" max="4343" width="1.7109375" style="4" customWidth="1"/>
    <col min="4344" max="4344" width="22.28515625" style="4" customWidth="1"/>
    <col min="4345" max="4345" width="14.42578125" style="4" customWidth="1"/>
    <col min="4346" max="4346" width="16" style="4" customWidth="1"/>
    <col min="4347" max="4347" width="21.28515625" style="4" customWidth="1"/>
    <col min="4348" max="4348" width="1.7109375" style="4" customWidth="1"/>
    <col min="4349" max="4349" width="17.5703125" style="4" customWidth="1"/>
    <col min="4350" max="4350" width="15.140625" style="4" customWidth="1"/>
    <col min="4351" max="4351" width="15.7109375" style="4" customWidth="1"/>
    <col min="4352" max="4352" width="24.42578125" style="4" customWidth="1"/>
    <col min="4353" max="4353" width="1.7109375" style="4" customWidth="1"/>
    <col min="4354" max="4354" width="20" style="4" customWidth="1"/>
    <col min="4355" max="4355" width="15.140625" style="4" customWidth="1"/>
    <col min="4356" max="4356" width="18.42578125" style="4" customWidth="1"/>
    <col min="4357" max="4357" width="22.28515625" style="4" customWidth="1"/>
    <col min="4358" max="4358" width="17.85546875" style="4" customWidth="1"/>
    <col min="4359" max="4590" width="11.42578125" style="4"/>
    <col min="4591" max="4591" width="2.7109375" style="4" customWidth="1"/>
    <col min="4592" max="4592" width="8.140625" style="4" customWidth="1"/>
    <col min="4593" max="4593" width="18.7109375" style="4" customWidth="1"/>
    <col min="4594" max="4594" width="17.140625" style="4" customWidth="1"/>
    <col min="4595" max="4595" width="19" style="4" customWidth="1"/>
    <col min="4596" max="4596" width="17.140625" style="4" customWidth="1"/>
    <col min="4597" max="4597" width="47.7109375" style="4" customWidth="1"/>
    <col min="4598" max="4598" width="15.42578125" style="4" customWidth="1"/>
    <col min="4599" max="4599" width="1.7109375" style="4" customWidth="1"/>
    <col min="4600" max="4600" width="22.28515625" style="4" customWidth="1"/>
    <col min="4601" max="4601" width="14.42578125" style="4" customWidth="1"/>
    <col min="4602" max="4602" width="16" style="4" customWidth="1"/>
    <col min="4603" max="4603" width="21.28515625" style="4" customWidth="1"/>
    <col min="4604" max="4604" width="1.7109375" style="4" customWidth="1"/>
    <col min="4605" max="4605" width="17.5703125" style="4" customWidth="1"/>
    <col min="4606" max="4606" width="15.140625" style="4" customWidth="1"/>
    <col min="4607" max="4607" width="15.7109375" style="4" customWidth="1"/>
    <col min="4608" max="4608" width="24.42578125" style="4" customWidth="1"/>
    <col min="4609" max="4609" width="1.7109375" style="4" customWidth="1"/>
    <col min="4610" max="4610" width="20" style="4" customWidth="1"/>
    <col min="4611" max="4611" width="15.140625" style="4" customWidth="1"/>
    <col min="4612" max="4612" width="18.42578125" style="4" customWidth="1"/>
    <col min="4613" max="4613" width="22.28515625" style="4" customWidth="1"/>
    <col min="4614" max="4614" width="17.85546875" style="4" customWidth="1"/>
    <col min="4615" max="4846" width="11.42578125" style="4"/>
    <col min="4847" max="4847" width="2.7109375" style="4" customWidth="1"/>
    <col min="4848" max="4848" width="8.140625" style="4" customWidth="1"/>
    <col min="4849" max="4849" width="18.7109375" style="4" customWidth="1"/>
    <col min="4850" max="4850" width="17.140625" style="4" customWidth="1"/>
    <col min="4851" max="4851" width="19" style="4" customWidth="1"/>
    <col min="4852" max="4852" width="17.140625" style="4" customWidth="1"/>
    <col min="4853" max="4853" width="47.7109375" style="4" customWidth="1"/>
    <col min="4854" max="4854" width="15.42578125" style="4" customWidth="1"/>
    <col min="4855" max="4855" width="1.7109375" style="4" customWidth="1"/>
    <col min="4856" max="4856" width="22.28515625" style="4" customWidth="1"/>
    <col min="4857" max="4857" width="14.42578125" style="4" customWidth="1"/>
    <col min="4858" max="4858" width="16" style="4" customWidth="1"/>
    <col min="4859" max="4859" width="21.28515625" style="4" customWidth="1"/>
    <col min="4860" max="4860" width="1.7109375" style="4" customWidth="1"/>
    <col min="4861" max="4861" width="17.5703125" style="4" customWidth="1"/>
    <col min="4862" max="4862" width="15.140625" style="4" customWidth="1"/>
    <col min="4863" max="4863" width="15.7109375" style="4" customWidth="1"/>
    <col min="4864" max="4864" width="24.42578125" style="4" customWidth="1"/>
    <col min="4865" max="4865" width="1.7109375" style="4" customWidth="1"/>
    <col min="4866" max="4866" width="20" style="4" customWidth="1"/>
    <col min="4867" max="4867" width="15.140625" style="4" customWidth="1"/>
    <col min="4868" max="4868" width="18.42578125" style="4" customWidth="1"/>
    <col min="4869" max="4869" width="22.28515625" style="4" customWidth="1"/>
    <col min="4870" max="4870" width="17.85546875" style="4" customWidth="1"/>
    <col min="4871" max="5102" width="11.42578125" style="4"/>
    <col min="5103" max="5103" width="2.7109375" style="4" customWidth="1"/>
    <col min="5104" max="5104" width="8.140625" style="4" customWidth="1"/>
    <col min="5105" max="5105" width="18.7109375" style="4" customWidth="1"/>
    <col min="5106" max="5106" width="17.140625" style="4" customWidth="1"/>
    <col min="5107" max="5107" width="19" style="4" customWidth="1"/>
    <col min="5108" max="5108" width="17.140625" style="4" customWidth="1"/>
    <col min="5109" max="5109" width="47.7109375" style="4" customWidth="1"/>
    <col min="5110" max="5110" width="15.42578125" style="4" customWidth="1"/>
    <col min="5111" max="5111" width="1.7109375" style="4" customWidth="1"/>
    <col min="5112" max="5112" width="22.28515625" style="4" customWidth="1"/>
    <col min="5113" max="5113" width="14.42578125" style="4" customWidth="1"/>
    <col min="5114" max="5114" width="16" style="4" customWidth="1"/>
    <col min="5115" max="5115" width="21.28515625" style="4" customWidth="1"/>
    <col min="5116" max="5116" width="1.7109375" style="4" customWidth="1"/>
    <col min="5117" max="5117" width="17.5703125" style="4" customWidth="1"/>
    <col min="5118" max="5118" width="15.140625" style="4" customWidth="1"/>
    <col min="5119" max="5119" width="15.7109375" style="4" customWidth="1"/>
    <col min="5120" max="5120" width="24.42578125" style="4" customWidth="1"/>
    <col min="5121" max="5121" width="1.7109375" style="4" customWidth="1"/>
    <col min="5122" max="5122" width="20" style="4" customWidth="1"/>
    <col min="5123" max="5123" width="15.140625" style="4" customWidth="1"/>
    <col min="5124" max="5124" width="18.42578125" style="4" customWidth="1"/>
    <col min="5125" max="5125" width="22.28515625" style="4" customWidth="1"/>
    <col min="5126" max="5126" width="17.85546875" style="4" customWidth="1"/>
    <col min="5127" max="5358" width="11.42578125" style="4"/>
    <col min="5359" max="5359" width="2.7109375" style="4" customWidth="1"/>
    <col min="5360" max="5360" width="8.140625" style="4" customWidth="1"/>
    <col min="5361" max="5361" width="18.7109375" style="4" customWidth="1"/>
    <col min="5362" max="5362" width="17.140625" style="4" customWidth="1"/>
    <col min="5363" max="5363" width="19" style="4" customWidth="1"/>
    <col min="5364" max="5364" width="17.140625" style="4" customWidth="1"/>
    <col min="5365" max="5365" width="47.7109375" style="4" customWidth="1"/>
    <col min="5366" max="5366" width="15.42578125" style="4" customWidth="1"/>
    <col min="5367" max="5367" width="1.7109375" style="4" customWidth="1"/>
    <col min="5368" max="5368" width="22.28515625" style="4" customWidth="1"/>
    <col min="5369" max="5369" width="14.42578125" style="4" customWidth="1"/>
    <col min="5370" max="5370" width="16" style="4" customWidth="1"/>
    <col min="5371" max="5371" width="21.28515625" style="4" customWidth="1"/>
    <col min="5372" max="5372" width="1.7109375" style="4" customWidth="1"/>
    <col min="5373" max="5373" width="17.5703125" style="4" customWidth="1"/>
    <col min="5374" max="5374" width="15.140625" style="4" customWidth="1"/>
    <col min="5375" max="5375" width="15.7109375" style="4" customWidth="1"/>
    <col min="5376" max="5376" width="24.42578125" style="4" customWidth="1"/>
    <col min="5377" max="5377" width="1.7109375" style="4" customWidth="1"/>
    <col min="5378" max="5378" width="20" style="4" customWidth="1"/>
    <col min="5379" max="5379" width="15.140625" style="4" customWidth="1"/>
    <col min="5380" max="5380" width="18.42578125" style="4" customWidth="1"/>
    <col min="5381" max="5381" width="22.28515625" style="4" customWidth="1"/>
    <col min="5382" max="5382" width="17.85546875" style="4" customWidth="1"/>
    <col min="5383" max="5614" width="11.42578125" style="4"/>
    <col min="5615" max="5615" width="2.7109375" style="4" customWidth="1"/>
    <col min="5616" max="5616" width="8.140625" style="4" customWidth="1"/>
    <col min="5617" max="5617" width="18.7109375" style="4" customWidth="1"/>
    <col min="5618" max="5618" width="17.140625" style="4" customWidth="1"/>
    <col min="5619" max="5619" width="19" style="4" customWidth="1"/>
    <col min="5620" max="5620" width="17.140625" style="4" customWidth="1"/>
    <col min="5621" max="5621" width="47.7109375" style="4" customWidth="1"/>
    <col min="5622" max="5622" width="15.42578125" style="4" customWidth="1"/>
    <col min="5623" max="5623" width="1.7109375" style="4" customWidth="1"/>
    <col min="5624" max="5624" width="22.28515625" style="4" customWidth="1"/>
    <col min="5625" max="5625" width="14.42578125" style="4" customWidth="1"/>
    <col min="5626" max="5626" width="16" style="4" customWidth="1"/>
    <col min="5627" max="5627" width="21.28515625" style="4" customWidth="1"/>
    <col min="5628" max="5628" width="1.7109375" style="4" customWidth="1"/>
    <col min="5629" max="5629" width="17.5703125" style="4" customWidth="1"/>
    <col min="5630" max="5630" width="15.140625" style="4" customWidth="1"/>
    <col min="5631" max="5631" width="15.7109375" style="4" customWidth="1"/>
    <col min="5632" max="5632" width="24.42578125" style="4" customWidth="1"/>
    <col min="5633" max="5633" width="1.7109375" style="4" customWidth="1"/>
    <col min="5634" max="5634" width="20" style="4" customWidth="1"/>
    <col min="5635" max="5635" width="15.140625" style="4" customWidth="1"/>
    <col min="5636" max="5636" width="18.42578125" style="4" customWidth="1"/>
    <col min="5637" max="5637" width="22.28515625" style="4" customWidth="1"/>
    <col min="5638" max="5638" width="17.85546875" style="4" customWidth="1"/>
    <col min="5639" max="5870" width="11.42578125" style="4"/>
    <col min="5871" max="5871" width="2.7109375" style="4" customWidth="1"/>
    <col min="5872" max="5872" width="8.140625" style="4" customWidth="1"/>
    <col min="5873" max="5873" width="18.7109375" style="4" customWidth="1"/>
    <col min="5874" max="5874" width="17.140625" style="4" customWidth="1"/>
    <col min="5875" max="5875" width="19" style="4" customWidth="1"/>
    <col min="5876" max="5876" width="17.140625" style="4" customWidth="1"/>
    <col min="5877" max="5877" width="47.7109375" style="4" customWidth="1"/>
    <col min="5878" max="5878" width="15.42578125" style="4" customWidth="1"/>
    <col min="5879" max="5879" width="1.7109375" style="4" customWidth="1"/>
    <col min="5880" max="5880" width="22.28515625" style="4" customWidth="1"/>
    <col min="5881" max="5881" width="14.42578125" style="4" customWidth="1"/>
    <col min="5882" max="5882" width="16" style="4" customWidth="1"/>
    <col min="5883" max="5883" width="21.28515625" style="4" customWidth="1"/>
    <col min="5884" max="5884" width="1.7109375" style="4" customWidth="1"/>
    <col min="5885" max="5885" width="17.5703125" style="4" customWidth="1"/>
    <col min="5886" max="5886" width="15.140625" style="4" customWidth="1"/>
    <col min="5887" max="5887" width="15.7109375" style="4" customWidth="1"/>
    <col min="5888" max="5888" width="24.42578125" style="4" customWidth="1"/>
    <col min="5889" max="5889" width="1.7109375" style="4" customWidth="1"/>
    <col min="5890" max="5890" width="20" style="4" customWidth="1"/>
    <col min="5891" max="5891" width="15.140625" style="4" customWidth="1"/>
    <col min="5892" max="5892" width="18.42578125" style="4" customWidth="1"/>
    <col min="5893" max="5893" width="22.28515625" style="4" customWidth="1"/>
    <col min="5894" max="5894" width="17.85546875" style="4" customWidth="1"/>
    <col min="5895" max="6126" width="11.42578125" style="4"/>
    <col min="6127" max="6127" width="2.7109375" style="4" customWidth="1"/>
    <col min="6128" max="6128" width="8.140625" style="4" customWidth="1"/>
    <col min="6129" max="6129" width="18.7109375" style="4" customWidth="1"/>
    <col min="6130" max="6130" width="17.140625" style="4" customWidth="1"/>
    <col min="6131" max="6131" width="19" style="4" customWidth="1"/>
    <col min="6132" max="6132" width="17.140625" style="4" customWidth="1"/>
    <col min="6133" max="6133" width="47.7109375" style="4" customWidth="1"/>
    <col min="6134" max="6134" width="15.42578125" style="4" customWidth="1"/>
    <col min="6135" max="6135" width="1.7109375" style="4" customWidth="1"/>
    <col min="6136" max="6136" width="22.28515625" style="4" customWidth="1"/>
    <col min="6137" max="6137" width="14.42578125" style="4" customWidth="1"/>
    <col min="6138" max="6138" width="16" style="4" customWidth="1"/>
    <col min="6139" max="6139" width="21.28515625" style="4" customWidth="1"/>
    <col min="6140" max="6140" width="1.7109375" style="4" customWidth="1"/>
    <col min="6141" max="6141" width="17.5703125" style="4" customWidth="1"/>
    <col min="6142" max="6142" width="15.140625" style="4" customWidth="1"/>
    <col min="6143" max="6143" width="15.7109375" style="4" customWidth="1"/>
    <col min="6144" max="6144" width="24.42578125" style="4" customWidth="1"/>
    <col min="6145" max="6145" width="1.7109375" style="4" customWidth="1"/>
    <col min="6146" max="6146" width="20" style="4" customWidth="1"/>
    <col min="6147" max="6147" width="15.140625" style="4" customWidth="1"/>
    <col min="6148" max="6148" width="18.42578125" style="4" customWidth="1"/>
    <col min="6149" max="6149" width="22.28515625" style="4" customWidth="1"/>
    <col min="6150" max="6150" width="17.85546875" style="4" customWidth="1"/>
    <col min="6151" max="6382" width="11.42578125" style="4"/>
    <col min="6383" max="6383" width="2.7109375" style="4" customWidth="1"/>
    <col min="6384" max="6384" width="8.140625" style="4" customWidth="1"/>
    <col min="6385" max="6385" width="18.7109375" style="4" customWidth="1"/>
    <col min="6386" max="6386" width="17.140625" style="4" customWidth="1"/>
    <col min="6387" max="6387" width="19" style="4" customWidth="1"/>
    <col min="6388" max="6388" width="17.140625" style="4" customWidth="1"/>
    <col min="6389" max="6389" width="47.7109375" style="4" customWidth="1"/>
    <col min="6390" max="6390" width="15.42578125" style="4" customWidth="1"/>
    <col min="6391" max="6391" width="1.7109375" style="4" customWidth="1"/>
    <col min="6392" max="6392" width="22.28515625" style="4" customWidth="1"/>
    <col min="6393" max="6393" width="14.42578125" style="4" customWidth="1"/>
    <col min="6394" max="6394" width="16" style="4" customWidth="1"/>
    <col min="6395" max="6395" width="21.28515625" style="4" customWidth="1"/>
    <col min="6396" max="6396" width="1.7109375" style="4" customWidth="1"/>
    <col min="6397" max="6397" width="17.5703125" style="4" customWidth="1"/>
    <col min="6398" max="6398" width="15.140625" style="4" customWidth="1"/>
    <col min="6399" max="6399" width="15.7109375" style="4" customWidth="1"/>
    <col min="6400" max="6400" width="24.42578125" style="4" customWidth="1"/>
    <col min="6401" max="6401" width="1.7109375" style="4" customWidth="1"/>
    <col min="6402" max="6402" width="20" style="4" customWidth="1"/>
    <col min="6403" max="6403" width="15.140625" style="4" customWidth="1"/>
    <col min="6404" max="6404" width="18.42578125" style="4" customWidth="1"/>
    <col min="6405" max="6405" width="22.28515625" style="4" customWidth="1"/>
    <col min="6406" max="6406" width="17.85546875" style="4" customWidth="1"/>
    <col min="6407" max="6638" width="11.42578125" style="4"/>
    <col min="6639" max="6639" width="2.7109375" style="4" customWidth="1"/>
    <col min="6640" max="6640" width="8.140625" style="4" customWidth="1"/>
    <col min="6641" max="6641" width="18.7109375" style="4" customWidth="1"/>
    <col min="6642" max="6642" width="17.140625" style="4" customWidth="1"/>
    <col min="6643" max="6643" width="19" style="4" customWidth="1"/>
    <col min="6644" max="6644" width="17.140625" style="4" customWidth="1"/>
    <col min="6645" max="6645" width="47.7109375" style="4" customWidth="1"/>
    <col min="6646" max="6646" width="15.42578125" style="4" customWidth="1"/>
    <col min="6647" max="6647" width="1.7109375" style="4" customWidth="1"/>
    <col min="6648" max="6648" width="22.28515625" style="4" customWidth="1"/>
    <col min="6649" max="6649" width="14.42578125" style="4" customWidth="1"/>
    <col min="6650" max="6650" width="16" style="4" customWidth="1"/>
    <col min="6651" max="6651" width="21.28515625" style="4" customWidth="1"/>
    <col min="6652" max="6652" width="1.7109375" style="4" customWidth="1"/>
    <col min="6653" max="6653" width="17.5703125" style="4" customWidth="1"/>
    <col min="6654" max="6654" width="15.140625" style="4" customWidth="1"/>
    <col min="6655" max="6655" width="15.7109375" style="4" customWidth="1"/>
    <col min="6656" max="6656" width="24.42578125" style="4" customWidth="1"/>
    <col min="6657" max="6657" width="1.7109375" style="4" customWidth="1"/>
    <col min="6658" max="6658" width="20" style="4" customWidth="1"/>
    <col min="6659" max="6659" width="15.140625" style="4" customWidth="1"/>
    <col min="6660" max="6660" width="18.42578125" style="4" customWidth="1"/>
    <col min="6661" max="6661" width="22.28515625" style="4" customWidth="1"/>
    <col min="6662" max="6662" width="17.85546875" style="4" customWidth="1"/>
    <col min="6663" max="6894" width="11.42578125" style="4"/>
    <col min="6895" max="6895" width="2.7109375" style="4" customWidth="1"/>
    <col min="6896" max="6896" width="8.140625" style="4" customWidth="1"/>
    <col min="6897" max="6897" width="18.7109375" style="4" customWidth="1"/>
    <col min="6898" max="6898" width="17.140625" style="4" customWidth="1"/>
    <col min="6899" max="6899" width="19" style="4" customWidth="1"/>
    <col min="6900" max="6900" width="17.140625" style="4" customWidth="1"/>
    <col min="6901" max="6901" width="47.7109375" style="4" customWidth="1"/>
    <col min="6902" max="6902" width="15.42578125" style="4" customWidth="1"/>
    <col min="6903" max="6903" width="1.7109375" style="4" customWidth="1"/>
    <col min="6904" max="6904" width="22.28515625" style="4" customWidth="1"/>
    <col min="6905" max="6905" width="14.42578125" style="4" customWidth="1"/>
    <col min="6906" max="6906" width="16" style="4" customWidth="1"/>
    <col min="6907" max="6907" width="21.28515625" style="4" customWidth="1"/>
    <col min="6908" max="6908" width="1.7109375" style="4" customWidth="1"/>
    <col min="6909" max="6909" width="17.5703125" style="4" customWidth="1"/>
    <col min="6910" max="6910" width="15.140625" style="4" customWidth="1"/>
    <col min="6911" max="6911" width="15.7109375" style="4" customWidth="1"/>
    <col min="6912" max="6912" width="24.42578125" style="4" customWidth="1"/>
    <col min="6913" max="6913" width="1.7109375" style="4" customWidth="1"/>
    <col min="6914" max="6914" width="20" style="4" customWidth="1"/>
    <col min="6915" max="6915" width="15.140625" style="4" customWidth="1"/>
    <col min="6916" max="6916" width="18.42578125" style="4" customWidth="1"/>
    <col min="6917" max="6917" width="22.28515625" style="4" customWidth="1"/>
    <col min="6918" max="6918" width="17.85546875" style="4" customWidth="1"/>
    <col min="6919" max="7150" width="11.42578125" style="4"/>
    <col min="7151" max="7151" width="2.7109375" style="4" customWidth="1"/>
    <col min="7152" max="7152" width="8.140625" style="4" customWidth="1"/>
    <col min="7153" max="7153" width="18.7109375" style="4" customWidth="1"/>
    <col min="7154" max="7154" width="17.140625" style="4" customWidth="1"/>
    <col min="7155" max="7155" width="19" style="4" customWidth="1"/>
    <col min="7156" max="7156" width="17.140625" style="4" customWidth="1"/>
    <col min="7157" max="7157" width="47.7109375" style="4" customWidth="1"/>
    <col min="7158" max="7158" width="15.42578125" style="4" customWidth="1"/>
    <col min="7159" max="7159" width="1.7109375" style="4" customWidth="1"/>
    <col min="7160" max="7160" width="22.28515625" style="4" customWidth="1"/>
    <col min="7161" max="7161" width="14.42578125" style="4" customWidth="1"/>
    <col min="7162" max="7162" width="16" style="4" customWidth="1"/>
    <col min="7163" max="7163" width="21.28515625" style="4" customWidth="1"/>
    <col min="7164" max="7164" width="1.7109375" style="4" customWidth="1"/>
    <col min="7165" max="7165" width="17.5703125" style="4" customWidth="1"/>
    <col min="7166" max="7166" width="15.140625" style="4" customWidth="1"/>
    <col min="7167" max="7167" width="15.7109375" style="4" customWidth="1"/>
    <col min="7168" max="7168" width="24.42578125" style="4" customWidth="1"/>
    <col min="7169" max="7169" width="1.7109375" style="4" customWidth="1"/>
    <col min="7170" max="7170" width="20" style="4" customWidth="1"/>
    <col min="7171" max="7171" width="15.140625" style="4" customWidth="1"/>
    <col min="7172" max="7172" width="18.42578125" style="4" customWidth="1"/>
    <col min="7173" max="7173" width="22.28515625" style="4" customWidth="1"/>
    <col min="7174" max="7174" width="17.85546875" style="4" customWidth="1"/>
    <col min="7175" max="7406" width="11.42578125" style="4"/>
    <col min="7407" max="7407" width="2.7109375" style="4" customWidth="1"/>
    <col min="7408" max="7408" width="8.140625" style="4" customWidth="1"/>
    <col min="7409" max="7409" width="18.7109375" style="4" customWidth="1"/>
    <col min="7410" max="7410" width="17.140625" style="4" customWidth="1"/>
    <col min="7411" max="7411" width="19" style="4" customWidth="1"/>
    <col min="7412" max="7412" width="17.140625" style="4" customWidth="1"/>
    <col min="7413" max="7413" width="47.7109375" style="4" customWidth="1"/>
    <col min="7414" max="7414" width="15.42578125" style="4" customWidth="1"/>
    <col min="7415" max="7415" width="1.7109375" style="4" customWidth="1"/>
    <col min="7416" max="7416" width="22.28515625" style="4" customWidth="1"/>
    <col min="7417" max="7417" width="14.42578125" style="4" customWidth="1"/>
    <col min="7418" max="7418" width="16" style="4" customWidth="1"/>
    <col min="7419" max="7419" width="21.28515625" style="4" customWidth="1"/>
    <col min="7420" max="7420" width="1.7109375" style="4" customWidth="1"/>
    <col min="7421" max="7421" width="17.5703125" style="4" customWidth="1"/>
    <col min="7422" max="7422" width="15.140625" style="4" customWidth="1"/>
    <col min="7423" max="7423" width="15.7109375" style="4" customWidth="1"/>
    <col min="7424" max="7424" width="24.42578125" style="4" customWidth="1"/>
    <col min="7425" max="7425" width="1.7109375" style="4" customWidth="1"/>
    <col min="7426" max="7426" width="20" style="4" customWidth="1"/>
    <col min="7427" max="7427" width="15.140625" style="4" customWidth="1"/>
    <col min="7428" max="7428" width="18.42578125" style="4" customWidth="1"/>
    <col min="7429" max="7429" width="22.28515625" style="4" customWidth="1"/>
    <col min="7430" max="7430" width="17.85546875" style="4" customWidth="1"/>
    <col min="7431" max="7662" width="11.42578125" style="4"/>
    <col min="7663" max="7663" width="2.7109375" style="4" customWidth="1"/>
    <col min="7664" max="7664" width="8.140625" style="4" customWidth="1"/>
    <col min="7665" max="7665" width="18.7109375" style="4" customWidth="1"/>
    <col min="7666" max="7666" width="17.140625" style="4" customWidth="1"/>
    <col min="7667" max="7667" width="19" style="4" customWidth="1"/>
    <col min="7668" max="7668" width="17.140625" style="4" customWidth="1"/>
    <col min="7669" max="7669" width="47.7109375" style="4" customWidth="1"/>
    <col min="7670" max="7670" width="15.42578125" style="4" customWidth="1"/>
    <col min="7671" max="7671" width="1.7109375" style="4" customWidth="1"/>
    <col min="7672" max="7672" width="22.28515625" style="4" customWidth="1"/>
    <col min="7673" max="7673" width="14.42578125" style="4" customWidth="1"/>
    <col min="7674" max="7674" width="16" style="4" customWidth="1"/>
    <col min="7675" max="7675" width="21.28515625" style="4" customWidth="1"/>
    <col min="7676" max="7676" width="1.7109375" style="4" customWidth="1"/>
    <col min="7677" max="7677" width="17.5703125" style="4" customWidth="1"/>
    <col min="7678" max="7678" width="15.140625" style="4" customWidth="1"/>
    <col min="7679" max="7679" width="15.7109375" style="4" customWidth="1"/>
    <col min="7680" max="7680" width="24.42578125" style="4" customWidth="1"/>
    <col min="7681" max="7681" width="1.7109375" style="4" customWidth="1"/>
    <col min="7682" max="7682" width="20" style="4" customWidth="1"/>
    <col min="7683" max="7683" width="15.140625" style="4" customWidth="1"/>
    <col min="7684" max="7684" width="18.42578125" style="4" customWidth="1"/>
    <col min="7685" max="7685" width="22.28515625" style="4" customWidth="1"/>
    <col min="7686" max="7686" width="17.85546875" style="4" customWidth="1"/>
    <col min="7687" max="7918" width="11.42578125" style="4"/>
    <col min="7919" max="7919" width="2.7109375" style="4" customWidth="1"/>
    <col min="7920" max="7920" width="8.140625" style="4" customWidth="1"/>
    <col min="7921" max="7921" width="18.7109375" style="4" customWidth="1"/>
    <col min="7922" max="7922" width="17.140625" style="4" customWidth="1"/>
    <col min="7923" max="7923" width="19" style="4" customWidth="1"/>
    <col min="7924" max="7924" width="17.140625" style="4" customWidth="1"/>
    <col min="7925" max="7925" width="47.7109375" style="4" customWidth="1"/>
    <col min="7926" max="7926" width="15.42578125" style="4" customWidth="1"/>
    <col min="7927" max="7927" width="1.7109375" style="4" customWidth="1"/>
    <col min="7928" max="7928" width="22.28515625" style="4" customWidth="1"/>
    <col min="7929" max="7929" width="14.42578125" style="4" customWidth="1"/>
    <col min="7930" max="7930" width="16" style="4" customWidth="1"/>
    <col min="7931" max="7931" width="21.28515625" style="4" customWidth="1"/>
    <col min="7932" max="7932" width="1.7109375" style="4" customWidth="1"/>
    <col min="7933" max="7933" width="17.5703125" style="4" customWidth="1"/>
    <col min="7934" max="7934" width="15.140625" style="4" customWidth="1"/>
    <col min="7935" max="7935" width="15.7109375" style="4" customWidth="1"/>
    <col min="7936" max="7936" width="24.42578125" style="4" customWidth="1"/>
    <col min="7937" max="7937" width="1.7109375" style="4" customWidth="1"/>
    <col min="7938" max="7938" width="20" style="4" customWidth="1"/>
    <col min="7939" max="7939" width="15.140625" style="4" customWidth="1"/>
    <col min="7940" max="7940" width="18.42578125" style="4" customWidth="1"/>
    <col min="7941" max="7941" width="22.28515625" style="4" customWidth="1"/>
    <col min="7942" max="7942" width="17.85546875" style="4" customWidth="1"/>
    <col min="7943" max="8174" width="11.42578125" style="4"/>
    <col min="8175" max="8175" width="2.7109375" style="4" customWidth="1"/>
    <col min="8176" max="8176" width="8.140625" style="4" customWidth="1"/>
    <col min="8177" max="8177" width="18.7109375" style="4" customWidth="1"/>
    <col min="8178" max="8178" width="17.140625" style="4" customWidth="1"/>
    <col min="8179" max="8179" width="19" style="4" customWidth="1"/>
    <col min="8180" max="8180" width="17.140625" style="4" customWidth="1"/>
    <col min="8181" max="8181" width="47.7109375" style="4" customWidth="1"/>
    <col min="8182" max="8182" width="15.42578125" style="4" customWidth="1"/>
    <col min="8183" max="8183" width="1.7109375" style="4" customWidth="1"/>
    <col min="8184" max="8184" width="22.28515625" style="4" customWidth="1"/>
    <col min="8185" max="8185" width="14.42578125" style="4" customWidth="1"/>
    <col min="8186" max="8186" width="16" style="4" customWidth="1"/>
    <col min="8187" max="8187" width="21.28515625" style="4" customWidth="1"/>
    <col min="8188" max="8188" width="1.7109375" style="4" customWidth="1"/>
    <col min="8189" max="8189" width="17.5703125" style="4" customWidth="1"/>
    <col min="8190" max="8190" width="15.140625" style="4" customWidth="1"/>
    <col min="8191" max="8191" width="15.7109375" style="4" customWidth="1"/>
    <col min="8192" max="8192" width="24.42578125" style="4" customWidth="1"/>
    <col min="8193" max="8193" width="1.7109375" style="4" customWidth="1"/>
    <col min="8194" max="8194" width="20" style="4" customWidth="1"/>
    <col min="8195" max="8195" width="15.140625" style="4" customWidth="1"/>
    <col min="8196" max="8196" width="18.42578125" style="4" customWidth="1"/>
    <col min="8197" max="8197" width="22.28515625" style="4" customWidth="1"/>
    <col min="8198" max="8198" width="17.85546875" style="4" customWidth="1"/>
    <col min="8199" max="8430" width="11.42578125" style="4"/>
    <col min="8431" max="8431" width="2.7109375" style="4" customWidth="1"/>
    <col min="8432" max="8432" width="8.140625" style="4" customWidth="1"/>
    <col min="8433" max="8433" width="18.7109375" style="4" customWidth="1"/>
    <col min="8434" max="8434" width="17.140625" style="4" customWidth="1"/>
    <col min="8435" max="8435" width="19" style="4" customWidth="1"/>
    <col min="8436" max="8436" width="17.140625" style="4" customWidth="1"/>
    <col min="8437" max="8437" width="47.7109375" style="4" customWidth="1"/>
    <col min="8438" max="8438" width="15.42578125" style="4" customWidth="1"/>
    <col min="8439" max="8439" width="1.7109375" style="4" customWidth="1"/>
    <col min="8440" max="8440" width="22.28515625" style="4" customWidth="1"/>
    <col min="8441" max="8441" width="14.42578125" style="4" customWidth="1"/>
    <col min="8442" max="8442" width="16" style="4" customWidth="1"/>
    <col min="8443" max="8443" width="21.28515625" style="4" customWidth="1"/>
    <col min="8444" max="8444" width="1.7109375" style="4" customWidth="1"/>
    <col min="8445" max="8445" width="17.5703125" style="4" customWidth="1"/>
    <col min="8446" max="8446" width="15.140625" style="4" customWidth="1"/>
    <col min="8447" max="8447" width="15.7109375" style="4" customWidth="1"/>
    <col min="8448" max="8448" width="24.42578125" style="4" customWidth="1"/>
    <col min="8449" max="8449" width="1.7109375" style="4" customWidth="1"/>
    <col min="8450" max="8450" width="20" style="4" customWidth="1"/>
    <col min="8451" max="8451" width="15.140625" style="4" customWidth="1"/>
    <col min="8452" max="8452" width="18.42578125" style="4" customWidth="1"/>
    <col min="8453" max="8453" width="22.28515625" style="4" customWidth="1"/>
    <col min="8454" max="8454" width="17.85546875" style="4" customWidth="1"/>
    <col min="8455" max="8686" width="11.42578125" style="4"/>
    <col min="8687" max="8687" width="2.7109375" style="4" customWidth="1"/>
    <col min="8688" max="8688" width="8.140625" style="4" customWidth="1"/>
    <col min="8689" max="8689" width="18.7109375" style="4" customWidth="1"/>
    <col min="8690" max="8690" width="17.140625" style="4" customWidth="1"/>
    <col min="8691" max="8691" width="19" style="4" customWidth="1"/>
    <col min="8692" max="8692" width="17.140625" style="4" customWidth="1"/>
    <col min="8693" max="8693" width="47.7109375" style="4" customWidth="1"/>
    <col min="8694" max="8694" width="15.42578125" style="4" customWidth="1"/>
    <col min="8695" max="8695" width="1.7109375" style="4" customWidth="1"/>
    <col min="8696" max="8696" width="22.28515625" style="4" customWidth="1"/>
    <col min="8697" max="8697" width="14.42578125" style="4" customWidth="1"/>
    <col min="8698" max="8698" width="16" style="4" customWidth="1"/>
    <col min="8699" max="8699" width="21.28515625" style="4" customWidth="1"/>
    <col min="8700" max="8700" width="1.7109375" style="4" customWidth="1"/>
    <col min="8701" max="8701" width="17.5703125" style="4" customWidth="1"/>
    <col min="8702" max="8702" width="15.140625" style="4" customWidth="1"/>
    <col min="8703" max="8703" width="15.7109375" style="4" customWidth="1"/>
    <col min="8704" max="8704" width="24.42578125" style="4" customWidth="1"/>
    <col min="8705" max="8705" width="1.7109375" style="4" customWidth="1"/>
    <col min="8706" max="8706" width="20" style="4" customWidth="1"/>
    <col min="8707" max="8707" width="15.140625" style="4" customWidth="1"/>
    <col min="8708" max="8708" width="18.42578125" style="4" customWidth="1"/>
    <col min="8709" max="8709" width="22.28515625" style="4" customWidth="1"/>
    <col min="8710" max="8710" width="17.85546875" style="4" customWidth="1"/>
    <col min="8711" max="8942" width="11.42578125" style="4"/>
    <col min="8943" max="8943" width="2.7109375" style="4" customWidth="1"/>
    <col min="8944" max="8944" width="8.140625" style="4" customWidth="1"/>
    <col min="8945" max="8945" width="18.7109375" style="4" customWidth="1"/>
    <col min="8946" max="8946" width="17.140625" style="4" customWidth="1"/>
    <col min="8947" max="8947" width="19" style="4" customWidth="1"/>
    <col min="8948" max="8948" width="17.140625" style="4" customWidth="1"/>
    <col min="8949" max="8949" width="47.7109375" style="4" customWidth="1"/>
    <col min="8950" max="8950" width="15.42578125" style="4" customWidth="1"/>
    <col min="8951" max="8951" width="1.7109375" style="4" customWidth="1"/>
    <col min="8952" max="8952" width="22.28515625" style="4" customWidth="1"/>
    <col min="8953" max="8953" width="14.42578125" style="4" customWidth="1"/>
    <col min="8954" max="8954" width="16" style="4" customWidth="1"/>
    <col min="8955" max="8955" width="21.28515625" style="4" customWidth="1"/>
    <col min="8956" max="8956" width="1.7109375" style="4" customWidth="1"/>
    <col min="8957" max="8957" width="17.5703125" style="4" customWidth="1"/>
    <col min="8958" max="8958" width="15.140625" style="4" customWidth="1"/>
    <col min="8959" max="8959" width="15.7109375" style="4" customWidth="1"/>
    <col min="8960" max="8960" width="24.42578125" style="4" customWidth="1"/>
    <col min="8961" max="8961" width="1.7109375" style="4" customWidth="1"/>
    <col min="8962" max="8962" width="20" style="4" customWidth="1"/>
    <col min="8963" max="8963" width="15.140625" style="4" customWidth="1"/>
    <col min="8964" max="8964" width="18.42578125" style="4" customWidth="1"/>
    <col min="8965" max="8965" width="22.28515625" style="4" customWidth="1"/>
    <col min="8966" max="8966" width="17.85546875" style="4" customWidth="1"/>
    <col min="8967" max="9198" width="11.42578125" style="4"/>
    <col min="9199" max="9199" width="2.7109375" style="4" customWidth="1"/>
    <col min="9200" max="9200" width="8.140625" style="4" customWidth="1"/>
    <col min="9201" max="9201" width="18.7109375" style="4" customWidth="1"/>
    <col min="9202" max="9202" width="17.140625" style="4" customWidth="1"/>
    <col min="9203" max="9203" width="19" style="4" customWidth="1"/>
    <col min="9204" max="9204" width="17.140625" style="4" customWidth="1"/>
    <col min="9205" max="9205" width="47.7109375" style="4" customWidth="1"/>
    <col min="9206" max="9206" width="15.42578125" style="4" customWidth="1"/>
    <col min="9207" max="9207" width="1.7109375" style="4" customWidth="1"/>
    <col min="9208" max="9208" width="22.28515625" style="4" customWidth="1"/>
    <col min="9209" max="9209" width="14.42578125" style="4" customWidth="1"/>
    <col min="9210" max="9210" width="16" style="4" customWidth="1"/>
    <col min="9211" max="9211" width="21.28515625" style="4" customWidth="1"/>
    <col min="9212" max="9212" width="1.7109375" style="4" customWidth="1"/>
    <col min="9213" max="9213" width="17.5703125" style="4" customWidth="1"/>
    <col min="9214" max="9214" width="15.140625" style="4" customWidth="1"/>
    <col min="9215" max="9215" width="15.7109375" style="4" customWidth="1"/>
    <col min="9216" max="9216" width="24.42578125" style="4" customWidth="1"/>
    <col min="9217" max="9217" width="1.7109375" style="4" customWidth="1"/>
    <col min="9218" max="9218" width="20" style="4" customWidth="1"/>
    <col min="9219" max="9219" width="15.140625" style="4" customWidth="1"/>
    <col min="9220" max="9220" width="18.42578125" style="4" customWidth="1"/>
    <col min="9221" max="9221" width="22.28515625" style="4" customWidth="1"/>
    <col min="9222" max="9222" width="17.85546875" style="4" customWidth="1"/>
    <col min="9223" max="9454" width="11.42578125" style="4"/>
    <col min="9455" max="9455" width="2.7109375" style="4" customWidth="1"/>
    <col min="9456" max="9456" width="8.140625" style="4" customWidth="1"/>
    <col min="9457" max="9457" width="18.7109375" style="4" customWidth="1"/>
    <col min="9458" max="9458" width="17.140625" style="4" customWidth="1"/>
    <col min="9459" max="9459" width="19" style="4" customWidth="1"/>
    <col min="9460" max="9460" width="17.140625" style="4" customWidth="1"/>
    <col min="9461" max="9461" width="47.7109375" style="4" customWidth="1"/>
    <col min="9462" max="9462" width="15.42578125" style="4" customWidth="1"/>
    <col min="9463" max="9463" width="1.7109375" style="4" customWidth="1"/>
    <col min="9464" max="9464" width="22.28515625" style="4" customWidth="1"/>
    <col min="9465" max="9465" width="14.42578125" style="4" customWidth="1"/>
    <col min="9466" max="9466" width="16" style="4" customWidth="1"/>
    <col min="9467" max="9467" width="21.28515625" style="4" customWidth="1"/>
    <col min="9468" max="9468" width="1.7109375" style="4" customWidth="1"/>
    <col min="9469" max="9469" width="17.5703125" style="4" customWidth="1"/>
    <col min="9470" max="9470" width="15.140625" style="4" customWidth="1"/>
    <col min="9471" max="9471" width="15.7109375" style="4" customWidth="1"/>
    <col min="9472" max="9472" width="24.42578125" style="4" customWidth="1"/>
    <col min="9473" max="9473" width="1.7109375" style="4" customWidth="1"/>
    <col min="9474" max="9474" width="20" style="4" customWidth="1"/>
    <col min="9475" max="9475" width="15.140625" style="4" customWidth="1"/>
    <col min="9476" max="9476" width="18.42578125" style="4" customWidth="1"/>
    <col min="9477" max="9477" width="22.28515625" style="4" customWidth="1"/>
    <col min="9478" max="9478" width="17.85546875" style="4" customWidth="1"/>
    <col min="9479" max="9710" width="11.42578125" style="4"/>
    <col min="9711" max="9711" width="2.7109375" style="4" customWidth="1"/>
    <col min="9712" max="9712" width="8.140625" style="4" customWidth="1"/>
    <col min="9713" max="9713" width="18.7109375" style="4" customWidth="1"/>
    <col min="9714" max="9714" width="17.140625" style="4" customWidth="1"/>
    <col min="9715" max="9715" width="19" style="4" customWidth="1"/>
    <col min="9716" max="9716" width="17.140625" style="4" customWidth="1"/>
    <col min="9717" max="9717" width="47.7109375" style="4" customWidth="1"/>
    <col min="9718" max="9718" width="15.42578125" style="4" customWidth="1"/>
    <col min="9719" max="9719" width="1.7109375" style="4" customWidth="1"/>
    <col min="9720" max="9720" width="22.28515625" style="4" customWidth="1"/>
    <col min="9721" max="9721" width="14.42578125" style="4" customWidth="1"/>
    <col min="9722" max="9722" width="16" style="4" customWidth="1"/>
    <col min="9723" max="9723" width="21.28515625" style="4" customWidth="1"/>
    <col min="9724" max="9724" width="1.7109375" style="4" customWidth="1"/>
    <col min="9725" max="9725" width="17.5703125" style="4" customWidth="1"/>
    <col min="9726" max="9726" width="15.140625" style="4" customWidth="1"/>
    <col min="9727" max="9727" width="15.7109375" style="4" customWidth="1"/>
    <col min="9728" max="9728" width="24.42578125" style="4" customWidth="1"/>
    <col min="9729" max="9729" width="1.7109375" style="4" customWidth="1"/>
    <col min="9730" max="9730" width="20" style="4" customWidth="1"/>
    <col min="9731" max="9731" width="15.140625" style="4" customWidth="1"/>
    <col min="9732" max="9732" width="18.42578125" style="4" customWidth="1"/>
    <col min="9733" max="9733" width="22.28515625" style="4" customWidth="1"/>
    <col min="9734" max="9734" width="17.85546875" style="4" customWidth="1"/>
    <col min="9735" max="9966" width="11.42578125" style="4"/>
    <col min="9967" max="9967" width="2.7109375" style="4" customWidth="1"/>
    <col min="9968" max="9968" width="8.140625" style="4" customWidth="1"/>
    <col min="9969" max="9969" width="18.7109375" style="4" customWidth="1"/>
    <col min="9970" max="9970" width="17.140625" style="4" customWidth="1"/>
    <col min="9971" max="9971" width="19" style="4" customWidth="1"/>
    <col min="9972" max="9972" width="17.140625" style="4" customWidth="1"/>
    <col min="9973" max="9973" width="47.7109375" style="4" customWidth="1"/>
    <col min="9974" max="9974" width="15.42578125" style="4" customWidth="1"/>
    <col min="9975" max="9975" width="1.7109375" style="4" customWidth="1"/>
    <col min="9976" max="9976" width="22.28515625" style="4" customWidth="1"/>
    <col min="9977" max="9977" width="14.42578125" style="4" customWidth="1"/>
    <col min="9978" max="9978" width="16" style="4" customWidth="1"/>
    <col min="9979" max="9979" width="21.28515625" style="4" customWidth="1"/>
    <col min="9980" max="9980" width="1.7109375" style="4" customWidth="1"/>
    <col min="9981" max="9981" width="17.5703125" style="4" customWidth="1"/>
    <col min="9982" max="9982" width="15.140625" style="4" customWidth="1"/>
    <col min="9983" max="9983" width="15.7109375" style="4" customWidth="1"/>
    <col min="9984" max="9984" width="24.42578125" style="4" customWidth="1"/>
    <col min="9985" max="9985" width="1.7109375" style="4" customWidth="1"/>
    <col min="9986" max="9986" width="20" style="4" customWidth="1"/>
    <col min="9987" max="9987" width="15.140625" style="4" customWidth="1"/>
    <col min="9988" max="9988" width="18.42578125" style="4" customWidth="1"/>
    <col min="9989" max="9989" width="22.28515625" style="4" customWidth="1"/>
    <col min="9990" max="9990" width="17.85546875" style="4" customWidth="1"/>
    <col min="9991" max="10222" width="11.42578125" style="4"/>
    <col min="10223" max="10223" width="2.7109375" style="4" customWidth="1"/>
    <col min="10224" max="10224" width="8.140625" style="4" customWidth="1"/>
    <col min="10225" max="10225" width="18.7109375" style="4" customWidth="1"/>
    <col min="10226" max="10226" width="17.140625" style="4" customWidth="1"/>
    <col min="10227" max="10227" width="19" style="4" customWidth="1"/>
    <col min="10228" max="10228" width="17.140625" style="4" customWidth="1"/>
    <col min="10229" max="10229" width="47.7109375" style="4" customWidth="1"/>
    <col min="10230" max="10230" width="15.42578125" style="4" customWidth="1"/>
    <col min="10231" max="10231" width="1.7109375" style="4" customWidth="1"/>
    <col min="10232" max="10232" width="22.28515625" style="4" customWidth="1"/>
    <col min="10233" max="10233" width="14.42578125" style="4" customWidth="1"/>
    <col min="10234" max="10234" width="16" style="4" customWidth="1"/>
    <col min="10235" max="10235" width="21.28515625" style="4" customWidth="1"/>
    <col min="10236" max="10236" width="1.7109375" style="4" customWidth="1"/>
    <col min="10237" max="10237" width="17.5703125" style="4" customWidth="1"/>
    <col min="10238" max="10238" width="15.140625" style="4" customWidth="1"/>
    <col min="10239" max="10239" width="15.7109375" style="4" customWidth="1"/>
    <col min="10240" max="10240" width="24.42578125" style="4" customWidth="1"/>
    <col min="10241" max="10241" width="1.7109375" style="4" customWidth="1"/>
    <col min="10242" max="10242" width="20" style="4" customWidth="1"/>
    <col min="10243" max="10243" width="15.140625" style="4" customWidth="1"/>
    <col min="10244" max="10244" width="18.42578125" style="4" customWidth="1"/>
    <col min="10245" max="10245" width="22.28515625" style="4" customWidth="1"/>
    <col min="10246" max="10246" width="17.85546875" style="4" customWidth="1"/>
    <col min="10247" max="10478" width="11.42578125" style="4"/>
    <col min="10479" max="10479" width="2.7109375" style="4" customWidth="1"/>
    <col min="10480" max="10480" width="8.140625" style="4" customWidth="1"/>
    <col min="10481" max="10481" width="18.7109375" style="4" customWidth="1"/>
    <col min="10482" max="10482" width="17.140625" style="4" customWidth="1"/>
    <col min="10483" max="10483" width="19" style="4" customWidth="1"/>
    <col min="10484" max="10484" width="17.140625" style="4" customWidth="1"/>
    <col min="10485" max="10485" width="47.7109375" style="4" customWidth="1"/>
    <col min="10486" max="10486" width="15.42578125" style="4" customWidth="1"/>
    <col min="10487" max="10487" width="1.7109375" style="4" customWidth="1"/>
    <col min="10488" max="10488" width="22.28515625" style="4" customWidth="1"/>
    <col min="10489" max="10489" width="14.42578125" style="4" customWidth="1"/>
    <col min="10490" max="10490" width="16" style="4" customWidth="1"/>
    <col min="10491" max="10491" width="21.28515625" style="4" customWidth="1"/>
    <col min="10492" max="10492" width="1.7109375" style="4" customWidth="1"/>
    <col min="10493" max="10493" width="17.5703125" style="4" customWidth="1"/>
    <col min="10494" max="10494" width="15.140625" style="4" customWidth="1"/>
    <col min="10495" max="10495" width="15.7109375" style="4" customWidth="1"/>
    <col min="10496" max="10496" width="24.42578125" style="4" customWidth="1"/>
    <col min="10497" max="10497" width="1.7109375" style="4" customWidth="1"/>
    <col min="10498" max="10498" width="20" style="4" customWidth="1"/>
    <col min="10499" max="10499" width="15.140625" style="4" customWidth="1"/>
    <col min="10500" max="10500" width="18.42578125" style="4" customWidth="1"/>
    <col min="10501" max="10501" width="22.28515625" style="4" customWidth="1"/>
    <col min="10502" max="10502" width="17.85546875" style="4" customWidth="1"/>
    <col min="10503" max="10734" width="11.42578125" style="4"/>
    <col min="10735" max="10735" width="2.7109375" style="4" customWidth="1"/>
    <col min="10736" max="10736" width="8.140625" style="4" customWidth="1"/>
    <col min="10737" max="10737" width="18.7109375" style="4" customWidth="1"/>
    <col min="10738" max="10738" width="17.140625" style="4" customWidth="1"/>
    <col min="10739" max="10739" width="19" style="4" customWidth="1"/>
    <col min="10740" max="10740" width="17.140625" style="4" customWidth="1"/>
    <col min="10741" max="10741" width="47.7109375" style="4" customWidth="1"/>
    <col min="10742" max="10742" width="15.42578125" style="4" customWidth="1"/>
    <col min="10743" max="10743" width="1.7109375" style="4" customWidth="1"/>
    <col min="10744" max="10744" width="22.28515625" style="4" customWidth="1"/>
    <col min="10745" max="10745" width="14.42578125" style="4" customWidth="1"/>
    <col min="10746" max="10746" width="16" style="4" customWidth="1"/>
    <col min="10747" max="10747" width="21.28515625" style="4" customWidth="1"/>
    <col min="10748" max="10748" width="1.7109375" style="4" customWidth="1"/>
    <col min="10749" max="10749" width="17.5703125" style="4" customWidth="1"/>
    <col min="10750" max="10750" width="15.140625" style="4" customWidth="1"/>
    <col min="10751" max="10751" width="15.7109375" style="4" customWidth="1"/>
    <col min="10752" max="10752" width="24.42578125" style="4" customWidth="1"/>
    <col min="10753" max="10753" width="1.7109375" style="4" customWidth="1"/>
    <col min="10754" max="10754" width="20" style="4" customWidth="1"/>
    <col min="10755" max="10755" width="15.140625" style="4" customWidth="1"/>
    <col min="10756" max="10756" width="18.42578125" style="4" customWidth="1"/>
    <col min="10757" max="10757" width="22.28515625" style="4" customWidth="1"/>
    <col min="10758" max="10758" width="17.85546875" style="4" customWidth="1"/>
    <col min="10759" max="10990" width="11.42578125" style="4"/>
    <col min="10991" max="10991" width="2.7109375" style="4" customWidth="1"/>
    <col min="10992" max="10992" width="8.140625" style="4" customWidth="1"/>
    <col min="10993" max="10993" width="18.7109375" style="4" customWidth="1"/>
    <col min="10994" max="10994" width="17.140625" style="4" customWidth="1"/>
    <col min="10995" max="10995" width="19" style="4" customWidth="1"/>
    <col min="10996" max="10996" width="17.140625" style="4" customWidth="1"/>
    <col min="10997" max="10997" width="47.7109375" style="4" customWidth="1"/>
    <col min="10998" max="10998" width="15.42578125" style="4" customWidth="1"/>
    <col min="10999" max="10999" width="1.7109375" style="4" customWidth="1"/>
    <col min="11000" max="11000" width="22.28515625" style="4" customWidth="1"/>
    <col min="11001" max="11001" width="14.42578125" style="4" customWidth="1"/>
    <col min="11002" max="11002" width="16" style="4" customWidth="1"/>
    <col min="11003" max="11003" width="21.28515625" style="4" customWidth="1"/>
    <col min="11004" max="11004" width="1.7109375" style="4" customWidth="1"/>
    <col min="11005" max="11005" width="17.5703125" style="4" customWidth="1"/>
    <col min="11006" max="11006" width="15.140625" style="4" customWidth="1"/>
    <col min="11007" max="11007" width="15.7109375" style="4" customWidth="1"/>
    <col min="11008" max="11008" width="24.42578125" style="4" customWidth="1"/>
    <col min="11009" max="11009" width="1.7109375" style="4" customWidth="1"/>
    <col min="11010" max="11010" width="20" style="4" customWidth="1"/>
    <col min="11011" max="11011" width="15.140625" style="4" customWidth="1"/>
    <col min="11012" max="11012" width="18.42578125" style="4" customWidth="1"/>
    <col min="11013" max="11013" width="22.28515625" style="4" customWidth="1"/>
    <col min="11014" max="11014" width="17.85546875" style="4" customWidth="1"/>
    <col min="11015" max="11246" width="11.42578125" style="4"/>
    <col min="11247" max="11247" width="2.7109375" style="4" customWidth="1"/>
    <col min="11248" max="11248" width="8.140625" style="4" customWidth="1"/>
    <col min="11249" max="11249" width="18.7109375" style="4" customWidth="1"/>
    <col min="11250" max="11250" width="17.140625" style="4" customWidth="1"/>
    <col min="11251" max="11251" width="19" style="4" customWidth="1"/>
    <col min="11252" max="11252" width="17.140625" style="4" customWidth="1"/>
    <col min="11253" max="11253" width="47.7109375" style="4" customWidth="1"/>
    <col min="11254" max="11254" width="15.42578125" style="4" customWidth="1"/>
    <col min="11255" max="11255" width="1.7109375" style="4" customWidth="1"/>
    <col min="11256" max="11256" width="22.28515625" style="4" customWidth="1"/>
    <col min="11257" max="11257" width="14.42578125" style="4" customWidth="1"/>
    <col min="11258" max="11258" width="16" style="4" customWidth="1"/>
    <col min="11259" max="11259" width="21.28515625" style="4" customWidth="1"/>
    <col min="11260" max="11260" width="1.7109375" style="4" customWidth="1"/>
    <col min="11261" max="11261" width="17.5703125" style="4" customWidth="1"/>
    <col min="11262" max="11262" width="15.140625" style="4" customWidth="1"/>
    <col min="11263" max="11263" width="15.7109375" style="4" customWidth="1"/>
    <col min="11264" max="11264" width="24.42578125" style="4" customWidth="1"/>
    <col min="11265" max="11265" width="1.7109375" style="4" customWidth="1"/>
    <col min="11266" max="11266" width="20" style="4" customWidth="1"/>
    <col min="11267" max="11267" width="15.140625" style="4" customWidth="1"/>
    <col min="11268" max="11268" width="18.42578125" style="4" customWidth="1"/>
    <col min="11269" max="11269" width="22.28515625" style="4" customWidth="1"/>
    <col min="11270" max="11270" width="17.85546875" style="4" customWidth="1"/>
    <col min="11271" max="11502" width="11.42578125" style="4"/>
    <col min="11503" max="11503" width="2.7109375" style="4" customWidth="1"/>
    <col min="11504" max="11504" width="8.140625" style="4" customWidth="1"/>
    <col min="11505" max="11505" width="18.7109375" style="4" customWidth="1"/>
    <col min="11506" max="11506" width="17.140625" style="4" customWidth="1"/>
    <col min="11507" max="11507" width="19" style="4" customWidth="1"/>
    <col min="11508" max="11508" width="17.140625" style="4" customWidth="1"/>
    <col min="11509" max="11509" width="47.7109375" style="4" customWidth="1"/>
    <col min="11510" max="11510" width="15.42578125" style="4" customWidth="1"/>
    <col min="11511" max="11511" width="1.7109375" style="4" customWidth="1"/>
    <col min="11512" max="11512" width="22.28515625" style="4" customWidth="1"/>
    <col min="11513" max="11513" width="14.42578125" style="4" customWidth="1"/>
    <col min="11514" max="11514" width="16" style="4" customWidth="1"/>
    <col min="11515" max="11515" width="21.28515625" style="4" customWidth="1"/>
    <col min="11516" max="11516" width="1.7109375" style="4" customWidth="1"/>
    <col min="11517" max="11517" width="17.5703125" style="4" customWidth="1"/>
    <col min="11518" max="11518" width="15.140625" style="4" customWidth="1"/>
    <col min="11519" max="11519" width="15.7109375" style="4" customWidth="1"/>
    <col min="11520" max="11520" width="24.42578125" style="4" customWidth="1"/>
    <col min="11521" max="11521" width="1.7109375" style="4" customWidth="1"/>
    <col min="11522" max="11522" width="20" style="4" customWidth="1"/>
    <col min="11523" max="11523" width="15.140625" style="4" customWidth="1"/>
    <col min="11524" max="11524" width="18.42578125" style="4" customWidth="1"/>
    <col min="11525" max="11525" width="22.28515625" style="4" customWidth="1"/>
    <col min="11526" max="11526" width="17.85546875" style="4" customWidth="1"/>
    <col min="11527" max="11758" width="11.42578125" style="4"/>
    <col min="11759" max="11759" width="2.7109375" style="4" customWidth="1"/>
    <col min="11760" max="11760" width="8.140625" style="4" customWidth="1"/>
    <col min="11761" max="11761" width="18.7109375" style="4" customWidth="1"/>
    <col min="11762" max="11762" width="17.140625" style="4" customWidth="1"/>
    <col min="11763" max="11763" width="19" style="4" customWidth="1"/>
    <col min="11764" max="11764" width="17.140625" style="4" customWidth="1"/>
    <col min="11765" max="11765" width="47.7109375" style="4" customWidth="1"/>
    <col min="11766" max="11766" width="15.42578125" style="4" customWidth="1"/>
    <col min="11767" max="11767" width="1.7109375" style="4" customWidth="1"/>
    <col min="11768" max="11768" width="22.28515625" style="4" customWidth="1"/>
    <col min="11769" max="11769" width="14.42578125" style="4" customWidth="1"/>
    <col min="11770" max="11770" width="16" style="4" customWidth="1"/>
    <col min="11771" max="11771" width="21.28515625" style="4" customWidth="1"/>
    <col min="11772" max="11772" width="1.7109375" style="4" customWidth="1"/>
    <col min="11773" max="11773" width="17.5703125" style="4" customWidth="1"/>
    <col min="11774" max="11774" width="15.140625" style="4" customWidth="1"/>
    <col min="11775" max="11775" width="15.7109375" style="4" customWidth="1"/>
    <col min="11776" max="11776" width="24.42578125" style="4" customWidth="1"/>
    <col min="11777" max="11777" width="1.7109375" style="4" customWidth="1"/>
    <col min="11778" max="11778" width="20" style="4" customWidth="1"/>
    <col min="11779" max="11779" width="15.140625" style="4" customWidth="1"/>
    <col min="11780" max="11780" width="18.42578125" style="4" customWidth="1"/>
    <col min="11781" max="11781" width="22.28515625" style="4" customWidth="1"/>
    <col min="11782" max="11782" width="17.85546875" style="4" customWidth="1"/>
    <col min="11783" max="12014" width="11.42578125" style="4"/>
    <col min="12015" max="12015" width="2.7109375" style="4" customWidth="1"/>
    <col min="12016" max="12016" width="8.140625" style="4" customWidth="1"/>
    <col min="12017" max="12017" width="18.7109375" style="4" customWidth="1"/>
    <col min="12018" max="12018" width="17.140625" style="4" customWidth="1"/>
    <col min="12019" max="12019" width="19" style="4" customWidth="1"/>
    <col min="12020" max="12020" width="17.140625" style="4" customWidth="1"/>
    <col min="12021" max="12021" width="47.7109375" style="4" customWidth="1"/>
    <col min="12022" max="12022" width="15.42578125" style="4" customWidth="1"/>
    <col min="12023" max="12023" width="1.7109375" style="4" customWidth="1"/>
    <col min="12024" max="12024" width="22.28515625" style="4" customWidth="1"/>
    <col min="12025" max="12025" width="14.42578125" style="4" customWidth="1"/>
    <col min="12026" max="12026" width="16" style="4" customWidth="1"/>
    <col min="12027" max="12027" width="21.28515625" style="4" customWidth="1"/>
    <col min="12028" max="12028" width="1.7109375" style="4" customWidth="1"/>
    <col min="12029" max="12029" width="17.5703125" style="4" customWidth="1"/>
    <col min="12030" max="12030" width="15.140625" style="4" customWidth="1"/>
    <col min="12031" max="12031" width="15.7109375" style="4" customWidth="1"/>
    <col min="12032" max="12032" width="24.42578125" style="4" customWidth="1"/>
    <col min="12033" max="12033" width="1.7109375" style="4" customWidth="1"/>
    <col min="12034" max="12034" width="20" style="4" customWidth="1"/>
    <col min="12035" max="12035" width="15.140625" style="4" customWidth="1"/>
    <col min="12036" max="12036" width="18.42578125" style="4" customWidth="1"/>
    <col min="12037" max="12037" width="22.28515625" style="4" customWidth="1"/>
    <col min="12038" max="12038" width="17.85546875" style="4" customWidth="1"/>
    <col min="12039" max="12270" width="11.42578125" style="4"/>
    <col min="12271" max="12271" width="2.7109375" style="4" customWidth="1"/>
    <col min="12272" max="12272" width="8.140625" style="4" customWidth="1"/>
    <col min="12273" max="12273" width="18.7109375" style="4" customWidth="1"/>
    <col min="12274" max="12274" width="17.140625" style="4" customWidth="1"/>
    <col min="12275" max="12275" width="19" style="4" customWidth="1"/>
    <col min="12276" max="12276" width="17.140625" style="4" customWidth="1"/>
    <col min="12277" max="12277" width="47.7109375" style="4" customWidth="1"/>
    <col min="12278" max="12278" width="15.42578125" style="4" customWidth="1"/>
    <col min="12279" max="12279" width="1.7109375" style="4" customWidth="1"/>
    <col min="12280" max="12280" width="22.28515625" style="4" customWidth="1"/>
    <col min="12281" max="12281" width="14.42578125" style="4" customWidth="1"/>
    <col min="12282" max="12282" width="16" style="4" customWidth="1"/>
    <col min="12283" max="12283" width="21.28515625" style="4" customWidth="1"/>
    <col min="12284" max="12284" width="1.7109375" style="4" customWidth="1"/>
    <col min="12285" max="12285" width="17.5703125" style="4" customWidth="1"/>
    <col min="12286" max="12286" width="15.140625" style="4" customWidth="1"/>
    <col min="12287" max="12287" width="15.7109375" style="4" customWidth="1"/>
    <col min="12288" max="12288" width="24.42578125" style="4" customWidth="1"/>
    <col min="12289" max="12289" width="1.7109375" style="4" customWidth="1"/>
    <col min="12290" max="12290" width="20" style="4" customWidth="1"/>
    <col min="12291" max="12291" width="15.140625" style="4" customWidth="1"/>
    <col min="12292" max="12292" width="18.42578125" style="4" customWidth="1"/>
    <col min="12293" max="12293" width="22.28515625" style="4" customWidth="1"/>
    <col min="12294" max="12294" width="17.85546875" style="4" customWidth="1"/>
    <col min="12295" max="12526" width="11.42578125" style="4"/>
    <col min="12527" max="12527" width="2.7109375" style="4" customWidth="1"/>
    <col min="12528" max="12528" width="8.140625" style="4" customWidth="1"/>
    <col min="12529" max="12529" width="18.7109375" style="4" customWidth="1"/>
    <col min="12530" max="12530" width="17.140625" style="4" customWidth="1"/>
    <col min="12531" max="12531" width="19" style="4" customWidth="1"/>
    <col min="12532" max="12532" width="17.140625" style="4" customWidth="1"/>
    <col min="12533" max="12533" width="47.7109375" style="4" customWidth="1"/>
    <col min="12534" max="12534" width="15.42578125" style="4" customWidth="1"/>
    <col min="12535" max="12535" width="1.7109375" style="4" customWidth="1"/>
    <col min="12536" max="12536" width="22.28515625" style="4" customWidth="1"/>
    <col min="12537" max="12537" width="14.42578125" style="4" customWidth="1"/>
    <col min="12538" max="12538" width="16" style="4" customWidth="1"/>
    <col min="12539" max="12539" width="21.28515625" style="4" customWidth="1"/>
    <col min="12540" max="12540" width="1.7109375" style="4" customWidth="1"/>
    <col min="12541" max="12541" width="17.5703125" style="4" customWidth="1"/>
    <col min="12542" max="12542" width="15.140625" style="4" customWidth="1"/>
    <col min="12543" max="12543" width="15.7109375" style="4" customWidth="1"/>
    <col min="12544" max="12544" width="24.42578125" style="4" customWidth="1"/>
    <col min="12545" max="12545" width="1.7109375" style="4" customWidth="1"/>
    <col min="12546" max="12546" width="20" style="4" customWidth="1"/>
    <col min="12547" max="12547" width="15.140625" style="4" customWidth="1"/>
    <col min="12548" max="12548" width="18.42578125" style="4" customWidth="1"/>
    <col min="12549" max="12549" width="22.28515625" style="4" customWidth="1"/>
    <col min="12550" max="12550" width="17.85546875" style="4" customWidth="1"/>
    <col min="12551" max="12782" width="11.42578125" style="4"/>
    <col min="12783" max="12783" width="2.7109375" style="4" customWidth="1"/>
    <col min="12784" max="12784" width="8.140625" style="4" customWidth="1"/>
    <col min="12785" max="12785" width="18.7109375" style="4" customWidth="1"/>
    <col min="12786" max="12786" width="17.140625" style="4" customWidth="1"/>
    <col min="12787" max="12787" width="19" style="4" customWidth="1"/>
    <col min="12788" max="12788" width="17.140625" style="4" customWidth="1"/>
    <col min="12789" max="12789" width="47.7109375" style="4" customWidth="1"/>
    <col min="12790" max="12790" width="15.42578125" style="4" customWidth="1"/>
    <col min="12791" max="12791" width="1.7109375" style="4" customWidth="1"/>
    <col min="12792" max="12792" width="22.28515625" style="4" customWidth="1"/>
    <col min="12793" max="12793" width="14.42578125" style="4" customWidth="1"/>
    <col min="12794" max="12794" width="16" style="4" customWidth="1"/>
    <col min="12795" max="12795" width="21.28515625" style="4" customWidth="1"/>
    <col min="12796" max="12796" width="1.7109375" style="4" customWidth="1"/>
    <col min="12797" max="12797" width="17.5703125" style="4" customWidth="1"/>
    <col min="12798" max="12798" width="15.140625" style="4" customWidth="1"/>
    <col min="12799" max="12799" width="15.7109375" style="4" customWidth="1"/>
    <col min="12800" max="12800" width="24.42578125" style="4" customWidth="1"/>
    <col min="12801" max="12801" width="1.7109375" style="4" customWidth="1"/>
    <col min="12802" max="12802" width="20" style="4" customWidth="1"/>
    <col min="12803" max="12803" width="15.140625" style="4" customWidth="1"/>
    <col min="12804" max="12804" width="18.42578125" style="4" customWidth="1"/>
    <col min="12805" max="12805" width="22.28515625" style="4" customWidth="1"/>
    <col min="12806" max="12806" width="17.85546875" style="4" customWidth="1"/>
    <col min="12807" max="13038" width="11.42578125" style="4"/>
    <col min="13039" max="13039" width="2.7109375" style="4" customWidth="1"/>
    <col min="13040" max="13040" width="8.140625" style="4" customWidth="1"/>
    <col min="13041" max="13041" width="18.7109375" style="4" customWidth="1"/>
    <col min="13042" max="13042" width="17.140625" style="4" customWidth="1"/>
    <col min="13043" max="13043" width="19" style="4" customWidth="1"/>
    <col min="13044" max="13044" width="17.140625" style="4" customWidth="1"/>
    <col min="13045" max="13045" width="47.7109375" style="4" customWidth="1"/>
    <col min="13046" max="13046" width="15.42578125" style="4" customWidth="1"/>
    <col min="13047" max="13047" width="1.7109375" style="4" customWidth="1"/>
    <col min="13048" max="13048" width="22.28515625" style="4" customWidth="1"/>
    <col min="13049" max="13049" width="14.42578125" style="4" customWidth="1"/>
    <col min="13050" max="13050" width="16" style="4" customWidth="1"/>
    <col min="13051" max="13051" width="21.28515625" style="4" customWidth="1"/>
    <col min="13052" max="13052" width="1.7109375" style="4" customWidth="1"/>
    <col min="13053" max="13053" width="17.5703125" style="4" customWidth="1"/>
    <col min="13054" max="13054" width="15.140625" style="4" customWidth="1"/>
    <col min="13055" max="13055" width="15.7109375" style="4" customWidth="1"/>
    <col min="13056" max="13056" width="24.42578125" style="4" customWidth="1"/>
    <col min="13057" max="13057" width="1.7109375" style="4" customWidth="1"/>
    <col min="13058" max="13058" width="20" style="4" customWidth="1"/>
    <col min="13059" max="13059" width="15.140625" style="4" customWidth="1"/>
    <col min="13060" max="13060" width="18.42578125" style="4" customWidth="1"/>
    <col min="13061" max="13061" width="22.28515625" style="4" customWidth="1"/>
    <col min="13062" max="13062" width="17.85546875" style="4" customWidth="1"/>
    <col min="13063" max="13294" width="11.42578125" style="4"/>
    <col min="13295" max="13295" width="2.7109375" style="4" customWidth="1"/>
    <col min="13296" max="13296" width="8.140625" style="4" customWidth="1"/>
    <col min="13297" max="13297" width="18.7109375" style="4" customWidth="1"/>
    <col min="13298" max="13298" width="17.140625" style="4" customWidth="1"/>
    <col min="13299" max="13299" width="19" style="4" customWidth="1"/>
    <col min="13300" max="13300" width="17.140625" style="4" customWidth="1"/>
    <col min="13301" max="13301" width="47.7109375" style="4" customWidth="1"/>
    <col min="13302" max="13302" width="15.42578125" style="4" customWidth="1"/>
    <col min="13303" max="13303" width="1.7109375" style="4" customWidth="1"/>
    <col min="13304" max="13304" width="22.28515625" style="4" customWidth="1"/>
    <col min="13305" max="13305" width="14.42578125" style="4" customWidth="1"/>
    <col min="13306" max="13306" width="16" style="4" customWidth="1"/>
    <col min="13307" max="13307" width="21.28515625" style="4" customWidth="1"/>
    <col min="13308" max="13308" width="1.7109375" style="4" customWidth="1"/>
    <col min="13309" max="13309" width="17.5703125" style="4" customWidth="1"/>
    <col min="13310" max="13310" width="15.140625" style="4" customWidth="1"/>
    <col min="13311" max="13311" width="15.7109375" style="4" customWidth="1"/>
    <col min="13312" max="13312" width="24.42578125" style="4" customWidth="1"/>
    <col min="13313" max="13313" width="1.7109375" style="4" customWidth="1"/>
    <col min="13314" max="13314" width="20" style="4" customWidth="1"/>
    <col min="13315" max="13315" width="15.140625" style="4" customWidth="1"/>
    <col min="13316" max="13316" width="18.42578125" style="4" customWidth="1"/>
    <col min="13317" max="13317" width="22.28515625" style="4" customWidth="1"/>
    <col min="13318" max="13318" width="17.85546875" style="4" customWidth="1"/>
    <col min="13319" max="13550" width="11.42578125" style="4"/>
    <col min="13551" max="13551" width="2.7109375" style="4" customWidth="1"/>
    <col min="13552" max="13552" width="8.140625" style="4" customWidth="1"/>
    <col min="13553" max="13553" width="18.7109375" style="4" customWidth="1"/>
    <col min="13554" max="13554" width="17.140625" style="4" customWidth="1"/>
    <col min="13555" max="13555" width="19" style="4" customWidth="1"/>
    <col min="13556" max="13556" width="17.140625" style="4" customWidth="1"/>
    <col min="13557" max="13557" width="47.7109375" style="4" customWidth="1"/>
    <col min="13558" max="13558" width="15.42578125" style="4" customWidth="1"/>
    <col min="13559" max="13559" width="1.7109375" style="4" customWidth="1"/>
    <col min="13560" max="13560" width="22.28515625" style="4" customWidth="1"/>
    <col min="13561" max="13561" width="14.42578125" style="4" customWidth="1"/>
    <col min="13562" max="13562" width="16" style="4" customWidth="1"/>
    <col min="13563" max="13563" width="21.28515625" style="4" customWidth="1"/>
    <col min="13564" max="13564" width="1.7109375" style="4" customWidth="1"/>
    <col min="13565" max="13565" width="17.5703125" style="4" customWidth="1"/>
    <col min="13566" max="13566" width="15.140625" style="4" customWidth="1"/>
    <col min="13567" max="13567" width="15.7109375" style="4" customWidth="1"/>
    <col min="13568" max="13568" width="24.42578125" style="4" customWidth="1"/>
    <col min="13569" max="13569" width="1.7109375" style="4" customWidth="1"/>
    <col min="13570" max="13570" width="20" style="4" customWidth="1"/>
    <col min="13571" max="13571" width="15.140625" style="4" customWidth="1"/>
    <col min="13572" max="13572" width="18.42578125" style="4" customWidth="1"/>
    <col min="13573" max="13573" width="22.28515625" style="4" customWidth="1"/>
    <col min="13574" max="13574" width="17.85546875" style="4" customWidth="1"/>
    <col min="13575" max="13806" width="11.42578125" style="4"/>
    <col min="13807" max="13807" width="2.7109375" style="4" customWidth="1"/>
    <col min="13808" max="13808" width="8.140625" style="4" customWidth="1"/>
    <col min="13809" max="13809" width="18.7109375" style="4" customWidth="1"/>
    <col min="13810" max="13810" width="17.140625" style="4" customWidth="1"/>
    <col min="13811" max="13811" width="19" style="4" customWidth="1"/>
    <col min="13812" max="13812" width="17.140625" style="4" customWidth="1"/>
    <col min="13813" max="13813" width="47.7109375" style="4" customWidth="1"/>
    <col min="13814" max="13814" width="15.42578125" style="4" customWidth="1"/>
    <col min="13815" max="13815" width="1.7109375" style="4" customWidth="1"/>
    <col min="13816" max="13816" width="22.28515625" style="4" customWidth="1"/>
    <col min="13817" max="13817" width="14.42578125" style="4" customWidth="1"/>
    <col min="13818" max="13818" width="16" style="4" customWidth="1"/>
    <col min="13819" max="13819" width="21.28515625" style="4" customWidth="1"/>
    <col min="13820" max="13820" width="1.7109375" style="4" customWidth="1"/>
    <col min="13821" max="13821" width="17.5703125" style="4" customWidth="1"/>
    <col min="13822" max="13822" width="15.140625" style="4" customWidth="1"/>
    <col min="13823" max="13823" width="15.7109375" style="4" customWidth="1"/>
    <col min="13824" max="13824" width="24.42578125" style="4" customWidth="1"/>
    <col min="13825" max="13825" width="1.7109375" style="4" customWidth="1"/>
    <col min="13826" max="13826" width="20" style="4" customWidth="1"/>
    <col min="13827" max="13827" width="15.140625" style="4" customWidth="1"/>
    <col min="13828" max="13828" width="18.42578125" style="4" customWidth="1"/>
    <col min="13829" max="13829" width="22.28515625" style="4" customWidth="1"/>
    <col min="13830" max="13830" width="17.85546875" style="4" customWidth="1"/>
    <col min="13831" max="14062" width="11.42578125" style="4"/>
    <col min="14063" max="14063" width="2.7109375" style="4" customWidth="1"/>
    <col min="14064" max="14064" width="8.140625" style="4" customWidth="1"/>
    <col min="14065" max="14065" width="18.7109375" style="4" customWidth="1"/>
    <col min="14066" max="14066" width="17.140625" style="4" customWidth="1"/>
    <col min="14067" max="14067" width="19" style="4" customWidth="1"/>
    <col min="14068" max="14068" width="17.140625" style="4" customWidth="1"/>
    <col min="14069" max="14069" width="47.7109375" style="4" customWidth="1"/>
    <col min="14070" max="14070" width="15.42578125" style="4" customWidth="1"/>
    <col min="14071" max="14071" width="1.7109375" style="4" customWidth="1"/>
    <col min="14072" max="14072" width="22.28515625" style="4" customWidth="1"/>
    <col min="14073" max="14073" width="14.42578125" style="4" customWidth="1"/>
    <col min="14074" max="14074" width="16" style="4" customWidth="1"/>
    <col min="14075" max="14075" width="21.28515625" style="4" customWidth="1"/>
    <col min="14076" max="14076" width="1.7109375" style="4" customWidth="1"/>
    <col min="14077" max="14077" width="17.5703125" style="4" customWidth="1"/>
    <col min="14078" max="14078" width="15.140625" style="4" customWidth="1"/>
    <col min="14079" max="14079" width="15.7109375" style="4" customWidth="1"/>
    <col min="14080" max="14080" width="24.42578125" style="4" customWidth="1"/>
    <col min="14081" max="14081" width="1.7109375" style="4" customWidth="1"/>
    <col min="14082" max="14082" width="20" style="4" customWidth="1"/>
    <col min="14083" max="14083" width="15.140625" style="4" customWidth="1"/>
    <col min="14084" max="14084" width="18.42578125" style="4" customWidth="1"/>
    <col min="14085" max="14085" width="22.28515625" style="4" customWidth="1"/>
    <col min="14086" max="14086" width="17.85546875" style="4" customWidth="1"/>
    <col min="14087" max="14318" width="11.42578125" style="4"/>
    <col min="14319" max="14319" width="2.7109375" style="4" customWidth="1"/>
    <col min="14320" max="14320" width="8.140625" style="4" customWidth="1"/>
    <col min="14321" max="14321" width="18.7109375" style="4" customWidth="1"/>
    <col min="14322" max="14322" width="17.140625" style="4" customWidth="1"/>
    <col min="14323" max="14323" width="19" style="4" customWidth="1"/>
    <col min="14324" max="14324" width="17.140625" style="4" customWidth="1"/>
    <col min="14325" max="14325" width="47.7109375" style="4" customWidth="1"/>
    <col min="14326" max="14326" width="15.42578125" style="4" customWidth="1"/>
    <col min="14327" max="14327" width="1.7109375" style="4" customWidth="1"/>
    <col min="14328" max="14328" width="22.28515625" style="4" customWidth="1"/>
    <col min="14329" max="14329" width="14.42578125" style="4" customWidth="1"/>
    <col min="14330" max="14330" width="16" style="4" customWidth="1"/>
    <col min="14331" max="14331" width="21.28515625" style="4" customWidth="1"/>
    <col min="14332" max="14332" width="1.7109375" style="4" customWidth="1"/>
    <col min="14333" max="14333" width="17.5703125" style="4" customWidth="1"/>
    <col min="14334" max="14334" width="15.140625" style="4" customWidth="1"/>
    <col min="14335" max="14335" width="15.7109375" style="4" customWidth="1"/>
    <col min="14336" max="14336" width="24.42578125" style="4" customWidth="1"/>
    <col min="14337" max="14337" width="1.7109375" style="4" customWidth="1"/>
    <col min="14338" max="14338" width="20" style="4" customWidth="1"/>
    <col min="14339" max="14339" width="15.140625" style="4" customWidth="1"/>
    <col min="14340" max="14340" width="18.42578125" style="4" customWidth="1"/>
    <col min="14341" max="14341" width="22.28515625" style="4" customWidth="1"/>
    <col min="14342" max="14342" width="17.85546875" style="4" customWidth="1"/>
    <col min="14343" max="14574" width="11.42578125" style="4"/>
    <col min="14575" max="14575" width="2.7109375" style="4" customWidth="1"/>
    <col min="14576" max="14576" width="8.140625" style="4" customWidth="1"/>
    <col min="14577" max="14577" width="18.7109375" style="4" customWidth="1"/>
    <col min="14578" max="14578" width="17.140625" style="4" customWidth="1"/>
    <col min="14579" max="14579" width="19" style="4" customWidth="1"/>
    <col min="14580" max="14580" width="17.140625" style="4" customWidth="1"/>
    <col min="14581" max="14581" width="47.7109375" style="4" customWidth="1"/>
    <col min="14582" max="14582" width="15.42578125" style="4" customWidth="1"/>
    <col min="14583" max="14583" width="1.7109375" style="4" customWidth="1"/>
    <col min="14584" max="14584" width="22.28515625" style="4" customWidth="1"/>
    <col min="14585" max="14585" width="14.42578125" style="4" customWidth="1"/>
    <col min="14586" max="14586" width="16" style="4" customWidth="1"/>
    <col min="14587" max="14587" width="21.28515625" style="4" customWidth="1"/>
    <col min="14588" max="14588" width="1.7109375" style="4" customWidth="1"/>
    <col min="14589" max="14589" width="17.5703125" style="4" customWidth="1"/>
    <col min="14590" max="14590" width="15.140625" style="4" customWidth="1"/>
    <col min="14591" max="14591" width="15.7109375" style="4" customWidth="1"/>
    <col min="14592" max="14592" width="24.42578125" style="4" customWidth="1"/>
    <col min="14593" max="14593" width="1.7109375" style="4" customWidth="1"/>
    <col min="14594" max="14594" width="20" style="4" customWidth="1"/>
    <col min="14595" max="14595" width="15.140625" style="4" customWidth="1"/>
    <col min="14596" max="14596" width="18.42578125" style="4" customWidth="1"/>
    <col min="14597" max="14597" width="22.28515625" style="4" customWidth="1"/>
    <col min="14598" max="14598" width="17.85546875" style="4" customWidth="1"/>
    <col min="14599" max="14830" width="11.42578125" style="4"/>
    <col min="14831" max="14831" width="2.7109375" style="4" customWidth="1"/>
    <col min="14832" max="14832" width="8.140625" style="4" customWidth="1"/>
    <col min="14833" max="14833" width="18.7109375" style="4" customWidth="1"/>
    <col min="14834" max="14834" width="17.140625" style="4" customWidth="1"/>
    <col min="14835" max="14835" width="19" style="4" customWidth="1"/>
    <col min="14836" max="14836" width="17.140625" style="4" customWidth="1"/>
    <col min="14837" max="14837" width="47.7109375" style="4" customWidth="1"/>
    <col min="14838" max="14838" width="15.42578125" style="4" customWidth="1"/>
    <col min="14839" max="14839" width="1.7109375" style="4" customWidth="1"/>
    <col min="14840" max="14840" width="22.28515625" style="4" customWidth="1"/>
    <col min="14841" max="14841" width="14.42578125" style="4" customWidth="1"/>
    <col min="14842" max="14842" width="16" style="4" customWidth="1"/>
    <col min="14843" max="14843" width="21.28515625" style="4" customWidth="1"/>
    <col min="14844" max="14844" width="1.7109375" style="4" customWidth="1"/>
    <col min="14845" max="14845" width="17.5703125" style="4" customWidth="1"/>
    <col min="14846" max="14846" width="15.140625" style="4" customWidth="1"/>
    <col min="14847" max="14847" width="15.7109375" style="4" customWidth="1"/>
    <col min="14848" max="14848" width="24.42578125" style="4" customWidth="1"/>
    <col min="14849" max="14849" width="1.7109375" style="4" customWidth="1"/>
    <col min="14850" max="14850" width="20" style="4" customWidth="1"/>
    <col min="14851" max="14851" width="15.140625" style="4" customWidth="1"/>
    <col min="14852" max="14852" width="18.42578125" style="4" customWidth="1"/>
    <col min="14853" max="14853" width="22.28515625" style="4" customWidth="1"/>
    <col min="14854" max="14854" width="17.85546875" style="4" customWidth="1"/>
    <col min="14855" max="15086" width="11.42578125" style="4"/>
    <col min="15087" max="15087" width="2.7109375" style="4" customWidth="1"/>
    <col min="15088" max="15088" width="8.140625" style="4" customWidth="1"/>
    <col min="15089" max="15089" width="18.7109375" style="4" customWidth="1"/>
    <col min="15090" max="15090" width="17.140625" style="4" customWidth="1"/>
    <col min="15091" max="15091" width="19" style="4" customWidth="1"/>
    <col min="15092" max="15092" width="17.140625" style="4" customWidth="1"/>
    <col min="15093" max="15093" width="47.7109375" style="4" customWidth="1"/>
    <col min="15094" max="15094" width="15.42578125" style="4" customWidth="1"/>
    <col min="15095" max="15095" width="1.7109375" style="4" customWidth="1"/>
    <col min="15096" max="15096" width="22.28515625" style="4" customWidth="1"/>
    <col min="15097" max="15097" width="14.42578125" style="4" customWidth="1"/>
    <col min="15098" max="15098" width="16" style="4" customWidth="1"/>
    <col min="15099" max="15099" width="21.28515625" style="4" customWidth="1"/>
    <col min="15100" max="15100" width="1.7109375" style="4" customWidth="1"/>
    <col min="15101" max="15101" width="17.5703125" style="4" customWidth="1"/>
    <col min="15102" max="15102" width="15.140625" style="4" customWidth="1"/>
    <col min="15103" max="15103" width="15.7109375" style="4" customWidth="1"/>
    <col min="15104" max="15104" width="24.42578125" style="4" customWidth="1"/>
    <col min="15105" max="15105" width="1.7109375" style="4" customWidth="1"/>
    <col min="15106" max="15106" width="20" style="4" customWidth="1"/>
    <col min="15107" max="15107" width="15.140625" style="4" customWidth="1"/>
    <col min="15108" max="15108" width="18.42578125" style="4" customWidth="1"/>
    <col min="15109" max="15109" width="22.28515625" style="4" customWidth="1"/>
    <col min="15110" max="15110" width="17.85546875" style="4" customWidth="1"/>
    <col min="15111" max="15342" width="11.42578125" style="4"/>
    <col min="15343" max="15343" width="2.7109375" style="4" customWidth="1"/>
    <col min="15344" max="15344" width="8.140625" style="4" customWidth="1"/>
    <col min="15345" max="15345" width="18.7109375" style="4" customWidth="1"/>
    <col min="15346" max="15346" width="17.140625" style="4" customWidth="1"/>
    <col min="15347" max="15347" width="19" style="4" customWidth="1"/>
    <col min="15348" max="15348" width="17.140625" style="4" customWidth="1"/>
    <col min="15349" max="15349" width="47.7109375" style="4" customWidth="1"/>
    <col min="15350" max="15350" width="15.42578125" style="4" customWidth="1"/>
    <col min="15351" max="15351" width="1.7109375" style="4" customWidth="1"/>
    <col min="15352" max="15352" width="22.28515625" style="4" customWidth="1"/>
    <col min="15353" max="15353" width="14.42578125" style="4" customWidth="1"/>
    <col min="15354" max="15354" width="16" style="4" customWidth="1"/>
    <col min="15355" max="15355" width="21.28515625" style="4" customWidth="1"/>
    <col min="15356" max="15356" width="1.7109375" style="4" customWidth="1"/>
    <col min="15357" max="15357" width="17.5703125" style="4" customWidth="1"/>
    <col min="15358" max="15358" width="15.140625" style="4" customWidth="1"/>
    <col min="15359" max="15359" width="15.7109375" style="4" customWidth="1"/>
    <col min="15360" max="15360" width="24.42578125" style="4" customWidth="1"/>
    <col min="15361" max="15361" width="1.7109375" style="4" customWidth="1"/>
    <col min="15362" max="15362" width="20" style="4" customWidth="1"/>
    <col min="15363" max="15363" width="15.140625" style="4" customWidth="1"/>
    <col min="15364" max="15364" width="18.42578125" style="4" customWidth="1"/>
    <col min="15365" max="15365" width="22.28515625" style="4" customWidth="1"/>
    <col min="15366" max="15366" width="17.85546875" style="4" customWidth="1"/>
    <col min="15367" max="15598" width="11.42578125" style="4"/>
    <col min="15599" max="15599" width="2.7109375" style="4" customWidth="1"/>
    <col min="15600" max="15600" width="8.140625" style="4" customWidth="1"/>
    <col min="15601" max="15601" width="18.7109375" style="4" customWidth="1"/>
    <col min="15602" max="15602" width="17.140625" style="4" customWidth="1"/>
    <col min="15603" max="15603" width="19" style="4" customWidth="1"/>
    <col min="15604" max="15604" width="17.140625" style="4" customWidth="1"/>
    <col min="15605" max="15605" width="47.7109375" style="4" customWidth="1"/>
    <col min="15606" max="15606" width="15.42578125" style="4" customWidth="1"/>
    <col min="15607" max="15607" width="1.7109375" style="4" customWidth="1"/>
    <col min="15608" max="15608" width="22.28515625" style="4" customWidth="1"/>
    <col min="15609" max="15609" width="14.42578125" style="4" customWidth="1"/>
    <col min="15610" max="15610" width="16" style="4" customWidth="1"/>
    <col min="15611" max="15611" width="21.28515625" style="4" customWidth="1"/>
    <col min="15612" max="15612" width="1.7109375" style="4" customWidth="1"/>
    <col min="15613" max="15613" width="17.5703125" style="4" customWidth="1"/>
    <col min="15614" max="15614" width="15.140625" style="4" customWidth="1"/>
    <col min="15615" max="15615" width="15.7109375" style="4" customWidth="1"/>
    <col min="15616" max="15616" width="24.42578125" style="4" customWidth="1"/>
    <col min="15617" max="15617" width="1.7109375" style="4" customWidth="1"/>
    <col min="15618" max="15618" width="20" style="4" customWidth="1"/>
    <col min="15619" max="15619" width="15.140625" style="4" customWidth="1"/>
    <col min="15620" max="15620" width="18.42578125" style="4" customWidth="1"/>
    <col min="15621" max="15621" width="22.28515625" style="4" customWidth="1"/>
    <col min="15622" max="15622" width="17.85546875" style="4" customWidth="1"/>
    <col min="15623" max="15854" width="11.42578125" style="4"/>
    <col min="15855" max="15855" width="2.7109375" style="4" customWidth="1"/>
    <col min="15856" max="15856" width="8.140625" style="4" customWidth="1"/>
    <col min="15857" max="15857" width="18.7109375" style="4" customWidth="1"/>
    <col min="15858" max="15858" width="17.140625" style="4" customWidth="1"/>
    <col min="15859" max="15859" width="19" style="4" customWidth="1"/>
    <col min="15860" max="15860" width="17.140625" style="4" customWidth="1"/>
    <col min="15861" max="15861" width="47.7109375" style="4" customWidth="1"/>
    <col min="15862" max="15862" width="15.42578125" style="4" customWidth="1"/>
    <col min="15863" max="15863" width="1.7109375" style="4" customWidth="1"/>
    <col min="15864" max="15864" width="22.28515625" style="4" customWidth="1"/>
    <col min="15865" max="15865" width="14.42578125" style="4" customWidth="1"/>
    <col min="15866" max="15866" width="16" style="4" customWidth="1"/>
    <col min="15867" max="15867" width="21.28515625" style="4" customWidth="1"/>
    <col min="15868" max="15868" width="1.7109375" style="4" customWidth="1"/>
    <col min="15869" max="15869" width="17.5703125" style="4" customWidth="1"/>
    <col min="15870" max="15870" width="15.140625" style="4" customWidth="1"/>
    <col min="15871" max="15871" width="15.7109375" style="4" customWidth="1"/>
    <col min="15872" max="15872" width="24.42578125" style="4" customWidth="1"/>
    <col min="15873" max="15873" width="1.7109375" style="4" customWidth="1"/>
    <col min="15874" max="15874" width="20" style="4" customWidth="1"/>
    <col min="15875" max="15875" width="15.140625" style="4" customWidth="1"/>
    <col min="15876" max="15876" width="18.42578125" style="4" customWidth="1"/>
    <col min="15877" max="15877" width="22.28515625" style="4" customWidth="1"/>
    <col min="15878" max="15878" width="17.85546875" style="4" customWidth="1"/>
    <col min="15879" max="16110" width="11.42578125" style="4"/>
    <col min="16111" max="16111" width="2.7109375" style="4" customWidth="1"/>
    <col min="16112" max="16112" width="8.140625" style="4" customWidth="1"/>
    <col min="16113" max="16113" width="18.7109375" style="4" customWidth="1"/>
    <col min="16114" max="16114" width="17.140625" style="4" customWidth="1"/>
    <col min="16115" max="16115" width="19" style="4" customWidth="1"/>
    <col min="16116" max="16116" width="17.140625" style="4" customWidth="1"/>
    <col min="16117" max="16117" width="47.7109375" style="4" customWidth="1"/>
    <col min="16118" max="16118" width="15.42578125" style="4" customWidth="1"/>
    <col min="16119" max="16119" width="1.7109375" style="4" customWidth="1"/>
    <col min="16120" max="16120" width="22.28515625" style="4" customWidth="1"/>
    <col min="16121" max="16121" width="14.42578125" style="4" customWidth="1"/>
    <col min="16122" max="16122" width="16" style="4" customWidth="1"/>
    <col min="16123" max="16123" width="21.28515625" style="4" customWidth="1"/>
    <col min="16124" max="16124" width="1.7109375" style="4" customWidth="1"/>
    <col min="16125" max="16125" width="17.5703125" style="4" customWidth="1"/>
    <col min="16126" max="16126" width="15.140625" style="4" customWidth="1"/>
    <col min="16127" max="16127" width="15.7109375" style="4" customWidth="1"/>
    <col min="16128" max="16128" width="24.42578125" style="4" customWidth="1"/>
    <col min="16129" max="16129" width="1.7109375" style="4" customWidth="1"/>
    <col min="16130" max="16130" width="20" style="4" customWidth="1"/>
    <col min="16131" max="16131" width="15.140625" style="4" customWidth="1"/>
    <col min="16132" max="16132" width="18.42578125" style="4" customWidth="1"/>
    <col min="16133" max="16133" width="22.28515625" style="4" customWidth="1"/>
    <col min="16134" max="16134" width="17.85546875" style="4" customWidth="1"/>
    <col min="16135" max="16384" width="11.42578125" style="4"/>
  </cols>
  <sheetData>
    <row r="1" spans="1:27" ht="16.5" hidden="1" customHeight="1">
      <c r="A1" s="11"/>
      <c r="B1" s="12"/>
      <c r="C1" s="12"/>
      <c r="D1" s="12"/>
      <c r="E1" s="12"/>
      <c r="F1" s="11"/>
      <c r="G1" s="11"/>
      <c r="H1" s="152"/>
      <c r="I1" s="11"/>
      <c r="J1" s="152"/>
      <c r="K1" s="11"/>
      <c r="L1" s="11"/>
      <c r="M1" s="11"/>
      <c r="N1" s="152"/>
      <c r="O1" s="11"/>
      <c r="P1" s="11"/>
      <c r="Q1" s="11"/>
      <c r="R1" s="11"/>
      <c r="S1" s="11"/>
      <c r="T1" s="11"/>
      <c r="U1" s="11"/>
      <c r="V1" s="11"/>
      <c r="W1" s="11"/>
      <c r="X1" s="11"/>
      <c r="Y1" s="11"/>
      <c r="Z1" s="11"/>
    </row>
    <row r="2" spans="1:27" ht="29.25" customHeight="1" thickBot="1">
      <c r="A2" s="11"/>
      <c r="B2" s="230" t="s">
        <v>0</v>
      </c>
      <c r="C2" s="231"/>
      <c r="D2" s="231"/>
      <c r="E2" s="231"/>
      <c r="F2" s="231"/>
      <c r="G2" s="231"/>
      <c r="H2" s="231"/>
      <c r="I2" s="231"/>
      <c r="J2" s="231"/>
      <c r="K2" s="231"/>
      <c r="L2" s="231"/>
      <c r="M2" s="231"/>
      <c r="N2" s="231"/>
      <c r="O2" s="231"/>
      <c r="P2" s="231"/>
      <c r="Q2" s="231"/>
      <c r="R2" s="231"/>
      <c r="S2" s="231"/>
      <c r="T2" s="231"/>
      <c r="U2" s="231"/>
      <c r="V2" s="231"/>
      <c r="W2" s="231"/>
      <c r="X2" s="232"/>
      <c r="Y2" s="11"/>
      <c r="Z2" s="11"/>
    </row>
    <row r="3" spans="1:27" ht="146.25" customHeight="1" thickBot="1">
      <c r="A3" s="11"/>
      <c r="B3" s="247"/>
      <c r="C3" s="248"/>
      <c r="D3" s="244" t="s">
        <v>73</v>
      </c>
      <c r="E3" s="245"/>
      <c r="F3" s="245"/>
      <c r="G3" s="245"/>
      <c r="H3" s="245"/>
      <c r="I3" s="245"/>
      <c r="J3" s="245"/>
      <c r="K3" s="245"/>
      <c r="L3" s="245"/>
      <c r="M3" s="245"/>
      <c r="N3" s="245"/>
      <c r="O3" s="245"/>
      <c r="P3" s="245"/>
      <c r="Q3" s="245"/>
      <c r="R3" s="245"/>
      <c r="S3" s="245"/>
      <c r="T3" s="245"/>
      <c r="U3" s="245"/>
      <c r="V3" s="245"/>
      <c r="W3" s="245"/>
      <c r="X3" s="246"/>
      <c r="Y3" s="11"/>
      <c r="Z3" s="11"/>
    </row>
    <row r="4" spans="1:27" ht="24" customHeight="1" thickBot="1">
      <c r="A4" s="11"/>
      <c r="B4" s="212" t="s">
        <v>1</v>
      </c>
      <c r="C4" s="213"/>
      <c r="D4" s="213"/>
      <c r="E4" s="214"/>
      <c r="F4" s="176"/>
      <c r="G4" s="221" t="s">
        <v>12</v>
      </c>
      <c r="H4" s="176"/>
      <c r="I4" s="221" t="s">
        <v>91</v>
      </c>
      <c r="J4" s="176"/>
      <c r="K4" s="221" t="s">
        <v>84</v>
      </c>
      <c r="L4" s="176"/>
      <c r="M4" s="221" t="s">
        <v>97</v>
      </c>
      <c r="N4" s="192"/>
      <c r="O4" s="221" t="s">
        <v>94</v>
      </c>
      <c r="P4" s="209" t="s">
        <v>92</v>
      </c>
      <c r="Q4" s="210"/>
      <c r="R4" s="210"/>
      <c r="S4" s="211"/>
      <c r="T4" s="176"/>
      <c r="U4" s="176"/>
      <c r="V4" s="176"/>
      <c r="W4" s="176"/>
      <c r="X4" s="177"/>
      <c r="Y4" s="11"/>
      <c r="Z4" s="11"/>
    </row>
    <row r="5" spans="1:27" ht="67.5" customHeight="1" thickBot="1">
      <c r="A5" s="11"/>
      <c r="B5" s="215"/>
      <c r="C5" s="216"/>
      <c r="D5" s="216"/>
      <c r="E5" s="217"/>
      <c r="F5" s="181"/>
      <c r="G5" s="222"/>
      <c r="H5" s="180"/>
      <c r="I5" s="222" t="s">
        <v>82</v>
      </c>
      <c r="J5" s="180"/>
      <c r="K5" s="222" t="s">
        <v>84</v>
      </c>
      <c r="L5" s="183"/>
      <c r="M5" s="222" t="s">
        <v>84</v>
      </c>
      <c r="N5" s="193"/>
      <c r="O5" s="222" t="s">
        <v>84</v>
      </c>
      <c r="P5" s="17" t="s">
        <v>8</v>
      </c>
      <c r="Q5" s="17" t="s">
        <v>9</v>
      </c>
      <c r="R5" s="17" t="s">
        <v>10</v>
      </c>
      <c r="S5" s="17" t="s">
        <v>11</v>
      </c>
      <c r="T5" s="13"/>
      <c r="U5" s="233" t="s">
        <v>20</v>
      </c>
      <c r="V5" s="233"/>
      <c r="W5" s="233"/>
      <c r="X5" s="233"/>
      <c r="Y5" s="11"/>
      <c r="Z5" s="11"/>
    </row>
    <row r="6" spans="1:27" ht="61.5" customHeight="1" thickBot="1">
      <c r="A6" s="11"/>
      <c r="B6" s="218"/>
      <c r="C6" s="219"/>
      <c r="D6" s="219"/>
      <c r="E6" s="220"/>
      <c r="F6" s="182"/>
      <c r="G6" s="14" t="s">
        <v>69</v>
      </c>
      <c r="H6" s="153"/>
      <c r="I6" s="14" t="s">
        <v>81</v>
      </c>
      <c r="J6" s="153"/>
      <c r="K6" s="14" t="s">
        <v>85</v>
      </c>
      <c r="L6" s="15"/>
      <c r="M6" s="14" t="s">
        <v>93</v>
      </c>
      <c r="N6" s="153"/>
      <c r="O6" s="14" t="s">
        <v>95</v>
      </c>
      <c r="P6" s="17"/>
      <c r="Q6" s="17"/>
      <c r="R6" s="17"/>
      <c r="S6" s="17"/>
      <c r="T6" s="13"/>
      <c r="U6" s="237"/>
      <c r="V6" s="238"/>
      <c r="W6" s="238"/>
      <c r="X6" s="239"/>
      <c r="Y6" s="11"/>
      <c r="Z6" s="11"/>
    </row>
    <row r="7" spans="1:27" ht="75" customHeight="1" thickBot="1">
      <c r="A7" s="11"/>
      <c r="B7" s="234" t="s">
        <v>28</v>
      </c>
      <c r="C7" s="235"/>
      <c r="D7" s="235"/>
      <c r="E7" s="236"/>
      <c r="F7" s="18"/>
      <c r="G7" s="242" t="s">
        <v>2</v>
      </c>
      <c r="H7" s="154"/>
      <c r="I7" s="242" t="s">
        <v>2</v>
      </c>
      <c r="J7" s="154"/>
      <c r="K7" s="242" t="s">
        <v>2</v>
      </c>
      <c r="L7" s="19"/>
      <c r="M7" s="242" t="s">
        <v>2</v>
      </c>
      <c r="N7" s="154"/>
      <c r="O7" s="242" t="s">
        <v>2</v>
      </c>
      <c r="P7" s="240" t="s">
        <v>2</v>
      </c>
      <c r="Q7" s="240" t="s">
        <v>2</v>
      </c>
      <c r="R7" s="240" t="s">
        <v>2</v>
      </c>
      <c r="S7" s="240" t="s">
        <v>2</v>
      </c>
      <c r="T7" s="18"/>
      <c r="U7" s="242" t="s">
        <v>2</v>
      </c>
      <c r="V7" s="242" t="s">
        <v>3</v>
      </c>
      <c r="W7" s="242" t="s">
        <v>4</v>
      </c>
      <c r="X7" s="242" t="s">
        <v>5</v>
      </c>
      <c r="Y7" s="11"/>
      <c r="Z7" s="11" t="s">
        <v>19</v>
      </c>
    </row>
    <row r="8" spans="1:27" ht="64.5" customHeight="1" thickBot="1">
      <c r="A8" s="11"/>
      <c r="B8" s="20" t="s">
        <v>13</v>
      </c>
      <c r="C8" s="21" t="s">
        <v>14</v>
      </c>
      <c r="D8" s="21" t="s">
        <v>64</v>
      </c>
      <c r="E8" s="21" t="s">
        <v>15</v>
      </c>
      <c r="F8" s="18"/>
      <c r="G8" s="243"/>
      <c r="H8" s="155"/>
      <c r="I8" s="243"/>
      <c r="J8" s="155"/>
      <c r="K8" s="243"/>
      <c r="L8" s="42"/>
      <c r="M8" s="243"/>
      <c r="N8" s="155"/>
      <c r="O8" s="243"/>
      <c r="P8" s="241"/>
      <c r="Q8" s="241"/>
      <c r="R8" s="241"/>
      <c r="S8" s="241"/>
      <c r="T8" s="42"/>
      <c r="U8" s="243"/>
      <c r="V8" s="243"/>
      <c r="W8" s="243"/>
      <c r="X8" s="243"/>
      <c r="Y8" s="11"/>
      <c r="Z8" s="11"/>
    </row>
    <row r="9" spans="1:27" s="1" customFormat="1" ht="39" customHeight="1" thickBot="1">
      <c r="A9" s="22"/>
      <c r="B9" s="23">
        <v>1</v>
      </c>
      <c r="C9" s="23" t="s">
        <v>21</v>
      </c>
      <c r="D9" s="23">
        <v>70</v>
      </c>
      <c r="E9" s="23" t="s">
        <v>16</v>
      </c>
      <c r="F9" s="24"/>
      <c r="G9" s="25">
        <v>2108000</v>
      </c>
      <c r="H9" s="156"/>
      <c r="I9" s="175">
        <v>3400000</v>
      </c>
      <c r="J9" s="156"/>
      <c r="K9" s="174">
        <v>10350000</v>
      </c>
      <c r="L9" s="26"/>
      <c r="M9" s="187">
        <v>1699050</v>
      </c>
      <c r="N9" s="190"/>
      <c r="O9" s="187"/>
      <c r="P9" s="27">
        <f>ROUND(MIN(G9,M9),2)</f>
        <v>1699050</v>
      </c>
      <c r="Q9" s="178">
        <f>ROUND(AVERAGE(G9,M9),2)</f>
        <v>1903525</v>
      </c>
      <c r="R9" s="27">
        <f>ROUND(MAX(G9,M9),2)</f>
        <v>2108000</v>
      </c>
      <c r="S9" s="27">
        <f>+ROUND(AVERAGE(P9,Q9),2)</f>
        <v>1801287.5</v>
      </c>
      <c r="T9" s="28"/>
      <c r="U9" s="28">
        <f>Q9</f>
        <v>1903525</v>
      </c>
      <c r="V9" s="28">
        <f>ROUND(U9*19%,2)</f>
        <v>361669.75</v>
      </c>
      <c r="W9" s="184">
        <f>ROUND(V9+U9,2)</f>
        <v>2265194.75</v>
      </c>
      <c r="X9" s="28">
        <f t="shared" ref="X9:X15" si="0">ROUND(W9*D9,2)</f>
        <v>158563632.5</v>
      </c>
      <c r="Y9" s="164"/>
      <c r="Z9" s="22"/>
    </row>
    <row r="10" spans="1:27" s="1" customFormat="1" ht="39" customHeight="1" thickBot="1">
      <c r="A10" s="22"/>
      <c r="B10" s="23">
        <v>2</v>
      </c>
      <c r="C10" s="23" t="s">
        <v>22</v>
      </c>
      <c r="D10" s="23">
        <v>21</v>
      </c>
      <c r="E10" s="23" t="s">
        <v>16</v>
      </c>
      <c r="F10" s="24"/>
      <c r="G10" s="25">
        <v>2480000</v>
      </c>
      <c r="H10" s="156"/>
      <c r="I10" s="175">
        <v>4100000</v>
      </c>
      <c r="J10" s="156"/>
      <c r="K10" s="174">
        <v>10350000</v>
      </c>
      <c r="L10" s="26"/>
      <c r="M10" s="187">
        <v>1949050</v>
      </c>
      <c r="N10" s="190"/>
      <c r="O10" s="187"/>
      <c r="P10" s="27">
        <f>ROUND(MIN(G10,M10),2)</f>
        <v>1949050</v>
      </c>
      <c r="Q10" s="178">
        <f>ROUND(AVERAGE(G10,M10),2)</f>
        <v>2214525</v>
      </c>
      <c r="R10" s="27">
        <f>ROUND(MAX(G10,M10),2)</f>
        <v>2480000</v>
      </c>
      <c r="S10" s="27">
        <f>+ROUND(AVERAGE(P10,Q10),2)</f>
        <v>2081787.5</v>
      </c>
      <c r="T10" s="28"/>
      <c r="U10" s="28">
        <f>Q10</f>
        <v>2214525</v>
      </c>
      <c r="V10" s="28">
        <f t="shared" ref="V10:V15" si="1">ROUND(U10*19%,2)</f>
        <v>420759.75</v>
      </c>
      <c r="W10" s="184">
        <f t="shared" ref="W10:W15" si="2">ROUND(V10+U10,2)</f>
        <v>2635284.75</v>
      </c>
      <c r="X10" s="28">
        <f t="shared" si="0"/>
        <v>55340979.75</v>
      </c>
      <c r="Y10" s="164"/>
      <c r="Z10" s="22"/>
      <c r="AA10" s="1" t="s">
        <v>19</v>
      </c>
    </row>
    <row r="11" spans="1:27" s="1" customFormat="1" ht="39" customHeight="1" thickBot="1">
      <c r="A11" s="22"/>
      <c r="B11" s="23">
        <v>3</v>
      </c>
      <c r="C11" s="23" t="s">
        <v>23</v>
      </c>
      <c r="D11" s="23">
        <v>114</v>
      </c>
      <c r="E11" s="23" t="s">
        <v>16</v>
      </c>
      <c r="F11" s="24"/>
      <c r="G11" s="25">
        <v>322400</v>
      </c>
      <c r="H11" s="156"/>
      <c r="I11" s="175">
        <v>2050000</v>
      </c>
      <c r="J11" s="156"/>
      <c r="K11" s="174">
        <v>480000</v>
      </c>
      <c r="L11" s="26"/>
      <c r="M11" s="187">
        <v>109900</v>
      </c>
      <c r="N11" s="190"/>
      <c r="O11" s="187"/>
      <c r="P11" s="27">
        <f>ROUND(MIN(G11,M11),2)</f>
        <v>109900</v>
      </c>
      <c r="Q11" s="27">
        <f>ROUND(AVERAGE(G11,M11),2)</f>
        <v>216150</v>
      </c>
      <c r="R11" s="27">
        <f>ROUND(MAX(G11,M11),2)</f>
        <v>322400</v>
      </c>
      <c r="S11" s="178">
        <f t="shared" ref="S11" si="3">+ROUND(AVERAGE(P11,Q11),2)</f>
        <v>163025</v>
      </c>
      <c r="T11" s="28"/>
      <c r="U11" s="28">
        <f>S11</f>
        <v>163025</v>
      </c>
      <c r="V11" s="28">
        <f t="shared" si="1"/>
        <v>30974.75</v>
      </c>
      <c r="W11" s="184">
        <f t="shared" si="2"/>
        <v>193999.75</v>
      </c>
      <c r="X11" s="28">
        <f t="shared" si="0"/>
        <v>22115971.5</v>
      </c>
      <c r="Y11" s="164"/>
      <c r="Z11" s="22"/>
    </row>
    <row r="12" spans="1:27" s="1" customFormat="1" ht="39" customHeight="1" thickBot="1">
      <c r="A12" s="22"/>
      <c r="B12" s="23">
        <v>4</v>
      </c>
      <c r="C12" s="23" t="s">
        <v>24</v>
      </c>
      <c r="D12" s="23">
        <v>93</v>
      </c>
      <c r="E12" s="23" t="s">
        <v>16</v>
      </c>
      <c r="F12" s="24"/>
      <c r="G12" s="25">
        <v>2839600</v>
      </c>
      <c r="H12" s="156"/>
      <c r="I12" s="175">
        <v>3700000</v>
      </c>
      <c r="J12" s="156"/>
      <c r="K12" s="174">
        <v>5400000</v>
      </c>
      <c r="L12" s="26"/>
      <c r="M12" s="187">
        <v>1779900</v>
      </c>
      <c r="N12" s="190"/>
      <c r="O12" s="187"/>
      <c r="P12" s="27">
        <f>ROUND(MIN(G12,M12),2)</f>
        <v>1779900</v>
      </c>
      <c r="Q12" s="27">
        <f>ROUND(AVERAGE(G12,M12),2)</f>
        <v>2309750</v>
      </c>
      <c r="R12" s="27">
        <f>ROUND(MAX(G12,M12),2)</f>
        <v>2839600</v>
      </c>
      <c r="S12" s="178">
        <f>+ROUND(AVERAGE(P12,Q12),2)</f>
        <v>2044825</v>
      </c>
      <c r="T12" s="28"/>
      <c r="U12" s="28">
        <f t="shared" ref="U12:U15" si="4">S12</f>
        <v>2044825</v>
      </c>
      <c r="V12" s="28">
        <f t="shared" si="1"/>
        <v>388516.75</v>
      </c>
      <c r="W12" s="184">
        <f t="shared" si="2"/>
        <v>2433341.75</v>
      </c>
      <c r="X12" s="28">
        <f t="shared" si="0"/>
        <v>226300782.75</v>
      </c>
      <c r="Y12" s="164"/>
      <c r="Z12" s="22"/>
    </row>
    <row r="13" spans="1:27" s="1" customFormat="1" ht="39" customHeight="1" thickBot="1">
      <c r="A13" s="22"/>
      <c r="B13" s="23">
        <v>5</v>
      </c>
      <c r="C13" s="23" t="s">
        <v>25</v>
      </c>
      <c r="D13" s="23">
        <v>22</v>
      </c>
      <c r="E13" s="23" t="s">
        <v>16</v>
      </c>
      <c r="F13" s="24"/>
      <c r="G13" s="25">
        <v>3162000</v>
      </c>
      <c r="H13" s="156"/>
      <c r="I13" s="175">
        <v>4400000</v>
      </c>
      <c r="J13" s="156"/>
      <c r="K13" s="174">
        <v>8700000</v>
      </c>
      <c r="L13" s="26"/>
      <c r="M13" s="187">
        <v>2099050</v>
      </c>
      <c r="N13" s="190"/>
      <c r="O13" s="187"/>
      <c r="P13" s="27">
        <f>ROUND(MIN(G13,M13),2)</f>
        <v>2099050</v>
      </c>
      <c r="Q13" s="27">
        <f>ROUND(AVERAGE(G13,M13),2)</f>
        <v>2630525</v>
      </c>
      <c r="R13" s="27">
        <f>ROUND(MAX(G13,M13),2)</f>
        <v>3162000</v>
      </c>
      <c r="S13" s="178">
        <f t="shared" ref="S13:S14" si="5">+ROUND(AVERAGE(P13,Q13),2)</f>
        <v>2364787.5</v>
      </c>
      <c r="T13" s="28"/>
      <c r="U13" s="28">
        <f t="shared" si="4"/>
        <v>2364787.5</v>
      </c>
      <c r="V13" s="28">
        <f t="shared" si="1"/>
        <v>449309.63</v>
      </c>
      <c r="W13" s="184">
        <f t="shared" si="2"/>
        <v>2814097.13</v>
      </c>
      <c r="X13" s="28">
        <f t="shared" si="0"/>
        <v>61910136.859999999</v>
      </c>
      <c r="Y13" s="164" t="s">
        <v>19</v>
      </c>
      <c r="Z13" s="22"/>
    </row>
    <row r="14" spans="1:27" s="1" customFormat="1" ht="39" customHeight="1" thickBot="1">
      <c r="A14" s="22"/>
      <c r="B14" s="23">
        <v>6</v>
      </c>
      <c r="C14" s="23" t="s">
        <v>26</v>
      </c>
      <c r="D14" s="23">
        <v>120</v>
      </c>
      <c r="E14" s="23" t="s">
        <v>16</v>
      </c>
      <c r="F14" s="24"/>
      <c r="G14" s="25">
        <v>1240000</v>
      </c>
      <c r="H14" s="156"/>
      <c r="I14" s="156">
        <v>1250000</v>
      </c>
      <c r="J14" s="156"/>
      <c r="K14" s="174">
        <v>1800000</v>
      </c>
      <c r="L14" s="26"/>
      <c r="M14" s="187">
        <v>679900</v>
      </c>
      <c r="N14" s="190"/>
      <c r="O14" s="187"/>
      <c r="P14" s="27">
        <f>ROUND(MIN(G14,I14,M14),2)</f>
        <v>679900</v>
      </c>
      <c r="Q14" s="27">
        <f>ROUND(AVERAGE(G14,I14,M14),2)</f>
        <v>1056633.33</v>
      </c>
      <c r="R14" s="27">
        <f>ROUND(MAX(G14,I14,M14),2)</f>
        <v>1250000</v>
      </c>
      <c r="S14" s="178">
        <f t="shared" si="5"/>
        <v>868266.67</v>
      </c>
      <c r="T14" s="28"/>
      <c r="U14" s="28">
        <f t="shared" si="4"/>
        <v>868266.67</v>
      </c>
      <c r="V14" s="28">
        <f t="shared" si="1"/>
        <v>164970.67000000001</v>
      </c>
      <c r="W14" s="184">
        <f t="shared" si="2"/>
        <v>1033237.34</v>
      </c>
      <c r="X14" s="28">
        <f t="shared" si="0"/>
        <v>123988480.8</v>
      </c>
      <c r="Y14" s="164"/>
      <c r="Z14" s="22"/>
    </row>
    <row r="15" spans="1:27" s="1" customFormat="1" ht="39" customHeight="1" thickBot="1">
      <c r="A15" s="22"/>
      <c r="B15" s="23">
        <v>7</v>
      </c>
      <c r="C15" s="23" t="s">
        <v>27</v>
      </c>
      <c r="D15" s="23">
        <v>174</v>
      </c>
      <c r="E15" s="23" t="s">
        <v>16</v>
      </c>
      <c r="F15" s="24"/>
      <c r="G15" s="25">
        <v>384400</v>
      </c>
      <c r="H15" s="156"/>
      <c r="I15" s="175">
        <v>900000</v>
      </c>
      <c r="J15" s="156"/>
      <c r="K15" s="174">
        <v>720000</v>
      </c>
      <c r="L15" s="26"/>
      <c r="M15" s="187">
        <v>219900</v>
      </c>
      <c r="N15" s="190"/>
      <c r="O15" s="187"/>
      <c r="P15" s="27">
        <f>ROUND(MIN(G15,M15),2)</f>
        <v>219900</v>
      </c>
      <c r="Q15" s="27">
        <f>ROUND(AVERAGE(G15,M15),2)</f>
        <v>302150</v>
      </c>
      <c r="R15" s="27">
        <f>ROUND(MAX(G15,M15),2)</f>
        <v>384400</v>
      </c>
      <c r="S15" s="178">
        <f t="shared" ref="S15" si="6">+ROUND(AVERAGE(P15,Q15),2)</f>
        <v>261025</v>
      </c>
      <c r="T15" s="28"/>
      <c r="U15" s="28">
        <f t="shared" si="4"/>
        <v>261025</v>
      </c>
      <c r="V15" s="28">
        <f t="shared" si="1"/>
        <v>49594.75</v>
      </c>
      <c r="W15" s="184">
        <f t="shared" si="2"/>
        <v>310619.75</v>
      </c>
      <c r="X15" s="28">
        <f t="shared" si="0"/>
        <v>54047836.5</v>
      </c>
      <c r="Y15" s="164"/>
      <c r="Z15" s="22" t="s">
        <v>19</v>
      </c>
    </row>
    <row r="16" spans="1:27" s="1" customFormat="1" ht="39.75" customHeight="1" thickBot="1">
      <c r="A16" s="22"/>
      <c r="B16" s="234" t="s">
        <v>61</v>
      </c>
      <c r="C16" s="235"/>
      <c r="D16" s="235"/>
      <c r="E16" s="236"/>
      <c r="F16" s="24"/>
      <c r="G16" s="132">
        <f>SUM(G9:G15)</f>
        <v>12536400</v>
      </c>
      <c r="H16" s="157"/>
      <c r="I16" s="132">
        <f>SUM(I9:I15)</f>
        <v>19800000</v>
      </c>
      <c r="J16" s="157"/>
      <c r="K16" s="132">
        <f>SUM(K9:K15)</f>
        <v>37800000</v>
      </c>
      <c r="L16" s="124"/>
      <c r="M16" s="132">
        <f>SUM(M9:M15)</f>
        <v>8536750</v>
      </c>
      <c r="N16" s="157"/>
      <c r="O16" s="132">
        <f>SUM(O9:O15)</f>
        <v>0</v>
      </c>
      <c r="P16" s="251"/>
      <c r="Q16" s="251"/>
      <c r="R16" s="251"/>
      <c r="S16" s="252"/>
      <c r="T16" s="28"/>
      <c r="U16" s="276" t="s">
        <v>61</v>
      </c>
      <c r="V16" s="277"/>
      <c r="W16" s="278"/>
      <c r="X16" s="148">
        <f>SUM(X9:X15)</f>
        <v>702267820.65999997</v>
      </c>
      <c r="Y16" s="22"/>
      <c r="Z16" s="22"/>
    </row>
    <row r="17" spans="1:28" s="1" customFormat="1" ht="39.75" customHeight="1" thickBot="1">
      <c r="A17" s="22"/>
      <c r="B17" s="264" t="s">
        <v>29</v>
      </c>
      <c r="C17" s="265"/>
      <c r="D17" s="265"/>
      <c r="E17" s="266"/>
      <c r="F17" s="24"/>
      <c r="G17" s="126"/>
      <c r="H17" s="158"/>
      <c r="I17" s="127"/>
      <c r="J17" s="158"/>
      <c r="K17" s="127"/>
      <c r="L17" s="127"/>
      <c r="M17" s="127"/>
      <c r="N17" s="158"/>
      <c r="O17" s="127"/>
      <c r="P17" s="291"/>
      <c r="Q17" s="291"/>
      <c r="R17" s="291"/>
      <c r="S17" s="292"/>
      <c r="T17" s="28"/>
      <c r="U17" s="255"/>
      <c r="V17" s="256"/>
      <c r="W17" s="256"/>
      <c r="X17" s="257"/>
      <c r="Y17" s="22"/>
      <c r="Z17" s="22"/>
    </row>
    <row r="18" spans="1:28" s="1" customFormat="1" ht="36.75" customHeight="1" thickBot="1">
      <c r="A18" s="22"/>
      <c r="B18" s="101"/>
      <c r="C18" s="102"/>
      <c r="D18" s="102" t="s">
        <v>19</v>
      </c>
      <c r="E18" s="103"/>
      <c r="F18" s="24"/>
      <c r="G18" s="129"/>
      <c r="H18" s="159"/>
      <c r="I18" s="130"/>
      <c r="J18" s="159"/>
      <c r="K18" s="130"/>
      <c r="L18" s="130"/>
      <c r="M18" s="130"/>
      <c r="N18" s="159"/>
      <c r="O18" s="130"/>
      <c r="P18" s="253"/>
      <c r="Q18" s="253"/>
      <c r="R18" s="253"/>
      <c r="S18" s="254"/>
      <c r="T18" s="28"/>
      <c r="U18" s="258"/>
      <c r="V18" s="259"/>
      <c r="W18" s="259"/>
      <c r="X18" s="260"/>
      <c r="Y18" s="22"/>
      <c r="Z18" s="22" t="s">
        <v>19</v>
      </c>
    </row>
    <row r="19" spans="1:28" s="1" customFormat="1" ht="35.25" customHeight="1" thickBot="1">
      <c r="A19" s="22"/>
      <c r="B19" s="323">
        <f t="shared" ref="B19:B20" si="7">B18+1</f>
        <v>1</v>
      </c>
      <c r="C19" s="23" t="s">
        <v>30</v>
      </c>
      <c r="D19" s="23">
        <v>120</v>
      </c>
      <c r="E19" s="23" t="s">
        <v>16</v>
      </c>
      <c r="F19" s="24"/>
      <c r="G19" s="25">
        <v>682000</v>
      </c>
      <c r="H19" s="156"/>
      <c r="I19" s="25">
        <v>420000</v>
      </c>
      <c r="J19" s="156"/>
      <c r="K19" s="175">
        <v>2200000</v>
      </c>
      <c r="L19" s="26"/>
      <c r="M19" s="156"/>
      <c r="N19" s="156"/>
      <c r="O19" s="156"/>
      <c r="P19" s="27">
        <f>ROUND(MIN(G19,I19),2)</f>
        <v>420000</v>
      </c>
      <c r="Q19" s="178">
        <f>ROUND(AVERAGE(G19,I19),2)</f>
        <v>551000</v>
      </c>
      <c r="R19" s="27">
        <f>ROUND(MAX(G19,I19),2)</f>
        <v>682000</v>
      </c>
      <c r="S19" s="27">
        <f>+ROUND(AVERAGE(P19,Q19),2)</f>
        <v>485500</v>
      </c>
      <c r="T19" s="28"/>
      <c r="U19" s="28">
        <f>Q19</f>
        <v>551000</v>
      </c>
      <c r="V19" s="28">
        <f t="shared" ref="V19:V22" si="8">ROUND(U19*19%,2)</f>
        <v>104690</v>
      </c>
      <c r="W19" s="28">
        <f t="shared" ref="W19:W20" si="9">ROUND(V19+U19,2)</f>
        <v>655690</v>
      </c>
      <c r="X19" s="28">
        <f>ROUND(W19*D19,2)</f>
        <v>78682800</v>
      </c>
      <c r="Y19" s="22"/>
      <c r="Z19" s="22"/>
      <c r="AB19" s="1" t="s">
        <v>19</v>
      </c>
    </row>
    <row r="20" spans="1:28" s="1" customFormat="1" ht="35.25" customHeight="1" thickBot="1">
      <c r="A20" s="22"/>
      <c r="B20" s="323">
        <f t="shared" si="7"/>
        <v>2</v>
      </c>
      <c r="C20" s="23" t="s">
        <v>31</v>
      </c>
      <c r="D20" s="23">
        <v>230</v>
      </c>
      <c r="E20" s="23" t="str">
        <f>'[1]ANEXO 1.'!E26</f>
        <v>UNIDAD</v>
      </c>
      <c r="F20" s="24"/>
      <c r="G20" s="25">
        <v>558000</v>
      </c>
      <c r="H20" s="156"/>
      <c r="I20" s="25">
        <v>360000</v>
      </c>
      <c r="J20" s="156"/>
      <c r="K20" s="175">
        <v>1300000</v>
      </c>
      <c r="L20" s="26"/>
      <c r="M20" s="156"/>
      <c r="N20" s="156"/>
      <c r="O20" s="156"/>
      <c r="P20" s="27">
        <f>ROUND(MIN(G20,I20),2)</f>
        <v>360000</v>
      </c>
      <c r="Q20" s="178">
        <f>ROUND(AVERAGE(G20,I20),2)</f>
        <v>459000</v>
      </c>
      <c r="R20" s="27">
        <f>ROUND(MAX(G20,I20),2)</f>
        <v>558000</v>
      </c>
      <c r="S20" s="27">
        <f>+ROUND(AVERAGE(P20,Q20),2)</f>
        <v>409500</v>
      </c>
      <c r="T20" s="28"/>
      <c r="U20" s="28">
        <f>Q20</f>
        <v>459000</v>
      </c>
      <c r="V20" s="28">
        <f t="shared" si="8"/>
        <v>87210</v>
      </c>
      <c r="W20" s="28">
        <f t="shared" si="9"/>
        <v>546210</v>
      </c>
      <c r="X20" s="28">
        <f>ROUND(W20*D20,2)</f>
        <v>125628300</v>
      </c>
      <c r="Y20" s="22"/>
      <c r="Z20" s="22"/>
      <c r="AB20" s="1" t="s">
        <v>19</v>
      </c>
    </row>
    <row r="21" spans="1:28" s="1" customFormat="1" ht="35.25" customHeight="1" thickBot="1">
      <c r="A21" s="22"/>
      <c r="B21" s="323">
        <v>3</v>
      </c>
      <c r="C21" s="23" t="s">
        <v>86</v>
      </c>
      <c r="D21" s="23">
        <v>130</v>
      </c>
      <c r="E21" s="23" t="s">
        <v>65</v>
      </c>
      <c r="F21" s="24"/>
      <c r="G21" s="25">
        <v>396800</v>
      </c>
      <c r="H21" s="156"/>
      <c r="I21" s="175">
        <v>1800000</v>
      </c>
      <c r="J21" s="156"/>
      <c r="K21" s="175">
        <v>1150000</v>
      </c>
      <c r="L21" s="26"/>
      <c r="M21" s="156">
        <v>359900</v>
      </c>
      <c r="N21" s="156"/>
      <c r="O21" s="156"/>
      <c r="P21" s="27">
        <f>ROUND(MIN(G21,M21),2)</f>
        <v>359900</v>
      </c>
      <c r="Q21" s="178">
        <f>ROUND(AVERAGE(G21,M21),2)</f>
        <v>378350</v>
      </c>
      <c r="R21" s="27">
        <f>ROUND(MAX(G21,M21),2)</f>
        <v>396800</v>
      </c>
      <c r="S21" s="27">
        <f t="shared" ref="S21" si="10">+ROUND(AVERAGE(P21,Q21),2)</f>
        <v>369125</v>
      </c>
      <c r="T21" s="28"/>
      <c r="U21" s="28">
        <f>Q21</f>
        <v>378350</v>
      </c>
      <c r="V21" s="28">
        <f t="shared" ref="V21" si="11">ROUND(U21*19%,2)</f>
        <v>71886.5</v>
      </c>
      <c r="W21" s="28">
        <f t="shared" ref="W21" si="12">ROUND(V21+U21,2)</f>
        <v>450236.5</v>
      </c>
      <c r="X21" s="28">
        <f>ROUND(W21*D21,2)</f>
        <v>58530745</v>
      </c>
      <c r="Y21" s="22"/>
      <c r="Z21" s="22"/>
    </row>
    <row r="22" spans="1:28" s="1" customFormat="1" ht="35.25" customHeight="1" thickBot="1">
      <c r="A22" s="22"/>
      <c r="B22" s="323">
        <v>4</v>
      </c>
      <c r="C22" s="23" t="s">
        <v>32</v>
      </c>
      <c r="D22" s="23">
        <v>122</v>
      </c>
      <c r="E22" s="122" t="s">
        <v>16</v>
      </c>
      <c r="F22" s="24"/>
      <c r="G22" s="25">
        <v>1860000</v>
      </c>
      <c r="H22" s="156"/>
      <c r="I22" s="175">
        <v>2600000</v>
      </c>
      <c r="J22" s="156"/>
      <c r="K22" s="175">
        <v>6000000</v>
      </c>
      <c r="L22" s="26"/>
      <c r="M22" s="156"/>
      <c r="N22" s="156"/>
      <c r="O22" s="156"/>
      <c r="P22" s="178">
        <f>ROUND(MIN(G22),2)</f>
        <v>1860000</v>
      </c>
      <c r="Q22" s="27">
        <f>ROUND(AVERAGE(G22),2)</f>
        <v>1860000</v>
      </c>
      <c r="R22" s="27">
        <f>ROUND(MAX(G22),2)</f>
        <v>1860000</v>
      </c>
      <c r="S22" s="27">
        <f>+ROUND(AVERAGE(P22,Q22),2)</f>
        <v>1860000</v>
      </c>
      <c r="T22" s="28"/>
      <c r="U22" s="28">
        <f>P22</f>
        <v>1860000</v>
      </c>
      <c r="V22" s="28">
        <f t="shared" si="8"/>
        <v>353400</v>
      </c>
      <c r="W22" s="184">
        <f t="shared" ref="W22" si="13">ROUND(V22+U22,2)</f>
        <v>2213400</v>
      </c>
      <c r="X22" s="28">
        <f>ROUND(W22*D22,2)</f>
        <v>270034800</v>
      </c>
      <c r="Y22" s="22"/>
      <c r="Z22" s="22"/>
      <c r="AA22" s="1" t="s">
        <v>19</v>
      </c>
    </row>
    <row r="23" spans="1:28" s="1" customFormat="1" ht="35.25" customHeight="1" thickBot="1">
      <c r="A23" s="22"/>
      <c r="B23" s="267" t="s">
        <v>62</v>
      </c>
      <c r="C23" s="268"/>
      <c r="D23" s="268"/>
      <c r="E23" s="269"/>
      <c r="F23" s="24"/>
      <c r="G23" s="133">
        <f>SUM(G19:G22)</f>
        <v>3496800</v>
      </c>
      <c r="H23" s="157"/>
      <c r="I23" s="133">
        <f>SUM(I19:I22)</f>
        <v>5180000</v>
      </c>
      <c r="J23" s="157"/>
      <c r="K23" s="133">
        <f>SUM(K19:K22)</f>
        <v>10650000</v>
      </c>
      <c r="L23" s="124"/>
      <c r="M23" s="133">
        <f>SUM(M19:M22)</f>
        <v>359900</v>
      </c>
      <c r="N23" s="157"/>
      <c r="O23" s="133">
        <f>SUM(O19:O22)</f>
        <v>0</v>
      </c>
      <c r="P23" s="124"/>
      <c r="Q23" s="124"/>
      <c r="R23" s="124"/>
      <c r="S23" s="125"/>
      <c r="T23" s="28"/>
      <c r="U23" s="288" t="s">
        <v>70</v>
      </c>
      <c r="V23" s="289"/>
      <c r="W23" s="290"/>
      <c r="X23" s="136">
        <f>SUM(X19:X22)</f>
        <v>532876645</v>
      </c>
      <c r="Y23" s="22"/>
      <c r="Z23" s="22"/>
    </row>
    <row r="24" spans="1:28" s="1" customFormat="1" ht="48" customHeight="1" thickBot="1">
      <c r="A24" s="22"/>
      <c r="B24" s="270" t="s">
        <v>48</v>
      </c>
      <c r="C24" s="271"/>
      <c r="D24" s="271"/>
      <c r="E24" s="272"/>
      <c r="F24" s="24"/>
      <c r="G24" s="126"/>
      <c r="H24" s="158"/>
      <c r="I24" s="127"/>
      <c r="J24" s="158"/>
      <c r="K24" s="127"/>
      <c r="L24" s="127"/>
      <c r="M24" s="127"/>
      <c r="N24" s="158"/>
      <c r="O24" s="127"/>
      <c r="P24" s="127"/>
      <c r="Q24" s="127"/>
      <c r="R24" s="127"/>
      <c r="S24" s="128"/>
      <c r="T24" s="28"/>
      <c r="U24" s="255"/>
      <c r="V24" s="256"/>
      <c r="W24" s="256"/>
      <c r="X24" s="257"/>
      <c r="Y24" s="22"/>
      <c r="Z24" s="22"/>
    </row>
    <row r="25" spans="1:28" s="1" customFormat="1" ht="14.45" customHeight="1" thickBot="1">
      <c r="A25" s="22"/>
      <c r="B25" s="101"/>
      <c r="C25" s="102"/>
      <c r="D25" s="102"/>
      <c r="E25" s="103"/>
      <c r="F25" s="24"/>
      <c r="G25" s="129"/>
      <c r="H25" s="159"/>
      <c r="I25" s="130"/>
      <c r="J25" s="159"/>
      <c r="K25" s="130"/>
      <c r="L25" s="130"/>
      <c r="M25" s="130"/>
      <c r="N25" s="159"/>
      <c r="O25" s="130"/>
      <c r="P25" s="130"/>
      <c r="Q25" s="130"/>
      <c r="R25" s="130"/>
      <c r="S25" s="131"/>
      <c r="T25" s="28"/>
      <c r="U25" s="258"/>
      <c r="V25" s="259"/>
      <c r="W25" s="259"/>
      <c r="X25" s="260"/>
      <c r="Y25" s="22"/>
      <c r="Z25" s="22"/>
    </row>
    <row r="26" spans="1:28" s="1" customFormat="1" ht="37.5" customHeight="1" thickBot="1">
      <c r="A26" s="22"/>
      <c r="B26" s="107">
        <f t="shared" ref="B26:B42" si="14">B25+1</f>
        <v>1</v>
      </c>
      <c r="C26" s="166" t="s">
        <v>33</v>
      </c>
      <c r="D26" s="24">
        <v>181</v>
      </c>
      <c r="E26" s="165" t="s">
        <v>16</v>
      </c>
      <c r="F26" s="24"/>
      <c r="G26" s="156">
        <v>22320</v>
      </c>
      <c r="H26" s="156"/>
      <c r="I26" s="25"/>
      <c r="J26" s="156"/>
      <c r="K26" s="25">
        <v>21000</v>
      </c>
      <c r="L26" s="29"/>
      <c r="M26" s="156"/>
      <c r="N26" s="156"/>
      <c r="O26" s="156"/>
      <c r="P26" s="27">
        <f>ROUND(MIN(G26,K26),2)</f>
        <v>21000</v>
      </c>
      <c r="Q26" s="178">
        <f>ROUND(AVERAGE(G26,K26),2)</f>
        <v>21660</v>
      </c>
      <c r="R26" s="27">
        <f>ROUND(MAX(G26,K26),2)</f>
        <v>22320</v>
      </c>
      <c r="S26" s="27">
        <f t="shared" ref="S26" si="15">+ROUND(AVERAGE(P26,Q26),2)</f>
        <v>21330</v>
      </c>
      <c r="T26" s="28"/>
      <c r="U26" s="28">
        <f>Q26</f>
        <v>21660</v>
      </c>
      <c r="V26" s="28">
        <f t="shared" ref="V26:V43" si="16">ROUND(U26*19%,2)</f>
        <v>4115.3999999999996</v>
      </c>
      <c r="W26" s="184">
        <f t="shared" ref="W26" si="17">ROUND(V26+U26,2)</f>
        <v>25775.4</v>
      </c>
      <c r="X26" s="28">
        <f t="shared" ref="X26:X43" si="18">ROUND(W26*D26,2)</f>
        <v>4665347.4000000004</v>
      </c>
      <c r="Y26" s="22"/>
      <c r="Z26" s="22"/>
    </row>
    <row r="27" spans="1:28" s="1" customFormat="1" ht="37.5" customHeight="1" thickBot="1">
      <c r="A27" s="22"/>
      <c r="B27" s="107">
        <f t="shared" si="14"/>
        <v>2</v>
      </c>
      <c r="C27" s="166" t="s">
        <v>34</v>
      </c>
      <c r="D27" s="24">
        <v>181</v>
      </c>
      <c r="E27" s="165" t="s">
        <v>65</v>
      </c>
      <c r="F27" s="24"/>
      <c r="G27" s="25">
        <v>279000</v>
      </c>
      <c r="H27" s="156"/>
      <c r="I27" s="25"/>
      <c r="J27" s="156"/>
      <c r="K27" s="175">
        <v>960000</v>
      </c>
      <c r="L27" s="29"/>
      <c r="M27" s="156"/>
      <c r="N27" s="156"/>
      <c r="O27" s="156"/>
      <c r="P27" s="178">
        <f>G27</f>
        <v>279000</v>
      </c>
      <c r="Q27" s="27">
        <f t="shared" ref="Q27:Q42" si="19">G27</f>
        <v>279000</v>
      </c>
      <c r="R27" s="27">
        <f t="shared" ref="R27:S27" si="20">Q27</f>
        <v>279000</v>
      </c>
      <c r="S27" s="27">
        <f t="shared" si="20"/>
        <v>279000</v>
      </c>
      <c r="T27" s="28"/>
      <c r="U27" s="28">
        <f>P27</f>
        <v>279000</v>
      </c>
      <c r="V27" s="28">
        <f t="shared" si="16"/>
        <v>53010</v>
      </c>
      <c r="W27" s="184">
        <f t="shared" ref="W27:W43" si="21">ROUND(V27+U27,2)</f>
        <v>332010</v>
      </c>
      <c r="X27" s="28">
        <f t="shared" si="18"/>
        <v>60093810</v>
      </c>
      <c r="Y27" s="22"/>
      <c r="Z27" s="22"/>
    </row>
    <row r="28" spans="1:28" s="1" customFormat="1" ht="37.5" customHeight="1" thickBot="1">
      <c r="A28" s="22"/>
      <c r="B28" s="107">
        <f t="shared" si="14"/>
        <v>3</v>
      </c>
      <c r="C28" s="166" t="s">
        <v>35</v>
      </c>
      <c r="D28" s="24">
        <v>50</v>
      </c>
      <c r="E28" s="165" t="s">
        <v>16</v>
      </c>
      <c r="F28" s="24"/>
      <c r="G28" s="25">
        <v>68200</v>
      </c>
      <c r="H28" s="156"/>
      <c r="I28" s="25"/>
      <c r="J28" s="156"/>
      <c r="K28" s="175">
        <v>600000</v>
      </c>
      <c r="L28" s="29"/>
      <c r="M28" s="156"/>
      <c r="N28" s="156"/>
      <c r="O28" s="156"/>
      <c r="P28" s="178">
        <f>G28</f>
        <v>68200</v>
      </c>
      <c r="Q28" s="27">
        <f t="shared" si="19"/>
        <v>68200</v>
      </c>
      <c r="R28" s="27">
        <f t="shared" ref="R28:S28" si="22">Q28</f>
        <v>68200</v>
      </c>
      <c r="S28" s="27">
        <f t="shared" si="22"/>
        <v>68200</v>
      </c>
      <c r="T28" s="28"/>
      <c r="U28" s="28">
        <f t="shared" ref="U28:U43" si="23">P28</f>
        <v>68200</v>
      </c>
      <c r="V28" s="28">
        <f t="shared" si="16"/>
        <v>12958</v>
      </c>
      <c r="W28" s="184">
        <f t="shared" si="21"/>
        <v>81158</v>
      </c>
      <c r="X28" s="28">
        <f t="shared" si="18"/>
        <v>4057900</v>
      </c>
      <c r="Y28" s="22"/>
      <c r="Z28" s="22"/>
    </row>
    <row r="29" spans="1:28" s="1" customFormat="1" ht="37.5" customHeight="1" thickBot="1">
      <c r="A29" s="22"/>
      <c r="B29" s="107">
        <f t="shared" si="14"/>
        <v>4</v>
      </c>
      <c r="C29" s="166" t="s">
        <v>36</v>
      </c>
      <c r="D29" s="24">
        <v>500</v>
      </c>
      <c r="E29" s="165" t="s">
        <v>16</v>
      </c>
      <c r="F29" s="24"/>
      <c r="G29" s="25">
        <v>6820</v>
      </c>
      <c r="H29" s="156"/>
      <c r="I29" s="25"/>
      <c r="J29" s="156"/>
      <c r="K29" s="175">
        <v>41700</v>
      </c>
      <c r="L29" s="29"/>
      <c r="M29" s="156"/>
      <c r="N29" s="156"/>
      <c r="O29" s="156"/>
      <c r="P29" s="178">
        <f>G29</f>
        <v>6820</v>
      </c>
      <c r="Q29" s="27">
        <f t="shared" si="19"/>
        <v>6820</v>
      </c>
      <c r="R29" s="27">
        <f t="shared" ref="R29:S29" si="24">Q29</f>
        <v>6820</v>
      </c>
      <c r="S29" s="27">
        <f t="shared" si="24"/>
        <v>6820</v>
      </c>
      <c r="T29" s="28"/>
      <c r="U29" s="28">
        <f t="shared" si="23"/>
        <v>6820</v>
      </c>
      <c r="V29" s="28">
        <f t="shared" si="16"/>
        <v>1295.8</v>
      </c>
      <c r="W29" s="184">
        <f t="shared" si="21"/>
        <v>8115.8</v>
      </c>
      <c r="X29" s="28">
        <f t="shared" si="18"/>
        <v>4057900</v>
      </c>
      <c r="Y29" s="22"/>
      <c r="Z29" s="22"/>
    </row>
    <row r="30" spans="1:28" s="1" customFormat="1" ht="37.5" customHeight="1" thickBot="1">
      <c r="A30" s="22"/>
      <c r="B30" s="107">
        <f t="shared" si="14"/>
        <v>5</v>
      </c>
      <c r="C30" s="166" t="s">
        <v>37</v>
      </c>
      <c r="D30" s="24">
        <v>181</v>
      </c>
      <c r="E30" s="165" t="s">
        <v>16</v>
      </c>
      <c r="F30" s="24"/>
      <c r="G30" s="25">
        <v>49600</v>
      </c>
      <c r="H30" s="156"/>
      <c r="I30" s="25"/>
      <c r="J30" s="156"/>
      <c r="K30" s="175">
        <v>360000</v>
      </c>
      <c r="L30" s="29"/>
      <c r="M30" s="156"/>
      <c r="N30" s="156"/>
      <c r="O30" s="156"/>
      <c r="P30" s="178">
        <f t="shared" ref="P30:P42" si="25">G30</f>
        <v>49600</v>
      </c>
      <c r="Q30" s="27">
        <f t="shared" si="19"/>
        <v>49600</v>
      </c>
      <c r="R30" s="27">
        <f t="shared" ref="R30:S30" si="26">Q30</f>
        <v>49600</v>
      </c>
      <c r="S30" s="27">
        <f t="shared" si="26"/>
        <v>49600</v>
      </c>
      <c r="T30" s="28"/>
      <c r="U30" s="28">
        <f t="shared" si="23"/>
        <v>49600</v>
      </c>
      <c r="V30" s="28">
        <f t="shared" si="16"/>
        <v>9424</v>
      </c>
      <c r="W30" s="184">
        <f t="shared" si="21"/>
        <v>59024</v>
      </c>
      <c r="X30" s="28">
        <f t="shared" si="18"/>
        <v>10683344</v>
      </c>
      <c r="Y30" s="22"/>
      <c r="Z30" s="22"/>
    </row>
    <row r="31" spans="1:28" s="1" customFormat="1" ht="37.5" customHeight="1" thickBot="1">
      <c r="A31" s="22"/>
      <c r="B31" s="107">
        <f t="shared" si="14"/>
        <v>6</v>
      </c>
      <c r="C31" s="166" t="s">
        <v>38</v>
      </c>
      <c r="D31" s="24">
        <v>480</v>
      </c>
      <c r="E31" s="165" t="s">
        <v>16</v>
      </c>
      <c r="F31" s="24"/>
      <c r="G31" s="25">
        <v>136400</v>
      </c>
      <c r="H31" s="156"/>
      <c r="I31" s="25"/>
      <c r="J31" s="156"/>
      <c r="K31" s="175">
        <v>300000</v>
      </c>
      <c r="L31" s="29"/>
      <c r="M31" s="156"/>
      <c r="N31" s="156"/>
      <c r="O31" s="156"/>
      <c r="P31" s="178">
        <f>G31</f>
        <v>136400</v>
      </c>
      <c r="Q31" s="27">
        <f t="shared" si="19"/>
        <v>136400</v>
      </c>
      <c r="R31" s="27">
        <f t="shared" ref="R31:S31" si="27">Q31</f>
        <v>136400</v>
      </c>
      <c r="S31" s="27">
        <f t="shared" si="27"/>
        <v>136400</v>
      </c>
      <c r="T31" s="28"/>
      <c r="U31" s="28">
        <f t="shared" si="23"/>
        <v>136400</v>
      </c>
      <c r="V31" s="28">
        <f t="shared" si="16"/>
        <v>25916</v>
      </c>
      <c r="W31" s="184">
        <f t="shared" si="21"/>
        <v>162316</v>
      </c>
      <c r="X31" s="28">
        <f t="shared" si="18"/>
        <v>77911680</v>
      </c>
      <c r="Y31" s="22"/>
      <c r="Z31" s="22"/>
    </row>
    <row r="32" spans="1:28" s="1" customFormat="1" ht="37.5" customHeight="1" thickBot="1">
      <c r="A32" s="22"/>
      <c r="B32" s="107">
        <f t="shared" si="14"/>
        <v>7</v>
      </c>
      <c r="C32" s="166" t="s">
        <v>39</v>
      </c>
      <c r="D32" s="24">
        <v>181</v>
      </c>
      <c r="E32" s="165" t="s">
        <v>16</v>
      </c>
      <c r="F32" s="24"/>
      <c r="G32" s="25">
        <v>24800</v>
      </c>
      <c r="H32" s="156"/>
      <c r="I32" s="25"/>
      <c r="J32" s="156"/>
      <c r="K32" s="175">
        <v>510000</v>
      </c>
      <c r="L32" s="29"/>
      <c r="M32" s="156"/>
      <c r="N32" s="156"/>
      <c r="O32" s="156"/>
      <c r="P32" s="178">
        <f>G32</f>
        <v>24800</v>
      </c>
      <c r="Q32" s="27">
        <f t="shared" si="19"/>
        <v>24800</v>
      </c>
      <c r="R32" s="27">
        <f t="shared" ref="R32:S32" si="28">Q32</f>
        <v>24800</v>
      </c>
      <c r="S32" s="27">
        <f t="shared" si="28"/>
        <v>24800</v>
      </c>
      <c r="T32" s="28"/>
      <c r="U32" s="28">
        <f t="shared" si="23"/>
        <v>24800</v>
      </c>
      <c r="V32" s="28">
        <f t="shared" si="16"/>
        <v>4712</v>
      </c>
      <c r="W32" s="184">
        <f t="shared" si="21"/>
        <v>29512</v>
      </c>
      <c r="X32" s="28">
        <f t="shared" si="18"/>
        <v>5341672</v>
      </c>
      <c r="Y32" s="22"/>
      <c r="Z32" s="22"/>
    </row>
    <row r="33" spans="1:26" s="1" customFormat="1" ht="37.5" customHeight="1" thickBot="1">
      <c r="A33" s="22"/>
      <c r="B33" s="323">
        <f t="shared" si="14"/>
        <v>8</v>
      </c>
      <c r="C33" s="167" t="s">
        <v>40</v>
      </c>
      <c r="D33" s="23">
        <v>181</v>
      </c>
      <c r="E33" s="165" t="s">
        <v>16</v>
      </c>
      <c r="F33" s="24"/>
      <c r="G33" s="25">
        <v>27900</v>
      </c>
      <c r="H33" s="156"/>
      <c r="I33" s="25"/>
      <c r="J33" s="156"/>
      <c r="K33" s="175">
        <v>135000</v>
      </c>
      <c r="L33" s="29"/>
      <c r="M33" s="156"/>
      <c r="N33" s="156"/>
      <c r="O33" s="156"/>
      <c r="P33" s="178">
        <f t="shared" si="25"/>
        <v>27900</v>
      </c>
      <c r="Q33" s="27">
        <f t="shared" si="19"/>
        <v>27900</v>
      </c>
      <c r="R33" s="27">
        <f t="shared" ref="R33:S33" si="29">Q33</f>
        <v>27900</v>
      </c>
      <c r="S33" s="27">
        <f t="shared" si="29"/>
        <v>27900</v>
      </c>
      <c r="T33" s="28"/>
      <c r="U33" s="28">
        <f t="shared" si="23"/>
        <v>27900</v>
      </c>
      <c r="V33" s="28">
        <f t="shared" si="16"/>
        <v>5301</v>
      </c>
      <c r="W33" s="184">
        <f t="shared" si="21"/>
        <v>33201</v>
      </c>
      <c r="X33" s="28">
        <f t="shared" si="18"/>
        <v>6009381</v>
      </c>
      <c r="Y33" s="22"/>
      <c r="Z33" s="22"/>
    </row>
    <row r="34" spans="1:26" s="1" customFormat="1" ht="37.5" customHeight="1" thickBot="1">
      <c r="A34" s="22"/>
      <c r="B34" s="323">
        <f t="shared" si="14"/>
        <v>9</v>
      </c>
      <c r="C34" s="167" t="s">
        <v>41</v>
      </c>
      <c r="D34" s="23">
        <v>181</v>
      </c>
      <c r="E34" s="165" t="s">
        <v>65</v>
      </c>
      <c r="F34" s="24"/>
      <c r="G34" s="25">
        <v>58280</v>
      </c>
      <c r="H34" s="156"/>
      <c r="I34" s="25"/>
      <c r="J34" s="156"/>
      <c r="K34" s="175">
        <v>174000</v>
      </c>
      <c r="L34" s="29"/>
      <c r="M34" s="156"/>
      <c r="N34" s="156"/>
      <c r="O34" s="156"/>
      <c r="P34" s="178">
        <f t="shared" si="25"/>
        <v>58280</v>
      </c>
      <c r="Q34" s="27">
        <f t="shared" si="19"/>
        <v>58280</v>
      </c>
      <c r="R34" s="27">
        <f t="shared" ref="R34:S34" si="30">Q34</f>
        <v>58280</v>
      </c>
      <c r="S34" s="27">
        <f t="shared" si="30"/>
        <v>58280</v>
      </c>
      <c r="T34" s="28"/>
      <c r="U34" s="28">
        <f t="shared" si="23"/>
        <v>58280</v>
      </c>
      <c r="V34" s="28">
        <f t="shared" si="16"/>
        <v>11073.2</v>
      </c>
      <c r="W34" s="184">
        <f t="shared" si="21"/>
        <v>69353.2</v>
      </c>
      <c r="X34" s="28">
        <f t="shared" si="18"/>
        <v>12552929.199999999</v>
      </c>
      <c r="Y34" s="22"/>
      <c r="Z34" s="22"/>
    </row>
    <row r="35" spans="1:26" s="1" customFormat="1" ht="37.5" customHeight="1" thickBot="1">
      <c r="A35" s="22"/>
      <c r="B35" s="323">
        <f t="shared" si="14"/>
        <v>10</v>
      </c>
      <c r="C35" s="167" t="s">
        <v>42</v>
      </c>
      <c r="D35" s="23">
        <v>181</v>
      </c>
      <c r="E35" s="165" t="s">
        <v>65</v>
      </c>
      <c r="F35" s="24"/>
      <c r="G35" s="25">
        <v>62000</v>
      </c>
      <c r="H35" s="156"/>
      <c r="I35" s="25"/>
      <c r="J35" s="156"/>
      <c r="K35" s="175">
        <v>195000</v>
      </c>
      <c r="L35" s="29"/>
      <c r="M35" s="156"/>
      <c r="N35" s="156"/>
      <c r="O35" s="156"/>
      <c r="P35" s="178">
        <f t="shared" si="25"/>
        <v>62000</v>
      </c>
      <c r="Q35" s="27">
        <f t="shared" si="19"/>
        <v>62000</v>
      </c>
      <c r="R35" s="27">
        <f t="shared" ref="R35:S35" si="31">Q35</f>
        <v>62000</v>
      </c>
      <c r="S35" s="27">
        <f t="shared" si="31"/>
        <v>62000</v>
      </c>
      <c r="T35" s="28"/>
      <c r="U35" s="28">
        <f t="shared" si="23"/>
        <v>62000</v>
      </c>
      <c r="V35" s="28">
        <f t="shared" si="16"/>
        <v>11780</v>
      </c>
      <c r="W35" s="184">
        <f t="shared" si="21"/>
        <v>73780</v>
      </c>
      <c r="X35" s="28">
        <f t="shared" si="18"/>
        <v>13354180</v>
      </c>
      <c r="Y35" s="22"/>
      <c r="Z35" s="22"/>
    </row>
    <row r="36" spans="1:26" s="1" customFormat="1" ht="37.5" customHeight="1" thickBot="1">
      <c r="A36" s="22"/>
      <c r="B36" s="323">
        <f t="shared" si="14"/>
        <v>11</v>
      </c>
      <c r="C36" s="123" t="s">
        <v>101</v>
      </c>
      <c r="D36" s="23">
        <v>181</v>
      </c>
      <c r="E36" s="165" t="s">
        <v>65</v>
      </c>
      <c r="F36" s="24"/>
      <c r="G36" s="25">
        <v>74400</v>
      </c>
      <c r="H36" s="156"/>
      <c r="I36" s="25"/>
      <c r="J36" s="156"/>
      <c r="K36" s="175">
        <v>360000</v>
      </c>
      <c r="L36" s="29"/>
      <c r="M36" s="156"/>
      <c r="N36" s="156"/>
      <c r="O36" s="156"/>
      <c r="P36" s="178">
        <f t="shared" si="25"/>
        <v>74400</v>
      </c>
      <c r="Q36" s="27">
        <f t="shared" si="19"/>
        <v>74400</v>
      </c>
      <c r="R36" s="27">
        <f t="shared" ref="R36:S36" si="32">Q36</f>
        <v>74400</v>
      </c>
      <c r="S36" s="27">
        <f t="shared" si="32"/>
        <v>74400</v>
      </c>
      <c r="T36" s="28"/>
      <c r="U36" s="28">
        <f t="shared" si="23"/>
        <v>74400</v>
      </c>
      <c r="V36" s="28">
        <f t="shared" si="16"/>
        <v>14136</v>
      </c>
      <c r="W36" s="184">
        <f t="shared" si="21"/>
        <v>88536</v>
      </c>
      <c r="X36" s="28">
        <f t="shared" si="18"/>
        <v>16025016</v>
      </c>
      <c r="Y36" s="22"/>
      <c r="Z36" s="22"/>
    </row>
    <row r="37" spans="1:26" s="1" customFormat="1" ht="37.5" customHeight="1" thickBot="1">
      <c r="A37" s="22"/>
      <c r="B37" s="323">
        <f t="shared" si="14"/>
        <v>12</v>
      </c>
      <c r="C37" s="123" t="s">
        <v>102</v>
      </c>
      <c r="D37" s="23">
        <v>181</v>
      </c>
      <c r="E37" s="165" t="s">
        <v>65</v>
      </c>
      <c r="F37" s="24"/>
      <c r="G37" s="25">
        <v>52080</v>
      </c>
      <c r="H37" s="156"/>
      <c r="I37" s="25"/>
      <c r="J37" s="156"/>
      <c r="K37" s="175">
        <v>240000</v>
      </c>
      <c r="L37" s="29"/>
      <c r="M37" s="156"/>
      <c r="N37" s="156"/>
      <c r="O37" s="156"/>
      <c r="P37" s="178">
        <f t="shared" si="25"/>
        <v>52080</v>
      </c>
      <c r="Q37" s="27">
        <f t="shared" si="19"/>
        <v>52080</v>
      </c>
      <c r="R37" s="27">
        <f t="shared" ref="R37:S37" si="33">Q37</f>
        <v>52080</v>
      </c>
      <c r="S37" s="27">
        <f t="shared" si="33"/>
        <v>52080</v>
      </c>
      <c r="T37" s="28"/>
      <c r="U37" s="28">
        <f t="shared" si="23"/>
        <v>52080</v>
      </c>
      <c r="V37" s="28">
        <f t="shared" si="16"/>
        <v>9895.2000000000007</v>
      </c>
      <c r="W37" s="184">
        <f t="shared" si="21"/>
        <v>61975.199999999997</v>
      </c>
      <c r="X37" s="28">
        <f t="shared" si="18"/>
        <v>11217511.199999999</v>
      </c>
      <c r="Y37" s="22"/>
      <c r="Z37" s="22"/>
    </row>
    <row r="38" spans="1:26" s="1" customFormat="1" ht="37.5" customHeight="1" thickBot="1">
      <c r="A38" s="22"/>
      <c r="B38" s="323">
        <f t="shared" si="14"/>
        <v>13</v>
      </c>
      <c r="C38" s="167" t="s">
        <v>43</v>
      </c>
      <c r="D38" s="23">
        <v>150</v>
      </c>
      <c r="E38" s="165" t="str">
        <f>'[1]ANEXO 1.'!E51</f>
        <v>UNIDAD</v>
      </c>
      <c r="F38" s="24"/>
      <c r="G38" s="25">
        <v>124000</v>
      </c>
      <c r="H38" s="156"/>
      <c r="I38" s="25"/>
      <c r="J38" s="156"/>
      <c r="K38" s="175">
        <v>480000</v>
      </c>
      <c r="L38" s="29"/>
      <c r="M38" s="156"/>
      <c r="N38" s="156"/>
      <c r="O38" s="156"/>
      <c r="P38" s="178">
        <f t="shared" si="25"/>
        <v>124000</v>
      </c>
      <c r="Q38" s="27">
        <f t="shared" si="19"/>
        <v>124000</v>
      </c>
      <c r="R38" s="27">
        <f t="shared" ref="R38:S38" si="34">Q38</f>
        <v>124000</v>
      </c>
      <c r="S38" s="27">
        <f t="shared" si="34"/>
        <v>124000</v>
      </c>
      <c r="T38" s="28"/>
      <c r="U38" s="28">
        <f t="shared" si="23"/>
        <v>124000</v>
      </c>
      <c r="V38" s="28">
        <f t="shared" si="16"/>
        <v>23560</v>
      </c>
      <c r="W38" s="184">
        <f t="shared" si="21"/>
        <v>147560</v>
      </c>
      <c r="X38" s="28">
        <f t="shared" si="18"/>
        <v>22134000</v>
      </c>
      <c r="Y38" s="22"/>
      <c r="Z38" s="22"/>
    </row>
    <row r="39" spans="1:26" s="1" customFormat="1" ht="37.5" customHeight="1" thickBot="1">
      <c r="A39" s="22"/>
      <c r="B39" s="323">
        <f t="shared" si="14"/>
        <v>14</v>
      </c>
      <c r="C39" s="167" t="s">
        <v>44</v>
      </c>
      <c r="D39" s="23">
        <v>181</v>
      </c>
      <c r="E39" s="165" t="str">
        <f>'[1]ANEXO 1.'!E52</f>
        <v>UNIDAD</v>
      </c>
      <c r="F39" s="24"/>
      <c r="G39" s="25">
        <v>6200</v>
      </c>
      <c r="H39" s="156"/>
      <c r="I39" s="25"/>
      <c r="J39" s="156"/>
      <c r="K39" s="175">
        <v>30000</v>
      </c>
      <c r="L39" s="29"/>
      <c r="M39" s="156"/>
      <c r="N39" s="156"/>
      <c r="O39" s="156"/>
      <c r="P39" s="178">
        <f t="shared" si="25"/>
        <v>6200</v>
      </c>
      <c r="Q39" s="27">
        <f t="shared" si="19"/>
        <v>6200</v>
      </c>
      <c r="R39" s="27">
        <f t="shared" ref="R39:S39" si="35">Q39</f>
        <v>6200</v>
      </c>
      <c r="S39" s="27">
        <f t="shared" si="35"/>
        <v>6200</v>
      </c>
      <c r="T39" s="28"/>
      <c r="U39" s="28">
        <f t="shared" si="23"/>
        <v>6200</v>
      </c>
      <c r="V39" s="28">
        <f t="shared" si="16"/>
        <v>1178</v>
      </c>
      <c r="W39" s="184">
        <f t="shared" si="21"/>
        <v>7378</v>
      </c>
      <c r="X39" s="28">
        <f t="shared" si="18"/>
        <v>1335418</v>
      </c>
      <c r="Y39" s="22"/>
      <c r="Z39" s="22"/>
    </row>
    <row r="40" spans="1:26" s="1" customFormat="1" ht="37.5" customHeight="1" thickBot="1">
      <c r="A40" s="22"/>
      <c r="B40" s="323">
        <f t="shared" si="14"/>
        <v>15</v>
      </c>
      <c r="C40" s="167" t="s">
        <v>45</v>
      </c>
      <c r="D40" s="23">
        <v>181</v>
      </c>
      <c r="E40" s="165" t="s">
        <v>16</v>
      </c>
      <c r="F40" s="24"/>
      <c r="G40" s="25">
        <v>31000</v>
      </c>
      <c r="H40" s="156"/>
      <c r="I40" s="25"/>
      <c r="J40" s="156"/>
      <c r="K40" s="175">
        <v>165000</v>
      </c>
      <c r="L40" s="29"/>
      <c r="M40" s="156"/>
      <c r="N40" s="156"/>
      <c r="O40" s="156"/>
      <c r="P40" s="178">
        <f t="shared" si="25"/>
        <v>31000</v>
      </c>
      <c r="Q40" s="27">
        <f t="shared" si="19"/>
        <v>31000</v>
      </c>
      <c r="R40" s="27">
        <f t="shared" ref="R40:S40" si="36">Q40</f>
        <v>31000</v>
      </c>
      <c r="S40" s="27">
        <f t="shared" si="36"/>
        <v>31000</v>
      </c>
      <c r="T40" s="28"/>
      <c r="U40" s="28">
        <f t="shared" si="23"/>
        <v>31000</v>
      </c>
      <c r="V40" s="28">
        <f t="shared" si="16"/>
        <v>5890</v>
      </c>
      <c r="W40" s="184">
        <f t="shared" si="21"/>
        <v>36890</v>
      </c>
      <c r="X40" s="28">
        <f t="shared" si="18"/>
        <v>6677090</v>
      </c>
      <c r="Y40" s="22"/>
      <c r="Z40" s="22"/>
    </row>
    <row r="41" spans="1:26" s="1" customFormat="1" ht="37.5" customHeight="1" thickBot="1">
      <c r="A41" s="22"/>
      <c r="B41" s="323">
        <f t="shared" si="14"/>
        <v>16</v>
      </c>
      <c r="C41" s="167" t="s">
        <v>46</v>
      </c>
      <c r="D41" s="23">
        <v>155</v>
      </c>
      <c r="E41" s="165" t="s">
        <v>16</v>
      </c>
      <c r="F41" s="24"/>
      <c r="G41" s="25">
        <v>14880</v>
      </c>
      <c r="H41" s="156"/>
      <c r="I41" s="25"/>
      <c r="J41" s="156"/>
      <c r="K41" s="175">
        <v>120000</v>
      </c>
      <c r="L41" s="29"/>
      <c r="M41" s="156"/>
      <c r="N41" s="156"/>
      <c r="O41" s="156"/>
      <c r="P41" s="178">
        <f t="shared" si="25"/>
        <v>14880</v>
      </c>
      <c r="Q41" s="27">
        <f t="shared" si="19"/>
        <v>14880</v>
      </c>
      <c r="R41" s="27">
        <f t="shared" ref="R41:S41" si="37">Q41</f>
        <v>14880</v>
      </c>
      <c r="S41" s="27">
        <f t="shared" si="37"/>
        <v>14880</v>
      </c>
      <c r="T41" s="28"/>
      <c r="U41" s="28">
        <f t="shared" si="23"/>
        <v>14880</v>
      </c>
      <c r="V41" s="28">
        <f t="shared" si="16"/>
        <v>2827.2</v>
      </c>
      <c r="W41" s="184">
        <f t="shared" si="21"/>
        <v>17707.2</v>
      </c>
      <c r="X41" s="28">
        <f t="shared" si="18"/>
        <v>2744616</v>
      </c>
      <c r="Y41" s="22"/>
      <c r="Z41" s="22"/>
    </row>
    <row r="42" spans="1:26" s="1" customFormat="1" ht="37.5" customHeight="1" thickBot="1">
      <c r="A42" s="22"/>
      <c r="B42" s="323">
        <f t="shared" si="14"/>
        <v>17</v>
      </c>
      <c r="C42" s="123" t="s">
        <v>103</v>
      </c>
      <c r="D42" s="23">
        <v>181</v>
      </c>
      <c r="E42" s="165" t="s">
        <v>65</v>
      </c>
      <c r="F42" s="24"/>
      <c r="G42" s="25">
        <v>117800</v>
      </c>
      <c r="H42" s="156"/>
      <c r="I42" s="25"/>
      <c r="J42" s="156"/>
      <c r="K42" s="175">
        <v>1260000</v>
      </c>
      <c r="L42" s="29"/>
      <c r="M42" s="156"/>
      <c r="N42" s="156"/>
      <c r="O42" s="156"/>
      <c r="P42" s="178">
        <f t="shared" si="25"/>
        <v>117800</v>
      </c>
      <c r="Q42" s="27">
        <f t="shared" si="19"/>
        <v>117800</v>
      </c>
      <c r="R42" s="27">
        <f t="shared" ref="R42:S42" si="38">Q42</f>
        <v>117800</v>
      </c>
      <c r="S42" s="27">
        <f t="shared" si="38"/>
        <v>117800</v>
      </c>
      <c r="T42" s="28"/>
      <c r="U42" s="28">
        <f t="shared" si="23"/>
        <v>117800</v>
      </c>
      <c r="V42" s="28">
        <f t="shared" si="16"/>
        <v>22382</v>
      </c>
      <c r="W42" s="184">
        <f t="shared" si="21"/>
        <v>140182</v>
      </c>
      <c r="X42" s="28">
        <f t="shared" si="18"/>
        <v>25372942</v>
      </c>
      <c r="Y42" s="22"/>
      <c r="Z42" s="22"/>
    </row>
    <row r="43" spans="1:26" s="1" customFormat="1" ht="37.5" customHeight="1" thickBot="1">
      <c r="A43" s="22"/>
      <c r="B43" s="107">
        <v>18</v>
      </c>
      <c r="C43" s="166" t="s">
        <v>47</v>
      </c>
      <c r="D43" s="24">
        <v>749</v>
      </c>
      <c r="E43" s="165" t="s">
        <v>16</v>
      </c>
      <c r="F43" s="24"/>
      <c r="G43" s="25">
        <v>5580</v>
      </c>
      <c r="H43" s="156"/>
      <c r="I43" s="25"/>
      <c r="J43" s="156"/>
      <c r="K43" s="175">
        <v>15000</v>
      </c>
      <c r="L43" s="29"/>
      <c r="M43" s="156"/>
      <c r="N43" s="156"/>
      <c r="O43" s="156"/>
      <c r="P43" s="178">
        <f>ROUND(MIN(G43),2)</f>
        <v>5580</v>
      </c>
      <c r="Q43" s="27">
        <f>ROUND(AVERAGE(G43),2)</f>
        <v>5580</v>
      </c>
      <c r="R43" s="27">
        <f>ROUND(MAX(G43),2)</f>
        <v>5580</v>
      </c>
      <c r="S43" s="27">
        <f t="shared" ref="S43" si="39">+ROUND(AVERAGE(P43,Q43),2)</f>
        <v>5580</v>
      </c>
      <c r="T43" s="28"/>
      <c r="U43" s="28">
        <f t="shared" si="23"/>
        <v>5580</v>
      </c>
      <c r="V43" s="28">
        <f t="shared" si="16"/>
        <v>1060.2</v>
      </c>
      <c r="W43" s="184">
        <f t="shared" si="21"/>
        <v>6640.2</v>
      </c>
      <c r="X43" s="28">
        <f t="shared" si="18"/>
        <v>4973509.8</v>
      </c>
      <c r="Y43" s="22"/>
      <c r="Z43" s="22"/>
    </row>
    <row r="44" spans="1:26" s="1" customFormat="1" ht="56.25" customHeight="1" thickBot="1">
      <c r="A44" s="22"/>
      <c r="B44" s="270" t="s">
        <v>72</v>
      </c>
      <c r="C44" s="271"/>
      <c r="D44" s="271"/>
      <c r="E44" s="272"/>
      <c r="F44" s="24"/>
      <c r="G44" s="134">
        <f>SUM(G26:G43)</f>
        <v>1161260</v>
      </c>
      <c r="H44" s="157"/>
      <c r="I44" s="134"/>
      <c r="J44" s="157"/>
      <c r="K44" s="134">
        <f>SUM(K26:K43)</f>
        <v>5966700</v>
      </c>
      <c r="L44" s="124"/>
      <c r="M44" s="134">
        <f>SUM(M26:M43)</f>
        <v>0</v>
      </c>
      <c r="N44" s="157"/>
      <c r="O44" s="134">
        <f>SUM(O26:O43)</f>
        <v>0</v>
      </c>
      <c r="P44" s="251"/>
      <c r="Q44" s="251"/>
      <c r="R44" s="251"/>
      <c r="S44" s="252"/>
      <c r="T44" s="28"/>
      <c r="U44" s="285" t="s">
        <v>63</v>
      </c>
      <c r="V44" s="286"/>
      <c r="W44" s="287"/>
      <c r="X44" s="149">
        <f>SUM(X26:X43)</f>
        <v>289208246.59999996</v>
      </c>
      <c r="Y44" s="22"/>
      <c r="Z44" s="22"/>
    </row>
    <row r="45" spans="1:26" s="1" customFormat="1" ht="56.25" customHeight="1" thickBot="1">
      <c r="A45" s="22"/>
      <c r="B45" s="92"/>
      <c r="C45" s="93" t="s">
        <v>49</v>
      </c>
      <c r="D45" s="93"/>
      <c r="E45" s="94"/>
      <c r="F45" s="24"/>
      <c r="G45" s="129"/>
      <c r="H45" s="159"/>
      <c r="I45" s="130"/>
      <c r="J45" s="159"/>
      <c r="K45" s="130"/>
      <c r="L45" s="130"/>
      <c r="M45" s="130"/>
      <c r="N45" s="159"/>
      <c r="O45" s="130"/>
      <c r="P45" s="253"/>
      <c r="Q45" s="253"/>
      <c r="R45" s="253"/>
      <c r="S45" s="254"/>
      <c r="T45" s="28"/>
      <c r="U45" s="273"/>
      <c r="V45" s="274"/>
      <c r="W45" s="274"/>
      <c r="X45" s="275"/>
      <c r="Y45" s="22"/>
      <c r="Z45" s="22"/>
    </row>
    <row r="46" spans="1:26" s="1" customFormat="1" ht="56.25" customHeight="1" thickBot="1">
      <c r="A46" s="22"/>
      <c r="B46" s="107">
        <f t="shared" ref="B46:B53" si="40">B45+1</f>
        <v>1</v>
      </c>
      <c r="C46" s="167" t="s">
        <v>50</v>
      </c>
      <c r="D46" s="23">
        <v>450</v>
      </c>
      <c r="E46" s="23" t="s">
        <v>16</v>
      </c>
      <c r="F46" s="24"/>
      <c r="G46" s="25">
        <v>31000</v>
      </c>
      <c r="H46" s="156"/>
      <c r="I46" s="25"/>
      <c r="J46" s="156"/>
      <c r="K46" s="175">
        <v>240000</v>
      </c>
      <c r="L46" s="29"/>
      <c r="M46" s="156"/>
      <c r="N46" s="156"/>
      <c r="O46" s="156"/>
      <c r="P46" s="178">
        <f>G46</f>
        <v>31000</v>
      </c>
      <c r="Q46" s="27">
        <f t="shared" ref="Q46:Q54" si="41">G46</f>
        <v>31000</v>
      </c>
      <c r="R46" s="27">
        <f t="shared" ref="R46:S46" si="42">Q46</f>
        <v>31000</v>
      </c>
      <c r="S46" s="27">
        <f t="shared" si="42"/>
        <v>31000</v>
      </c>
      <c r="T46" s="28"/>
      <c r="U46" s="28">
        <f>P46</f>
        <v>31000</v>
      </c>
      <c r="V46" s="28">
        <f t="shared" ref="V46:V55" si="43">ROUND(U46*19%,2)</f>
        <v>5890</v>
      </c>
      <c r="W46" s="184">
        <f t="shared" ref="W46" si="44">ROUND(V46+U46,2)</f>
        <v>36890</v>
      </c>
      <c r="X46" s="28">
        <f t="shared" ref="X46:X55" si="45">ROUND(W46*D46,2)</f>
        <v>16600500</v>
      </c>
      <c r="Y46" s="22"/>
      <c r="Z46" s="22"/>
    </row>
    <row r="47" spans="1:26" s="1" customFormat="1" ht="56.25" customHeight="1" thickBot="1">
      <c r="A47" s="22"/>
      <c r="B47" s="107">
        <f t="shared" si="40"/>
        <v>2</v>
      </c>
      <c r="C47" s="167" t="s">
        <v>51</v>
      </c>
      <c r="D47" s="23">
        <v>200</v>
      </c>
      <c r="E47" s="122" t="s">
        <v>16</v>
      </c>
      <c r="F47" s="24"/>
      <c r="G47" s="25">
        <v>55800</v>
      </c>
      <c r="H47" s="156"/>
      <c r="I47" s="25"/>
      <c r="J47" s="156"/>
      <c r="K47" s="175">
        <v>225000</v>
      </c>
      <c r="L47" s="29"/>
      <c r="M47" s="156"/>
      <c r="N47" s="156"/>
      <c r="O47" s="156"/>
      <c r="P47" s="178">
        <f>G47</f>
        <v>55800</v>
      </c>
      <c r="Q47" s="27">
        <f t="shared" si="41"/>
        <v>55800</v>
      </c>
      <c r="R47" s="27">
        <f t="shared" ref="R47:S47" si="46">Q47</f>
        <v>55800</v>
      </c>
      <c r="S47" s="27">
        <f t="shared" si="46"/>
        <v>55800</v>
      </c>
      <c r="T47" s="28"/>
      <c r="U47" s="28">
        <f t="shared" ref="U47:U54" si="47">P47</f>
        <v>55800</v>
      </c>
      <c r="V47" s="28">
        <f t="shared" si="43"/>
        <v>10602</v>
      </c>
      <c r="W47" s="184">
        <f t="shared" ref="W47:W55" si="48">ROUND(V47+U47,2)</f>
        <v>66402</v>
      </c>
      <c r="X47" s="28">
        <f t="shared" si="45"/>
        <v>13280400</v>
      </c>
      <c r="Y47" s="22"/>
      <c r="Z47" s="22"/>
    </row>
    <row r="48" spans="1:26" s="1" customFormat="1" ht="56.25" customHeight="1" thickBot="1">
      <c r="A48" s="22"/>
      <c r="B48" s="107">
        <f t="shared" si="40"/>
        <v>3</v>
      </c>
      <c r="C48" s="167" t="s">
        <v>52</v>
      </c>
      <c r="D48" s="23">
        <v>300</v>
      </c>
      <c r="E48" s="122" t="s">
        <v>16</v>
      </c>
      <c r="F48" s="24"/>
      <c r="G48" s="25">
        <v>49600</v>
      </c>
      <c r="H48" s="156"/>
      <c r="I48" s="25"/>
      <c r="J48" s="156"/>
      <c r="K48" s="175">
        <v>180000</v>
      </c>
      <c r="L48" s="29"/>
      <c r="M48" s="156"/>
      <c r="N48" s="156"/>
      <c r="O48" s="156"/>
      <c r="P48" s="178">
        <f>G48</f>
        <v>49600</v>
      </c>
      <c r="Q48" s="27">
        <f t="shared" si="41"/>
        <v>49600</v>
      </c>
      <c r="R48" s="27">
        <f t="shared" ref="R48:S48" si="49">Q48</f>
        <v>49600</v>
      </c>
      <c r="S48" s="27">
        <f t="shared" si="49"/>
        <v>49600</v>
      </c>
      <c r="T48" s="28"/>
      <c r="U48" s="28">
        <f t="shared" si="47"/>
        <v>49600</v>
      </c>
      <c r="V48" s="28">
        <f t="shared" si="43"/>
        <v>9424</v>
      </c>
      <c r="W48" s="184">
        <f t="shared" si="48"/>
        <v>59024</v>
      </c>
      <c r="X48" s="28">
        <f t="shared" si="45"/>
        <v>17707200</v>
      </c>
      <c r="Y48" s="22"/>
      <c r="Z48" s="22"/>
    </row>
    <row r="49" spans="1:26" s="1" customFormat="1" ht="56.25" customHeight="1" thickBot="1">
      <c r="A49" s="22"/>
      <c r="B49" s="107">
        <f t="shared" si="40"/>
        <v>4</v>
      </c>
      <c r="C49" s="167" t="s">
        <v>53</v>
      </c>
      <c r="D49" s="23">
        <v>400</v>
      </c>
      <c r="E49" s="23" t="s">
        <v>16</v>
      </c>
      <c r="F49" s="24"/>
      <c r="G49" s="25">
        <v>124000</v>
      </c>
      <c r="H49" s="156"/>
      <c r="I49" s="25"/>
      <c r="J49" s="156"/>
      <c r="K49" s="175">
        <v>800000</v>
      </c>
      <c r="L49" s="29"/>
      <c r="M49" s="156"/>
      <c r="N49" s="156"/>
      <c r="O49" s="156"/>
      <c r="P49" s="178">
        <f t="shared" ref="P49:P54" si="50">G49</f>
        <v>124000</v>
      </c>
      <c r="Q49" s="27">
        <f t="shared" si="41"/>
        <v>124000</v>
      </c>
      <c r="R49" s="27">
        <f t="shared" ref="R49:S49" si="51">Q49</f>
        <v>124000</v>
      </c>
      <c r="S49" s="27">
        <f t="shared" si="51"/>
        <v>124000</v>
      </c>
      <c r="T49" s="28"/>
      <c r="U49" s="28">
        <f t="shared" si="47"/>
        <v>124000</v>
      </c>
      <c r="V49" s="28">
        <f t="shared" si="43"/>
        <v>23560</v>
      </c>
      <c r="W49" s="184">
        <f t="shared" si="48"/>
        <v>147560</v>
      </c>
      <c r="X49" s="28">
        <f t="shared" si="45"/>
        <v>59024000</v>
      </c>
      <c r="Y49" s="22"/>
      <c r="Z49" s="22"/>
    </row>
    <row r="50" spans="1:26" s="1" customFormat="1" ht="56.25" customHeight="1" thickBot="1">
      <c r="A50" s="22"/>
      <c r="B50" s="107">
        <f t="shared" si="40"/>
        <v>5</v>
      </c>
      <c r="C50" s="167" t="s">
        <v>54</v>
      </c>
      <c r="D50" s="23">
        <v>500</v>
      </c>
      <c r="E50" s="23" t="s">
        <v>16</v>
      </c>
      <c r="F50" s="24"/>
      <c r="G50" s="25">
        <v>161200</v>
      </c>
      <c r="H50" s="156"/>
      <c r="I50" s="25"/>
      <c r="J50" s="156"/>
      <c r="K50" s="175">
        <v>750000</v>
      </c>
      <c r="L50" s="29"/>
      <c r="M50" s="156"/>
      <c r="N50" s="156"/>
      <c r="O50" s="156"/>
      <c r="P50" s="178">
        <f>G50</f>
        <v>161200</v>
      </c>
      <c r="Q50" s="27">
        <f t="shared" si="41"/>
        <v>161200</v>
      </c>
      <c r="R50" s="27">
        <f t="shared" ref="R50:S50" si="52">Q50</f>
        <v>161200</v>
      </c>
      <c r="S50" s="27">
        <f t="shared" si="52"/>
        <v>161200</v>
      </c>
      <c r="T50" s="28"/>
      <c r="U50" s="28">
        <f t="shared" si="47"/>
        <v>161200</v>
      </c>
      <c r="V50" s="28">
        <f t="shared" si="43"/>
        <v>30628</v>
      </c>
      <c r="W50" s="184">
        <f t="shared" si="48"/>
        <v>191828</v>
      </c>
      <c r="X50" s="28">
        <f t="shared" si="45"/>
        <v>95914000</v>
      </c>
      <c r="Y50" s="22"/>
      <c r="Z50" s="22"/>
    </row>
    <row r="51" spans="1:26" s="1" customFormat="1" ht="56.25" customHeight="1" thickBot="1">
      <c r="A51" s="22"/>
      <c r="B51" s="107">
        <f t="shared" si="40"/>
        <v>6</v>
      </c>
      <c r="C51" s="167" t="s">
        <v>55</v>
      </c>
      <c r="D51" s="23">
        <v>450</v>
      </c>
      <c r="E51" s="23" t="s">
        <v>65</v>
      </c>
      <c r="F51" s="24"/>
      <c r="G51" s="25">
        <v>86800</v>
      </c>
      <c r="H51" s="156"/>
      <c r="I51" s="25"/>
      <c r="J51" s="156"/>
      <c r="K51" s="175">
        <v>585000</v>
      </c>
      <c r="L51" s="29"/>
      <c r="M51" s="156"/>
      <c r="N51" s="156"/>
      <c r="O51" s="156"/>
      <c r="P51" s="178">
        <f>G51</f>
        <v>86800</v>
      </c>
      <c r="Q51" s="27">
        <f t="shared" si="41"/>
        <v>86800</v>
      </c>
      <c r="R51" s="27">
        <f t="shared" ref="R51:S51" si="53">Q51</f>
        <v>86800</v>
      </c>
      <c r="S51" s="27">
        <f t="shared" si="53"/>
        <v>86800</v>
      </c>
      <c r="T51" s="28"/>
      <c r="U51" s="28">
        <f t="shared" si="47"/>
        <v>86800</v>
      </c>
      <c r="V51" s="28">
        <f t="shared" si="43"/>
        <v>16492</v>
      </c>
      <c r="W51" s="184">
        <f t="shared" si="48"/>
        <v>103292</v>
      </c>
      <c r="X51" s="28">
        <f t="shared" si="45"/>
        <v>46481400</v>
      </c>
      <c r="Y51" s="22"/>
      <c r="Z51" s="22"/>
    </row>
    <row r="52" spans="1:26" s="1" customFormat="1" ht="56.25" customHeight="1" thickBot="1">
      <c r="A52" s="22"/>
      <c r="B52" s="107">
        <f t="shared" si="40"/>
        <v>7</v>
      </c>
      <c r="C52" s="166" t="s">
        <v>56</v>
      </c>
      <c r="D52" s="24">
        <v>550</v>
      </c>
      <c r="E52" s="165" t="s">
        <v>65</v>
      </c>
      <c r="F52" s="24"/>
      <c r="G52" s="25">
        <v>62000</v>
      </c>
      <c r="H52" s="156"/>
      <c r="I52" s="25"/>
      <c r="J52" s="156"/>
      <c r="K52" s="175">
        <v>480000</v>
      </c>
      <c r="L52" s="29"/>
      <c r="M52" s="156"/>
      <c r="N52" s="156"/>
      <c r="O52" s="156"/>
      <c r="P52" s="178">
        <f t="shared" si="50"/>
        <v>62000</v>
      </c>
      <c r="Q52" s="27">
        <f t="shared" si="41"/>
        <v>62000</v>
      </c>
      <c r="R52" s="27">
        <f t="shared" ref="R52:S52" si="54">Q52</f>
        <v>62000</v>
      </c>
      <c r="S52" s="27">
        <f t="shared" si="54"/>
        <v>62000</v>
      </c>
      <c r="T52" s="28"/>
      <c r="U52" s="28">
        <f t="shared" si="47"/>
        <v>62000</v>
      </c>
      <c r="V52" s="28">
        <f t="shared" si="43"/>
        <v>11780</v>
      </c>
      <c r="W52" s="184">
        <f t="shared" si="48"/>
        <v>73780</v>
      </c>
      <c r="X52" s="28">
        <f t="shared" si="45"/>
        <v>40579000</v>
      </c>
      <c r="Y52" s="22"/>
      <c r="Z52" s="22"/>
    </row>
    <row r="53" spans="1:26" s="1" customFormat="1" ht="56.25" customHeight="1" thickBot="1">
      <c r="A53" s="22"/>
      <c r="B53" s="107">
        <f t="shared" si="40"/>
        <v>8</v>
      </c>
      <c r="C53" s="166" t="s">
        <v>57</v>
      </c>
      <c r="D53" s="24">
        <v>24</v>
      </c>
      <c r="E53" s="165" t="s">
        <v>16</v>
      </c>
      <c r="F53" s="24"/>
      <c r="G53" s="25">
        <v>86800</v>
      </c>
      <c r="H53" s="156"/>
      <c r="I53" s="25"/>
      <c r="J53" s="156"/>
      <c r="K53" s="175">
        <v>460000</v>
      </c>
      <c r="L53" s="29"/>
      <c r="M53" s="156"/>
      <c r="N53" s="156"/>
      <c r="O53" s="156"/>
      <c r="P53" s="178">
        <f>G53</f>
        <v>86800</v>
      </c>
      <c r="Q53" s="27">
        <f t="shared" si="41"/>
        <v>86800</v>
      </c>
      <c r="R53" s="27">
        <f t="shared" ref="R53:S53" si="55">Q53</f>
        <v>86800</v>
      </c>
      <c r="S53" s="27">
        <f t="shared" si="55"/>
        <v>86800</v>
      </c>
      <c r="T53" s="28"/>
      <c r="U53" s="28">
        <f t="shared" si="47"/>
        <v>86800</v>
      </c>
      <c r="V53" s="28">
        <f t="shared" si="43"/>
        <v>16492</v>
      </c>
      <c r="W53" s="184">
        <f t="shared" si="48"/>
        <v>103292</v>
      </c>
      <c r="X53" s="28">
        <f t="shared" si="45"/>
        <v>2479008</v>
      </c>
      <c r="Y53" s="22"/>
      <c r="Z53" s="22"/>
    </row>
    <row r="54" spans="1:26" s="1" customFormat="1" ht="56.25" customHeight="1" thickBot="1">
      <c r="A54" s="22"/>
      <c r="B54" s="107">
        <v>9</v>
      </c>
      <c r="C54" s="166" t="s">
        <v>58</v>
      </c>
      <c r="D54" s="24">
        <v>24</v>
      </c>
      <c r="E54" s="165" t="s">
        <v>16</v>
      </c>
      <c r="F54" s="24"/>
      <c r="G54" s="25">
        <v>74400</v>
      </c>
      <c r="H54" s="156"/>
      <c r="I54" s="25"/>
      <c r="J54" s="156"/>
      <c r="K54" s="175">
        <v>270000</v>
      </c>
      <c r="L54" s="29"/>
      <c r="M54" s="156"/>
      <c r="N54" s="156"/>
      <c r="O54" s="156"/>
      <c r="P54" s="178">
        <f t="shared" si="50"/>
        <v>74400</v>
      </c>
      <c r="Q54" s="27">
        <f t="shared" si="41"/>
        <v>74400</v>
      </c>
      <c r="R54" s="27">
        <f t="shared" ref="R54:S54" si="56">Q54</f>
        <v>74400</v>
      </c>
      <c r="S54" s="27">
        <f t="shared" si="56"/>
        <v>74400</v>
      </c>
      <c r="T54" s="28"/>
      <c r="U54" s="28">
        <f t="shared" si="47"/>
        <v>74400</v>
      </c>
      <c r="V54" s="28">
        <f t="shared" si="43"/>
        <v>14136</v>
      </c>
      <c r="W54" s="184">
        <f t="shared" si="48"/>
        <v>88536</v>
      </c>
      <c r="X54" s="28">
        <f t="shared" si="45"/>
        <v>2124864</v>
      </c>
      <c r="Y54" s="22"/>
      <c r="Z54" s="22"/>
    </row>
    <row r="55" spans="1:26" s="1" customFormat="1" ht="56.25" customHeight="1" thickBot="1">
      <c r="A55" s="22"/>
      <c r="B55" s="107">
        <v>10</v>
      </c>
      <c r="C55" s="166" t="s">
        <v>59</v>
      </c>
      <c r="D55" s="24">
        <v>1100</v>
      </c>
      <c r="E55" s="165" t="s">
        <v>16</v>
      </c>
      <c r="F55" s="24"/>
      <c r="G55" s="175">
        <v>111600</v>
      </c>
      <c r="H55" s="156"/>
      <c r="I55" s="25"/>
      <c r="J55" s="156"/>
      <c r="K55" s="175">
        <v>420000</v>
      </c>
      <c r="L55" s="29"/>
      <c r="M55" s="156">
        <v>59461</v>
      </c>
      <c r="N55" s="156"/>
      <c r="O55" s="156"/>
      <c r="P55" s="178">
        <f>M55</f>
        <v>59461</v>
      </c>
      <c r="Q55" s="27">
        <f>M55</f>
        <v>59461</v>
      </c>
      <c r="R55" s="27">
        <f t="shared" ref="R55:S55" si="57">Q55</f>
        <v>59461</v>
      </c>
      <c r="S55" s="27">
        <f t="shared" si="57"/>
        <v>59461</v>
      </c>
      <c r="T55" s="28"/>
      <c r="U55" s="28">
        <f>P55</f>
        <v>59461</v>
      </c>
      <c r="V55" s="28">
        <f t="shared" si="43"/>
        <v>11297.59</v>
      </c>
      <c r="W55" s="184">
        <f t="shared" si="48"/>
        <v>70758.59</v>
      </c>
      <c r="X55" s="28">
        <f t="shared" si="45"/>
        <v>77834449</v>
      </c>
      <c r="Y55" s="22"/>
      <c r="Z55" s="22"/>
    </row>
    <row r="56" spans="1:26" s="1" customFormat="1" ht="56.25" customHeight="1" thickBot="1">
      <c r="A56" s="22"/>
      <c r="B56" s="92"/>
      <c r="C56" s="93" t="s">
        <v>67</v>
      </c>
      <c r="D56" s="93"/>
      <c r="E56" s="94"/>
      <c r="F56" s="24"/>
      <c r="G56" s="132">
        <f>SUM(G46:G55)</f>
        <v>843200</v>
      </c>
      <c r="H56" s="157"/>
      <c r="I56" s="132"/>
      <c r="J56" s="157"/>
      <c r="K56" s="132">
        <f>SUM(K46:K55)</f>
        <v>4410000</v>
      </c>
      <c r="L56" s="124"/>
      <c r="M56" s="132">
        <f>SUM(M46:M55)</f>
        <v>59461</v>
      </c>
      <c r="N56" s="157"/>
      <c r="O56" s="132">
        <f>SUM(O46:O55)</f>
        <v>0</v>
      </c>
      <c r="P56" s="251"/>
      <c r="Q56" s="251"/>
      <c r="R56" s="251"/>
      <c r="S56" s="252"/>
      <c r="T56" s="28"/>
      <c r="U56" s="276" t="s">
        <v>67</v>
      </c>
      <c r="V56" s="277"/>
      <c r="W56" s="278"/>
      <c r="X56" s="148">
        <f>SUM(X46:X55)</f>
        <v>372024821</v>
      </c>
      <c r="Y56" s="22"/>
      <c r="Z56" s="22"/>
    </row>
    <row r="57" spans="1:26" s="1" customFormat="1" ht="56.25" customHeight="1" thickBot="1">
      <c r="A57" s="22"/>
      <c r="B57" s="95"/>
      <c r="C57" s="96" t="s">
        <v>60</v>
      </c>
      <c r="D57" s="96"/>
      <c r="E57" s="97"/>
      <c r="F57" s="24"/>
      <c r="G57" s="129"/>
      <c r="H57" s="159"/>
      <c r="I57" s="130"/>
      <c r="J57" s="159"/>
      <c r="K57" s="130"/>
      <c r="L57" s="130"/>
      <c r="M57" s="130"/>
      <c r="N57" s="159"/>
      <c r="O57" s="130"/>
      <c r="P57" s="253"/>
      <c r="Q57" s="253"/>
      <c r="R57" s="253"/>
      <c r="S57" s="254"/>
      <c r="T57" s="28"/>
      <c r="U57" s="273"/>
      <c r="V57" s="274"/>
      <c r="W57" s="274"/>
      <c r="X57" s="275"/>
      <c r="Y57" s="22"/>
      <c r="Z57" s="22"/>
    </row>
    <row r="58" spans="1:26" s="1" customFormat="1" ht="56.25" customHeight="1" thickBot="1">
      <c r="A58" s="22"/>
      <c r="B58" s="324">
        <f t="shared" ref="B58:B59" si="58">B57+1</f>
        <v>1</v>
      </c>
      <c r="C58" s="328" t="s">
        <v>99</v>
      </c>
      <c r="D58" s="197">
        <v>156</v>
      </c>
      <c r="E58" s="325" t="s">
        <v>16</v>
      </c>
      <c r="F58" s="24"/>
      <c r="G58" s="156">
        <v>1178000</v>
      </c>
      <c r="H58" s="156"/>
      <c r="I58" s="156"/>
      <c r="J58" s="156"/>
      <c r="K58" s="188"/>
      <c r="L58" s="29"/>
      <c r="M58" s="188"/>
      <c r="N58" s="191"/>
      <c r="O58" s="188">
        <v>663866</v>
      </c>
      <c r="P58" s="27">
        <f>ROUND(MIN(G58,O58),2)</f>
        <v>663866</v>
      </c>
      <c r="Q58" s="27">
        <f>ROUND(AVERAGE(G58,O58),2)</f>
        <v>920933</v>
      </c>
      <c r="R58" s="27">
        <f>ROUND(MAX(G58,O58),2)</f>
        <v>1178000</v>
      </c>
      <c r="S58" s="178">
        <f t="shared" ref="S58" si="59">+ROUND(AVERAGE(P58,Q58),2)</f>
        <v>792399.5</v>
      </c>
      <c r="T58" s="28"/>
      <c r="U58" s="28">
        <f>S58</f>
        <v>792399.5</v>
      </c>
      <c r="V58" s="28">
        <f t="shared" ref="V58:V59" si="60">ROUND(U58*19%,2)</f>
        <v>150555.91</v>
      </c>
      <c r="W58" s="184">
        <f t="shared" ref="W58" si="61">ROUND(V58+U58,2)</f>
        <v>942955.41</v>
      </c>
      <c r="X58" s="28">
        <f>ROUND(W58*D58,2)</f>
        <v>147101043.96000001</v>
      </c>
      <c r="Y58" s="22"/>
      <c r="Z58" s="22"/>
    </row>
    <row r="59" spans="1:26" s="1" customFormat="1" ht="56.25" customHeight="1" thickBot="1">
      <c r="A59" s="22"/>
      <c r="B59" s="326">
        <f t="shared" si="58"/>
        <v>2</v>
      </c>
      <c r="C59" s="328" t="s">
        <v>100</v>
      </c>
      <c r="D59" s="198">
        <v>400</v>
      </c>
      <c r="E59" s="327" t="s">
        <v>16</v>
      </c>
      <c r="F59" s="24"/>
      <c r="G59" s="156">
        <v>806000</v>
      </c>
      <c r="H59" s="156"/>
      <c r="I59" s="156"/>
      <c r="J59" s="156"/>
      <c r="K59" s="188"/>
      <c r="L59" s="29"/>
      <c r="M59" s="188"/>
      <c r="N59" s="191"/>
      <c r="O59" s="188">
        <v>521008</v>
      </c>
      <c r="P59" s="27">
        <f>ROUND(MIN(G59,O59),2)</f>
        <v>521008</v>
      </c>
      <c r="Q59" s="27">
        <f>ROUND(AVERAGE(G59,O59),2)</f>
        <v>663504</v>
      </c>
      <c r="R59" s="27">
        <f>ROUND(MAX(G59,O59),2)</f>
        <v>806000</v>
      </c>
      <c r="S59" s="178">
        <f t="shared" ref="S59" si="62">+ROUND(AVERAGE(P59,Q59),2)</f>
        <v>592256</v>
      </c>
      <c r="T59" s="28"/>
      <c r="U59" s="28">
        <f>S59</f>
        <v>592256</v>
      </c>
      <c r="V59" s="28">
        <f t="shared" si="60"/>
        <v>112528.64</v>
      </c>
      <c r="W59" s="184">
        <f t="shared" ref="W59" si="63">ROUND(V59+U59,2)</f>
        <v>704784.64</v>
      </c>
      <c r="X59" s="28">
        <f>ROUND(W59*D59,2)</f>
        <v>281913856</v>
      </c>
      <c r="Y59" s="22"/>
      <c r="Z59" s="22"/>
    </row>
    <row r="60" spans="1:26" s="1" customFormat="1" ht="56.25" customHeight="1" thickBot="1">
      <c r="A60" s="22"/>
      <c r="B60" s="111"/>
      <c r="C60" s="96" t="s">
        <v>66</v>
      </c>
      <c r="D60" s="112"/>
      <c r="E60" s="168"/>
      <c r="F60" s="24"/>
      <c r="G60" s="133">
        <f>SUM(G58:G59)</f>
        <v>1984000</v>
      </c>
      <c r="H60" s="160"/>
      <c r="I60" s="133"/>
      <c r="J60" s="160"/>
      <c r="K60" s="133">
        <f>SUM(K58:K59)</f>
        <v>0</v>
      </c>
      <c r="L60" s="135"/>
      <c r="M60" s="133">
        <f>SUM(M58:M59)</f>
        <v>0</v>
      </c>
      <c r="N60" s="160"/>
      <c r="O60" s="133">
        <f>SUM(O58:O59)</f>
        <v>1184874</v>
      </c>
      <c r="P60" s="249"/>
      <c r="Q60" s="249"/>
      <c r="R60" s="249"/>
      <c r="S60" s="250"/>
      <c r="T60" s="28"/>
      <c r="U60" s="98"/>
      <c r="V60" s="99" t="s">
        <v>66</v>
      </c>
      <c r="W60" s="100"/>
      <c r="X60" s="136">
        <f>SUM(X58:X59)</f>
        <v>429014899.96000004</v>
      </c>
      <c r="Y60" s="22"/>
      <c r="Z60" s="22"/>
    </row>
    <row r="61" spans="1:26" s="2" customFormat="1" ht="52.5" customHeight="1" thickBot="1">
      <c r="A61" s="30"/>
      <c r="B61" s="261" t="s">
        <v>68</v>
      </c>
      <c r="C61" s="262"/>
      <c r="D61" s="262"/>
      <c r="E61" s="263"/>
      <c r="F61" s="16"/>
      <c r="G61" s="31">
        <f>SUM(G16+G23+G44+G56+G60)</f>
        <v>20021660</v>
      </c>
      <c r="H61" s="161"/>
      <c r="I61" s="31"/>
      <c r="J61" s="161"/>
      <c r="K61" s="31">
        <f>SUM(K16+K23+K44+K56+K60)</f>
        <v>58826700</v>
      </c>
      <c r="L61" s="32"/>
      <c r="M61" s="31">
        <f>SUM(M16+M23+M44+M56+M60)</f>
        <v>8956111</v>
      </c>
      <c r="N61" s="194"/>
      <c r="O61" s="31">
        <f>SUM(O16+O23+O44+O56+O60)</f>
        <v>1184874</v>
      </c>
      <c r="P61" s="279"/>
      <c r="Q61" s="280"/>
      <c r="R61" s="280"/>
      <c r="S61" s="281"/>
      <c r="T61" s="33"/>
      <c r="U61" s="282" t="s">
        <v>74</v>
      </c>
      <c r="V61" s="283"/>
      <c r="W61" s="284"/>
      <c r="X61" s="31">
        <f>SUM(X16+X23+X44+X56+X60)</f>
        <v>2325392433.2199998</v>
      </c>
      <c r="Y61" s="30"/>
      <c r="Z61" s="30"/>
    </row>
    <row r="62" spans="1:26" s="2" customFormat="1" ht="52.5" customHeight="1">
      <c r="A62" s="30"/>
      <c r="B62" s="69"/>
      <c r="C62" s="69"/>
      <c r="D62" s="69"/>
      <c r="E62" s="69"/>
      <c r="F62" s="30"/>
      <c r="G62" s="70"/>
      <c r="H62" s="70"/>
      <c r="I62" s="70"/>
      <c r="J62" s="70"/>
      <c r="K62" s="70"/>
      <c r="L62" s="71"/>
      <c r="M62" s="71"/>
      <c r="N62" s="71"/>
      <c r="O62" s="71"/>
      <c r="P62" s="30"/>
      <c r="Q62" s="30"/>
      <c r="R62" s="30"/>
      <c r="S62" s="30"/>
      <c r="T62" s="68"/>
      <c r="U62" s="68"/>
      <c r="V62" s="68"/>
      <c r="W62" s="68"/>
      <c r="X62" s="70"/>
      <c r="Y62" s="30"/>
      <c r="Z62" s="30"/>
    </row>
    <row r="63" spans="1:26" s="3" customFormat="1" ht="17.25" thickBot="1">
      <c r="A63" s="34"/>
      <c r="B63" s="35" t="s">
        <v>6</v>
      </c>
      <c r="C63" s="35"/>
      <c r="D63" s="36"/>
      <c r="E63" s="36"/>
      <c r="F63" s="36"/>
      <c r="G63" s="36"/>
      <c r="H63" s="162"/>
      <c r="I63" s="36"/>
      <c r="J63" s="162"/>
      <c r="K63" s="36"/>
      <c r="L63" s="36"/>
      <c r="M63" s="36"/>
      <c r="N63" s="162"/>
      <c r="O63" s="36"/>
      <c r="P63" s="37" t="s">
        <v>19</v>
      </c>
      <c r="Q63" s="37"/>
      <c r="R63" s="37"/>
      <c r="S63" s="37"/>
      <c r="T63" s="36"/>
      <c r="U63" s="36"/>
      <c r="V63" s="34"/>
      <c r="W63" s="34"/>
      <c r="X63" s="34"/>
      <c r="Y63" s="169"/>
      <c r="Z63" s="34"/>
    </row>
    <row r="64" spans="1:26" s="3" customFormat="1" ht="36" customHeight="1" thickBot="1">
      <c r="A64" s="34"/>
      <c r="B64" s="228" t="s">
        <v>87</v>
      </c>
      <c r="C64" s="229"/>
      <c r="D64" s="229"/>
      <c r="E64" s="229"/>
      <c r="F64" s="229"/>
      <c r="G64" s="229"/>
      <c r="H64" s="229"/>
      <c r="I64" s="229"/>
      <c r="J64" s="229"/>
      <c r="K64" s="229"/>
      <c r="L64" s="229"/>
      <c r="M64" s="185"/>
      <c r="N64" s="195"/>
      <c r="O64" s="185"/>
      <c r="P64" s="37"/>
      <c r="Q64" s="37"/>
      <c r="R64" s="37"/>
      <c r="S64" s="37" t="s">
        <v>19</v>
      </c>
      <c r="T64" s="38"/>
      <c r="U64" s="38"/>
      <c r="V64" s="34"/>
      <c r="W64" s="34"/>
      <c r="X64" s="34"/>
      <c r="Y64" s="34"/>
      <c r="Z64" s="34"/>
    </row>
    <row r="65" spans="1:26" s="3" customFormat="1" ht="67.5" customHeight="1" thickBot="1">
      <c r="A65" s="34"/>
      <c r="B65" s="228" t="s">
        <v>89</v>
      </c>
      <c r="C65" s="229"/>
      <c r="D65" s="229"/>
      <c r="E65" s="229"/>
      <c r="F65" s="229"/>
      <c r="G65" s="229"/>
      <c r="H65" s="229"/>
      <c r="I65" s="229"/>
      <c r="J65" s="229"/>
      <c r="K65" s="229"/>
      <c r="L65" s="229"/>
      <c r="M65" s="185"/>
      <c r="N65" s="195"/>
      <c r="O65" s="185"/>
      <c r="P65" s="39"/>
      <c r="Q65" s="37"/>
      <c r="R65" s="37"/>
      <c r="S65" s="37"/>
      <c r="T65" s="38"/>
      <c r="U65" s="38"/>
      <c r="V65" s="34"/>
      <c r="W65" s="34"/>
      <c r="X65" s="34"/>
      <c r="Y65" s="34"/>
      <c r="Z65" s="34"/>
    </row>
    <row r="66" spans="1:26" s="3" customFormat="1" ht="93" customHeight="1" thickBot="1">
      <c r="A66" s="34"/>
      <c r="B66" s="225" t="s">
        <v>88</v>
      </c>
      <c r="C66" s="226"/>
      <c r="D66" s="226"/>
      <c r="E66" s="226"/>
      <c r="F66" s="227"/>
      <c r="G66" s="227"/>
      <c r="H66" s="227"/>
      <c r="I66" s="227"/>
      <c r="J66" s="227"/>
      <c r="K66" s="227"/>
      <c r="L66" s="227"/>
      <c r="M66" s="186"/>
      <c r="N66" s="196"/>
      <c r="O66" s="186"/>
      <c r="P66" s="37"/>
      <c r="Q66" s="37"/>
      <c r="R66" s="37"/>
      <c r="S66" s="37"/>
      <c r="T66" s="38"/>
      <c r="U66" s="38"/>
      <c r="V66" s="34"/>
      <c r="W66" s="34"/>
      <c r="X66" s="34"/>
      <c r="Y66" s="34"/>
      <c r="Z66" s="34"/>
    </row>
    <row r="67" spans="1:26" s="3" customFormat="1" ht="33.75" customHeight="1">
      <c r="A67" s="34"/>
      <c r="B67" s="224" t="s">
        <v>83</v>
      </c>
      <c r="C67" s="224"/>
      <c r="D67" s="40"/>
      <c r="E67" s="40"/>
      <c r="F67" s="40"/>
      <c r="G67" s="40"/>
      <c r="H67" s="163"/>
      <c r="I67" s="40"/>
      <c r="J67" s="163"/>
      <c r="K67" s="40"/>
      <c r="L67" s="40"/>
      <c r="M67" s="40"/>
      <c r="N67" s="163"/>
      <c r="O67" s="40"/>
      <c r="P67" s="41"/>
      <c r="Q67" s="41"/>
      <c r="R67" s="41"/>
      <c r="S67" s="41"/>
      <c r="T67" s="40"/>
      <c r="U67" s="40"/>
      <c r="V67" s="34"/>
      <c r="W67" s="34"/>
      <c r="X67" s="34"/>
      <c r="Y67" s="34"/>
      <c r="Z67" s="34"/>
    </row>
    <row r="68" spans="1:26" s="3" customFormat="1" ht="33.75" customHeight="1">
      <c r="A68" s="34"/>
      <c r="B68" s="224" t="s">
        <v>98</v>
      </c>
      <c r="C68" s="224"/>
      <c r="D68" s="40"/>
      <c r="E68" s="40"/>
      <c r="F68" s="40"/>
      <c r="G68" s="40"/>
      <c r="H68" s="163"/>
      <c r="I68" s="40"/>
      <c r="J68" s="163"/>
      <c r="K68" s="40"/>
      <c r="L68" s="40"/>
      <c r="M68" s="40"/>
      <c r="N68" s="163"/>
      <c r="O68" s="40"/>
      <c r="P68" s="41"/>
      <c r="Q68" s="41"/>
      <c r="R68" s="41"/>
      <c r="S68" s="41"/>
      <c r="T68" s="40"/>
      <c r="U68" s="40"/>
      <c r="V68" s="34"/>
      <c r="W68" s="34"/>
      <c r="X68" s="34"/>
      <c r="Y68" s="34"/>
      <c r="Z68" s="34"/>
    </row>
    <row r="69" spans="1:26" s="3" customFormat="1" ht="33.75" customHeight="1">
      <c r="A69" s="34"/>
      <c r="B69" s="223" t="s">
        <v>71</v>
      </c>
      <c r="C69" s="223"/>
      <c r="D69" s="40"/>
      <c r="E69" s="40"/>
      <c r="F69" s="40"/>
      <c r="G69" s="40"/>
      <c r="H69" s="163"/>
      <c r="I69" s="40"/>
      <c r="J69" s="163"/>
      <c r="K69" s="40"/>
      <c r="L69" s="40"/>
      <c r="M69" s="40"/>
      <c r="N69" s="163"/>
      <c r="O69" s="40"/>
      <c r="P69" s="41"/>
      <c r="Q69" s="41"/>
      <c r="R69" s="41"/>
      <c r="S69" s="41"/>
      <c r="T69" s="40"/>
      <c r="U69" s="40"/>
      <c r="V69" s="34"/>
      <c r="W69" s="34"/>
      <c r="X69" s="34"/>
      <c r="Y69" s="34"/>
      <c r="Z69" s="34"/>
    </row>
    <row r="70" spans="1:26" s="3" customFormat="1" ht="22.15" customHeight="1">
      <c r="A70" s="34"/>
      <c r="B70" s="329" t="s">
        <v>104</v>
      </c>
      <c r="C70" s="329"/>
      <c r="D70" s="40"/>
      <c r="E70" s="40"/>
      <c r="F70" s="40"/>
      <c r="G70" s="40"/>
      <c r="H70" s="163"/>
      <c r="I70" s="40"/>
      <c r="J70" s="163"/>
      <c r="K70" s="40"/>
      <c r="L70" s="40"/>
      <c r="M70" s="40"/>
      <c r="N70" s="163"/>
      <c r="O70" s="40"/>
      <c r="P70" s="41"/>
      <c r="Q70" s="41"/>
      <c r="R70" s="41"/>
      <c r="S70" s="41"/>
      <c r="T70" s="40"/>
      <c r="U70" s="40"/>
      <c r="V70" s="34"/>
      <c r="W70" s="34"/>
      <c r="X70" s="34"/>
      <c r="Y70" s="34"/>
      <c r="Z70" s="34"/>
    </row>
    <row r="71" spans="1:26" s="3" customFormat="1">
      <c r="A71" s="34"/>
      <c r="B71" s="171"/>
      <c r="C71" s="171"/>
      <c r="D71" s="36"/>
      <c r="E71" s="36"/>
      <c r="F71" s="36"/>
      <c r="G71" s="36"/>
      <c r="H71" s="162"/>
      <c r="I71" s="36"/>
      <c r="J71" s="162"/>
      <c r="K71" s="36"/>
      <c r="L71" s="36"/>
      <c r="M71" s="36"/>
      <c r="N71" s="162"/>
      <c r="O71" s="36"/>
      <c r="P71" s="37"/>
      <c r="Q71" s="37"/>
      <c r="R71" s="37"/>
      <c r="S71" s="37"/>
      <c r="T71" s="36"/>
      <c r="U71" s="36"/>
      <c r="V71" s="34"/>
      <c r="W71" s="34"/>
      <c r="X71" s="34"/>
      <c r="Y71" s="34"/>
      <c r="Z71" s="34"/>
    </row>
    <row r="72" spans="1:26" s="3" customFormat="1">
      <c r="A72" s="34"/>
      <c r="B72" s="171"/>
      <c r="C72" s="171"/>
      <c r="D72" s="36"/>
      <c r="E72" s="36"/>
      <c r="F72" s="36"/>
      <c r="G72" s="36"/>
      <c r="H72" s="162"/>
      <c r="I72" s="36"/>
      <c r="J72" s="162"/>
      <c r="K72" s="36"/>
      <c r="L72" s="36"/>
      <c r="M72" s="36"/>
      <c r="N72" s="162"/>
      <c r="O72" s="36"/>
      <c r="P72" s="37"/>
      <c r="Q72" s="37" t="s">
        <v>19</v>
      </c>
      <c r="R72" s="37"/>
      <c r="S72" s="37"/>
      <c r="T72" s="36"/>
      <c r="U72" s="36"/>
      <c r="V72" s="34"/>
      <c r="W72" s="34"/>
      <c r="X72" s="34"/>
      <c r="Y72" s="34"/>
      <c r="Z72" s="34"/>
    </row>
    <row r="73" spans="1:26" s="3" customFormat="1">
      <c r="A73" s="34"/>
      <c r="B73" s="172"/>
      <c r="C73" s="172"/>
      <c r="D73" s="36"/>
      <c r="E73" s="36"/>
      <c r="F73" s="36"/>
      <c r="G73" s="36"/>
      <c r="H73" s="162"/>
      <c r="I73" s="36"/>
      <c r="J73" s="162"/>
      <c r="K73" s="36"/>
      <c r="L73" s="36"/>
      <c r="M73" s="36"/>
      <c r="N73" s="162"/>
      <c r="O73" s="36"/>
      <c r="P73" s="37"/>
      <c r="Q73" s="37"/>
      <c r="R73" s="37"/>
      <c r="S73" s="37"/>
      <c r="T73" s="36"/>
      <c r="U73" s="36"/>
      <c r="V73" s="34"/>
      <c r="W73" s="34"/>
      <c r="X73" s="34"/>
      <c r="Y73" s="34"/>
      <c r="Z73" s="34"/>
    </row>
    <row r="74" spans="1:26" s="3" customFormat="1">
      <c r="A74" s="34"/>
      <c r="B74" s="170"/>
      <c r="C74" s="170"/>
      <c r="D74" s="36"/>
      <c r="E74" s="36"/>
      <c r="F74" s="36"/>
      <c r="G74" s="36"/>
      <c r="H74" s="162"/>
      <c r="I74" s="36"/>
      <c r="J74" s="162"/>
      <c r="K74" s="36"/>
      <c r="L74" s="36"/>
      <c r="M74" s="36"/>
      <c r="N74" s="162"/>
      <c r="O74" s="36"/>
      <c r="P74" s="37"/>
      <c r="Q74" s="37"/>
      <c r="R74" s="37"/>
      <c r="S74" s="37"/>
      <c r="T74" s="36"/>
      <c r="U74" s="36"/>
      <c r="V74" s="34"/>
      <c r="W74" s="34"/>
      <c r="X74" s="34"/>
      <c r="Y74" s="34"/>
      <c r="Z74" s="34"/>
    </row>
    <row r="75" spans="1:26" s="3" customFormat="1">
      <c r="A75" s="34"/>
      <c r="B75" s="171"/>
      <c r="C75" s="171"/>
      <c r="D75" s="36"/>
      <c r="E75" s="36"/>
      <c r="F75" s="36"/>
      <c r="G75" s="36"/>
      <c r="H75" s="162"/>
      <c r="I75" s="36"/>
      <c r="J75" s="162"/>
      <c r="K75" s="36"/>
      <c r="L75" s="36"/>
      <c r="M75" s="36"/>
      <c r="N75" s="162"/>
      <c r="O75" s="36"/>
      <c r="P75" s="37"/>
      <c r="Q75" s="37"/>
      <c r="R75" s="37"/>
      <c r="S75" s="37"/>
      <c r="T75" s="36"/>
      <c r="U75" s="36"/>
      <c r="V75" s="34"/>
      <c r="W75" s="34"/>
      <c r="X75" s="34"/>
      <c r="Y75" s="34"/>
      <c r="Z75" s="34"/>
    </row>
    <row r="76" spans="1:26" s="3" customFormat="1">
      <c r="A76" s="34"/>
      <c r="B76" s="171"/>
      <c r="C76" s="171"/>
      <c r="D76" s="36"/>
      <c r="E76" s="36"/>
      <c r="F76" s="36"/>
      <c r="G76" s="36"/>
      <c r="H76" s="162"/>
      <c r="I76" s="36"/>
      <c r="J76" s="162"/>
      <c r="K76" s="36"/>
      <c r="L76" s="36"/>
      <c r="M76" s="36"/>
      <c r="N76" s="162"/>
      <c r="O76" s="36"/>
      <c r="P76" s="37"/>
      <c r="Q76" s="37"/>
      <c r="R76" s="37"/>
      <c r="S76" s="37"/>
      <c r="T76" s="36"/>
      <c r="U76" s="36"/>
      <c r="V76" s="34"/>
      <c r="W76" s="34"/>
      <c r="X76" s="34"/>
      <c r="Y76" s="34"/>
      <c r="Z76" s="34"/>
    </row>
    <row r="77" spans="1:26" s="3" customFormat="1">
      <c r="A77" s="34"/>
      <c r="B77" s="172"/>
      <c r="C77" s="172"/>
      <c r="D77" s="36"/>
      <c r="E77" s="36"/>
      <c r="F77" s="36"/>
      <c r="G77" s="36"/>
      <c r="H77" s="162"/>
      <c r="I77" s="36"/>
      <c r="J77" s="162"/>
      <c r="K77" s="36"/>
      <c r="L77" s="36"/>
      <c r="M77" s="36"/>
      <c r="N77" s="162"/>
      <c r="O77" s="36"/>
      <c r="P77" s="37"/>
      <c r="Q77" s="37"/>
      <c r="R77" s="37"/>
      <c r="S77" s="37"/>
      <c r="T77" s="36"/>
      <c r="U77" s="36"/>
      <c r="V77" s="34"/>
      <c r="W77" s="34"/>
      <c r="X77" s="34"/>
      <c r="Y77" s="34"/>
      <c r="Z77" s="34"/>
    </row>
    <row r="78" spans="1:26" s="3" customFormat="1">
      <c r="B78" s="34"/>
      <c r="C78" s="34"/>
      <c r="D78" s="34"/>
      <c r="E78" s="34"/>
      <c r="F78" s="34"/>
      <c r="G78" s="34"/>
      <c r="H78" s="173"/>
      <c r="I78" s="34"/>
      <c r="J78" s="173"/>
      <c r="K78" s="34"/>
      <c r="L78" s="34"/>
      <c r="M78" s="34"/>
      <c r="N78" s="173"/>
      <c r="O78" s="34"/>
      <c r="P78" s="37"/>
      <c r="Q78" s="37"/>
      <c r="R78" s="37"/>
      <c r="S78" s="37"/>
      <c r="T78" s="34"/>
      <c r="U78" s="34"/>
      <c r="V78" s="34"/>
      <c r="W78" s="34"/>
      <c r="X78" s="34"/>
      <c r="Y78" s="34"/>
      <c r="Z78" s="34"/>
    </row>
    <row r="79" spans="1:26" s="3" customFormat="1">
      <c r="B79" s="34"/>
      <c r="C79" s="34"/>
      <c r="D79" s="34"/>
      <c r="E79" s="34"/>
      <c r="F79" s="34"/>
      <c r="G79" s="34"/>
      <c r="H79" s="173"/>
      <c r="I79" s="34"/>
      <c r="J79" s="173"/>
      <c r="K79" s="34"/>
      <c r="L79" s="34"/>
      <c r="M79" s="34"/>
      <c r="N79" s="173"/>
      <c r="O79" s="34"/>
      <c r="P79" s="37"/>
      <c r="Q79" s="37"/>
      <c r="R79" s="37"/>
      <c r="S79" s="37"/>
      <c r="T79" s="34"/>
      <c r="U79" s="34"/>
      <c r="V79" s="34"/>
      <c r="W79" s="34"/>
      <c r="X79" s="34"/>
      <c r="Y79" s="34"/>
      <c r="Z79" s="34"/>
    </row>
    <row r="80" spans="1:26">
      <c r="B80" s="12"/>
      <c r="C80" s="12"/>
      <c r="D80" s="12"/>
      <c r="E80" s="12"/>
      <c r="F80" s="11"/>
      <c r="G80" s="11"/>
      <c r="H80" s="152"/>
      <c r="I80" s="11"/>
      <c r="J80" s="152"/>
      <c r="K80" s="11"/>
      <c r="L80" s="11"/>
      <c r="M80" s="11"/>
      <c r="N80" s="152"/>
      <c r="O80" s="11"/>
      <c r="P80" s="37"/>
      <c r="Q80" s="37"/>
      <c r="R80" s="37"/>
      <c r="S80" s="37"/>
      <c r="T80" s="11"/>
      <c r="U80" s="11"/>
      <c r="V80" s="11"/>
      <c r="W80" s="11"/>
      <c r="X80" s="11"/>
      <c r="Y80" s="11"/>
      <c r="Z80" s="11"/>
    </row>
    <row r="81" spans="2:26">
      <c r="B81" s="12"/>
      <c r="C81" s="12"/>
      <c r="D81" s="12"/>
      <c r="E81" s="12"/>
      <c r="F81" s="11"/>
      <c r="G81" s="11"/>
      <c r="H81" s="152"/>
      <c r="I81" s="11"/>
      <c r="J81" s="152"/>
      <c r="K81" s="11"/>
      <c r="L81" s="11"/>
      <c r="M81" s="11"/>
      <c r="N81" s="152"/>
      <c r="O81" s="11"/>
      <c r="P81" s="37"/>
      <c r="Q81" s="37"/>
      <c r="R81" s="37"/>
      <c r="S81" s="37"/>
      <c r="T81" s="11"/>
      <c r="U81" s="11"/>
      <c r="V81" s="11"/>
      <c r="W81" s="11"/>
      <c r="X81" s="11"/>
      <c r="Y81" s="11"/>
      <c r="Z81" s="11"/>
    </row>
    <row r="82" spans="2:26">
      <c r="B82" s="12"/>
      <c r="C82" s="12"/>
      <c r="D82" s="12"/>
      <c r="E82" s="12"/>
      <c r="F82" s="11"/>
      <c r="G82" s="11"/>
      <c r="H82" s="152"/>
      <c r="I82" s="11"/>
      <c r="J82" s="152"/>
      <c r="K82" s="11"/>
      <c r="L82" s="11"/>
      <c r="M82" s="11"/>
      <c r="N82" s="152"/>
      <c r="O82" s="11"/>
      <c r="P82" s="37"/>
      <c r="Q82" s="37"/>
      <c r="R82" s="37"/>
      <c r="S82" s="37"/>
      <c r="T82" s="11"/>
      <c r="U82" s="11"/>
      <c r="V82" s="11"/>
      <c r="W82" s="11"/>
      <c r="X82" s="11"/>
      <c r="Y82" s="11"/>
      <c r="Z82" s="11"/>
    </row>
    <row r="83" spans="2:26">
      <c r="B83" s="12"/>
      <c r="C83" s="12"/>
      <c r="D83" s="12"/>
      <c r="E83" s="12"/>
      <c r="F83" s="11"/>
      <c r="G83" s="11"/>
      <c r="H83" s="152"/>
      <c r="I83" s="11"/>
      <c r="J83" s="152"/>
      <c r="K83" s="11"/>
      <c r="L83" s="11"/>
      <c r="M83" s="11"/>
      <c r="N83" s="152"/>
      <c r="O83" s="11"/>
      <c r="P83" s="37"/>
      <c r="Q83" s="37"/>
      <c r="R83" s="37"/>
      <c r="S83" s="37"/>
      <c r="T83" s="11"/>
      <c r="U83" s="11"/>
      <c r="V83" s="11"/>
      <c r="W83" s="11"/>
      <c r="X83" s="11"/>
      <c r="Y83" s="11"/>
      <c r="Z83" s="11"/>
    </row>
    <row r="84" spans="2:26">
      <c r="B84" s="12"/>
      <c r="C84" s="12"/>
      <c r="D84" s="12"/>
      <c r="E84" s="12"/>
      <c r="F84" s="11"/>
      <c r="G84" s="11"/>
      <c r="H84" s="152"/>
      <c r="I84" s="11"/>
      <c r="J84" s="152"/>
      <c r="K84" s="11"/>
      <c r="L84" s="11"/>
      <c r="M84" s="11"/>
      <c r="N84" s="152"/>
      <c r="O84" s="11"/>
      <c r="P84" s="37"/>
      <c r="Q84" s="37"/>
      <c r="R84" s="37"/>
      <c r="S84" s="37"/>
      <c r="T84" s="11"/>
      <c r="U84" s="11"/>
      <c r="V84" s="11"/>
      <c r="W84" s="11"/>
      <c r="X84" s="11"/>
      <c r="Y84" s="11"/>
      <c r="Z84" s="11"/>
    </row>
    <row r="85" spans="2:26">
      <c r="B85" s="12"/>
      <c r="C85" s="12"/>
      <c r="D85" s="12"/>
      <c r="E85" s="12"/>
      <c r="F85" s="11"/>
      <c r="G85" s="11"/>
      <c r="H85" s="152"/>
      <c r="I85" s="11"/>
      <c r="J85" s="152"/>
      <c r="K85" s="11"/>
      <c r="L85" s="11"/>
      <c r="M85" s="11"/>
      <c r="N85" s="152"/>
      <c r="O85" s="11"/>
      <c r="P85" s="37"/>
      <c r="Q85" s="37"/>
      <c r="R85" s="37"/>
      <c r="S85" s="37"/>
      <c r="T85" s="11"/>
      <c r="U85" s="11"/>
      <c r="V85" s="11"/>
      <c r="W85" s="11"/>
      <c r="X85" s="11"/>
      <c r="Y85" s="11"/>
      <c r="Z85" s="11"/>
    </row>
    <row r="86" spans="2:26">
      <c r="B86" s="12"/>
      <c r="C86" s="12"/>
      <c r="D86" s="12"/>
      <c r="E86" s="12"/>
      <c r="F86" s="11"/>
      <c r="G86" s="11"/>
      <c r="H86" s="152"/>
      <c r="I86" s="11"/>
      <c r="J86" s="152"/>
      <c r="K86" s="11"/>
      <c r="L86" s="11"/>
      <c r="M86" s="11"/>
      <c r="N86" s="152"/>
      <c r="O86" s="11"/>
      <c r="P86" s="37"/>
      <c r="Q86" s="37"/>
      <c r="R86" s="37"/>
      <c r="S86" s="37"/>
      <c r="T86" s="11"/>
      <c r="U86" s="11"/>
      <c r="V86" s="11"/>
      <c r="W86" s="11"/>
      <c r="X86" s="11"/>
      <c r="Y86" s="11"/>
      <c r="Z86" s="11"/>
    </row>
  </sheetData>
  <mergeCells count="53">
    <mergeCell ref="B70:C70"/>
    <mergeCell ref="U16:W16"/>
    <mergeCell ref="U23:W23"/>
    <mergeCell ref="P16:S18"/>
    <mergeCell ref="P44:S45"/>
    <mergeCell ref="K7:K8"/>
    <mergeCell ref="M7:M8"/>
    <mergeCell ref="O7:O8"/>
    <mergeCell ref="P60:S60"/>
    <mergeCell ref="P56:S57"/>
    <mergeCell ref="U17:X18"/>
    <mergeCell ref="B61:E61"/>
    <mergeCell ref="B16:E16"/>
    <mergeCell ref="B17:E17"/>
    <mergeCell ref="B23:E23"/>
    <mergeCell ref="B24:E24"/>
    <mergeCell ref="B44:E44"/>
    <mergeCell ref="U24:X25"/>
    <mergeCell ref="U45:X45"/>
    <mergeCell ref="U57:X57"/>
    <mergeCell ref="U56:W56"/>
    <mergeCell ref="P61:S61"/>
    <mergeCell ref="U61:W61"/>
    <mergeCell ref="U44:W44"/>
    <mergeCell ref="B2:X2"/>
    <mergeCell ref="U5:X5"/>
    <mergeCell ref="B7:E7"/>
    <mergeCell ref="U6:X6"/>
    <mergeCell ref="P7:P8"/>
    <mergeCell ref="Q7:Q8"/>
    <mergeCell ref="R7:R8"/>
    <mergeCell ref="S7:S8"/>
    <mergeCell ref="U7:U8"/>
    <mergeCell ref="V7:V8"/>
    <mergeCell ref="W7:W8"/>
    <mergeCell ref="X7:X8"/>
    <mergeCell ref="D3:X3"/>
    <mergeCell ref="B3:C3"/>
    <mergeCell ref="G7:G8"/>
    <mergeCell ref="I7:I8"/>
    <mergeCell ref="B69:C69"/>
    <mergeCell ref="B67:C67"/>
    <mergeCell ref="B66:L66"/>
    <mergeCell ref="B64:L64"/>
    <mergeCell ref="B65:L65"/>
    <mergeCell ref="B68:C68"/>
    <mergeCell ref="P4:S4"/>
    <mergeCell ref="B4:E6"/>
    <mergeCell ref="G4:G5"/>
    <mergeCell ref="I4:I5"/>
    <mergeCell ref="K4:K5"/>
    <mergeCell ref="M4:M5"/>
    <mergeCell ref="O4:O5"/>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1"/>
  <sheetViews>
    <sheetView topLeftCell="A59" zoomScale="90" zoomScaleNormal="90" workbookViewId="0">
      <selection activeCell="C64" sqref="C64"/>
    </sheetView>
  </sheetViews>
  <sheetFormatPr baseColWidth="10" defaultColWidth="11" defaultRowHeight="16.5"/>
  <cols>
    <col min="1" max="1" width="3.7109375" style="4" customWidth="1"/>
    <col min="2" max="2" width="8.140625" style="5" customWidth="1"/>
    <col min="3" max="3" width="40.7109375" style="5" customWidth="1"/>
    <col min="4" max="4" width="2.28515625" style="4" customWidth="1"/>
    <col min="5" max="5" width="29.140625" style="4" customWidth="1"/>
    <col min="6" max="6" width="2.42578125" style="4" customWidth="1"/>
    <col min="7" max="7" width="18.28515625" style="4" customWidth="1"/>
    <col min="8" max="8" width="14.28515625" style="4" customWidth="1"/>
    <col min="9" max="9" width="3.85546875" style="9" customWidth="1"/>
    <col min="10" max="10" width="20.42578125" style="4" customWidth="1"/>
    <col min="11" max="11" width="18.42578125" style="4" customWidth="1"/>
    <col min="12" max="12" width="24.7109375" style="4" customWidth="1"/>
    <col min="13" max="13" width="11.42578125" style="9"/>
    <col min="14" max="14" width="19" style="4" bestFit="1" customWidth="1"/>
    <col min="15" max="15" width="11.42578125" style="4"/>
    <col min="16" max="16" width="15.42578125" style="4" customWidth="1"/>
    <col min="17" max="226" width="11.42578125" style="4"/>
    <col min="227" max="227" width="2.7109375" style="4" customWidth="1"/>
    <col min="228" max="228" width="8.140625" style="4" customWidth="1"/>
    <col min="229" max="229" width="18.7109375" style="4" customWidth="1"/>
    <col min="230" max="230" width="17.140625" style="4" customWidth="1"/>
    <col min="231" max="231" width="19" style="4" customWidth="1"/>
    <col min="232" max="232" width="17.140625" style="4" customWidth="1"/>
    <col min="233" max="233" width="47.7109375" style="4" customWidth="1"/>
    <col min="234" max="234" width="15.42578125" style="4" customWidth="1"/>
    <col min="235" max="235" width="1.7109375" style="4" customWidth="1"/>
    <col min="236" max="236" width="22.28515625" style="4" customWidth="1"/>
    <col min="237" max="237" width="14.42578125" style="4" customWidth="1"/>
    <col min="238" max="238" width="16" style="4" customWidth="1"/>
    <col min="239" max="239" width="21.28515625" style="4" customWidth="1"/>
    <col min="240" max="240" width="1.7109375" style="4" customWidth="1"/>
    <col min="241" max="241" width="17.5703125" style="4" customWidth="1"/>
    <col min="242" max="242" width="15.140625" style="4" customWidth="1"/>
    <col min="243" max="243" width="15.7109375" style="4" customWidth="1"/>
    <col min="244" max="244" width="24.42578125" style="4" customWidth="1"/>
    <col min="245" max="245" width="1.7109375" style="4" customWidth="1"/>
    <col min="246" max="246" width="20" style="4" customWidth="1"/>
    <col min="247" max="247" width="15.140625" style="4" customWidth="1"/>
    <col min="248" max="248" width="18.42578125" style="4" customWidth="1"/>
    <col min="249" max="249" width="22.28515625" style="4" customWidth="1"/>
    <col min="250" max="250" width="17.85546875" style="4" customWidth="1"/>
    <col min="251" max="482" width="11.42578125" style="4"/>
    <col min="483" max="483" width="2.7109375" style="4" customWidth="1"/>
    <col min="484" max="484" width="8.140625" style="4" customWidth="1"/>
    <col min="485" max="485" width="18.7109375" style="4" customWidth="1"/>
    <col min="486" max="486" width="17.140625" style="4" customWidth="1"/>
    <col min="487" max="487" width="19" style="4" customWidth="1"/>
    <col min="488" max="488" width="17.140625" style="4" customWidth="1"/>
    <col min="489" max="489" width="47.7109375" style="4" customWidth="1"/>
    <col min="490" max="490" width="15.42578125" style="4" customWidth="1"/>
    <col min="491" max="491" width="1.7109375" style="4" customWidth="1"/>
    <col min="492" max="492" width="22.28515625" style="4" customWidth="1"/>
    <col min="493" max="493" width="14.42578125" style="4" customWidth="1"/>
    <col min="494" max="494" width="16" style="4" customWidth="1"/>
    <col min="495" max="495" width="21.28515625" style="4" customWidth="1"/>
    <col min="496" max="496" width="1.7109375" style="4" customWidth="1"/>
    <col min="497" max="497" width="17.5703125" style="4" customWidth="1"/>
    <col min="498" max="498" width="15.140625" style="4" customWidth="1"/>
    <col min="499" max="499" width="15.7109375" style="4" customWidth="1"/>
    <col min="500" max="500" width="24.42578125" style="4" customWidth="1"/>
    <col min="501" max="501" width="1.7109375" style="4" customWidth="1"/>
    <col min="502" max="502" width="20" style="4" customWidth="1"/>
    <col min="503" max="503" width="15.140625" style="4" customWidth="1"/>
    <col min="504" max="504" width="18.42578125" style="4" customWidth="1"/>
    <col min="505" max="505" width="22.28515625" style="4" customWidth="1"/>
    <col min="506" max="506" width="17.85546875" style="4" customWidth="1"/>
    <col min="507" max="738" width="11.42578125" style="4"/>
    <col min="739" max="739" width="2.7109375" style="4" customWidth="1"/>
    <col min="740" max="740" width="8.140625" style="4" customWidth="1"/>
    <col min="741" max="741" width="18.7109375" style="4" customWidth="1"/>
    <col min="742" max="742" width="17.140625" style="4" customWidth="1"/>
    <col min="743" max="743" width="19" style="4" customWidth="1"/>
    <col min="744" max="744" width="17.140625" style="4" customWidth="1"/>
    <col min="745" max="745" width="47.7109375" style="4" customWidth="1"/>
    <col min="746" max="746" width="15.42578125" style="4" customWidth="1"/>
    <col min="747" max="747" width="1.7109375" style="4" customWidth="1"/>
    <col min="748" max="748" width="22.28515625" style="4" customWidth="1"/>
    <col min="749" max="749" width="14.42578125" style="4" customWidth="1"/>
    <col min="750" max="750" width="16" style="4" customWidth="1"/>
    <col min="751" max="751" width="21.28515625" style="4" customWidth="1"/>
    <col min="752" max="752" width="1.7109375" style="4" customWidth="1"/>
    <col min="753" max="753" width="17.5703125" style="4" customWidth="1"/>
    <col min="754" max="754" width="15.140625" style="4" customWidth="1"/>
    <col min="755" max="755" width="15.7109375" style="4" customWidth="1"/>
    <col min="756" max="756" width="24.42578125" style="4" customWidth="1"/>
    <col min="757" max="757" width="1.7109375" style="4" customWidth="1"/>
    <col min="758" max="758" width="20" style="4" customWidth="1"/>
    <col min="759" max="759" width="15.140625" style="4" customWidth="1"/>
    <col min="760" max="760" width="18.42578125" style="4" customWidth="1"/>
    <col min="761" max="761" width="22.28515625" style="4" customWidth="1"/>
    <col min="762" max="762" width="17.85546875" style="4" customWidth="1"/>
    <col min="763" max="994" width="11.42578125" style="4"/>
    <col min="995" max="995" width="2.7109375" style="4" customWidth="1"/>
    <col min="996" max="996" width="8.140625" style="4" customWidth="1"/>
    <col min="997" max="997" width="18.7109375" style="4" customWidth="1"/>
    <col min="998" max="998" width="17.140625" style="4" customWidth="1"/>
    <col min="999" max="999" width="19" style="4" customWidth="1"/>
    <col min="1000" max="1000" width="17.140625" style="4" customWidth="1"/>
    <col min="1001" max="1001" width="47.7109375" style="4" customWidth="1"/>
    <col min="1002" max="1002" width="15.42578125" style="4" customWidth="1"/>
    <col min="1003" max="1003" width="1.7109375" style="4" customWidth="1"/>
    <col min="1004" max="1004" width="22.28515625" style="4" customWidth="1"/>
    <col min="1005" max="1005" width="14.42578125" style="4" customWidth="1"/>
    <col min="1006" max="1006" width="16" style="4" customWidth="1"/>
    <col min="1007" max="1007" width="21.28515625" style="4" customWidth="1"/>
    <col min="1008" max="1008" width="1.7109375" style="4" customWidth="1"/>
    <col min="1009" max="1009" width="17.5703125" style="4" customWidth="1"/>
    <col min="1010" max="1010" width="15.140625" style="4" customWidth="1"/>
    <col min="1011" max="1011" width="15.7109375" style="4" customWidth="1"/>
    <col min="1012" max="1012" width="24.42578125" style="4" customWidth="1"/>
    <col min="1013" max="1013" width="1.7109375" style="4" customWidth="1"/>
    <col min="1014" max="1014" width="20" style="4" customWidth="1"/>
    <col min="1015" max="1015" width="15.140625" style="4" customWidth="1"/>
    <col min="1016" max="1016" width="18.42578125" style="4" customWidth="1"/>
    <col min="1017" max="1017" width="22.28515625" style="4" customWidth="1"/>
    <col min="1018" max="1018" width="17.85546875" style="4" customWidth="1"/>
    <col min="1019" max="1250" width="11.42578125" style="4"/>
    <col min="1251" max="1251" width="2.7109375" style="4" customWidth="1"/>
    <col min="1252" max="1252" width="8.140625" style="4" customWidth="1"/>
    <col min="1253" max="1253" width="18.7109375" style="4" customWidth="1"/>
    <col min="1254" max="1254" width="17.140625" style="4" customWidth="1"/>
    <col min="1255" max="1255" width="19" style="4" customWidth="1"/>
    <col min="1256" max="1256" width="17.140625" style="4" customWidth="1"/>
    <col min="1257" max="1257" width="47.7109375" style="4" customWidth="1"/>
    <col min="1258" max="1258" width="15.42578125" style="4" customWidth="1"/>
    <col min="1259" max="1259" width="1.7109375" style="4" customWidth="1"/>
    <col min="1260" max="1260" width="22.28515625" style="4" customWidth="1"/>
    <col min="1261" max="1261" width="14.42578125" style="4" customWidth="1"/>
    <col min="1262" max="1262" width="16" style="4" customWidth="1"/>
    <col min="1263" max="1263" width="21.28515625" style="4" customWidth="1"/>
    <col min="1264" max="1264" width="1.7109375" style="4" customWidth="1"/>
    <col min="1265" max="1265" width="17.5703125" style="4" customWidth="1"/>
    <col min="1266" max="1266" width="15.140625" style="4" customWidth="1"/>
    <col min="1267" max="1267" width="15.7109375" style="4" customWidth="1"/>
    <col min="1268" max="1268" width="24.42578125" style="4" customWidth="1"/>
    <col min="1269" max="1269" width="1.7109375" style="4" customWidth="1"/>
    <col min="1270" max="1270" width="20" style="4" customWidth="1"/>
    <col min="1271" max="1271" width="15.140625" style="4" customWidth="1"/>
    <col min="1272" max="1272" width="18.42578125" style="4" customWidth="1"/>
    <col min="1273" max="1273" width="22.28515625" style="4" customWidth="1"/>
    <col min="1274" max="1274" width="17.85546875" style="4" customWidth="1"/>
    <col min="1275" max="1506" width="11.42578125" style="4"/>
    <col min="1507" max="1507" width="2.7109375" style="4" customWidth="1"/>
    <col min="1508" max="1508" width="8.140625" style="4" customWidth="1"/>
    <col min="1509" max="1509" width="18.7109375" style="4" customWidth="1"/>
    <col min="1510" max="1510" width="17.140625" style="4" customWidth="1"/>
    <col min="1511" max="1511" width="19" style="4" customWidth="1"/>
    <col min="1512" max="1512" width="17.140625" style="4" customWidth="1"/>
    <col min="1513" max="1513" width="47.7109375" style="4" customWidth="1"/>
    <col min="1514" max="1514" width="15.42578125" style="4" customWidth="1"/>
    <col min="1515" max="1515" width="1.7109375" style="4" customWidth="1"/>
    <col min="1516" max="1516" width="22.28515625" style="4" customWidth="1"/>
    <col min="1517" max="1517" width="14.42578125" style="4" customWidth="1"/>
    <col min="1518" max="1518" width="16" style="4" customWidth="1"/>
    <col min="1519" max="1519" width="21.28515625" style="4" customWidth="1"/>
    <col min="1520" max="1520" width="1.7109375" style="4" customWidth="1"/>
    <col min="1521" max="1521" width="17.5703125" style="4" customWidth="1"/>
    <col min="1522" max="1522" width="15.140625" style="4" customWidth="1"/>
    <col min="1523" max="1523" width="15.7109375" style="4" customWidth="1"/>
    <col min="1524" max="1524" width="24.42578125" style="4" customWidth="1"/>
    <col min="1525" max="1525" width="1.7109375" style="4" customWidth="1"/>
    <col min="1526" max="1526" width="20" style="4" customWidth="1"/>
    <col min="1527" max="1527" width="15.140625" style="4" customWidth="1"/>
    <col min="1528" max="1528" width="18.42578125" style="4" customWidth="1"/>
    <col min="1529" max="1529" width="22.28515625" style="4" customWidth="1"/>
    <col min="1530" max="1530" width="17.85546875" style="4" customWidth="1"/>
    <col min="1531" max="1762" width="11.42578125" style="4"/>
    <col min="1763" max="1763" width="2.7109375" style="4" customWidth="1"/>
    <col min="1764" max="1764" width="8.140625" style="4" customWidth="1"/>
    <col min="1765" max="1765" width="18.7109375" style="4" customWidth="1"/>
    <col min="1766" max="1766" width="17.140625" style="4" customWidth="1"/>
    <col min="1767" max="1767" width="19" style="4" customWidth="1"/>
    <col min="1768" max="1768" width="17.140625" style="4" customWidth="1"/>
    <col min="1769" max="1769" width="47.7109375" style="4" customWidth="1"/>
    <col min="1770" max="1770" width="15.42578125" style="4" customWidth="1"/>
    <col min="1771" max="1771" width="1.7109375" style="4" customWidth="1"/>
    <col min="1772" max="1772" width="22.28515625" style="4" customWidth="1"/>
    <col min="1773" max="1773" width="14.42578125" style="4" customWidth="1"/>
    <col min="1774" max="1774" width="16" style="4" customWidth="1"/>
    <col min="1775" max="1775" width="21.28515625" style="4" customWidth="1"/>
    <col min="1776" max="1776" width="1.7109375" style="4" customWidth="1"/>
    <col min="1777" max="1777" width="17.5703125" style="4" customWidth="1"/>
    <col min="1778" max="1778" width="15.140625" style="4" customWidth="1"/>
    <col min="1779" max="1779" width="15.7109375" style="4" customWidth="1"/>
    <col min="1780" max="1780" width="24.42578125" style="4" customWidth="1"/>
    <col min="1781" max="1781" width="1.7109375" style="4" customWidth="1"/>
    <col min="1782" max="1782" width="20" style="4" customWidth="1"/>
    <col min="1783" max="1783" width="15.140625" style="4" customWidth="1"/>
    <col min="1784" max="1784" width="18.42578125" style="4" customWidth="1"/>
    <col min="1785" max="1785" width="22.28515625" style="4" customWidth="1"/>
    <col min="1786" max="1786" width="17.85546875" style="4" customWidth="1"/>
    <col min="1787" max="2018" width="11.42578125" style="4"/>
    <col min="2019" max="2019" width="2.7109375" style="4" customWidth="1"/>
    <col min="2020" max="2020" width="8.140625" style="4" customWidth="1"/>
    <col min="2021" max="2021" width="18.7109375" style="4" customWidth="1"/>
    <col min="2022" max="2022" width="17.140625" style="4" customWidth="1"/>
    <col min="2023" max="2023" width="19" style="4" customWidth="1"/>
    <col min="2024" max="2024" width="17.140625" style="4" customWidth="1"/>
    <col min="2025" max="2025" width="47.7109375" style="4" customWidth="1"/>
    <col min="2026" max="2026" width="15.42578125" style="4" customWidth="1"/>
    <col min="2027" max="2027" width="1.7109375" style="4" customWidth="1"/>
    <col min="2028" max="2028" width="22.28515625" style="4" customWidth="1"/>
    <col min="2029" max="2029" width="14.42578125" style="4" customWidth="1"/>
    <col min="2030" max="2030" width="16" style="4" customWidth="1"/>
    <col min="2031" max="2031" width="21.28515625" style="4" customWidth="1"/>
    <col min="2032" max="2032" width="1.7109375" style="4" customWidth="1"/>
    <col min="2033" max="2033" width="17.5703125" style="4" customWidth="1"/>
    <col min="2034" max="2034" width="15.140625" style="4" customWidth="1"/>
    <col min="2035" max="2035" width="15.7109375" style="4" customWidth="1"/>
    <col min="2036" max="2036" width="24.42578125" style="4" customWidth="1"/>
    <col min="2037" max="2037" width="1.7109375" style="4" customWidth="1"/>
    <col min="2038" max="2038" width="20" style="4" customWidth="1"/>
    <col min="2039" max="2039" width="15.140625" style="4" customWidth="1"/>
    <col min="2040" max="2040" width="18.42578125" style="4" customWidth="1"/>
    <col min="2041" max="2041" width="22.28515625" style="4" customWidth="1"/>
    <col min="2042" max="2042" width="17.85546875" style="4" customWidth="1"/>
    <col min="2043" max="2274" width="11.42578125" style="4"/>
    <col min="2275" max="2275" width="2.7109375" style="4" customWidth="1"/>
    <col min="2276" max="2276" width="8.140625" style="4" customWidth="1"/>
    <col min="2277" max="2277" width="18.7109375" style="4" customWidth="1"/>
    <col min="2278" max="2278" width="17.140625" style="4" customWidth="1"/>
    <col min="2279" max="2279" width="19" style="4" customWidth="1"/>
    <col min="2280" max="2280" width="17.140625" style="4" customWidth="1"/>
    <col min="2281" max="2281" width="47.7109375" style="4" customWidth="1"/>
    <col min="2282" max="2282" width="15.42578125" style="4" customWidth="1"/>
    <col min="2283" max="2283" width="1.7109375" style="4" customWidth="1"/>
    <col min="2284" max="2284" width="22.28515625" style="4" customWidth="1"/>
    <col min="2285" max="2285" width="14.42578125" style="4" customWidth="1"/>
    <col min="2286" max="2286" width="16" style="4" customWidth="1"/>
    <col min="2287" max="2287" width="21.28515625" style="4" customWidth="1"/>
    <col min="2288" max="2288" width="1.7109375" style="4" customWidth="1"/>
    <col min="2289" max="2289" width="17.5703125" style="4" customWidth="1"/>
    <col min="2290" max="2290" width="15.140625" style="4" customWidth="1"/>
    <col min="2291" max="2291" width="15.7109375" style="4" customWidth="1"/>
    <col min="2292" max="2292" width="24.42578125" style="4" customWidth="1"/>
    <col min="2293" max="2293" width="1.7109375" style="4" customWidth="1"/>
    <col min="2294" max="2294" width="20" style="4" customWidth="1"/>
    <col min="2295" max="2295" width="15.140625" style="4" customWidth="1"/>
    <col min="2296" max="2296" width="18.42578125" style="4" customWidth="1"/>
    <col min="2297" max="2297" width="22.28515625" style="4" customWidth="1"/>
    <col min="2298" max="2298" width="17.85546875" style="4" customWidth="1"/>
    <col min="2299" max="2530" width="11.42578125" style="4"/>
    <col min="2531" max="2531" width="2.7109375" style="4" customWidth="1"/>
    <col min="2532" max="2532" width="8.140625" style="4" customWidth="1"/>
    <col min="2533" max="2533" width="18.7109375" style="4" customWidth="1"/>
    <col min="2534" max="2534" width="17.140625" style="4" customWidth="1"/>
    <col min="2535" max="2535" width="19" style="4" customWidth="1"/>
    <col min="2536" max="2536" width="17.140625" style="4" customWidth="1"/>
    <col min="2537" max="2537" width="47.7109375" style="4" customWidth="1"/>
    <col min="2538" max="2538" width="15.42578125" style="4" customWidth="1"/>
    <col min="2539" max="2539" width="1.7109375" style="4" customWidth="1"/>
    <col min="2540" max="2540" width="22.28515625" style="4" customWidth="1"/>
    <col min="2541" max="2541" width="14.42578125" style="4" customWidth="1"/>
    <col min="2542" max="2542" width="16" style="4" customWidth="1"/>
    <col min="2543" max="2543" width="21.28515625" style="4" customWidth="1"/>
    <col min="2544" max="2544" width="1.7109375" style="4" customWidth="1"/>
    <col min="2545" max="2545" width="17.5703125" style="4" customWidth="1"/>
    <col min="2546" max="2546" width="15.140625" style="4" customWidth="1"/>
    <col min="2547" max="2547" width="15.7109375" style="4" customWidth="1"/>
    <col min="2548" max="2548" width="24.42578125" style="4" customWidth="1"/>
    <col min="2549" max="2549" width="1.7109375" style="4" customWidth="1"/>
    <col min="2550" max="2550" width="20" style="4" customWidth="1"/>
    <col min="2551" max="2551" width="15.140625" style="4" customWidth="1"/>
    <col min="2552" max="2552" width="18.42578125" style="4" customWidth="1"/>
    <col min="2553" max="2553" width="22.28515625" style="4" customWidth="1"/>
    <col min="2554" max="2554" width="17.85546875" style="4" customWidth="1"/>
    <col min="2555" max="2786" width="11.42578125" style="4"/>
    <col min="2787" max="2787" width="2.7109375" style="4" customWidth="1"/>
    <col min="2788" max="2788" width="8.140625" style="4" customWidth="1"/>
    <col min="2789" max="2789" width="18.7109375" style="4" customWidth="1"/>
    <col min="2790" max="2790" width="17.140625" style="4" customWidth="1"/>
    <col min="2791" max="2791" width="19" style="4" customWidth="1"/>
    <col min="2792" max="2792" width="17.140625" style="4" customWidth="1"/>
    <col min="2793" max="2793" width="47.7109375" style="4" customWidth="1"/>
    <col min="2794" max="2794" width="15.42578125" style="4" customWidth="1"/>
    <col min="2795" max="2795" width="1.7109375" style="4" customWidth="1"/>
    <col min="2796" max="2796" width="22.28515625" style="4" customWidth="1"/>
    <col min="2797" max="2797" width="14.42578125" style="4" customWidth="1"/>
    <col min="2798" max="2798" width="16" style="4" customWidth="1"/>
    <col min="2799" max="2799" width="21.28515625" style="4" customWidth="1"/>
    <col min="2800" max="2800" width="1.7109375" style="4" customWidth="1"/>
    <col min="2801" max="2801" width="17.5703125" style="4" customWidth="1"/>
    <col min="2802" max="2802" width="15.140625" style="4" customWidth="1"/>
    <col min="2803" max="2803" width="15.7109375" style="4" customWidth="1"/>
    <col min="2804" max="2804" width="24.42578125" style="4" customWidth="1"/>
    <col min="2805" max="2805" width="1.7109375" style="4" customWidth="1"/>
    <col min="2806" max="2806" width="20" style="4" customWidth="1"/>
    <col min="2807" max="2807" width="15.140625" style="4" customWidth="1"/>
    <col min="2808" max="2808" width="18.42578125" style="4" customWidth="1"/>
    <col min="2809" max="2809" width="22.28515625" style="4" customWidth="1"/>
    <col min="2810" max="2810" width="17.85546875" style="4" customWidth="1"/>
    <col min="2811" max="3042" width="11.42578125" style="4"/>
    <col min="3043" max="3043" width="2.7109375" style="4" customWidth="1"/>
    <col min="3044" max="3044" width="8.140625" style="4" customWidth="1"/>
    <col min="3045" max="3045" width="18.7109375" style="4" customWidth="1"/>
    <col min="3046" max="3046" width="17.140625" style="4" customWidth="1"/>
    <col min="3047" max="3047" width="19" style="4" customWidth="1"/>
    <col min="3048" max="3048" width="17.140625" style="4" customWidth="1"/>
    <col min="3049" max="3049" width="47.7109375" style="4" customWidth="1"/>
    <col min="3050" max="3050" width="15.42578125" style="4" customWidth="1"/>
    <col min="3051" max="3051" width="1.7109375" style="4" customWidth="1"/>
    <col min="3052" max="3052" width="22.28515625" style="4" customWidth="1"/>
    <col min="3053" max="3053" width="14.42578125" style="4" customWidth="1"/>
    <col min="3054" max="3054" width="16" style="4" customWidth="1"/>
    <col min="3055" max="3055" width="21.28515625" style="4" customWidth="1"/>
    <col min="3056" max="3056" width="1.7109375" style="4" customWidth="1"/>
    <col min="3057" max="3057" width="17.5703125" style="4" customWidth="1"/>
    <col min="3058" max="3058" width="15.140625" style="4" customWidth="1"/>
    <col min="3059" max="3059" width="15.7109375" style="4" customWidth="1"/>
    <col min="3060" max="3060" width="24.42578125" style="4" customWidth="1"/>
    <col min="3061" max="3061" width="1.7109375" style="4" customWidth="1"/>
    <col min="3062" max="3062" width="20" style="4" customWidth="1"/>
    <col min="3063" max="3063" width="15.140625" style="4" customWidth="1"/>
    <col min="3064" max="3064" width="18.42578125" style="4" customWidth="1"/>
    <col min="3065" max="3065" width="22.28515625" style="4" customWidth="1"/>
    <col min="3066" max="3066" width="17.85546875" style="4" customWidth="1"/>
    <col min="3067" max="3298" width="11.42578125" style="4"/>
    <col min="3299" max="3299" width="2.7109375" style="4" customWidth="1"/>
    <col min="3300" max="3300" width="8.140625" style="4" customWidth="1"/>
    <col min="3301" max="3301" width="18.7109375" style="4" customWidth="1"/>
    <col min="3302" max="3302" width="17.140625" style="4" customWidth="1"/>
    <col min="3303" max="3303" width="19" style="4" customWidth="1"/>
    <col min="3304" max="3304" width="17.140625" style="4" customWidth="1"/>
    <col min="3305" max="3305" width="47.7109375" style="4" customWidth="1"/>
    <col min="3306" max="3306" width="15.42578125" style="4" customWidth="1"/>
    <col min="3307" max="3307" width="1.7109375" style="4" customWidth="1"/>
    <col min="3308" max="3308" width="22.28515625" style="4" customWidth="1"/>
    <col min="3309" max="3309" width="14.42578125" style="4" customWidth="1"/>
    <col min="3310" max="3310" width="16" style="4" customWidth="1"/>
    <col min="3311" max="3311" width="21.28515625" style="4" customWidth="1"/>
    <col min="3312" max="3312" width="1.7109375" style="4" customWidth="1"/>
    <col min="3313" max="3313" width="17.5703125" style="4" customWidth="1"/>
    <col min="3314" max="3314" width="15.140625" style="4" customWidth="1"/>
    <col min="3315" max="3315" width="15.7109375" style="4" customWidth="1"/>
    <col min="3316" max="3316" width="24.42578125" style="4" customWidth="1"/>
    <col min="3317" max="3317" width="1.7109375" style="4" customWidth="1"/>
    <col min="3318" max="3318" width="20" style="4" customWidth="1"/>
    <col min="3319" max="3319" width="15.140625" style="4" customWidth="1"/>
    <col min="3320" max="3320" width="18.42578125" style="4" customWidth="1"/>
    <col min="3321" max="3321" width="22.28515625" style="4" customWidth="1"/>
    <col min="3322" max="3322" width="17.85546875" style="4" customWidth="1"/>
    <col min="3323" max="3554" width="11.42578125" style="4"/>
    <col min="3555" max="3555" width="2.7109375" style="4" customWidth="1"/>
    <col min="3556" max="3556" width="8.140625" style="4" customWidth="1"/>
    <col min="3557" max="3557" width="18.7109375" style="4" customWidth="1"/>
    <col min="3558" max="3558" width="17.140625" style="4" customWidth="1"/>
    <col min="3559" max="3559" width="19" style="4" customWidth="1"/>
    <col min="3560" max="3560" width="17.140625" style="4" customWidth="1"/>
    <col min="3561" max="3561" width="47.7109375" style="4" customWidth="1"/>
    <col min="3562" max="3562" width="15.42578125" style="4" customWidth="1"/>
    <col min="3563" max="3563" width="1.7109375" style="4" customWidth="1"/>
    <col min="3564" max="3564" width="22.28515625" style="4" customWidth="1"/>
    <col min="3565" max="3565" width="14.42578125" style="4" customWidth="1"/>
    <col min="3566" max="3566" width="16" style="4" customWidth="1"/>
    <col min="3567" max="3567" width="21.28515625" style="4" customWidth="1"/>
    <col min="3568" max="3568" width="1.7109375" style="4" customWidth="1"/>
    <col min="3569" max="3569" width="17.5703125" style="4" customWidth="1"/>
    <col min="3570" max="3570" width="15.140625" style="4" customWidth="1"/>
    <col min="3571" max="3571" width="15.7109375" style="4" customWidth="1"/>
    <col min="3572" max="3572" width="24.42578125" style="4" customWidth="1"/>
    <col min="3573" max="3573" width="1.7109375" style="4" customWidth="1"/>
    <col min="3574" max="3574" width="20" style="4" customWidth="1"/>
    <col min="3575" max="3575" width="15.140625" style="4" customWidth="1"/>
    <col min="3576" max="3576" width="18.42578125" style="4" customWidth="1"/>
    <col min="3577" max="3577" width="22.28515625" style="4" customWidth="1"/>
    <col min="3578" max="3578" width="17.85546875" style="4" customWidth="1"/>
    <col min="3579" max="3810" width="11.42578125" style="4"/>
    <col min="3811" max="3811" width="2.7109375" style="4" customWidth="1"/>
    <col min="3812" max="3812" width="8.140625" style="4" customWidth="1"/>
    <col min="3813" max="3813" width="18.7109375" style="4" customWidth="1"/>
    <col min="3814" max="3814" width="17.140625" style="4" customWidth="1"/>
    <col min="3815" max="3815" width="19" style="4" customWidth="1"/>
    <col min="3816" max="3816" width="17.140625" style="4" customWidth="1"/>
    <col min="3817" max="3817" width="47.7109375" style="4" customWidth="1"/>
    <col min="3818" max="3818" width="15.42578125" style="4" customWidth="1"/>
    <col min="3819" max="3819" width="1.7109375" style="4" customWidth="1"/>
    <col min="3820" max="3820" width="22.28515625" style="4" customWidth="1"/>
    <col min="3821" max="3821" width="14.42578125" style="4" customWidth="1"/>
    <col min="3822" max="3822" width="16" style="4" customWidth="1"/>
    <col min="3823" max="3823" width="21.28515625" style="4" customWidth="1"/>
    <col min="3824" max="3824" width="1.7109375" style="4" customWidth="1"/>
    <col min="3825" max="3825" width="17.5703125" style="4" customWidth="1"/>
    <col min="3826" max="3826" width="15.140625" style="4" customWidth="1"/>
    <col min="3827" max="3827" width="15.7109375" style="4" customWidth="1"/>
    <col min="3828" max="3828" width="24.42578125" style="4" customWidth="1"/>
    <col min="3829" max="3829" width="1.7109375" style="4" customWidth="1"/>
    <col min="3830" max="3830" width="20" style="4" customWidth="1"/>
    <col min="3831" max="3831" width="15.140625" style="4" customWidth="1"/>
    <col min="3832" max="3832" width="18.42578125" style="4" customWidth="1"/>
    <col min="3833" max="3833" width="22.28515625" style="4" customWidth="1"/>
    <col min="3834" max="3834" width="17.85546875" style="4" customWidth="1"/>
    <col min="3835" max="4066" width="11.42578125" style="4"/>
    <col min="4067" max="4067" width="2.7109375" style="4" customWidth="1"/>
    <col min="4068" max="4068" width="8.140625" style="4" customWidth="1"/>
    <col min="4069" max="4069" width="18.7109375" style="4" customWidth="1"/>
    <col min="4070" max="4070" width="17.140625" style="4" customWidth="1"/>
    <col min="4071" max="4071" width="19" style="4" customWidth="1"/>
    <col min="4072" max="4072" width="17.140625" style="4" customWidth="1"/>
    <col min="4073" max="4073" width="47.7109375" style="4" customWidth="1"/>
    <col min="4074" max="4074" width="15.42578125" style="4" customWidth="1"/>
    <col min="4075" max="4075" width="1.7109375" style="4" customWidth="1"/>
    <col min="4076" max="4076" width="22.28515625" style="4" customWidth="1"/>
    <col min="4077" max="4077" width="14.42578125" style="4" customWidth="1"/>
    <col min="4078" max="4078" width="16" style="4" customWidth="1"/>
    <col min="4079" max="4079" width="21.28515625" style="4" customWidth="1"/>
    <col min="4080" max="4080" width="1.7109375" style="4" customWidth="1"/>
    <col min="4081" max="4081" width="17.5703125" style="4" customWidth="1"/>
    <col min="4082" max="4082" width="15.140625" style="4" customWidth="1"/>
    <col min="4083" max="4083" width="15.7109375" style="4" customWidth="1"/>
    <col min="4084" max="4084" width="24.42578125" style="4" customWidth="1"/>
    <col min="4085" max="4085" width="1.7109375" style="4" customWidth="1"/>
    <col min="4086" max="4086" width="20" style="4" customWidth="1"/>
    <col min="4087" max="4087" width="15.140625" style="4" customWidth="1"/>
    <col min="4088" max="4088" width="18.42578125" style="4" customWidth="1"/>
    <col min="4089" max="4089" width="22.28515625" style="4" customWidth="1"/>
    <col min="4090" max="4090" width="17.85546875" style="4" customWidth="1"/>
    <col min="4091" max="4322" width="11.42578125" style="4"/>
    <col min="4323" max="4323" width="2.7109375" style="4" customWidth="1"/>
    <col min="4324" max="4324" width="8.140625" style="4" customWidth="1"/>
    <col min="4325" max="4325" width="18.7109375" style="4" customWidth="1"/>
    <col min="4326" max="4326" width="17.140625" style="4" customWidth="1"/>
    <col min="4327" max="4327" width="19" style="4" customWidth="1"/>
    <col min="4328" max="4328" width="17.140625" style="4" customWidth="1"/>
    <col min="4329" max="4329" width="47.7109375" style="4" customWidth="1"/>
    <col min="4330" max="4330" width="15.42578125" style="4" customWidth="1"/>
    <col min="4331" max="4331" width="1.7109375" style="4" customWidth="1"/>
    <col min="4332" max="4332" width="22.28515625" style="4" customWidth="1"/>
    <col min="4333" max="4333" width="14.42578125" style="4" customWidth="1"/>
    <col min="4334" max="4334" width="16" style="4" customWidth="1"/>
    <col min="4335" max="4335" width="21.28515625" style="4" customWidth="1"/>
    <col min="4336" max="4336" width="1.7109375" style="4" customWidth="1"/>
    <col min="4337" max="4337" width="17.5703125" style="4" customWidth="1"/>
    <col min="4338" max="4338" width="15.140625" style="4" customWidth="1"/>
    <col min="4339" max="4339" width="15.7109375" style="4" customWidth="1"/>
    <col min="4340" max="4340" width="24.42578125" style="4" customWidth="1"/>
    <col min="4341" max="4341" width="1.7109375" style="4" customWidth="1"/>
    <col min="4342" max="4342" width="20" style="4" customWidth="1"/>
    <col min="4343" max="4343" width="15.140625" style="4" customWidth="1"/>
    <col min="4344" max="4344" width="18.42578125" style="4" customWidth="1"/>
    <col min="4345" max="4345" width="22.28515625" style="4" customWidth="1"/>
    <col min="4346" max="4346" width="17.85546875" style="4" customWidth="1"/>
    <col min="4347" max="4578" width="11.42578125" style="4"/>
    <col min="4579" max="4579" width="2.7109375" style="4" customWidth="1"/>
    <col min="4580" max="4580" width="8.140625" style="4" customWidth="1"/>
    <col min="4581" max="4581" width="18.7109375" style="4" customWidth="1"/>
    <col min="4582" max="4582" width="17.140625" style="4" customWidth="1"/>
    <col min="4583" max="4583" width="19" style="4" customWidth="1"/>
    <col min="4584" max="4584" width="17.140625" style="4" customWidth="1"/>
    <col min="4585" max="4585" width="47.7109375" style="4" customWidth="1"/>
    <col min="4586" max="4586" width="15.42578125" style="4" customWidth="1"/>
    <col min="4587" max="4587" width="1.7109375" style="4" customWidth="1"/>
    <col min="4588" max="4588" width="22.28515625" style="4" customWidth="1"/>
    <col min="4589" max="4589" width="14.42578125" style="4" customWidth="1"/>
    <col min="4590" max="4590" width="16" style="4" customWidth="1"/>
    <col min="4591" max="4591" width="21.28515625" style="4" customWidth="1"/>
    <col min="4592" max="4592" width="1.7109375" style="4" customWidth="1"/>
    <col min="4593" max="4593" width="17.5703125" style="4" customWidth="1"/>
    <col min="4594" max="4594" width="15.140625" style="4" customWidth="1"/>
    <col min="4595" max="4595" width="15.7109375" style="4" customWidth="1"/>
    <col min="4596" max="4596" width="24.42578125" style="4" customWidth="1"/>
    <col min="4597" max="4597" width="1.7109375" style="4" customWidth="1"/>
    <col min="4598" max="4598" width="20" style="4" customWidth="1"/>
    <col min="4599" max="4599" width="15.140625" style="4" customWidth="1"/>
    <col min="4600" max="4600" width="18.42578125" style="4" customWidth="1"/>
    <col min="4601" max="4601" width="22.28515625" style="4" customWidth="1"/>
    <col min="4602" max="4602" width="17.85546875" style="4" customWidth="1"/>
    <col min="4603" max="4834" width="11.42578125" style="4"/>
    <col min="4835" max="4835" width="2.7109375" style="4" customWidth="1"/>
    <col min="4836" max="4836" width="8.140625" style="4" customWidth="1"/>
    <col min="4837" max="4837" width="18.7109375" style="4" customWidth="1"/>
    <col min="4838" max="4838" width="17.140625" style="4" customWidth="1"/>
    <col min="4839" max="4839" width="19" style="4" customWidth="1"/>
    <col min="4840" max="4840" width="17.140625" style="4" customWidth="1"/>
    <col min="4841" max="4841" width="47.7109375" style="4" customWidth="1"/>
    <col min="4842" max="4842" width="15.42578125" style="4" customWidth="1"/>
    <col min="4843" max="4843" width="1.7109375" style="4" customWidth="1"/>
    <col min="4844" max="4844" width="22.28515625" style="4" customWidth="1"/>
    <col min="4845" max="4845" width="14.42578125" style="4" customWidth="1"/>
    <col min="4846" max="4846" width="16" style="4" customWidth="1"/>
    <col min="4847" max="4847" width="21.28515625" style="4" customWidth="1"/>
    <col min="4848" max="4848" width="1.7109375" style="4" customWidth="1"/>
    <col min="4849" max="4849" width="17.5703125" style="4" customWidth="1"/>
    <col min="4850" max="4850" width="15.140625" style="4" customWidth="1"/>
    <col min="4851" max="4851" width="15.7109375" style="4" customWidth="1"/>
    <col min="4852" max="4852" width="24.42578125" style="4" customWidth="1"/>
    <col min="4853" max="4853" width="1.7109375" style="4" customWidth="1"/>
    <col min="4854" max="4854" width="20" style="4" customWidth="1"/>
    <col min="4855" max="4855" width="15.140625" style="4" customWidth="1"/>
    <col min="4856" max="4856" width="18.42578125" style="4" customWidth="1"/>
    <col min="4857" max="4857" width="22.28515625" style="4" customWidth="1"/>
    <col min="4858" max="4858" width="17.85546875" style="4" customWidth="1"/>
    <col min="4859" max="5090" width="11.42578125" style="4"/>
    <col min="5091" max="5091" width="2.7109375" style="4" customWidth="1"/>
    <col min="5092" max="5092" width="8.140625" style="4" customWidth="1"/>
    <col min="5093" max="5093" width="18.7109375" style="4" customWidth="1"/>
    <col min="5094" max="5094" width="17.140625" style="4" customWidth="1"/>
    <col min="5095" max="5095" width="19" style="4" customWidth="1"/>
    <col min="5096" max="5096" width="17.140625" style="4" customWidth="1"/>
    <col min="5097" max="5097" width="47.7109375" style="4" customWidth="1"/>
    <col min="5098" max="5098" width="15.42578125" style="4" customWidth="1"/>
    <col min="5099" max="5099" width="1.7109375" style="4" customWidth="1"/>
    <col min="5100" max="5100" width="22.28515625" style="4" customWidth="1"/>
    <col min="5101" max="5101" width="14.42578125" style="4" customWidth="1"/>
    <col min="5102" max="5102" width="16" style="4" customWidth="1"/>
    <col min="5103" max="5103" width="21.28515625" style="4" customWidth="1"/>
    <col min="5104" max="5104" width="1.7109375" style="4" customWidth="1"/>
    <col min="5105" max="5105" width="17.5703125" style="4" customWidth="1"/>
    <col min="5106" max="5106" width="15.140625" style="4" customWidth="1"/>
    <col min="5107" max="5107" width="15.7109375" style="4" customWidth="1"/>
    <col min="5108" max="5108" width="24.42578125" style="4" customWidth="1"/>
    <col min="5109" max="5109" width="1.7109375" style="4" customWidth="1"/>
    <col min="5110" max="5110" width="20" style="4" customWidth="1"/>
    <col min="5111" max="5111" width="15.140625" style="4" customWidth="1"/>
    <col min="5112" max="5112" width="18.42578125" style="4" customWidth="1"/>
    <col min="5113" max="5113" width="22.28515625" style="4" customWidth="1"/>
    <col min="5114" max="5114" width="17.85546875" style="4" customWidth="1"/>
    <col min="5115" max="5346" width="11.42578125" style="4"/>
    <col min="5347" max="5347" width="2.7109375" style="4" customWidth="1"/>
    <col min="5348" max="5348" width="8.140625" style="4" customWidth="1"/>
    <col min="5349" max="5349" width="18.7109375" style="4" customWidth="1"/>
    <col min="5350" max="5350" width="17.140625" style="4" customWidth="1"/>
    <col min="5351" max="5351" width="19" style="4" customWidth="1"/>
    <col min="5352" max="5352" width="17.140625" style="4" customWidth="1"/>
    <col min="5353" max="5353" width="47.7109375" style="4" customWidth="1"/>
    <col min="5354" max="5354" width="15.42578125" style="4" customWidth="1"/>
    <col min="5355" max="5355" width="1.7109375" style="4" customWidth="1"/>
    <col min="5356" max="5356" width="22.28515625" style="4" customWidth="1"/>
    <col min="5357" max="5357" width="14.42578125" style="4" customWidth="1"/>
    <col min="5358" max="5358" width="16" style="4" customWidth="1"/>
    <col min="5359" max="5359" width="21.28515625" style="4" customWidth="1"/>
    <col min="5360" max="5360" width="1.7109375" style="4" customWidth="1"/>
    <col min="5361" max="5361" width="17.5703125" style="4" customWidth="1"/>
    <col min="5362" max="5362" width="15.140625" style="4" customWidth="1"/>
    <col min="5363" max="5363" width="15.7109375" style="4" customWidth="1"/>
    <col min="5364" max="5364" width="24.42578125" style="4" customWidth="1"/>
    <col min="5365" max="5365" width="1.7109375" style="4" customWidth="1"/>
    <col min="5366" max="5366" width="20" style="4" customWidth="1"/>
    <col min="5367" max="5367" width="15.140625" style="4" customWidth="1"/>
    <col min="5368" max="5368" width="18.42578125" style="4" customWidth="1"/>
    <col min="5369" max="5369" width="22.28515625" style="4" customWidth="1"/>
    <col min="5370" max="5370" width="17.85546875" style="4" customWidth="1"/>
    <col min="5371" max="5602" width="11.42578125" style="4"/>
    <col min="5603" max="5603" width="2.7109375" style="4" customWidth="1"/>
    <col min="5604" max="5604" width="8.140625" style="4" customWidth="1"/>
    <col min="5605" max="5605" width="18.7109375" style="4" customWidth="1"/>
    <col min="5606" max="5606" width="17.140625" style="4" customWidth="1"/>
    <col min="5607" max="5607" width="19" style="4" customWidth="1"/>
    <col min="5608" max="5608" width="17.140625" style="4" customWidth="1"/>
    <col min="5609" max="5609" width="47.7109375" style="4" customWidth="1"/>
    <col min="5610" max="5610" width="15.42578125" style="4" customWidth="1"/>
    <col min="5611" max="5611" width="1.7109375" style="4" customWidth="1"/>
    <col min="5612" max="5612" width="22.28515625" style="4" customWidth="1"/>
    <col min="5613" max="5613" width="14.42578125" style="4" customWidth="1"/>
    <col min="5614" max="5614" width="16" style="4" customWidth="1"/>
    <col min="5615" max="5615" width="21.28515625" style="4" customWidth="1"/>
    <col min="5616" max="5616" width="1.7109375" style="4" customWidth="1"/>
    <col min="5617" max="5617" width="17.5703125" style="4" customWidth="1"/>
    <col min="5618" max="5618" width="15.140625" style="4" customWidth="1"/>
    <col min="5619" max="5619" width="15.7109375" style="4" customWidth="1"/>
    <col min="5620" max="5620" width="24.42578125" style="4" customWidth="1"/>
    <col min="5621" max="5621" width="1.7109375" style="4" customWidth="1"/>
    <col min="5622" max="5622" width="20" style="4" customWidth="1"/>
    <col min="5623" max="5623" width="15.140625" style="4" customWidth="1"/>
    <col min="5624" max="5624" width="18.42578125" style="4" customWidth="1"/>
    <col min="5625" max="5625" width="22.28515625" style="4" customWidth="1"/>
    <col min="5626" max="5626" width="17.85546875" style="4" customWidth="1"/>
    <col min="5627" max="5858" width="11.42578125" style="4"/>
    <col min="5859" max="5859" width="2.7109375" style="4" customWidth="1"/>
    <col min="5860" max="5860" width="8.140625" style="4" customWidth="1"/>
    <col min="5861" max="5861" width="18.7109375" style="4" customWidth="1"/>
    <col min="5862" max="5862" width="17.140625" style="4" customWidth="1"/>
    <col min="5863" max="5863" width="19" style="4" customWidth="1"/>
    <col min="5864" max="5864" width="17.140625" style="4" customWidth="1"/>
    <col min="5865" max="5865" width="47.7109375" style="4" customWidth="1"/>
    <col min="5866" max="5866" width="15.42578125" style="4" customWidth="1"/>
    <col min="5867" max="5867" width="1.7109375" style="4" customWidth="1"/>
    <col min="5868" max="5868" width="22.28515625" style="4" customWidth="1"/>
    <col min="5869" max="5869" width="14.42578125" style="4" customWidth="1"/>
    <col min="5870" max="5870" width="16" style="4" customWidth="1"/>
    <col min="5871" max="5871" width="21.28515625" style="4" customWidth="1"/>
    <col min="5872" max="5872" width="1.7109375" style="4" customWidth="1"/>
    <col min="5873" max="5873" width="17.5703125" style="4" customWidth="1"/>
    <col min="5874" max="5874" width="15.140625" style="4" customWidth="1"/>
    <col min="5875" max="5875" width="15.7109375" style="4" customWidth="1"/>
    <col min="5876" max="5876" width="24.42578125" style="4" customWidth="1"/>
    <col min="5877" max="5877" width="1.7109375" style="4" customWidth="1"/>
    <col min="5878" max="5878" width="20" style="4" customWidth="1"/>
    <col min="5879" max="5879" width="15.140625" style="4" customWidth="1"/>
    <col min="5880" max="5880" width="18.42578125" style="4" customWidth="1"/>
    <col min="5881" max="5881" width="22.28515625" style="4" customWidth="1"/>
    <col min="5882" max="5882" width="17.85546875" style="4" customWidth="1"/>
    <col min="5883" max="6114" width="11.42578125" style="4"/>
    <col min="6115" max="6115" width="2.7109375" style="4" customWidth="1"/>
    <col min="6116" max="6116" width="8.140625" style="4" customWidth="1"/>
    <col min="6117" max="6117" width="18.7109375" style="4" customWidth="1"/>
    <col min="6118" max="6118" width="17.140625" style="4" customWidth="1"/>
    <col min="6119" max="6119" width="19" style="4" customWidth="1"/>
    <col min="6120" max="6120" width="17.140625" style="4" customWidth="1"/>
    <col min="6121" max="6121" width="47.7109375" style="4" customWidth="1"/>
    <col min="6122" max="6122" width="15.42578125" style="4" customWidth="1"/>
    <col min="6123" max="6123" width="1.7109375" style="4" customWidth="1"/>
    <col min="6124" max="6124" width="22.28515625" style="4" customWidth="1"/>
    <col min="6125" max="6125" width="14.42578125" style="4" customWidth="1"/>
    <col min="6126" max="6126" width="16" style="4" customWidth="1"/>
    <col min="6127" max="6127" width="21.28515625" style="4" customWidth="1"/>
    <col min="6128" max="6128" width="1.7109375" style="4" customWidth="1"/>
    <col min="6129" max="6129" width="17.5703125" style="4" customWidth="1"/>
    <col min="6130" max="6130" width="15.140625" style="4" customWidth="1"/>
    <col min="6131" max="6131" width="15.7109375" style="4" customWidth="1"/>
    <col min="6132" max="6132" width="24.42578125" style="4" customWidth="1"/>
    <col min="6133" max="6133" width="1.7109375" style="4" customWidth="1"/>
    <col min="6134" max="6134" width="20" style="4" customWidth="1"/>
    <col min="6135" max="6135" width="15.140625" style="4" customWidth="1"/>
    <col min="6136" max="6136" width="18.42578125" style="4" customWidth="1"/>
    <col min="6137" max="6137" width="22.28515625" style="4" customWidth="1"/>
    <col min="6138" max="6138" width="17.85546875" style="4" customWidth="1"/>
    <col min="6139" max="6370" width="11.42578125" style="4"/>
    <col min="6371" max="6371" width="2.7109375" style="4" customWidth="1"/>
    <col min="6372" max="6372" width="8.140625" style="4" customWidth="1"/>
    <col min="6373" max="6373" width="18.7109375" style="4" customWidth="1"/>
    <col min="6374" max="6374" width="17.140625" style="4" customWidth="1"/>
    <col min="6375" max="6375" width="19" style="4" customWidth="1"/>
    <col min="6376" max="6376" width="17.140625" style="4" customWidth="1"/>
    <col min="6377" max="6377" width="47.7109375" style="4" customWidth="1"/>
    <col min="6378" max="6378" width="15.42578125" style="4" customWidth="1"/>
    <col min="6379" max="6379" width="1.7109375" style="4" customWidth="1"/>
    <col min="6380" max="6380" width="22.28515625" style="4" customWidth="1"/>
    <col min="6381" max="6381" width="14.42578125" style="4" customWidth="1"/>
    <col min="6382" max="6382" width="16" style="4" customWidth="1"/>
    <col min="6383" max="6383" width="21.28515625" style="4" customWidth="1"/>
    <col min="6384" max="6384" width="1.7109375" style="4" customWidth="1"/>
    <col min="6385" max="6385" width="17.5703125" style="4" customWidth="1"/>
    <col min="6386" max="6386" width="15.140625" style="4" customWidth="1"/>
    <col min="6387" max="6387" width="15.7109375" style="4" customWidth="1"/>
    <col min="6388" max="6388" width="24.42578125" style="4" customWidth="1"/>
    <col min="6389" max="6389" width="1.7109375" style="4" customWidth="1"/>
    <col min="6390" max="6390" width="20" style="4" customWidth="1"/>
    <col min="6391" max="6391" width="15.140625" style="4" customWidth="1"/>
    <col min="6392" max="6392" width="18.42578125" style="4" customWidth="1"/>
    <col min="6393" max="6393" width="22.28515625" style="4" customWidth="1"/>
    <col min="6394" max="6394" width="17.85546875" style="4" customWidth="1"/>
    <col min="6395" max="6626" width="11.42578125" style="4"/>
    <col min="6627" max="6627" width="2.7109375" style="4" customWidth="1"/>
    <col min="6628" max="6628" width="8.140625" style="4" customWidth="1"/>
    <col min="6629" max="6629" width="18.7109375" style="4" customWidth="1"/>
    <col min="6630" max="6630" width="17.140625" style="4" customWidth="1"/>
    <col min="6631" max="6631" width="19" style="4" customWidth="1"/>
    <col min="6632" max="6632" width="17.140625" style="4" customWidth="1"/>
    <col min="6633" max="6633" width="47.7109375" style="4" customWidth="1"/>
    <col min="6634" max="6634" width="15.42578125" style="4" customWidth="1"/>
    <col min="6635" max="6635" width="1.7109375" style="4" customWidth="1"/>
    <col min="6636" max="6636" width="22.28515625" style="4" customWidth="1"/>
    <col min="6637" max="6637" width="14.42578125" style="4" customWidth="1"/>
    <col min="6638" max="6638" width="16" style="4" customWidth="1"/>
    <col min="6639" max="6639" width="21.28515625" style="4" customWidth="1"/>
    <col min="6640" max="6640" width="1.7109375" style="4" customWidth="1"/>
    <col min="6641" max="6641" width="17.5703125" style="4" customWidth="1"/>
    <col min="6642" max="6642" width="15.140625" style="4" customWidth="1"/>
    <col min="6643" max="6643" width="15.7109375" style="4" customWidth="1"/>
    <col min="6644" max="6644" width="24.42578125" style="4" customWidth="1"/>
    <col min="6645" max="6645" width="1.7109375" style="4" customWidth="1"/>
    <col min="6646" max="6646" width="20" style="4" customWidth="1"/>
    <col min="6647" max="6647" width="15.140625" style="4" customWidth="1"/>
    <col min="6648" max="6648" width="18.42578125" style="4" customWidth="1"/>
    <col min="6649" max="6649" width="22.28515625" style="4" customWidth="1"/>
    <col min="6650" max="6650" width="17.85546875" style="4" customWidth="1"/>
    <col min="6651" max="6882" width="11.42578125" style="4"/>
    <col min="6883" max="6883" width="2.7109375" style="4" customWidth="1"/>
    <col min="6884" max="6884" width="8.140625" style="4" customWidth="1"/>
    <col min="6885" max="6885" width="18.7109375" style="4" customWidth="1"/>
    <col min="6886" max="6886" width="17.140625" style="4" customWidth="1"/>
    <col min="6887" max="6887" width="19" style="4" customWidth="1"/>
    <col min="6888" max="6888" width="17.140625" style="4" customWidth="1"/>
    <col min="6889" max="6889" width="47.7109375" style="4" customWidth="1"/>
    <col min="6890" max="6890" width="15.42578125" style="4" customWidth="1"/>
    <col min="6891" max="6891" width="1.7109375" style="4" customWidth="1"/>
    <col min="6892" max="6892" width="22.28515625" style="4" customWidth="1"/>
    <col min="6893" max="6893" width="14.42578125" style="4" customWidth="1"/>
    <col min="6894" max="6894" width="16" style="4" customWidth="1"/>
    <col min="6895" max="6895" width="21.28515625" style="4" customWidth="1"/>
    <col min="6896" max="6896" width="1.7109375" style="4" customWidth="1"/>
    <col min="6897" max="6897" width="17.5703125" style="4" customWidth="1"/>
    <col min="6898" max="6898" width="15.140625" style="4" customWidth="1"/>
    <col min="6899" max="6899" width="15.7109375" style="4" customWidth="1"/>
    <col min="6900" max="6900" width="24.42578125" style="4" customWidth="1"/>
    <col min="6901" max="6901" width="1.7109375" style="4" customWidth="1"/>
    <col min="6902" max="6902" width="20" style="4" customWidth="1"/>
    <col min="6903" max="6903" width="15.140625" style="4" customWidth="1"/>
    <col min="6904" max="6904" width="18.42578125" style="4" customWidth="1"/>
    <col min="6905" max="6905" width="22.28515625" style="4" customWidth="1"/>
    <col min="6906" max="6906" width="17.85546875" style="4" customWidth="1"/>
    <col min="6907" max="7138" width="11.42578125" style="4"/>
    <col min="7139" max="7139" width="2.7109375" style="4" customWidth="1"/>
    <col min="7140" max="7140" width="8.140625" style="4" customWidth="1"/>
    <col min="7141" max="7141" width="18.7109375" style="4" customWidth="1"/>
    <col min="7142" max="7142" width="17.140625" style="4" customWidth="1"/>
    <col min="7143" max="7143" width="19" style="4" customWidth="1"/>
    <col min="7144" max="7144" width="17.140625" style="4" customWidth="1"/>
    <col min="7145" max="7145" width="47.7109375" style="4" customWidth="1"/>
    <col min="7146" max="7146" width="15.42578125" style="4" customWidth="1"/>
    <col min="7147" max="7147" width="1.7109375" style="4" customWidth="1"/>
    <col min="7148" max="7148" width="22.28515625" style="4" customWidth="1"/>
    <col min="7149" max="7149" width="14.42578125" style="4" customWidth="1"/>
    <col min="7150" max="7150" width="16" style="4" customWidth="1"/>
    <col min="7151" max="7151" width="21.28515625" style="4" customWidth="1"/>
    <col min="7152" max="7152" width="1.7109375" style="4" customWidth="1"/>
    <col min="7153" max="7153" width="17.5703125" style="4" customWidth="1"/>
    <col min="7154" max="7154" width="15.140625" style="4" customWidth="1"/>
    <col min="7155" max="7155" width="15.7109375" style="4" customWidth="1"/>
    <col min="7156" max="7156" width="24.42578125" style="4" customWidth="1"/>
    <col min="7157" max="7157" width="1.7109375" style="4" customWidth="1"/>
    <col min="7158" max="7158" width="20" style="4" customWidth="1"/>
    <col min="7159" max="7159" width="15.140625" style="4" customWidth="1"/>
    <col min="7160" max="7160" width="18.42578125" style="4" customWidth="1"/>
    <col min="7161" max="7161" width="22.28515625" style="4" customWidth="1"/>
    <col min="7162" max="7162" width="17.85546875" style="4" customWidth="1"/>
    <col min="7163" max="7394" width="11.42578125" style="4"/>
    <col min="7395" max="7395" width="2.7109375" style="4" customWidth="1"/>
    <col min="7396" max="7396" width="8.140625" style="4" customWidth="1"/>
    <col min="7397" max="7397" width="18.7109375" style="4" customWidth="1"/>
    <col min="7398" max="7398" width="17.140625" style="4" customWidth="1"/>
    <col min="7399" max="7399" width="19" style="4" customWidth="1"/>
    <col min="7400" max="7400" width="17.140625" style="4" customWidth="1"/>
    <col min="7401" max="7401" width="47.7109375" style="4" customWidth="1"/>
    <col min="7402" max="7402" width="15.42578125" style="4" customWidth="1"/>
    <col min="7403" max="7403" width="1.7109375" style="4" customWidth="1"/>
    <col min="7404" max="7404" width="22.28515625" style="4" customWidth="1"/>
    <col min="7405" max="7405" width="14.42578125" style="4" customWidth="1"/>
    <col min="7406" max="7406" width="16" style="4" customWidth="1"/>
    <col min="7407" max="7407" width="21.28515625" style="4" customWidth="1"/>
    <col min="7408" max="7408" width="1.7109375" style="4" customWidth="1"/>
    <col min="7409" max="7409" width="17.5703125" style="4" customWidth="1"/>
    <col min="7410" max="7410" width="15.140625" style="4" customWidth="1"/>
    <col min="7411" max="7411" width="15.7109375" style="4" customWidth="1"/>
    <col min="7412" max="7412" width="24.42578125" style="4" customWidth="1"/>
    <col min="7413" max="7413" width="1.7109375" style="4" customWidth="1"/>
    <col min="7414" max="7414" width="20" style="4" customWidth="1"/>
    <col min="7415" max="7415" width="15.140625" style="4" customWidth="1"/>
    <col min="7416" max="7416" width="18.42578125" style="4" customWidth="1"/>
    <col min="7417" max="7417" width="22.28515625" style="4" customWidth="1"/>
    <col min="7418" max="7418" width="17.85546875" style="4" customWidth="1"/>
    <col min="7419" max="7650" width="11.42578125" style="4"/>
    <col min="7651" max="7651" width="2.7109375" style="4" customWidth="1"/>
    <col min="7652" max="7652" width="8.140625" style="4" customWidth="1"/>
    <col min="7653" max="7653" width="18.7109375" style="4" customWidth="1"/>
    <col min="7654" max="7654" width="17.140625" style="4" customWidth="1"/>
    <col min="7655" max="7655" width="19" style="4" customWidth="1"/>
    <col min="7656" max="7656" width="17.140625" style="4" customWidth="1"/>
    <col min="7657" max="7657" width="47.7109375" style="4" customWidth="1"/>
    <col min="7658" max="7658" width="15.42578125" style="4" customWidth="1"/>
    <col min="7659" max="7659" width="1.7109375" style="4" customWidth="1"/>
    <col min="7660" max="7660" width="22.28515625" style="4" customWidth="1"/>
    <col min="7661" max="7661" width="14.42578125" style="4" customWidth="1"/>
    <col min="7662" max="7662" width="16" style="4" customWidth="1"/>
    <col min="7663" max="7663" width="21.28515625" style="4" customWidth="1"/>
    <col min="7664" max="7664" width="1.7109375" style="4" customWidth="1"/>
    <col min="7665" max="7665" width="17.5703125" style="4" customWidth="1"/>
    <col min="7666" max="7666" width="15.140625" style="4" customWidth="1"/>
    <col min="7667" max="7667" width="15.7109375" style="4" customWidth="1"/>
    <col min="7668" max="7668" width="24.42578125" style="4" customWidth="1"/>
    <col min="7669" max="7669" width="1.7109375" style="4" customWidth="1"/>
    <col min="7670" max="7670" width="20" style="4" customWidth="1"/>
    <col min="7671" max="7671" width="15.140625" style="4" customWidth="1"/>
    <col min="7672" max="7672" width="18.42578125" style="4" customWidth="1"/>
    <col min="7673" max="7673" width="22.28515625" style="4" customWidth="1"/>
    <col min="7674" max="7674" width="17.85546875" style="4" customWidth="1"/>
    <col min="7675" max="7906" width="11.42578125" style="4"/>
    <col min="7907" max="7907" width="2.7109375" style="4" customWidth="1"/>
    <col min="7908" max="7908" width="8.140625" style="4" customWidth="1"/>
    <col min="7909" max="7909" width="18.7109375" style="4" customWidth="1"/>
    <col min="7910" max="7910" width="17.140625" style="4" customWidth="1"/>
    <col min="7911" max="7911" width="19" style="4" customWidth="1"/>
    <col min="7912" max="7912" width="17.140625" style="4" customWidth="1"/>
    <col min="7913" max="7913" width="47.7109375" style="4" customWidth="1"/>
    <col min="7914" max="7914" width="15.42578125" style="4" customWidth="1"/>
    <col min="7915" max="7915" width="1.7109375" style="4" customWidth="1"/>
    <col min="7916" max="7916" width="22.28515625" style="4" customWidth="1"/>
    <col min="7917" max="7917" width="14.42578125" style="4" customWidth="1"/>
    <col min="7918" max="7918" width="16" style="4" customWidth="1"/>
    <col min="7919" max="7919" width="21.28515625" style="4" customWidth="1"/>
    <col min="7920" max="7920" width="1.7109375" style="4" customWidth="1"/>
    <col min="7921" max="7921" width="17.5703125" style="4" customWidth="1"/>
    <col min="7922" max="7922" width="15.140625" style="4" customWidth="1"/>
    <col min="7923" max="7923" width="15.7109375" style="4" customWidth="1"/>
    <col min="7924" max="7924" width="24.42578125" style="4" customWidth="1"/>
    <col min="7925" max="7925" width="1.7109375" style="4" customWidth="1"/>
    <col min="7926" max="7926" width="20" style="4" customWidth="1"/>
    <col min="7927" max="7927" width="15.140625" style="4" customWidth="1"/>
    <col min="7928" max="7928" width="18.42578125" style="4" customWidth="1"/>
    <col min="7929" max="7929" width="22.28515625" style="4" customWidth="1"/>
    <col min="7930" max="7930" width="17.85546875" style="4" customWidth="1"/>
    <col min="7931" max="8162" width="11.42578125" style="4"/>
    <col min="8163" max="8163" width="2.7109375" style="4" customWidth="1"/>
    <col min="8164" max="8164" width="8.140625" style="4" customWidth="1"/>
    <col min="8165" max="8165" width="18.7109375" style="4" customWidth="1"/>
    <col min="8166" max="8166" width="17.140625" style="4" customWidth="1"/>
    <col min="8167" max="8167" width="19" style="4" customWidth="1"/>
    <col min="8168" max="8168" width="17.140625" style="4" customWidth="1"/>
    <col min="8169" max="8169" width="47.7109375" style="4" customWidth="1"/>
    <col min="8170" max="8170" width="15.42578125" style="4" customWidth="1"/>
    <col min="8171" max="8171" width="1.7109375" style="4" customWidth="1"/>
    <col min="8172" max="8172" width="22.28515625" style="4" customWidth="1"/>
    <col min="8173" max="8173" width="14.42578125" style="4" customWidth="1"/>
    <col min="8174" max="8174" width="16" style="4" customWidth="1"/>
    <col min="8175" max="8175" width="21.28515625" style="4" customWidth="1"/>
    <col min="8176" max="8176" width="1.7109375" style="4" customWidth="1"/>
    <col min="8177" max="8177" width="17.5703125" style="4" customWidth="1"/>
    <col min="8178" max="8178" width="15.140625" style="4" customWidth="1"/>
    <col min="8179" max="8179" width="15.7109375" style="4" customWidth="1"/>
    <col min="8180" max="8180" width="24.42578125" style="4" customWidth="1"/>
    <col min="8181" max="8181" width="1.7109375" style="4" customWidth="1"/>
    <col min="8182" max="8182" width="20" style="4" customWidth="1"/>
    <col min="8183" max="8183" width="15.140625" style="4" customWidth="1"/>
    <col min="8184" max="8184" width="18.42578125" style="4" customWidth="1"/>
    <col min="8185" max="8185" width="22.28515625" style="4" customWidth="1"/>
    <col min="8186" max="8186" width="17.85546875" style="4" customWidth="1"/>
    <col min="8187" max="8418" width="11.42578125" style="4"/>
    <col min="8419" max="8419" width="2.7109375" style="4" customWidth="1"/>
    <col min="8420" max="8420" width="8.140625" style="4" customWidth="1"/>
    <col min="8421" max="8421" width="18.7109375" style="4" customWidth="1"/>
    <col min="8422" max="8422" width="17.140625" style="4" customWidth="1"/>
    <col min="8423" max="8423" width="19" style="4" customWidth="1"/>
    <col min="8424" max="8424" width="17.140625" style="4" customWidth="1"/>
    <col min="8425" max="8425" width="47.7109375" style="4" customWidth="1"/>
    <col min="8426" max="8426" width="15.42578125" style="4" customWidth="1"/>
    <col min="8427" max="8427" width="1.7109375" style="4" customWidth="1"/>
    <col min="8428" max="8428" width="22.28515625" style="4" customWidth="1"/>
    <col min="8429" max="8429" width="14.42578125" style="4" customWidth="1"/>
    <col min="8430" max="8430" width="16" style="4" customWidth="1"/>
    <col min="8431" max="8431" width="21.28515625" style="4" customWidth="1"/>
    <col min="8432" max="8432" width="1.7109375" style="4" customWidth="1"/>
    <col min="8433" max="8433" width="17.5703125" style="4" customWidth="1"/>
    <col min="8434" max="8434" width="15.140625" style="4" customWidth="1"/>
    <col min="8435" max="8435" width="15.7109375" style="4" customWidth="1"/>
    <col min="8436" max="8436" width="24.42578125" style="4" customWidth="1"/>
    <col min="8437" max="8437" width="1.7109375" style="4" customWidth="1"/>
    <col min="8438" max="8438" width="20" style="4" customWidth="1"/>
    <col min="8439" max="8439" width="15.140625" style="4" customWidth="1"/>
    <col min="8440" max="8440" width="18.42578125" style="4" customWidth="1"/>
    <col min="8441" max="8441" width="22.28515625" style="4" customWidth="1"/>
    <col min="8442" max="8442" width="17.85546875" style="4" customWidth="1"/>
    <col min="8443" max="8674" width="11.42578125" style="4"/>
    <col min="8675" max="8675" width="2.7109375" style="4" customWidth="1"/>
    <col min="8676" max="8676" width="8.140625" style="4" customWidth="1"/>
    <col min="8677" max="8677" width="18.7109375" style="4" customWidth="1"/>
    <col min="8678" max="8678" width="17.140625" style="4" customWidth="1"/>
    <col min="8679" max="8679" width="19" style="4" customWidth="1"/>
    <col min="8680" max="8680" width="17.140625" style="4" customWidth="1"/>
    <col min="8681" max="8681" width="47.7109375" style="4" customWidth="1"/>
    <col min="8682" max="8682" width="15.42578125" style="4" customWidth="1"/>
    <col min="8683" max="8683" width="1.7109375" style="4" customWidth="1"/>
    <col min="8684" max="8684" width="22.28515625" style="4" customWidth="1"/>
    <col min="8685" max="8685" width="14.42578125" style="4" customWidth="1"/>
    <col min="8686" max="8686" width="16" style="4" customWidth="1"/>
    <col min="8687" max="8687" width="21.28515625" style="4" customWidth="1"/>
    <col min="8688" max="8688" width="1.7109375" style="4" customWidth="1"/>
    <col min="8689" max="8689" width="17.5703125" style="4" customWidth="1"/>
    <col min="8690" max="8690" width="15.140625" style="4" customWidth="1"/>
    <col min="8691" max="8691" width="15.7109375" style="4" customWidth="1"/>
    <col min="8692" max="8692" width="24.42578125" style="4" customWidth="1"/>
    <col min="8693" max="8693" width="1.7109375" style="4" customWidth="1"/>
    <col min="8694" max="8694" width="20" style="4" customWidth="1"/>
    <col min="8695" max="8695" width="15.140625" style="4" customWidth="1"/>
    <col min="8696" max="8696" width="18.42578125" style="4" customWidth="1"/>
    <col min="8697" max="8697" width="22.28515625" style="4" customWidth="1"/>
    <col min="8698" max="8698" width="17.85546875" style="4" customWidth="1"/>
    <col min="8699" max="8930" width="11.42578125" style="4"/>
    <col min="8931" max="8931" width="2.7109375" style="4" customWidth="1"/>
    <col min="8932" max="8932" width="8.140625" style="4" customWidth="1"/>
    <col min="8933" max="8933" width="18.7109375" style="4" customWidth="1"/>
    <col min="8934" max="8934" width="17.140625" style="4" customWidth="1"/>
    <col min="8935" max="8935" width="19" style="4" customWidth="1"/>
    <col min="8936" max="8936" width="17.140625" style="4" customWidth="1"/>
    <col min="8937" max="8937" width="47.7109375" style="4" customWidth="1"/>
    <col min="8938" max="8938" width="15.42578125" style="4" customWidth="1"/>
    <col min="8939" max="8939" width="1.7109375" style="4" customWidth="1"/>
    <col min="8940" max="8940" width="22.28515625" style="4" customWidth="1"/>
    <col min="8941" max="8941" width="14.42578125" style="4" customWidth="1"/>
    <col min="8942" max="8942" width="16" style="4" customWidth="1"/>
    <col min="8943" max="8943" width="21.28515625" style="4" customWidth="1"/>
    <col min="8944" max="8944" width="1.7109375" style="4" customWidth="1"/>
    <col min="8945" max="8945" width="17.5703125" style="4" customWidth="1"/>
    <col min="8946" max="8946" width="15.140625" style="4" customWidth="1"/>
    <col min="8947" max="8947" width="15.7109375" style="4" customWidth="1"/>
    <col min="8948" max="8948" width="24.42578125" style="4" customWidth="1"/>
    <col min="8949" max="8949" width="1.7109375" style="4" customWidth="1"/>
    <col min="8950" max="8950" width="20" style="4" customWidth="1"/>
    <col min="8951" max="8951" width="15.140625" style="4" customWidth="1"/>
    <col min="8952" max="8952" width="18.42578125" style="4" customWidth="1"/>
    <col min="8953" max="8953" width="22.28515625" style="4" customWidth="1"/>
    <col min="8954" max="8954" width="17.85546875" style="4" customWidth="1"/>
    <col min="8955" max="9186" width="11.42578125" style="4"/>
    <col min="9187" max="9187" width="2.7109375" style="4" customWidth="1"/>
    <col min="9188" max="9188" width="8.140625" style="4" customWidth="1"/>
    <col min="9189" max="9189" width="18.7109375" style="4" customWidth="1"/>
    <col min="9190" max="9190" width="17.140625" style="4" customWidth="1"/>
    <col min="9191" max="9191" width="19" style="4" customWidth="1"/>
    <col min="9192" max="9192" width="17.140625" style="4" customWidth="1"/>
    <col min="9193" max="9193" width="47.7109375" style="4" customWidth="1"/>
    <col min="9194" max="9194" width="15.42578125" style="4" customWidth="1"/>
    <col min="9195" max="9195" width="1.7109375" style="4" customWidth="1"/>
    <col min="9196" max="9196" width="22.28515625" style="4" customWidth="1"/>
    <col min="9197" max="9197" width="14.42578125" style="4" customWidth="1"/>
    <col min="9198" max="9198" width="16" style="4" customWidth="1"/>
    <col min="9199" max="9199" width="21.28515625" style="4" customWidth="1"/>
    <col min="9200" max="9200" width="1.7109375" style="4" customWidth="1"/>
    <col min="9201" max="9201" width="17.5703125" style="4" customWidth="1"/>
    <col min="9202" max="9202" width="15.140625" style="4" customWidth="1"/>
    <col min="9203" max="9203" width="15.7109375" style="4" customWidth="1"/>
    <col min="9204" max="9204" width="24.42578125" style="4" customWidth="1"/>
    <col min="9205" max="9205" width="1.7109375" style="4" customWidth="1"/>
    <col min="9206" max="9206" width="20" style="4" customWidth="1"/>
    <col min="9207" max="9207" width="15.140625" style="4" customWidth="1"/>
    <col min="9208" max="9208" width="18.42578125" style="4" customWidth="1"/>
    <col min="9209" max="9209" width="22.28515625" style="4" customWidth="1"/>
    <col min="9210" max="9210" width="17.85546875" style="4" customWidth="1"/>
    <col min="9211" max="9442" width="11.42578125" style="4"/>
    <col min="9443" max="9443" width="2.7109375" style="4" customWidth="1"/>
    <col min="9444" max="9444" width="8.140625" style="4" customWidth="1"/>
    <col min="9445" max="9445" width="18.7109375" style="4" customWidth="1"/>
    <col min="9446" max="9446" width="17.140625" style="4" customWidth="1"/>
    <col min="9447" max="9447" width="19" style="4" customWidth="1"/>
    <col min="9448" max="9448" width="17.140625" style="4" customWidth="1"/>
    <col min="9449" max="9449" width="47.7109375" style="4" customWidth="1"/>
    <col min="9450" max="9450" width="15.42578125" style="4" customWidth="1"/>
    <col min="9451" max="9451" width="1.7109375" style="4" customWidth="1"/>
    <col min="9452" max="9452" width="22.28515625" style="4" customWidth="1"/>
    <col min="9453" max="9453" width="14.42578125" style="4" customWidth="1"/>
    <col min="9454" max="9454" width="16" style="4" customWidth="1"/>
    <col min="9455" max="9455" width="21.28515625" style="4" customWidth="1"/>
    <col min="9456" max="9456" width="1.7109375" style="4" customWidth="1"/>
    <col min="9457" max="9457" width="17.5703125" style="4" customWidth="1"/>
    <col min="9458" max="9458" width="15.140625" style="4" customWidth="1"/>
    <col min="9459" max="9459" width="15.7109375" style="4" customWidth="1"/>
    <col min="9460" max="9460" width="24.42578125" style="4" customWidth="1"/>
    <col min="9461" max="9461" width="1.7109375" style="4" customWidth="1"/>
    <col min="9462" max="9462" width="20" style="4" customWidth="1"/>
    <col min="9463" max="9463" width="15.140625" style="4" customWidth="1"/>
    <col min="9464" max="9464" width="18.42578125" style="4" customWidth="1"/>
    <col min="9465" max="9465" width="22.28515625" style="4" customWidth="1"/>
    <col min="9466" max="9466" width="17.85546875" style="4" customWidth="1"/>
    <col min="9467" max="9698" width="11.42578125" style="4"/>
    <col min="9699" max="9699" width="2.7109375" style="4" customWidth="1"/>
    <col min="9700" max="9700" width="8.140625" style="4" customWidth="1"/>
    <col min="9701" max="9701" width="18.7109375" style="4" customWidth="1"/>
    <col min="9702" max="9702" width="17.140625" style="4" customWidth="1"/>
    <col min="9703" max="9703" width="19" style="4" customWidth="1"/>
    <col min="9704" max="9704" width="17.140625" style="4" customWidth="1"/>
    <col min="9705" max="9705" width="47.7109375" style="4" customWidth="1"/>
    <col min="9706" max="9706" width="15.42578125" style="4" customWidth="1"/>
    <col min="9707" max="9707" width="1.7109375" style="4" customWidth="1"/>
    <col min="9708" max="9708" width="22.28515625" style="4" customWidth="1"/>
    <col min="9709" max="9709" width="14.42578125" style="4" customWidth="1"/>
    <col min="9710" max="9710" width="16" style="4" customWidth="1"/>
    <col min="9711" max="9711" width="21.28515625" style="4" customWidth="1"/>
    <col min="9712" max="9712" width="1.7109375" style="4" customWidth="1"/>
    <col min="9713" max="9713" width="17.5703125" style="4" customWidth="1"/>
    <col min="9714" max="9714" width="15.140625" style="4" customWidth="1"/>
    <col min="9715" max="9715" width="15.7109375" style="4" customWidth="1"/>
    <col min="9716" max="9716" width="24.42578125" style="4" customWidth="1"/>
    <col min="9717" max="9717" width="1.7109375" style="4" customWidth="1"/>
    <col min="9718" max="9718" width="20" style="4" customWidth="1"/>
    <col min="9719" max="9719" width="15.140625" style="4" customWidth="1"/>
    <col min="9720" max="9720" width="18.42578125" style="4" customWidth="1"/>
    <col min="9721" max="9721" width="22.28515625" style="4" customWidth="1"/>
    <col min="9722" max="9722" width="17.85546875" style="4" customWidth="1"/>
    <col min="9723" max="9954" width="11.42578125" style="4"/>
    <col min="9955" max="9955" width="2.7109375" style="4" customWidth="1"/>
    <col min="9956" max="9956" width="8.140625" style="4" customWidth="1"/>
    <col min="9957" max="9957" width="18.7109375" style="4" customWidth="1"/>
    <col min="9958" max="9958" width="17.140625" style="4" customWidth="1"/>
    <col min="9959" max="9959" width="19" style="4" customWidth="1"/>
    <col min="9960" max="9960" width="17.140625" style="4" customWidth="1"/>
    <col min="9961" max="9961" width="47.7109375" style="4" customWidth="1"/>
    <col min="9962" max="9962" width="15.42578125" style="4" customWidth="1"/>
    <col min="9963" max="9963" width="1.7109375" style="4" customWidth="1"/>
    <col min="9964" max="9964" width="22.28515625" style="4" customWidth="1"/>
    <col min="9965" max="9965" width="14.42578125" style="4" customWidth="1"/>
    <col min="9966" max="9966" width="16" style="4" customWidth="1"/>
    <col min="9967" max="9967" width="21.28515625" style="4" customWidth="1"/>
    <col min="9968" max="9968" width="1.7109375" style="4" customWidth="1"/>
    <col min="9969" max="9969" width="17.5703125" style="4" customWidth="1"/>
    <col min="9970" max="9970" width="15.140625" style="4" customWidth="1"/>
    <col min="9971" max="9971" width="15.7109375" style="4" customWidth="1"/>
    <col min="9972" max="9972" width="24.42578125" style="4" customWidth="1"/>
    <col min="9973" max="9973" width="1.7109375" style="4" customWidth="1"/>
    <col min="9974" max="9974" width="20" style="4" customWidth="1"/>
    <col min="9975" max="9975" width="15.140625" style="4" customWidth="1"/>
    <col min="9976" max="9976" width="18.42578125" style="4" customWidth="1"/>
    <col min="9977" max="9977" width="22.28515625" style="4" customWidth="1"/>
    <col min="9978" max="9978" width="17.85546875" style="4" customWidth="1"/>
    <col min="9979" max="10210" width="11.42578125" style="4"/>
    <col min="10211" max="10211" width="2.7109375" style="4" customWidth="1"/>
    <col min="10212" max="10212" width="8.140625" style="4" customWidth="1"/>
    <col min="10213" max="10213" width="18.7109375" style="4" customWidth="1"/>
    <col min="10214" max="10214" width="17.140625" style="4" customWidth="1"/>
    <col min="10215" max="10215" width="19" style="4" customWidth="1"/>
    <col min="10216" max="10216" width="17.140625" style="4" customWidth="1"/>
    <col min="10217" max="10217" width="47.7109375" style="4" customWidth="1"/>
    <col min="10218" max="10218" width="15.42578125" style="4" customWidth="1"/>
    <col min="10219" max="10219" width="1.7109375" style="4" customWidth="1"/>
    <col min="10220" max="10220" width="22.28515625" style="4" customWidth="1"/>
    <col min="10221" max="10221" width="14.42578125" style="4" customWidth="1"/>
    <col min="10222" max="10222" width="16" style="4" customWidth="1"/>
    <col min="10223" max="10223" width="21.28515625" style="4" customWidth="1"/>
    <col min="10224" max="10224" width="1.7109375" style="4" customWidth="1"/>
    <col min="10225" max="10225" width="17.5703125" style="4" customWidth="1"/>
    <col min="10226" max="10226" width="15.140625" style="4" customWidth="1"/>
    <col min="10227" max="10227" width="15.7109375" style="4" customWidth="1"/>
    <col min="10228" max="10228" width="24.42578125" style="4" customWidth="1"/>
    <col min="10229" max="10229" width="1.7109375" style="4" customWidth="1"/>
    <col min="10230" max="10230" width="20" style="4" customWidth="1"/>
    <col min="10231" max="10231" width="15.140625" style="4" customWidth="1"/>
    <col min="10232" max="10232" width="18.42578125" style="4" customWidth="1"/>
    <col min="10233" max="10233" width="22.28515625" style="4" customWidth="1"/>
    <col min="10234" max="10234" width="17.85546875" style="4" customWidth="1"/>
    <col min="10235" max="10466" width="11.42578125" style="4"/>
    <col min="10467" max="10467" width="2.7109375" style="4" customWidth="1"/>
    <col min="10468" max="10468" width="8.140625" style="4" customWidth="1"/>
    <col min="10469" max="10469" width="18.7109375" style="4" customWidth="1"/>
    <col min="10470" max="10470" width="17.140625" style="4" customWidth="1"/>
    <col min="10471" max="10471" width="19" style="4" customWidth="1"/>
    <col min="10472" max="10472" width="17.140625" style="4" customWidth="1"/>
    <col min="10473" max="10473" width="47.7109375" style="4" customWidth="1"/>
    <col min="10474" max="10474" width="15.42578125" style="4" customWidth="1"/>
    <col min="10475" max="10475" width="1.7109375" style="4" customWidth="1"/>
    <col min="10476" max="10476" width="22.28515625" style="4" customWidth="1"/>
    <col min="10477" max="10477" width="14.42578125" style="4" customWidth="1"/>
    <col min="10478" max="10478" width="16" style="4" customWidth="1"/>
    <col min="10479" max="10479" width="21.28515625" style="4" customWidth="1"/>
    <col min="10480" max="10480" width="1.7109375" style="4" customWidth="1"/>
    <col min="10481" max="10481" width="17.5703125" style="4" customWidth="1"/>
    <col min="10482" max="10482" width="15.140625" style="4" customWidth="1"/>
    <col min="10483" max="10483" width="15.7109375" style="4" customWidth="1"/>
    <col min="10484" max="10484" width="24.42578125" style="4" customWidth="1"/>
    <col min="10485" max="10485" width="1.7109375" style="4" customWidth="1"/>
    <col min="10486" max="10486" width="20" style="4" customWidth="1"/>
    <col min="10487" max="10487" width="15.140625" style="4" customWidth="1"/>
    <col min="10488" max="10488" width="18.42578125" style="4" customWidth="1"/>
    <col min="10489" max="10489" width="22.28515625" style="4" customWidth="1"/>
    <col min="10490" max="10490" width="17.85546875" style="4" customWidth="1"/>
    <col min="10491" max="10722" width="11.42578125" style="4"/>
    <col min="10723" max="10723" width="2.7109375" style="4" customWidth="1"/>
    <col min="10724" max="10724" width="8.140625" style="4" customWidth="1"/>
    <col min="10725" max="10725" width="18.7109375" style="4" customWidth="1"/>
    <col min="10726" max="10726" width="17.140625" style="4" customWidth="1"/>
    <col min="10727" max="10727" width="19" style="4" customWidth="1"/>
    <col min="10728" max="10728" width="17.140625" style="4" customWidth="1"/>
    <col min="10729" max="10729" width="47.7109375" style="4" customWidth="1"/>
    <col min="10730" max="10730" width="15.42578125" style="4" customWidth="1"/>
    <col min="10731" max="10731" width="1.7109375" style="4" customWidth="1"/>
    <col min="10732" max="10732" width="22.28515625" style="4" customWidth="1"/>
    <col min="10733" max="10733" width="14.42578125" style="4" customWidth="1"/>
    <col min="10734" max="10734" width="16" style="4" customWidth="1"/>
    <col min="10735" max="10735" width="21.28515625" style="4" customWidth="1"/>
    <col min="10736" max="10736" width="1.7109375" style="4" customWidth="1"/>
    <col min="10737" max="10737" width="17.5703125" style="4" customWidth="1"/>
    <col min="10738" max="10738" width="15.140625" style="4" customWidth="1"/>
    <col min="10739" max="10739" width="15.7109375" style="4" customWidth="1"/>
    <col min="10740" max="10740" width="24.42578125" style="4" customWidth="1"/>
    <col min="10741" max="10741" width="1.7109375" style="4" customWidth="1"/>
    <col min="10742" max="10742" width="20" style="4" customWidth="1"/>
    <col min="10743" max="10743" width="15.140625" style="4" customWidth="1"/>
    <col min="10744" max="10744" width="18.42578125" style="4" customWidth="1"/>
    <col min="10745" max="10745" width="22.28515625" style="4" customWidth="1"/>
    <col min="10746" max="10746" width="17.85546875" style="4" customWidth="1"/>
    <col min="10747" max="10978" width="11.42578125" style="4"/>
    <col min="10979" max="10979" width="2.7109375" style="4" customWidth="1"/>
    <col min="10980" max="10980" width="8.140625" style="4" customWidth="1"/>
    <col min="10981" max="10981" width="18.7109375" style="4" customWidth="1"/>
    <col min="10982" max="10982" width="17.140625" style="4" customWidth="1"/>
    <col min="10983" max="10983" width="19" style="4" customWidth="1"/>
    <col min="10984" max="10984" width="17.140625" style="4" customWidth="1"/>
    <col min="10985" max="10985" width="47.7109375" style="4" customWidth="1"/>
    <col min="10986" max="10986" width="15.42578125" style="4" customWidth="1"/>
    <col min="10987" max="10987" width="1.7109375" style="4" customWidth="1"/>
    <col min="10988" max="10988" width="22.28515625" style="4" customWidth="1"/>
    <col min="10989" max="10989" width="14.42578125" style="4" customWidth="1"/>
    <col min="10990" max="10990" width="16" style="4" customWidth="1"/>
    <col min="10991" max="10991" width="21.28515625" style="4" customWidth="1"/>
    <col min="10992" max="10992" width="1.7109375" style="4" customWidth="1"/>
    <col min="10993" max="10993" width="17.5703125" style="4" customWidth="1"/>
    <col min="10994" max="10994" width="15.140625" style="4" customWidth="1"/>
    <col min="10995" max="10995" width="15.7109375" style="4" customWidth="1"/>
    <col min="10996" max="10996" width="24.42578125" style="4" customWidth="1"/>
    <col min="10997" max="10997" width="1.7109375" style="4" customWidth="1"/>
    <col min="10998" max="10998" width="20" style="4" customWidth="1"/>
    <col min="10999" max="10999" width="15.140625" style="4" customWidth="1"/>
    <col min="11000" max="11000" width="18.42578125" style="4" customWidth="1"/>
    <col min="11001" max="11001" width="22.28515625" style="4" customWidth="1"/>
    <col min="11002" max="11002" width="17.85546875" style="4" customWidth="1"/>
    <col min="11003" max="11234" width="11.42578125" style="4"/>
    <col min="11235" max="11235" width="2.7109375" style="4" customWidth="1"/>
    <col min="11236" max="11236" width="8.140625" style="4" customWidth="1"/>
    <col min="11237" max="11237" width="18.7109375" style="4" customWidth="1"/>
    <col min="11238" max="11238" width="17.140625" style="4" customWidth="1"/>
    <col min="11239" max="11239" width="19" style="4" customWidth="1"/>
    <col min="11240" max="11240" width="17.140625" style="4" customWidth="1"/>
    <col min="11241" max="11241" width="47.7109375" style="4" customWidth="1"/>
    <col min="11242" max="11242" width="15.42578125" style="4" customWidth="1"/>
    <col min="11243" max="11243" width="1.7109375" style="4" customWidth="1"/>
    <col min="11244" max="11244" width="22.28515625" style="4" customWidth="1"/>
    <col min="11245" max="11245" width="14.42578125" style="4" customWidth="1"/>
    <col min="11246" max="11246" width="16" style="4" customWidth="1"/>
    <col min="11247" max="11247" width="21.28515625" style="4" customWidth="1"/>
    <col min="11248" max="11248" width="1.7109375" style="4" customWidth="1"/>
    <col min="11249" max="11249" width="17.5703125" style="4" customWidth="1"/>
    <col min="11250" max="11250" width="15.140625" style="4" customWidth="1"/>
    <col min="11251" max="11251" width="15.7109375" style="4" customWidth="1"/>
    <col min="11252" max="11252" width="24.42578125" style="4" customWidth="1"/>
    <col min="11253" max="11253" width="1.7109375" style="4" customWidth="1"/>
    <col min="11254" max="11254" width="20" style="4" customWidth="1"/>
    <col min="11255" max="11255" width="15.140625" style="4" customWidth="1"/>
    <col min="11256" max="11256" width="18.42578125" style="4" customWidth="1"/>
    <col min="11257" max="11257" width="22.28515625" style="4" customWidth="1"/>
    <col min="11258" max="11258" width="17.85546875" style="4" customWidth="1"/>
    <col min="11259" max="11490" width="11.42578125" style="4"/>
    <col min="11491" max="11491" width="2.7109375" style="4" customWidth="1"/>
    <col min="11492" max="11492" width="8.140625" style="4" customWidth="1"/>
    <col min="11493" max="11493" width="18.7109375" style="4" customWidth="1"/>
    <col min="11494" max="11494" width="17.140625" style="4" customWidth="1"/>
    <col min="11495" max="11495" width="19" style="4" customWidth="1"/>
    <col min="11496" max="11496" width="17.140625" style="4" customWidth="1"/>
    <col min="11497" max="11497" width="47.7109375" style="4" customWidth="1"/>
    <col min="11498" max="11498" width="15.42578125" style="4" customWidth="1"/>
    <col min="11499" max="11499" width="1.7109375" style="4" customWidth="1"/>
    <col min="11500" max="11500" width="22.28515625" style="4" customWidth="1"/>
    <col min="11501" max="11501" width="14.42578125" style="4" customWidth="1"/>
    <col min="11502" max="11502" width="16" style="4" customWidth="1"/>
    <col min="11503" max="11503" width="21.28515625" style="4" customWidth="1"/>
    <col min="11504" max="11504" width="1.7109375" style="4" customWidth="1"/>
    <col min="11505" max="11505" width="17.5703125" style="4" customWidth="1"/>
    <col min="11506" max="11506" width="15.140625" style="4" customWidth="1"/>
    <col min="11507" max="11507" width="15.7109375" style="4" customWidth="1"/>
    <col min="11508" max="11508" width="24.42578125" style="4" customWidth="1"/>
    <col min="11509" max="11509" width="1.7109375" style="4" customWidth="1"/>
    <col min="11510" max="11510" width="20" style="4" customWidth="1"/>
    <col min="11511" max="11511" width="15.140625" style="4" customWidth="1"/>
    <col min="11512" max="11512" width="18.42578125" style="4" customWidth="1"/>
    <col min="11513" max="11513" width="22.28515625" style="4" customWidth="1"/>
    <col min="11514" max="11514" width="17.85546875" style="4" customWidth="1"/>
    <col min="11515" max="11746" width="11.42578125" style="4"/>
    <col min="11747" max="11747" width="2.7109375" style="4" customWidth="1"/>
    <col min="11748" max="11748" width="8.140625" style="4" customWidth="1"/>
    <col min="11749" max="11749" width="18.7109375" style="4" customWidth="1"/>
    <col min="11750" max="11750" width="17.140625" style="4" customWidth="1"/>
    <col min="11751" max="11751" width="19" style="4" customWidth="1"/>
    <col min="11752" max="11752" width="17.140625" style="4" customWidth="1"/>
    <col min="11753" max="11753" width="47.7109375" style="4" customWidth="1"/>
    <col min="11754" max="11754" width="15.42578125" style="4" customWidth="1"/>
    <col min="11755" max="11755" width="1.7109375" style="4" customWidth="1"/>
    <col min="11756" max="11756" width="22.28515625" style="4" customWidth="1"/>
    <col min="11757" max="11757" width="14.42578125" style="4" customWidth="1"/>
    <col min="11758" max="11758" width="16" style="4" customWidth="1"/>
    <col min="11759" max="11759" width="21.28515625" style="4" customWidth="1"/>
    <col min="11760" max="11760" width="1.7109375" style="4" customWidth="1"/>
    <col min="11761" max="11761" width="17.5703125" style="4" customWidth="1"/>
    <col min="11762" max="11762" width="15.140625" style="4" customWidth="1"/>
    <col min="11763" max="11763" width="15.7109375" style="4" customWidth="1"/>
    <col min="11764" max="11764" width="24.42578125" style="4" customWidth="1"/>
    <col min="11765" max="11765" width="1.7109375" style="4" customWidth="1"/>
    <col min="11766" max="11766" width="20" style="4" customWidth="1"/>
    <col min="11767" max="11767" width="15.140625" style="4" customWidth="1"/>
    <col min="11768" max="11768" width="18.42578125" style="4" customWidth="1"/>
    <col min="11769" max="11769" width="22.28515625" style="4" customWidth="1"/>
    <col min="11770" max="11770" width="17.85546875" style="4" customWidth="1"/>
    <col min="11771" max="12002" width="11.42578125" style="4"/>
    <col min="12003" max="12003" width="2.7109375" style="4" customWidth="1"/>
    <col min="12004" max="12004" width="8.140625" style="4" customWidth="1"/>
    <col min="12005" max="12005" width="18.7109375" style="4" customWidth="1"/>
    <col min="12006" max="12006" width="17.140625" style="4" customWidth="1"/>
    <col min="12007" max="12007" width="19" style="4" customWidth="1"/>
    <col min="12008" max="12008" width="17.140625" style="4" customWidth="1"/>
    <col min="12009" max="12009" width="47.7109375" style="4" customWidth="1"/>
    <col min="12010" max="12010" width="15.42578125" style="4" customWidth="1"/>
    <col min="12011" max="12011" width="1.7109375" style="4" customWidth="1"/>
    <col min="12012" max="12012" width="22.28515625" style="4" customWidth="1"/>
    <col min="12013" max="12013" width="14.42578125" style="4" customWidth="1"/>
    <col min="12014" max="12014" width="16" style="4" customWidth="1"/>
    <col min="12015" max="12015" width="21.28515625" style="4" customWidth="1"/>
    <col min="12016" max="12016" width="1.7109375" style="4" customWidth="1"/>
    <col min="12017" max="12017" width="17.5703125" style="4" customWidth="1"/>
    <col min="12018" max="12018" width="15.140625" style="4" customWidth="1"/>
    <col min="12019" max="12019" width="15.7109375" style="4" customWidth="1"/>
    <col min="12020" max="12020" width="24.42578125" style="4" customWidth="1"/>
    <col min="12021" max="12021" width="1.7109375" style="4" customWidth="1"/>
    <col min="12022" max="12022" width="20" style="4" customWidth="1"/>
    <col min="12023" max="12023" width="15.140625" style="4" customWidth="1"/>
    <col min="12024" max="12024" width="18.42578125" style="4" customWidth="1"/>
    <col min="12025" max="12025" width="22.28515625" style="4" customWidth="1"/>
    <col min="12026" max="12026" width="17.85546875" style="4" customWidth="1"/>
    <col min="12027" max="12258" width="11.42578125" style="4"/>
    <col min="12259" max="12259" width="2.7109375" style="4" customWidth="1"/>
    <col min="12260" max="12260" width="8.140625" style="4" customWidth="1"/>
    <col min="12261" max="12261" width="18.7109375" style="4" customWidth="1"/>
    <col min="12262" max="12262" width="17.140625" style="4" customWidth="1"/>
    <col min="12263" max="12263" width="19" style="4" customWidth="1"/>
    <col min="12264" max="12264" width="17.140625" style="4" customWidth="1"/>
    <col min="12265" max="12265" width="47.7109375" style="4" customWidth="1"/>
    <col min="12266" max="12266" width="15.42578125" style="4" customWidth="1"/>
    <col min="12267" max="12267" width="1.7109375" style="4" customWidth="1"/>
    <col min="12268" max="12268" width="22.28515625" style="4" customWidth="1"/>
    <col min="12269" max="12269" width="14.42578125" style="4" customWidth="1"/>
    <col min="12270" max="12270" width="16" style="4" customWidth="1"/>
    <col min="12271" max="12271" width="21.28515625" style="4" customWidth="1"/>
    <col min="12272" max="12272" width="1.7109375" style="4" customWidth="1"/>
    <col min="12273" max="12273" width="17.5703125" style="4" customWidth="1"/>
    <col min="12274" max="12274" width="15.140625" style="4" customWidth="1"/>
    <col min="12275" max="12275" width="15.7109375" style="4" customWidth="1"/>
    <col min="12276" max="12276" width="24.42578125" style="4" customWidth="1"/>
    <col min="12277" max="12277" width="1.7109375" style="4" customWidth="1"/>
    <col min="12278" max="12278" width="20" style="4" customWidth="1"/>
    <col min="12279" max="12279" width="15.140625" style="4" customWidth="1"/>
    <col min="12280" max="12280" width="18.42578125" style="4" customWidth="1"/>
    <col min="12281" max="12281" width="22.28515625" style="4" customWidth="1"/>
    <col min="12282" max="12282" width="17.85546875" style="4" customWidth="1"/>
    <col min="12283" max="12514" width="11.42578125" style="4"/>
    <col min="12515" max="12515" width="2.7109375" style="4" customWidth="1"/>
    <col min="12516" max="12516" width="8.140625" style="4" customWidth="1"/>
    <col min="12517" max="12517" width="18.7109375" style="4" customWidth="1"/>
    <col min="12518" max="12518" width="17.140625" style="4" customWidth="1"/>
    <col min="12519" max="12519" width="19" style="4" customWidth="1"/>
    <col min="12520" max="12520" width="17.140625" style="4" customWidth="1"/>
    <col min="12521" max="12521" width="47.7109375" style="4" customWidth="1"/>
    <col min="12522" max="12522" width="15.42578125" style="4" customWidth="1"/>
    <col min="12523" max="12523" width="1.7109375" style="4" customWidth="1"/>
    <col min="12524" max="12524" width="22.28515625" style="4" customWidth="1"/>
    <col min="12525" max="12525" width="14.42578125" style="4" customWidth="1"/>
    <col min="12526" max="12526" width="16" style="4" customWidth="1"/>
    <col min="12527" max="12527" width="21.28515625" style="4" customWidth="1"/>
    <col min="12528" max="12528" width="1.7109375" style="4" customWidth="1"/>
    <col min="12529" max="12529" width="17.5703125" style="4" customWidth="1"/>
    <col min="12530" max="12530" width="15.140625" style="4" customWidth="1"/>
    <col min="12531" max="12531" width="15.7109375" style="4" customWidth="1"/>
    <col min="12532" max="12532" width="24.42578125" style="4" customWidth="1"/>
    <col min="12533" max="12533" width="1.7109375" style="4" customWidth="1"/>
    <col min="12534" max="12534" width="20" style="4" customWidth="1"/>
    <col min="12535" max="12535" width="15.140625" style="4" customWidth="1"/>
    <col min="12536" max="12536" width="18.42578125" style="4" customWidth="1"/>
    <col min="12537" max="12537" width="22.28515625" style="4" customWidth="1"/>
    <col min="12538" max="12538" width="17.85546875" style="4" customWidth="1"/>
    <col min="12539" max="12770" width="11.42578125" style="4"/>
    <col min="12771" max="12771" width="2.7109375" style="4" customWidth="1"/>
    <col min="12772" max="12772" width="8.140625" style="4" customWidth="1"/>
    <col min="12773" max="12773" width="18.7109375" style="4" customWidth="1"/>
    <col min="12774" max="12774" width="17.140625" style="4" customWidth="1"/>
    <col min="12775" max="12775" width="19" style="4" customWidth="1"/>
    <col min="12776" max="12776" width="17.140625" style="4" customWidth="1"/>
    <col min="12777" max="12777" width="47.7109375" style="4" customWidth="1"/>
    <col min="12778" max="12778" width="15.42578125" style="4" customWidth="1"/>
    <col min="12779" max="12779" width="1.7109375" style="4" customWidth="1"/>
    <col min="12780" max="12780" width="22.28515625" style="4" customWidth="1"/>
    <col min="12781" max="12781" width="14.42578125" style="4" customWidth="1"/>
    <col min="12782" max="12782" width="16" style="4" customWidth="1"/>
    <col min="12783" max="12783" width="21.28515625" style="4" customWidth="1"/>
    <col min="12784" max="12784" width="1.7109375" style="4" customWidth="1"/>
    <col min="12785" max="12785" width="17.5703125" style="4" customWidth="1"/>
    <col min="12786" max="12786" width="15.140625" style="4" customWidth="1"/>
    <col min="12787" max="12787" width="15.7109375" style="4" customWidth="1"/>
    <col min="12788" max="12788" width="24.42578125" style="4" customWidth="1"/>
    <col min="12789" max="12789" width="1.7109375" style="4" customWidth="1"/>
    <col min="12790" max="12790" width="20" style="4" customWidth="1"/>
    <col min="12791" max="12791" width="15.140625" style="4" customWidth="1"/>
    <col min="12792" max="12792" width="18.42578125" style="4" customWidth="1"/>
    <col min="12793" max="12793" width="22.28515625" style="4" customWidth="1"/>
    <col min="12794" max="12794" width="17.85546875" style="4" customWidth="1"/>
    <col min="12795" max="13026" width="11.42578125" style="4"/>
    <col min="13027" max="13027" width="2.7109375" style="4" customWidth="1"/>
    <col min="13028" max="13028" width="8.140625" style="4" customWidth="1"/>
    <col min="13029" max="13029" width="18.7109375" style="4" customWidth="1"/>
    <col min="13030" max="13030" width="17.140625" style="4" customWidth="1"/>
    <col min="13031" max="13031" width="19" style="4" customWidth="1"/>
    <col min="13032" max="13032" width="17.140625" style="4" customWidth="1"/>
    <col min="13033" max="13033" width="47.7109375" style="4" customWidth="1"/>
    <col min="13034" max="13034" width="15.42578125" style="4" customWidth="1"/>
    <col min="13035" max="13035" width="1.7109375" style="4" customWidth="1"/>
    <col min="13036" max="13036" width="22.28515625" style="4" customWidth="1"/>
    <col min="13037" max="13037" width="14.42578125" style="4" customWidth="1"/>
    <col min="13038" max="13038" width="16" style="4" customWidth="1"/>
    <col min="13039" max="13039" width="21.28515625" style="4" customWidth="1"/>
    <col min="13040" max="13040" width="1.7109375" style="4" customWidth="1"/>
    <col min="13041" max="13041" width="17.5703125" style="4" customWidth="1"/>
    <col min="13042" max="13042" width="15.140625" style="4" customWidth="1"/>
    <col min="13043" max="13043" width="15.7109375" style="4" customWidth="1"/>
    <col min="13044" max="13044" width="24.42578125" style="4" customWidth="1"/>
    <col min="13045" max="13045" width="1.7109375" style="4" customWidth="1"/>
    <col min="13046" max="13046" width="20" style="4" customWidth="1"/>
    <col min="13047" max="13047" width="15.140625" style="4" customWidth="1"/>
    <col min="13048" max="13048" width="18.42578125" style="4" customWidth="1"/>
    <col min="13049" max="13049" width="22.28515625" style="4" customWidth="1"/>
    <col min="13050" max="13050" width="17.85546875" style="4" customWidth="1"/>
    <col min="13051" max="13282" width="11.42578125" style="4"/>
    <col min="13283" max="13283" width="2.7109375" style="4" customWidth="1"/>
    <col min="13284" max="13284" width="8.140625" style="4" customWidth="1"/>
    <col min="13285" max="13285" width="18.7109375" style="4" customWidth="1"/>
    <col min="13286" max="13286" width="17.140625" style="4" customWidth="1"/>
    <col min="13287" max="13287" width="19" style="4" customWidth="1"/>
    <col min="13288" max="13288" width="17.140625" style="4" customWidth="1"/>
    <col min="13289" max="13289" width="47.7109375" style="4" customWidth="1"/>
    <col min="13290" max="13290" width="15.42578125" style="4" customWidth="1"/>
    <col min="13291" max="13291" width="1.7109375" style="4" customWidth="1"/>
    <col min="13292" max="13292" width="22.28515625" style="4" customWidth="1"/>
    <col min="13293" max="13293" width="14.42578125" style="4" customWidth="1"/>
    <col min="13294" max="13294" width="16" style="4" customWidth="1"/>
    <col min="13295" max="13295" width="21.28515625" style="4" customWidth="1"/>
    <col min="13296" max="13296" width="1.7109375" style="4" customWidth="1"/>
    <col min="13297" max="13297" width="17.5703125" style="4" customWidth="1"/>
    <col min="13298" max="13298" width="15.140625" style="4" customWidth="1"/>
    <col min="13299" max="13299" width="15.7109375" style="4" customWidth="1"/>
    <col min="13300" max="13300" width="24.42578125" style="4" customWidth="1"/>
    <col min="13301" max="13301" width="1.7109375" style="4" customWidth="1"/>
    <col min="13302" max="13302" width="20" style="4" customWidth="1"/>
    <col min="13303" max="13303" width="15.140625" style="4" customWidth="1"/>
    <col min="13304" max="13304" width="18.42578125" style="4" customWidth="1"/>
    <col min="13305" max="13305" width="22.28515625" style="4" customWidth="1"/>
    <col min="13306" max="13306" width="17.85546875" style="4" customWidth="1"/>
    <col min="13307" max="13538" width="11.42578125" style="4"/>
    <col min="13539" max="13539" width="2.7109375" style="4" customWidth="1"/>
    <col min="13540" max="13540" width="8.140625" style="4" customWidth="1"/>
    <col min="13541" max="13541" width="18.7109375" style="4" customWidth="1"/>
    <col min="13542" max="13542" width="17.140625" style="4" customWidth="1"/>
    <col min="13543" max="13543" width="19" style="4" customWidth="1"/>
    <col min="13544" max="13544" width="17.140625" style="4" customWidth="1"/>
    <col min="13545" max="13545" width="47.7109375" style="4" customWidth="1"/>
    <col min="13546" max="13546" width="15.42578125" style="4" customWidth="1"/>
    <col min="13547" max="13547" width="1.7109375" style="4" customWidth="1"/>
    <col min="13548" max="13548" width="22.28515625" style="4" customWidth="1"/>
    <col min="13549" max="13549" width="14.42578125" style="4" customWidth="1"/>
    <col min="13550" max="13550" width="16" style="4" customWidth="1"/>
    <col min="13551" max="13551" width="21.28515625" style="4" customWidth="1"/>
    <col min="13552" max="13552" width="1.7109375" style="4" customWidth="1"/>
    <col min="13553" max="13553" width="17.5703125" style="4" customWidth="1"/>
    <col min="13554" max="13554" width="15.140625" style="4" customWidth="1"/>
    <col min="13555" max="13555" width="15.7109375" style="4" customWidth="1"/>
    <col min="13556" max="13556" width="24.42578125" style="4" customWidth="1"/>
    <col min="13557" max="13557" width="1.7109375" style="4" customWidth="1"/>
    <col min="13558" max="13558" width="20" style="4" customWidth="1"/>
    <col min="13559" max="13559" width="15.140625" style="4" customWidth="1"/>
    <col min="13560" max="13560" width="18.42578125" style="4" customWidth="1"/>
    <col min="13561" max="13561" width="22.28515625" style="4" customWidth="1"/>
    <col min="13562" max="13562" width="17.85546875" style="4" customWidth="1"/>
    <col min="13563" max="13794" width="11.42578125" style="4"/>
    <col min="13795" max="13795" width="2.7109375" style="4" customWidth="1"/>
    <col min="13796" max="13796" width="8.140625" style="4" customWidth="1"/>
    <col min="13797" max="13797" width="18.7109375" style="4" customWidth="1"/>
    <col min="13798" max="13798" width="17.140625" style="4" customWidth="1"/>
    <col min="13799" max="13799" width="19" style="4" customWidth="1"/>
    <col min="13800" max="13800" width="17.140625" style="4" customWidth="1"/>
    <col min="13801" max="13801" width="47.7109375" style="4" customWidth="1"/>
    <col min="13802" max="13802" width="15.42578125" style="4" customWidth="1"/>
    <col min="13803" max="13803" width="1.7109375" style="4" customWidth="1"/>
    <col min="13804" max="13804" width="22.28515625" style="4" customWidth="1"/>
    <col min="13805" max="13805" width="14.42578125" style="4" customWidth="1"/>
    <col min="13806" max="13806" width="16" style="4" customWidth="1"/>
    <col min="13807" max="13807" width="21.28515625" style="4" customWidth="1"/>
    <col min="13808" max="13808" width="1.7109375" style="4" customWidth="1"/>
    <col min="13809" max="13809" width="17.5703125" style="4" customWidth="1"/>
    <col min="13810" max="13810" width="15.140625" style="4" customWidth="1"/>
    <col min="13811" max="13811" width="15.7109375" style="4" customWidth="1"/>
    <col min="13812" max="13812" width="24.42578125" style="4" customWidth="1"/>
    <col min="13813" max="13813" width="1.7109375" style="4" customWidth="1"/>
    <col min="13814" max="13814" width="20" style="4" customWidth="1"/>
    <col min="13815" max="13815" width="15.140625" style="4" customWidth="1"/>
    <col min="13816" max="13816" width="18.42578125" style="4" customWidth="1"/>
    <col min="13817" max="13817" width="22.28515625" style="4" customWidth="1"/>
    <col min="13818" max="13818" width="17.85546875" style="4" customWidth="1"/>
    <col min="13819" max="14050" width="11.42578125" style="4"/>
    <col min="14051" max="14051" width="2.7109375" style="4" customWidth="1"/>
    <col min="14052" max="14052" width="8.140625" style="4" customWidth="1"/>
    <col min="14053" max="14053" width="18.7109375" style="4" customWidth="1"/>
    <col min="14054" max="14054" width="17.140625" style="4" customWidth="1"/>
    <col min="14055" max="14055" width="19" style="4" customWidth="1"/>
    <col min="14056" max="14056" width="17.140625" style="4" customWidth="1"/>
    <col min="14057" max="14057" width="47.7109375" style="4" customWidth="1"/>
    <col min="14058" max="14058" width="15.42578125" style="4" customWidth="1"/>
    <col min="14059" max="14059" width="1.7109375" style="4" customWidth="1"/>
    <col min="14060" max="14060" width="22.28515625" style="4" customWidth="1"/>
    <col min="14061" max="14061" width="14.42578125" style="4" customWidth="1"/>
    <col min="14062" max="14062" width="16" style="4" customWidth="1"/>
    <col min="14063" max="14063" width="21.28515625" style="4" customWidth="1"/>
    <col min="14064" max="14064" width="1.7109375" style="4" customWidth="1"/>
    <col min="14065" max="14065" width="17.5703125" style="4" customWidth="1"/>
    <col min="14066" max="14066" width="15.140625" style="4" customWidth="1"/>
    <col min="14067" max="14067" width="15.7109375" style="4" customWidth="1"/>
    <col min="14068" max="14068" width="24.42578125" style="4" customWidth="1"/>
    <col min="14069" max="14069" width="1.7109375" style="4" customWidth="1"/>
    <col min="14070" max="14070" width="20" style="4" customWidth="1"/>
    <col min="14071" max="14071" width="15.140625" style="4" customWidth="1"/>
    <col min="14072" max="14072" width="18.42578125" style="4" customWidth="1"/>
    <col min="14073" max="14073" width="22.28515625" style="4" customWidth="1"/>
    <col min="14074" max="14074" width="17.85546875" style="4" customWidth="1"/>
    <col min="14075" max="14306" width="11.42578125" style="4"/>
    <col min="14307" max="14307" width="2.7109375" style="4" customWidth="1"/>
    <col min="14308" max="14308" width="8.140625" style="4" customWidth="1"/>
    <col min="14309" max="14309" width="18.7109375" style="4" customWidth="1"/>
    <col min="14310" max="14310" width="17.140625" style="4" customWidth="1"/>
    <col min="14311" max="14311" width="19" style="4" customWidth="1"/>
    <col min="14312" max="14312" width="17.140625" style="4" customWidth="1"/>
    <col min="14313" max="14313" width="47.7109375" style="4" customWidth="1"/>
    <col min="14314" max="14314" width="15.42578125" style="4" customWidth="1"/>
    <col min="14315" max="14315" width="1.7109375" style="4" customWidth="1"/>
    <col min="14316" max="14316" width="22.28515625" style="4" customWidth="1"/>
    <col min="14317" max="14317" width="14.42578125" style="4" customWidth="1"/>
    <col min="14318" max="14318" width="16" style="4" customWidth="1"/>
    <col min="14319" max="14319" width="21.28515625" style="4" customWidth="1"/>
    <col min="14320" max="14320" width="1.7109375" style="4" customWidth="1"/>
    <col min="14321" max="14321" width="17.5703125" style="4" customWidth="1"/>
    <col min="14322" max="14322" width="15.140625" style="4" customWidth="1"/>
    <col min="14323" max="14323" width="15.7109375" style="4" customWidth="1"/>
    <col min="14324" max="14324" width="24.42578125" style="4" customWidth="1"/>
    <col min="14325" max="14325" width="1.7109375" style="4" customWidth="1"/>
    <col min="14326" max="14326" width="20" style="4" customWidth="1"/>
    <col min="14327" max="14327" width="15.140625" style="4" customWidth="1"/>
    <col min="14328" max="14328" width="18.42578125" style="4" customWidth="1"/>
    <col min="14329" max="14329" width="22.28515625" style="4" customWidth="1"/>
    <col min="14330" max="14330" width="17.85546875" style="4" customWidth="1"/>
    <col min="14331" max="14562" width="11.42578125" style="4"/>
    <col min="14563" max="14563" width="2.7109375" style="4" customWidth="1"/>
    <col min="14564" max="14564" width="8.140625" style="4" customWidth="1"/>
    <col min="14565" max="14565" width="18.7109375" style="4" customWidth="1"/>
    <col min="14566" max="14566" width="17.140625" style="4" customWidth="1"/>
    <col min="14567" max="14567" width="19" style="4" customWidth="1"/>
    <col min="14568" max="14568" width="17.140625" style="4" customWidth="1"/>
    <col min="14569" max="14569" width="47.7109375" style="4" customWidth="1"/>
    <col min="14570" max="14570" width="15.42578125" style="4" customWidth="1"/>
    <col min="14571" max="14571" width="1.7109375" style="4" customWidth="1"/>
    <col min="14572" max="14572" width="22.28515625" style="4" customWidth="1"/>
    <col min="14573" max="14573" width="14.42578125" style="4" customWidth="1"/>
    <col min="14574" max="14574" width="16" style="4" customWidth="1"/>
    <col min="14575" max="14575" width="21.28515625" style="4" customWidth="1"/>
    <col min="14576" max="14576" width="1.7109375" style="4" customWidth="1"/>
    <col min="14577" max="14577" width="17.5703125" style="4" customWidth="1"/>
    <col min="14578" max="14578" width="15.140625" style="4" customWidth="1"/>
    <col min="14579" max="14579" width="15.7109375" style="4" customWidth="1"/>
    <col min="14580" max="14580" width="24.42578125" style="4" customWidth="1"/>
    <col min="14581" max="14581" width="1.7109375" style="4" customWidth="1"/>
    <col min="14582" max="14582" width="20" style="4" customWidth="1"/>
    <col min="14583" max="14583" width="15.140625" style="4" customWidth="1"/>
    <col min="14584" max="14584" width="18.42578125" style="4" customWidth="1"/>
    <col min="14585" max="14585" width="22.28515625" style="4" customWidth="1"/>
    <col min="14586" max="14586" width="17.85546875" style="4" customWidth="1"/>
    <col min="14587" max="14818" width="11.42578125" style="4"/>
    <col min="14819" max="14819" width="2.7109375" style="4" customWidth="1"/>
    <col min="14820" max="14820" width="8.140625" style="4" customWidth="1"/>
    <col min="14821" max="14821" width="18.7109375" style="4" customWidth="1"/>
    <col min="14822" max="14822" width="17.140625" style="4" customWidth="1"/>
    <col min="14823" max="14823" width="19" style="4" customWidth="1"/>
    <col min="14824" max="14824" width="17.140625" style="4" customWidth="1"/>
    <col min="14825" max="14825" width="47.7109375" style="4" customWidth="1"/>
    <col min="14826" max="14826" width="15.42578125" style="4" customWidth="1"/>
    <col min="14827" max="14827" width="1.7109375" style="4" customWidth="1"/>
    <col min="14828" max="14828" width="22.28515625" style="4" customWidth="1"/>
    <col min="14829" max="14829" width="14.42578125" style="4" customWidth="1"/>
    <col min="14830" max="14830" width="16" style="4" customWidth="1"/>
    <col min="14831" max="14831" width="21.28515625" style="4" customWidth="1"/>
    <col min="14832" max="14832" width="1.7109375" style="4" customWidth="1"/>
    <col min="14833" max="14833" width="17.5703125" style="4" customWidth="1"/>
    <col min="14834" max="14834" width="15.140625" style="4" customWidth="1"/>
    <col min="14835" max="14835" width="15.7109375" style="4" customWidth="1"/>
    <col min="14836" max="14836" width="24.42578125" style="4" customWidth="1"/>
    <col min="14837" max="14837" width="1.7109375" style="4" customWidth="1"/>
    <col min="14838" max="14838" width="20" style="4" customWidth="1"/>
    <col min="14839" max="14839" width="15.140625" style="4" customWidth="1"/>
    <col min="14840" max="14840" width="18.42578125" style="4" customWidth="1"/>
    <col min="14841" max="14841" width="22.28515625" style="4" customWidth="1"/>
    <col min="14842" max="14842" width="17.85546875" style="4" customWidth="1"/>
    <col min="14843" max="15074" width="11.42578125" style="4"/>
    <col min="15075" max="15075" width="2.7109375" style="4" customWidth="1"/>
    <col min="15076" max="15076" width="8.140625" style="4" customWidth="1"/>
    <col min="15077" max="15077" width="18.7109375" style="4" customWidth="1"/>
    <col min="15078" max="15078" width="17.140625" style="4" customWidth="1"/>
    <col min="15079" max="15079" width="19" style="4" customWidth="1"/>
    <col min="15080" max="15080" width="17.140625" style="4" customWidth="1"/>
    <col min="15081" max="15081" width="47.7109375" style="4" customWidth="1"/>
    <col min="15082" max="15082" width="15.42578125" style="4" customWidth="1"/>
    <col min="15083" max="15083" width="1.7109375" style="4" customWidth="1"/>
    <col min="15084" max="15084" width="22.28515625" style="4" customWidth="1"/>
    <col min="15085" max="15085" width="14.42578125" style="4" customWidth="1"/>
    <col min="15086" max="15086" width="16" style="4" customWidth="1"/>
    <col min="15087" max="15087" width="21.28515625" style="4" customWidth="1"/>
    <col min="15088" max="15088" width="1.7109375" style="4" customWidth="1"/>
    <col min="15089" max="15089" width="17.5703125" style="4" customWidth="1"/>
    <col min="15090" max="15090" width="15.140625" style="4" customWidth="1"/>
    <col min="15091" max="15091" width="15.7109375" style="4" customWidth="1"/>
    <col min="15092" max="15092" width="24.42578125" style="4" customWidth="1"/>
    <col min="15093" max="15093" width="1.7109375" style="4" customWidth="1"/>
    <col min="15094" max="15094" width="20" style="4" customWidth="1"/>
    <col min="15095" max="15095" width="15.140625" style="4" customWidth="1"/>
    <col min="15096" max="15096" width="18.42578125" style="4" customWidth="1"/>
    <col min="15097" max="15097" width="22.28515625" style="4" customWidth="1"/>
    <col min="15098" max="15098" width="17.85546875" style="4" customWidth="1"/>
    <col min="15099" max="15330" width="11.42578125" style="4"/>
    <col min="15331" max="15331" width="2.7109375" style="4" customWidth="1"/>
    <col min="15332" max="15332" width="8.140625" style="4" customWidth="1"/>
    <col min="15333" max="15333" width="18.7109375" style="4" customWidth="1"/>
    <col min="15334" max="15334" width="17.140625" style="4" customWidth="1"/>
    <col min="15335" max="15335" width="19" style="4" customWidth="1"/>
    <col min="15336" max="15336" width="17.140625" style="4" customWidth="1"/>
    <col min="15337" max="15337" width="47.7109375" style="4" customWidth="1"/>
    <col min="15338" max="15338" width="15.42578125" style="4" customWidth="1"/>
    <col min="15339" max="15339" width="1.7109375" style="4" customWidth="1"/>
    <col min="15340" max="15340" width="22.28515625" style="4" customWidth="1"/>
    <col min="15341" max="15341" width="14.42578125" style="4" customWidth="1"/>
    <col min="15342" max="15342" width="16" style="4" customWidth="1"/>
    <col min="15343" max="15343" width="21.28515625" style="4" customWidth="1"/>
    <col min="15344" max="15344" width="1.7109375" style="4" customWidth="1"/>
    <col min="15345" max="15345" width="17.5703125" style="4" customWidth="1"/>
    <col min="15346" max="15346" width="15.140625" style="4" customWidth="1"/>
    <col min="15347" max="15347" width="15.7109375" style="4" customWidth="1"/>
    <col min="15348" max="15348" width="24.42578125" style="4" customWidth="1"/>
    <col min="15349" max="15349" width="1.7109375" style="4" customWidth="1"/>
    <col min="15350" max="15350" width="20" style="4" customWidth="1"/>
    <col min="15351" max="15351" width="15.140625" style="4" customWidth="1"/>
    <col min="15352" max="15352" width="18.42578125" style="4" customWidth="1"/>
    <col min="15353" max="15353" width="22.28515625" style="4" customWidth="1"/>
    <col min="15354" max="15354" width="17.85546875" style="4" customWidth="1"/>
    <col min="15355" max="15586" width="11.42578125" style="4"/>
    <col min="15587" max="15587" width="2.7109375" style="4" customWidth="1"/>
    <col min="15588" max="15588" width="8.140625" style="4" customWidth="1"/>
    <col min="15589" max="15589" width="18.7109375" style="4" customWidth="1"/>
    <col min="15590" max="15590" width="17.140625" style="4" customWidth="1"/>
    <col min="15591" max="15591" width="19" style="4" customWidth="1"/>
    <col min="15592" max="15592" width="17.140625" style="4" customWidth="1"/>
    <col min="15593" max="15593" width="47.7109375" style="4" customWidth="1"/>
    <col min="15594" max="15594" width="15.42578125" style="4" customWidth="1"/>
    <col min="15595" max="15595" width="1.7109375" style="4" customWidth="1"/>
    <col min="15596" max="15596" width="22.28515625" style="4" customWidth="1"/>
    <col min="15597" max="15597" width="14.42578125" style="4" customWidth="1"/>
    <col min="15598" max="15598" width="16" style="4" customWidth="1"/>
    <col min="15599" max="15599" width="21.28515625" style="4" customWidth="1"/>
    <col min="15600" max="15600" width="1.7109375" style="4" customWidth="1"/>
    <col min="15601" max="15601" width="17.5703125" style="4" customWidth="1"/>
    <col min="15602" max="15602" width="15.140625" style="4" customWidth="1"/>
    <col min="15603" max="15603" width="15.7109375" style="4" customWidth="1"/>
    <col min="15604" max="15604" width="24.42578125" style="4" customWidth="1"/>
    <col min="15605" max="15605" width="1.7109375" style="4" customWidth="1"/>
    <col min="15606" max="15606" width="20" style="4" customWidth="1"/>
    <col min="15607" max="15607" width="15.140625" style="4" customWidth="1"/>
    <col min="15608" max="15608" width="18.42578125" style="4" customWidth="1"/>
    <col min="15609" max="15609" width="22.28515625" style="4" customWidth="1"/>
    <col min="15610" max="15610" width="17.85546875" style="4" customWidth="1"/>
    <col min="15611" max="15842" width="11.42578125" style="4"/>
    <col min="15843" max="15843" width="2.7109375" style="4" customWidth="1"/>
    <col min="15844" max="15844" width="8.140625" style="4" customWidth="1"/>
    <col min="15845" max="15845" width="18.7109375" style="4" customWidth="1"/>
    <col min="15846" max="15846" width="17.140625" style="4" customWidth="1"/>
    <col min="15847" max="15847" width="19" style="4" customWidth="1"/>
    <col min="15848" max="15848" width="17.140625" style="4" customWidth="1"/>
    <col min="15849" max="15849" width="47.7109375" style="4" customWidth="1"/>
    <col min="15850" max="15850" width="15.42578125" style="4" customWidth="1"/>
    <col min="15851" max="15851" width="1.7109375" style="4" customWidth="1"/>
    <col min="15852" max="15852" width="22.28515625" style="4" customWidth="1"/>
    <col min="15853" max="15853" width="14.42578125" style="4" customWidth="1"/>
    <col min="15854" max="15854" width="16" style="4" customWidth="1"/>
    <col min="15855" max="15855" width="21.28515625" style="4" customWidth="1"/>
    <col min="15856" max="15856" width="1.7109375" style="4" customWidth="1"/>
    <col min="15857" max="15857" width="17.5703125" style="4" customWidth="1"/>
    <col min="15858" max="15858" width="15.140625" style="4" customWidth="1"/>
    <col min="15859" max="15859" width="15.7109375" style="4" customWidth="1"/>
    <col min="15860" max="15860" width="24.42578125" style="4" customWidth="1"/>
    <col min="15861" max="15861" width="1.7109375" style="4" customWidth="1"/>
    <col min="15862" max="15862" width="20" style="4" customWidth="1"/>
    <col min="15863" max="15863" width="15.140625" style="4" customWidth="1"/>
    <col min="15864" max="15864" width="18.42578125" style="4" customWidth="1"/>
    <col min="15865" max="15865" width="22.28515625" style="4" customWidth="1"/>
    <col min="15866" max="15866" width="17.85546875" style="4" customWidth="1"/>
    <col min="15867" max="16098" width="11.42578125" style="4"/>
    <col min="16099" max="16099" width="2.7109375" style="4" customWidth="1"/>
    <col min="16100" max="16100" width="8.140625" style="4" customWidth="1"/>
    <col min="16101" max="16101" width="18.7109375" style="4" customWidth="1"/>
    <col min="16102" max="16102" width="17.140625" style="4" customWidth="1"/>
    <col min="16103" max="16103" width="19" style="4" customWidth="1"/>
    <col min="16104" max="16104" width="17.140625" style="4" customWidth="1"/>
    <col min="16105" max="16105" width="47.7109375" style="4" customWidth="1"/>
    <col min="16106" max="16106" width="15.42578125" style="4" customWidth="1"/>
    <col min="16107" max="16107" width="1.7109375" style="4" customWidth="1"/>
    <col min="16108" max="16108" width="22.28515625" style="4" customWidth="1"/>
    <col min="16109" max="16109" width="14.42578125" style="4" customWidth="1"/>
    <col min="16110" max="16110" width="16" style="4" customWidth="1"/>
    <col min="16111" max="16111" width="21.28515625" style="4" customWidth="1"/>
    <col min="16112" max="16112" width="1.7109375" style="4" customWidth="1"/>
    <col min="16113" max="16113" width="17.5703125" style="4" customWidth="1"/>
    <col min="16114" max="16114" width="15.140625" style="4" customWidth="1"/>
    <col min="16115" max="16115" width="15.7109375" style="4" customWidth="1"/>
    <col min="16116" max="16116" width="24.42578125" style="4" customWidth="1"/>
    <col min="16117" max="16117" width="1.7109375" style="4" customWidth="1"/>
    <col min="16118" max="16118" width="20" style="4" customWidth="1"/>
    <col min="16119" max="16119" width="15.140625" style="4" customWidth="1"/>
    <col min="16120" max="16120" width="18.42578125" style="4" customWidth="1"/>
    <col min="16121" max="16121" width="22.28515625" style="4" customWidth="1"/>
    <col min="16122" max="16122" width="17.85546875" style="4" customWidth="1"/>
    <col min="16123" max="16380" width="11.42578125" style="4"/>
    <col min="16381" max="16384" width="11.42578125" style="4" customWidth="1"/>
  </cols>
  <sheetData>
    <row r="1" spans="1:18" ht="16.5" hidden="1" customHeight="1">
      <c r="A1" s="45"/>
      <c r="B1" s="44"/>
      <c r="C1" s="44"/>
      <c r="D1" s="45"/>
      <c r="E1" s="45"/>
      <c r="F1" s="45"/>
      <c r="G1" s="45"/>
      <c r="H1" s="45"/>
      <c r="I1" s="46"/>
      <c r="J1" s="45"/>
      <c r="K1" s="45"/>
      <c r="L1" s="45"/>
      <c r="M1" s="46"/>
      <c r="N1" s="45"/>
      <c r="O1" s="45"/>
      <c r="P1" s="45"/>
      <c r="Q1" s="45"/>
      <c r="R1" s="45"/>
    </row>
    <row r="2" spans="1:18" ht="29.25" customHeight="1" thickBot="1">
      <c r="A2" s="45"/>
      <c r="B2" s="303" t="s">
        <v>17</v>
      </c>
      <c r="C2" s="303"/>
      <c r="D2" s="303"/>
      <c r="E2" s="303"/>
      <c r="F2" s="303"/>
      <c r="G2" s="303"/>
      <c r="H2" s="303"/>
      <c r="I2" s="303"/>
      <c r="J2" s="303"/>
      <c r="K2" s="303"/>
      <c r="L2" s="303"/>
      <c r="M2" s="46"/>
      <c r="N2" s="45"/>
      <c r="O2" s="45"/>
      <c r="P2" s="45"/>
      <c r="Q2" s="45"/>
      <c r="R2" s="45"/>
    </row>
    <row r="3" spans="1:18" ht="161.25" customHeight="1" thickBot="1">
      <c r="A3" s="45"/>
      <c r="B3" s="304" t="s">
        <v>73</v>
      </c>
      <c r="C3" s="304"/>
      <c r="D3" s="304"/>
      <c r="E3" s="304"/>
      <c r="F3" s="304"/>
      <c r="G3" s="304"/>
      <c r="H3" s="304"/>
      <c r="I3" s="304"/>
      <c r="J3" s="304"/>
      <c r="K3" s="304"/>
      <c r="L3" s="304"/>
      <c r="M3" s="46"/>
      <c r="N3" s="45"/>
      <c r="O3" s="45"/>
      <c r="P3" s="45"/>
      <c r="Q3" s="45"/>
      <c r="R3" s="45"/>
    </row>
    <row r="4" spans="1:18" ht="47.25" customHeight="1" thickBot="1">
      <c r="A4" s="45"/>
      <c r="B4" s="305" t="s">
        <v>1</v>
      </c>
      <c r="C4" s="305"/>
      <c r="D4" s="139"/>
      <c r="E4" s="47" t="s">
        <v>75</v>
      </c>
      <c r="F4" s="48"/>
      <c r="G4" s="49">
        <v>45870</v>
      </c>
      <c r="H4" s="49">
        <v>46113</v>
      </c>
      <c r="I4" s="140"/>
      <c r="J4" s="305" t="s">
        <v>7</v>
      </c>
      <c r="K4" s="305"/>
      <c r="L4" s="305"/>
      <c r="M4" s="46"/>
      <c r="N4" s="45"/>
      <c r="O4" s="45"/>
      <c r="P4" s="45"/>
      <c r="Q4" s="45"/>
      <c r="R4" s="45"/>
    </row>
    <row r="5" spans="1:18" ht="47.25" customHeight="1" thickBot="1">
      <c r="A5" s="45"/>
      <c r="B5" s="306" t="s">
        <v>28</v>
      </c>
      <c r="C5" s="307"/>
      <c r="D5" s="45"/>
      <c r="E5" s="50" t="s">
        <v>2</v>
      </c>
      <c r="F5" s="45"/>
      <c r="G5" s="51">
        <v>1.5099</v>
      </c>
      <c r="H5" s="79">
        <v>1.5817000000000001</v>
      </c>
      <c r="I5" s="141"/>
      <c r="J5" s="52" t="s">
        <v>2</v>
      </c>
      <c r="K5" s="52" t="s">
        <v>3</v>
      </c>
      <c r="L5" s="52" t="s">
        <v>4</v>
      </c>
      <c r="M5" s="46"/>
      <c r="N5" s="45"/>
      <c r="O5" s="45"/>
      <c r="P5" s="45"/>
      <c r="Q5" s="45"/>
      <c r="R5" s="45"/>
    </row>
    <row r="6" spans="1:18" ht="63" customHeight="1" thickBot="1">
      <c r="A6" s="45"/>
      <c r="B6" s="53" t="s">
        <v>13</v>
      </c>
      <c r="C6" s="54" t="s">
        <v>14</v>
      </c>
      <c r="D6" s="45"/>
      <c r="E6" s="301"/>
      <c r="F6" s="302"/>
      <c r="G6" s="302"/>
      <c r="H6" s="302"/>
      <c r="I6" s="302"/>
      <c r="J6" s="302"/>
      <c r="K6" s="302"/>
      <c r="L6" s="302"/>
      <c r="M6" s="46"/>
      <c r="N6" s="45"/>
      <c r="O6" s="45"/>
      <c r="P6" s="45"/>
      <c r="Q6" s="45"/>
      <c r="R6" s="45"/>
    </row>
    <row r="7" spans="1:18" s="1" customFormat="1" ht="39.75" customHeight="1" thickBot="1">
      <c r="A7" s="56"/>
      <c r="B7" s="55">
        <v>1</v>
      </c>
      <c r="C7" s="55" t="s">
        <v>21</v>
      </c>
      <c r="D7" s="56"/>
      <c r="E7" s="104">
        <v>975720.91</v>
      </c>
      <c r="F7" s="56"/>
      <c r="G7" s="296">
        <f>ROUND($H$5/$G$5*E7,2)</f>
        <v>1022119.19</v>
      </c>
      <c r="H7" s="296"/>
      <c r="I7" s="142"/>
      <c r="J7" s="75">
        <f>ROUND(G7,2)</f>
        <v>1022119.19</v>
      </c>
      <c r="K7" s="75">
        <f>ROUND(J7*19%,2)</f>
        <v>194202.65</v>
      </c>
      <c r="L7" s="75">
        <f>ROUND(K7+J7,2)</f>
        <v>1216321.8400000001</v>
      </c>
      <c r="M7" s="57"/>
      <c r="N7" s="56"/>
      <c r="O7" s="56"/>
      <c r="P7" s="56"/>
      <c r="Q7" s="56"/>
      <c r="R7" s="56"/>
    </row>
    <row r="8" spans="1:18" s="1" customFormat="1" ht="39.75" customHeight="1" thickBot="1">
      <c r="A8" s="56"/>
      <c r="B8" s="55">
        <v>2</v>
      </c>
      <c r="C8" s="55" t="s">
        <v>22</v>
      </c>
      <c r="D8" s="56"/>
      <c r="E8" s="138"/>
      <c r="F8" s="56"/>
      <c r="G8" s="308"/>
      <c r="H8" s="308"/>
      <c r="I8" s="142"/>
      <c r="J8" s="137"/>
      <c r="K8" s="137"/>
      <c r="L8" s="137"/>
      <c r="M8" s="57"/>
      <c r="N8" s="56"/>
      <c r="O8" s="56" t="s">
        <v>19</v>
      </c>
      <c r="P8" s="56"/>
      <c r="Q8" s="56"/>
      <c r="R8" s="56"/>
    </row>
    <row r="9" spans="1:18" s="1" customFormat="1" ht="39.75" customHeight="1" thickBot="1">
      <c r="A9" s="56"/>
      <c r="B9" s="55">
        <v>3</v>
      </c>
      <c r="C9" s="55" t="s">
        <v>23</v>
      </c>
      <c r="D9" s="56"/>
      <c r="E9" s="104">
        <v>112365.6</v>
      </c>
      <c r="F9" s="56"/>
      <c r="G9" s="296">
        <f>ROUND($H$5/$G$5*E9,2)</f>
        <v>117708.9</v>
      </c>
      <c r="H9" s="296"/>
      <c r="I9" s="142"/>
      <c r="J9" s="75">
        <f>ROUND(G9,2)</f>
        <v>117708.9</v>
      </c>
      <c r="K9" s="75">
        <f>ROUND(J9*19%,2)</f>
        <v>22364.69</v>
      </c>
      <c r="L9" s="75">
        <f>ROUND(K9+J9,2)</f>
        <v>140073.59</v>
      </c>
      <c r="M9" s="57"/>
      <c r="N9" s="56" t="s">
        <v>19</v>
      </c>
      <c r="O9" s="56"/>
      <c r="P9" s="56"/>
      <c r="Q9" s="56"/>
      <c r="R9" s="56"/>
    </row>
    <row r="10" spans="1:18" s="1" customFormat="1" ht="39.75" customHeight="1" thickBot="1">
      <c r="A10" s="56"/>
      <c r="B10" s="55">
        <v>4</v>
      </c>
      <c r="C10" s="55" t="s">
        <v>24</v>
      </c>
      <c r="D10" s="56"/>
      <c r="E10" s="104">
        <v>1122846.99</v>
      </c>
      <c r="F10" s="56"/>
      <c r="G10" s="296">
        <f>ROUND($H$5/$G$5*E10,2)</f>
        <v>1176241.53</v>
      </c>
      <c r="H10" s="296"/>
      <c r="I10" s="142"/>
      <c r="J10" s="75">
        <f>ROUND(G10,2)</f>
        <v>1176241.53</v>
      </c>
      <c r="K10" s="75">
        <f>ROUND(J10*19%,2)</f>
        <v>223485.89</v>
      </c>
      <c r="L10" s="75">
        <f>ROUND(K10+J10,2)</f>
        <v>1399727.42</v>
      </c>
      <c r="M10" s="57"/>
      <c r="N10" s="56"/>
      <c r="O10" s="56"/>
      <c r="P10" s="56"/>
      <c r="Q10" s="56"/>
      <c r="R10" s="56"/>
    </row>
    <row r="11" spans="1:18" s="1" customFormat="1" ht="39.75" customHeight="1" thickBot="1">
      <c r="A11" s="56"/>
      <c r="B11" s="55">
        <v>5</v>
      </c>
      <c r="C11" s="55" t="s">
        <v>25</v>
      </c>
      <c r="D11" s="56"/>
      <c r="E11" s="138"/>
      <c r="F11" s="56"/>
      <c r="G11" s="308"/>
      <c r="H11" s="308"/>
      <c r="I11" s="142"/>
      <c r="J11" s="137"/>
      <c r="K11" s="137"/>
      <c r="L11" s="137"/>
      <c r="M11" s="57"/>
      <c r="N11" s="56"/>
      <c r="O11" s="56"/>
      <c r="P11" s="56"/>
      <c r="Q11" s="56"/>
      <c r="R11" s="56"/>
    </row>
    <row r="12" spans="1:18" s="1" customFormat="1" ht="39.75" customHeight="1" thickBot="1">
      <c r="A12" s="56"/>
      <c r="B12" s="55">
        <v>6</v>
      </c>
      <c r="C12" s="55" t="s">
        <v>26</v>
      </c>
      <c r="D12" s="56"/>
      <c r="E12" s="104">
        <v>552935.49</v>
      </c>
      <c r="F12" s="56"/>
      <c r="G12" s="296">
        <f>ROUND($H$5/$G$5*E12,2)</f>
        <v>579229.13</v>
      </c>
      <c r="H12" s="296"/>
      <c r="I12" s="142"/>
      <c r="J12" s="75">
        <f>ROUND(G12,2)</f>
        <v>579229.13</v>
      </c>
      <c r="K12" s="75">
        <f>ROUND(J12*19%,2)</f>
        <v>110053.53</v>
      </c>
      <c r="L12" s="75">
        <f>ROUND(K12+J12,2)</f>
        <v>689282.66</v>
      </c>
      <c r="M12" s="57"/>
      <c r="N12" s="56"/>
      <c r="O12" s="56"/>
      <c r="P12" s="56"/>
      <c r="Q12" s="56"/>
      <c r="R12" s="56"/>
    </row>
    <row r="13" spans="1:18" s="1" customFormat="1" ht="39.75" customHeight="1" thickBot="1">
      <c r="A13" s="56"/>
      <c r="B13" s="55">
        <v>7</v>
      </c>
      <c r="C13" s="55" t="s">
        <v>27</v>
      </c>
      <c r="D13" s="56"/>
      <c r="E13" s="138"/>
      <c r="F13" s="56"/>
      <c r="G13" s="308"/>
      <c r="H13" s="308"/>
      <c r="I13" s="142"/>
      <c r="J13" s="137"/>
      <c r="K13" s="137"/>
      <c r="L13" s="137"/>
      <c r="M13" s="57"/>
      <c r="N13" s="56"/>
      <c r="O13" s="56"/>
      <c r="P13" s="56"/>
      <c r="Q13" s="56"/>
      <c r="R13" s="56"/>
    </row>
    <row r="14" spans="1:18" s="1" customFormat="1" ht="44.25" customHeight="1" thickBot="1">
      <c r="A14" s="56"/>
      <c r="B14" s="297" t="s">
        <v>29</v>
      </c>
      <c r="C14" s="298"/>
      <c r="D14" s="56"/>
      <c r="E14" s="58"/>
      <c r="F14" s="56"/>
      <c r="G14" s="296"/>
      <c r="H14" s="296"/>
      <c r="I14" s="142"/>
      <c r="J14" s="59"/>
      <c r="K14" s="59"/>
      <c r="L14" s="59"/>
      <c r="M14" s="57"/>
      <c r="N14" s="56"/>
      <c r="O14" s="56"/>
      <c r="P14" s="56"/>
      <c r="Q14" s="56"/>
      <c r="R14" s="56"/>
    </row>
    <row r="15" spans="1:18" s="1" customFormat="1" ht="16.149999999999999" customHeight="1" thickBot="1">
      <c r="A15" s="56"/>
      <c r="B15" s="60"/>
      <c r="C15" s="62"/>
      <c r="D15" s="56"/>
      <c r="E15" s="58"/>
      <c r="F15" s="56"/>
      <c r="G15" s="296"/>
      <c r="H15" s="296"/>
      <c r="I15" s="142"/>
      <c r="J15" s="63"/>
      <c r="K15" s="63"/>
      <c r="L15" s="63"/>
      <c r="M15" s="57"/>
      <c r="N15" s="56"/>
      <c r="O15" s="56" t="s">
        <v>19</v>
      </c>
      <c r="P15" s="56"/>
      <c r="Q15" s="56" t="s">
        <v>19</v>
      </c>
      <c r="R15" s="56"/>
    </row>
    <row r="16" spans="1:18" s="1" customFormat="1" ht="33" customHeight="1" thickBot="1">
      <c r="A16" s="56"/>
      <c r="B16" s="86">
        <f t="shared" ref="B16:B17" si="0">B15+1</f>
        <v>1</v>
      </c>
      <c r="C16" s="87" t="s">
        <v>30</v>
      </c>
      <c r="D16" s="56"/>
      <c r="E16" s="58">
        <v>142732.69</v>
      </c>
      <c r="F16" s="56"/>
      <c r="G16" s="296">
        <f>ROUND($H$5/$G$5*E16,2)</f>
        <v>149520.03</v>
      </c>
      <c r="H16" s="296"/>
      <c r="I16" s="142"/>
      <c r="J16" s="75">
        <f>ROUND(G16,2)</f>
        <v>149520.03</v>
      </c>
      <c r="K16" s="75">
        <f>ROUND(J16*19%,2)</f>
        <v>28408.81</v>
      </c>
      <c r="L16" s="75">
        <f>ROUND(K16+J16,2)</f>
        <v>177928.84</v>
      </c>
      <c r="M16" s="57"/>
      <c r="N16" s="145"/>
      <c r="O16" s="56" t="s">
        <v>19</v>
      </c>
      <c r="P16" s="56"/>
      <c r="Q16" s="56"/>
      <c r="R16" s="56"/>
    </row>
    <row r="17" spans="1:19" s="1" customFormat="1" ht="33" customHeight="1" thickBot="1">
      <c r="A17" s="56"/>
      <c r="B17" s="86">
        <f t="shared" si="0"/>
        <v>2</v>
      </c>
      <c r="C17" s="87" t="s">
        <v>31</v>
      </c>
      <c r="D17" s="56"/>
      <c r="E17" s="58">
        <v>142084.31</v>
      </c>
      <c r="F17" s="56"/>
      <c r="G17" s="296">
        <f>ROUND($H$5/$G$5*E17,2)</f>
        <v>148840.82</v>
      </c>
      <c r="H17" s="296"/>
      <c r="I17" s="142"/>
      <c r="J17" s="75">
        <f>ROUND(G17,2)</f>
        <v>148840.82</v>
      </c>
      <c r="K17" s="75">
        <f>ROUND(J17*19%,2)</f>
        <v>28279.759999999998</v>
      </c>
      <c r="L17" s="75">
        <f>ROUND(K17+J17,2)</f>
        <v>177120.58</v>
      </c>
      <c r="M17" s="57"/>
      <c r="N17" s="56"/>
      <c r="O17" s="56"/>
      <c r="P17" s="56"/>
      <c r="Q17" s="56"/>
      <c r="R17" s="56"/>
    </row>
    <row r="18" spans="1:19" s="1" customFormat="1" ht="57" customHeight="1" thickBot="1">
      <c r="A18" s="56"/>
      <c r="B18" s="86">
        <v>3</v>
      </c>
      <c r="C18" s="87" t="s">
        <v>86</v>
      </c>
      <c r="D18" s="56"/>
      <c r="E18" s="58">
        <v>172519.26</v>
      </c>
      <c r="F18" s="56"/>
      <c r="G18" s="296">
        <f>ROUND($H$5/$G$5*E18,2)</f>
        <v>180723.04</v>
      </c>
      <c r="H18" s="296"/>
      <c r="I18" s="142"/>
      <c r="J18" s="75">
        <f>ROUND(G18,2)</f>
        <v>180723.04</v>
      </c>
      <c r="K18" s="75">
        <f>ROUND(J18*19%,2)</f>
        <v>34337.379999999997</v>
      </c>
      <c r="L18" s="75">
        <f>ROUND(K18+J18,2)</f>
        <v>215060.42</v>
      </c>
      <c r="M18" s="57" t="s">
        <v>19</v>
      </c>
      <c r="N18" s="56"/>
      <c r="O18" s="56"/>
      <c r="P18" s="56"/>
      <c r="Q18" s="56"/>
      <c r="R18" s="56"/>
    </row>
    <row r="19" spans="1:19" s="1" customFormat="1" ht="33" customHeight="1" thickBot="1">
      <c r="A19" s="56"/>
      <c r="B19" s="86">
        <v>4</v>
      </c>
      <c r="C19" s="87" t="s">
        <v>32</v>
      </c>
      <c r="D19" s="56"/>
      <c r="E19" s="58">
        <v>567706.56999999995</v>
      </c>
      <c r="F19" s="56"/>
      <c r="G19" s="296">
        <f>ROUND($H$5/$G$5*E19,2)</f>
        <v>594702.62</v>
      </c>
      <c r="H19" s="296"/>
      <c r="I19" s="142"/>
      <c r="J19" s="75">
        <f>ROUND(G19,2)</f>
        <v>594702.62</v>
      </c>
      <c r="K19" s="75">
        <f>ROUND(J19*19%,2)</f>
        <v>112993.5</v>
      </c>
      <c r="L19" s="75">
        <f>ROUND(K19+J19,2)</f>
        <v>707696.12</v>
      </c>
      <c r="M19" s="57"/>
      <c r="N19" s="56"/>
      <c r="O19" s="56"/>
      <c r="P19" s="56" t="s">
        <v>19</v>
      </c>
      <c r="Q19" s="56"/>
      <c r="R19" s="56"/>
    </row>
    <row r="20" spans="1:19" s="1" customFormat="1" ht="39" customHeight="1" thickBot="1">
      <c r="A20" s="56"/>
      <c r="B20" s="299" t="s">
        <v>48</v>
      </c>
      <c r="C20" s="300"/>
      <c r="D20" s="56"/>
      <c r="E20" s="58"/>
      <c r="F20" s="56"/>
      <c r="G20" s="296"/>
      <c r="H20" s="296"/>
      <c r="I20" s="142"/>
      <c r="J20" s="63"/>
      <c r="K20" s="63"/>
      <c r="L20" s="63"/>
      <c r="M20" s="57"/>
      <c r="N20" s="56"/>
      <c r="O20" s="56"/>
      <c r="P20" s="56"/>
      <c r="Q20" s="56"/>
      <c r="R20" s="56"/>
    </row>
    <row r="21" spans="1:19" s="1" customFormat="1" ht="16.149999999999999" customHeight="1" thickBot="1">
      <c r="A21" s="56"/>
      <c r="B21" s="60"/>
      <c r="C21" s="62"/>
      <c r="D21" s="56"/>
      <c r="E21" s="58"/>
      <c r="F21" s="56"/>
      <c r="G21" s="296"/>
      <c r="H21" s="296"/>
      <c r="I21" s="142"/>
      <c r="J21" s="63"/>
      <c r="K21" s="63"/>
      <c r="L21" s="63"/>
      <c r="M21" s="57"/>
      <c r="N21" s="56"/>
      <c r="O21" s="56"/>
      <c r="P21" s="56"/>
      <c r="Q21" s="56"/>
      <c r="R21" s="56"/>
    </row>
    <row r="22" spans="1:19" s="1" customFormat="1" ht="40.5" customHeight="1" thickBot="1">
      <c r="A22" s="56"/>
      <c r="B22" s="55">
        <v>1</v>
      </c>
      <c r="C22" s="55" t="s">
        <v>33</v>
      </c>
      <c r="D22" s="56"/>
      <c r="E22" s="58">
        <v>11429.97</v>
      </c>
      <c r="F22" s="56"/>
      <c r="G22" s="296">
        <f>ROUND($H$5/$G$5*E22,2)</f>
        <v>11973.5</v>
      </c>
      <c r="H22" s="296"/>
      <c r="I22" s="142"/>
      <c r="J22" s="75">
        <f>ROUND(G22,2)</f>
        <v>11973.5</v>
      </c>
      <c r="K22" s="75">
        <f>ROUND(J22*19%,2)</f>
        <v>2274.9699999999998</v>
      </c>
      <c r="L22" s="75">
        <f>ROUND(K22+J22,2)</f>
        <v>14248.47</v>
      </c>
      <c r="M22" s="57"/>
      <c r="N22" s="4"/>
      <c r="O22" s="309"/>
      <c r="P22" s="146"/>
      <c r="Q22" s="147"/>
      <c r="R22" s="7"/>
      <c r="S22" s="7"/>
    </row>
    <row r="23" spans="1:19" s="1" customFormat="1" ht="40.5" customHeight="1" thickBot="1">
      <c r="A23" s="56"/>
      <c r="B23" s="55">
        <v>2</v>
      </c>
      <c r="C23" s="55" t="s">
        <v>34</v>
      </c>
      <c r="D23" s="56"/>
      <c r="E23" s="58">
        <v>86745.279999999999</v>
      </c>
      <c r="F23" s="56"/>
      <c r="G23" s="296">
        <f>ROUND($H$5/$G$5*E23,2)</f>
        <v>90870.26</v>
      </c>
      <c r="H23" s="296"/>
      <c r="I23" s="142"/>
      <c r="J23" s="75">
        <f>ROUND(G23,2)</f>
        <v>90870.26</v>
      </c>
      <c r="K23" s="75">
        <f>ROUND(J23*19%,2)</f>
        <v>17265.349999999999</v>
      </c>
      <c r="L23" s="75">
        <f>ROUND(K23+J23,2)</f>
        <v>108135.61</v>
      </c>
      <c r="M23" s="57"/>
      <c r="N23" s="4"/>
      <c r="O23" s="309"/>
      <c r="P23" s="146"/>
      <c r="Q23" s="147"/>
      <c r="R23" s="7"/>
      <c r="S23" s="7"/>
    </row>
    <row r="24" spans="1:19" s="1" customFormat="1" ht="40.5" customHeight="1" thickBot="1">
      <c r="A24" s="56"/>
      <c r="B24" s="55">
        <v>3</v>
      </c>
      <c r="C24" s="55" t="s">
        <v>35</v>
      </c>
      <c r="D24" s="56"/>
      <c r="E24" s="138"/>
      <c r="F24" s="56"/>
      <c r="G24" s="308"/>
      <c r="H24" s="308"/>
      <c r="I24" s="142"/>
      <c r="J24" s="137"/>
      <c r="K24" s="137"/>
      <c r="L24" s="137"/>
      <c r="M24" s="57"/>
      <c r="N24" s="4"/>
      <c r="O24" s="309"/>
      <c r="P24" s="146"/>
      <c r="Q24" s="147"/>
      <c r="R24" s="7"/>
      <c r="S24" s="7"/>
    </row>
    <row r="25" spans="1:19" s="1" customFormat="1" ht="40.5" customHeight="1" thickBot="1">
      <c r="A25" s="56"/>
      <c r="B25" s="55">
        <v>4</v>
      </c>
      <c r="C25" s="55" t="s">
        <v>36</v>
      </c>
      <c r="D25" s="56"/>
      <c r="E25" s="58">
        <v>2993.56</v>
      </c>
      <c r="F25" s="56"/>
      <c r="G25" s="296">
        <f>ROUND($H$5/$G$5*E25,2)</f>
        <v>3135.91</v>
      </c>
      <c r="H25" s="296"/>
      <c r="I25" s="142"/>
      <c r="J25" s="75">
        <f>ROUND(G25,2)</f>
        <v>3135.91</v>
      </c>
      <c r="K25" s="75">
        <f>ROUND(J25*19%,2)</f>
        <v>595.82000000000005</v>
      </c>
      <c r="L25" s="75">
        <f>ROUND(K25+J25,2)</f>
        <v>3731.73</v>
      </c>
      <c r="M25" s="57"/>
      <c r="N25" s="4"/>
      <c r="O25" s="309"/>
      <c r="P25" s="146"/>
      <c r="Q25" s="147"/>
      <c r="R25" s="7"/>
      <c r="S25" s="7"/>
    </row>
    <row r="26" spans="1:19" s="1" customFormat="1" ht="40.5" customHeight="1" thickBot="1">
      <c r="A26" s="56"/>
      <c r="B26" s="55">
        <v>5</v>
      </c>
      <c r="C26" s="55" t="s">
        <v>37</v>
      </c>
      <c r="D26" s="56"/>
      <c r="E26" s="58">
        <v>20138.509999999998</v>
      </c>
      <c r="F26" s="56"/>
      <c r="G26" s="296">
        <f t="shared" ref="G26:G30" si="1">ROUND($H$5/$G$5*E26,2)</f>
        <v>21096.15</v>
      </c>
      <c r="H26" s="296"/>
      <c r="I26" s="142"/>
      <c r="J26" s="75">
        <f t="shared" ref="J26:J39" si="2">ROUND(G26,2)</f>
        <v>21096.15</v>
      </c>
      <c r="K26" s="75">
        <f t="shared" ref="K26:K39" si="3">ROUND(J26*19%,2)</f>
        <v>4008.27</v>
      </c>
      <c r="L26" s="75">
        <f t="shared" ref="L26:L39" si="4">ROUND(K26+J26,2)</f>
        <v>25104.42</v>
      </c>
      <c r="M26" s="57"/>
      <c r="N26" s="4"/>
      <c r="O26" s="309"/>
      <c r="P26" s="146"/>
      <c r="Q26" s="147"/>
      <c r="R26" s="7"/>
      <c r="S26" s="7"/>
    </row>
    <row r="27" spans="1:19" s="1" customFormat="1" ht="40.5" customHeight="1" thickBot="1">
      <c r="A27" s="56"/>
      <c r="B27" s="55">
        <v>6</v>
      </c>
      <c r="C27" s="55" t="s">
        <v>38</v>
      </c>
      <c r="D27" s="56"/>
      <c r="E27" s="58">
        <v>37283.46</v>
      </c>
      <c r="F27" s="56"/>
      <c r="G27" s="296">
        <f t="shared" si="1"/>
        <v>39056.39</v>
      </c>
      <c r="H27" s="296"/>
      <c r="I27" s="142"/>
      <c r="J27" s="75">
        <f t="shared" si="2"/>
        <v>39056.39</v>
      </c>
      <c r="K27" s="75">
        <f t="shared" si="3"/>
        <v>7420.71</v>
      </c>
      <c r="L27" s="75">
        <f t="shared" si="4"/>
        <v>46477.1</v>
      </c>
      <c r="M27" s="57"/>
      <c r="N27" s="4"/>
      <c r="O27" s="309"/>
      <c r="P27" s="146"/>
      <c r="Q27" s="147"/>
      <c r="R27" s="7"/>
      <c r="S27" s="7"/>
    </row>
    <row r="28" spans="1:19" s="1" customFormat="1" ht="40.5" customHeight="1" thickBot="1">
      <c r="A28" s="56"/>
      <c r="B28" s="55">
        <v>7</v>
      </c>
      <c r="C28" s="55" t="s">
        <v>39</v>
      </c>
      <c r="D28" s="56"/>
      <c r="E28" s="58">
        <v>7075.69</v>
      </c>
      <c r="F28" s="56"/>
      <c r="G28" s="296">
        <f t="shared" si="1"/>
        <v>7412.16</v>
      </c>
      <c r="H28" s="296"/>
      <c r="I28" s="142"/>
      <c r="J28" s="75">
        <f t="shared" si="2"/>
        <v>7412.16</v>
      </c>
      <c r="K28" s="75">
        <f t="shared" si="3"/>
        <v>1408.31</v>
      </c>
      <c r="L28" s="75">
        <f t="shared" si="4"/>
        <v>8820.4699999999993</v>
      </c>
      <c r="M28" s="57"/>
      <c r="N28" s="4"/>
      <c r="O28" s="309"/>
      <c r="P28" s="146"/>
      <c r="Q28" s="147"/>
      <c r="R28" s="7"/>
      <c r="S28" s="7"/>
    </row>
    <row r="29" spans="1:19" s="1" customFormat="1" ht="40.5" customHeight="1" thickBot="1">
      <c r="A29" s="56"/>
      <c r="B29" s="55">
        <v>8</v>
      </c>
      <c r="C29" s="55" t="s">
        <v>40</v>
      </c>
      <c r="D29" s="56"/>
      <c r="E29" s="58">
        <v>7007.66</v>
      </c>
      <c r="F29" s="56"/>
      <c r="G29" s="296">
        <f t="shared" si="1"/>
        <v>7340.89</v>
      </c>
      <c r="H29" s="296"/>
      <c r="I29" s="142"/>
      <c r="J29" s="75">
        <f t="shared" si="2"/>
        <v>7340.89</v>
      </c>
      <c r="K29" s="75">
        <f t="shared" si="3"/>
        <v>1394.77</v>
      </c>
      <c r="L29" s="75">
        <f t="shared" si="4"/>
        <v>8735.66</v>
      </c>
      <c r="M29" s="57"/>
      <c r="N29" s="4"/>
      <c r="O29" s="309"/>
      <c r="P29" s="146"/>
      <c r="Q29" s="147"/>
      <c r="R29" s="7"/>
      <c r="S29" s="7"/>
    </row>
    <row r="30" spans="1:19" s="1" customFormat="1" ht="40.5" customHeight="1" thickBot="1">
      <c r="A30" s="56"/>
      <c r="B30" s="55">
        <v>9</v>
      </c>
      <c r="C30" s="55" t="s">
        <v>41</v>
      </c>
      <c r="D30" s="56"/>
      <c r="E30" s="58">
        <v>19730.3</v>
      </c>
      <c r="F30" s="56"/>
      <c r="G30" s="296">
        <f t="shared" si="1"/>
        <v>20668.53</v>
      </c>
      <c r="H30" s="296"/>
      <c r="I30" s="142"/>
      <c r="J30" s="75">
        <f t="shared" si="2"/>
        <v>20668.53</v>
      </c>
      <c r="K30" s="75">
        <f t="shared" si="3"/>
        <v>3927.02</v>
      </c>
      <c r="L30" s="75">
        <f t="shared" si="4"/>
        <v>24595.55</v>
      </c>
      <c r="M30" s="57"/>
      <c r="N30" s="4"/>
      <c r="O30" s="309"/>
      <c r="P30" s="146"/>
      <c r="Q30" s="147"/>
      <c r="R30" s="7"/>
      <c r="S30" s="7"/>
    </row>
    <row r="31" spans="1:19" s="1" customFormat="1" ht="40.5" customHeight="1" thickBot="1">
      <c r="A31" s="56"/>
      <c r="B31" s="55">
        <v>10</v>
      </c>
      <c r="C31" s="55" t="s">
        <v>42</v>
      </c>
      <c r="D31" s="56"/>
      <c r="E31" s="58">
        <v>30275.8</v>
      </c>
      <c r="F31" s="56"/>
      <c r="G31" s="296">
        <f t="shared" ref="G31" si="5">ROUND($H$5/$G$5*E31,2)</f>
        <v>31715.5</v>
      </c>
      <c r="H31" s="296"/>
      <c r="I31" s="142"/>
      <c r="J31" s="75">
        <f t="shared" si="2"/>
        <v>31715.5</v>
      </c>
      <c r="K31" s="75">
        <f t="shared" si="3"/>
        <v>6025.95</v>
      </c>
      <c r="L31" s="75">
        <f t="shared" si="4"/>
        <v>37741.449999999997</v>
      </c>
      <c r="M31" s="57"/>
      <c r="N31" s="4"/>
      <c r="O31" s="309"/>
      <c r="P31" s="146"/>
      <c r="Q31" s="147"/>
      <c r="R31" s="7"/>
      <c r="S31" s="7"/>
    </row>
    <row r="32" spans="1:19" s="1" customFormat="1" ht="40.5" customHeight="1" thickBot="1">
      <c r="A32" s="56"/>
      <c r="B32" s="55">
        <v>11</v>
      </c>
      <c r="C32" s="123" t="s">
        <v>101</v>
      </c>
      <c r="D32" s="56"/>
      <c r="E32" s="58">
        <v>17485.12</v>
      </c>
      <c r="F32" s="56"/>
      <c r="G32" s="296">
        <f t="shared" ref="G32" si="6">ROUND($H$5/$G$5*E32,2)</f>
        <v>18316.59</v>
      </c>
      <c r="H32" s="296"/>
      <c r="I32" s="142"/>
      <c r="J32" s="75">
        <f t="shared" si="2"/>
        <v>18316.59</v>
      </c>
      <c r="K32" s="75">
        <f t="shared" si="3"/>
        <v>3480.15</v>
      </c>
      <c r="L32" s="75">
        <f t="shared" si="4"/>
        <v>21796.74</v>
      </c>
      <c r="M32" s="57"/>
      <c r="N32" s="4"/>
      <c r="O32" s="309"/>
      <c r="P32" s="146"/>
      <c r="Q32" s="147"/>
      <c r="R32" s="7"/>
      <c r="S32" s="7"/>
    </row>
    <row r="33" spans="1:19" s="1" customFormat="1" ht="40.5" customHeight="1" thickBot="1">
      <c r="A33" s="56"/>
      <c r="B33" s="55">
        <v>12</v>
      </c>
      <c r="C33" s="123" t="s">
        <v>102</v>
      </c>
      <c r="D33" s="56"/>
      <c r="E33" s="58">
        <v>25717.39</v>
      </c>
      <c r="F33" s="56"/>
      <c r="G33" s="296">
        <f t="shared" ref="G33" si="7">ROUND($H$5/$G$5*E33,2)</f>
        <v>26940.32</v>
      </c>
      <c r="H33" s="296"/>
      <c r="I33" s="142"/>
      <c r="J33" s="75">
        <f t="shared" si="2"/>
        <v>26940.32</v>
      </c>
      <c r="K33" s="75">
        <f t="shared" si="3"/>
        <v>5118.66</v>
      </c>
      <c r="L33" s="75">
        <f t="shared" si="4"/>
        <v>32058.98</v>
      </c>
      <c r="M33" s="57"/>
      <c r="N33" s="4"/>
      <c r="O33" s="309"/>
      <c r="P33" s="146"/>
      <c r="Q33" s="147"/>
      <c r="R33" s="7"/>
      <c r="S33" s="7"/>
    </row>
    <row r="34" spans="1:19" s="1" customFormat="1" ht="40.5" customHeight="1" thickBot="1">
      <c r="A34" s="56"/>
      <c r="B34" s="55">
        <v>13</v>
      </c>
      <c r="C34" s="55" t="s">
        <v>43</v>
      </c>
      <c r="D34" s="56"/>
      <c r="E34" s="58">
        <v>58986.85</v>
      </c>
      <c r="F34" s="56"/>
      <c r="G34" s="296">
        <f t="shared" ref="G34" si="8">ROUND($H$5/$G$5*E34,2)</f>
        <v>61791.839999999997</v>
      </c>
      <c r="H34" s="296"/>
      <c r="I34" s="142"/>
      <c r="J34" s="75">
        <f t="shared" si="2"/>
        <v>61791.839999999997</v>
      </c>
      <c r="K34" s="75">
        <f t="shared" si="3"/>
        <v>11740.45</v>
      </c>
      <c r="L34" s="75">
        <f t="shared" si="4"/>
        <v>73532.289999999994</v>
      </c>
      <c r="M34" s="57"/>
      <c r="N34" s="4"/>
      <c r="O34" s="309"/>
      <c r="P34" s="146"/>
      <c r="Q34" s="147"/>
      <c r="R34" s="7"/>
      <c r="S34" s="7"/>
    </row>
    <row r="35" spans="1:19" s="1" customFormat="1" ht="40.5" customHeight="1" thickBot="1">
      <c r="A35" s="56"/>
      <c r="B35" s="55">
        <v>14</v>
      </c>
      <c r="C35" s="55" t="s">
        <v>44</v>
      </c>
      <c r="D35" s="56"/>
      <c r="E35" s="58">
        <v>2993.58</v>
      </c>
      <c r="F35" s="56"/>
      <c r="G35" s="296">
        <f t="shared" ref="G35" si="9">ROUND($H$5/$G$5*E35,2)</f>
        <v>3135.93</v>
      </c>
      <c r="H35" s="296"/>
      <c r="I35" s="142"/>
      <c r="J35" s="75">
        <f t="shared" si="2"/>
        <v>3135.93</v>
      </c>
      <c r="K35" s="75">
        <f t="shared" si="3"/>
        <v>595.83000000000004</v>
      </c>
      <c r="L35" s="75">
        <f t="shared" si="4"/>
        <v>3731.76</v>
      </c>
      <c r="M35" s="57"/>
      <c r="N35" s="4"/>
      <c r="O35" s="309"/>
      <c r="P35" s="146"/>
      <c r="Q35" s="147"/>
      <c r="R35" s="7"/>
      <c r="S35" s="7"/>
    </row>
    <row r="36" spans="1:19" s="1" customFormat="1" ht="40.5" customHeight="1" thickBot="1">
      <c r="A36" s="56"/>
      <c r="B36" s="55">
        <v>15</v>
      </c>
      <c r="C36" s="55" t="s">
        <v>45</v>
      </c>
      <c r="D36" s="56"/>
      <c r="E36" s="58">
        <v>19390.22</v>
      </c>
      <c r="F36" s="56"/>
      <c r="G36" s="296">
        <f t="shared" ref="G36" si="10">ROUND($H$5/$G$5*E36,2)</f>
        <v>20312.28</v>
      </c>
      <c r="H36" s="296"/>
      <c r="I36" s="142"/>
      <c r="J36" s="75">
        <f t="shared" si="2"/>
        <v>20312.28</v>
      </c>
      <c r="K36" s="75">
        <f t="shared" si="3"/>
        <v>3859.33</v>
      </c>
      <c r="L36" s="75">
        <f t="shared" si="4"/>
        <v>24171.61</v>
      </c>
      <c r="M36" s="57"/>
      <c r="N36" s="4"/>
      <c r="O36" s="309"/>
      <c r="P36" s="146"/>
      <c r="Q36" s="147"/>
      <c r="R36" s="7"/>
      <c r="S36" s="7"/>
    </row>
    <row r="37" spans="1:19" s="1" customFormat="1" ht="40.5" customHeight="1" thickBot="1">
      <c r="A37" s="56"/>
      <c r="B37" s="55">
        <v>16</v>
      </c>
      <c r="C37" s="55" t="s">
        <v>46</v>
      </c>
      <c r="D37" s="56"/>
      <c r="E37" s="58">
        <v>5714.9</v>
      </c>
      <c r="F37" s="56"/>
      <c r="G37" s="296">
        <f t="shared" ref="G37" si="11">ROUND($H$5/$G$5*E37,2)</f>
        <v>5986.66</v>
      </c>
      <c r="H37" s="296"/>
      <c r="I37" s="142"/>
      <c r="J37" s="75">
        <f t="shared" si="2"/>
        <v>5986.66</v>
      </c>
      <c r="K37" s="75">
        <f t="shared" si="3"/>
        <v>1137.47</v>
      </c>
      <c r="L37" s="75">
        <f t="shared" si="4"/>
        <v>7124.13</v>
      </c>
      <c r="M37" s="57"/>
      <c r="N37" s="4"/>
      <c r="O37" s="309"/>
      <c r="P37" s="146"/>
      <c r="Q37" s="147"/>
      <c r="R37" s="7"/>
      <c r="S37" s="7"/>
    </row>
    <row r="38" spans="1:19" s="1" customFormat="1" ht="40.5" customHeight="1" thickBot="1">
      <c r="A38" s="56"/>
      <c r="B38" s="55">
        <v>17</v>
      </c>
      <c r="C38" s="123" t="s">
        <v>103</v>
      </c>
      <c r="D38" s="56"/>
      <c r="E38" s="58">
        <v>62728.74</v>
      </c>
      <c r="F38" s="56"/>
      <c r="G38" s="296">
        <f t="shared" ref="G38" si="12">ROUND($H$5/$G$5*E38,2)</f>
        <v>65711.67</v>
      </c>
      <c r="H38" s="296"/>
      <c r="I38" s="142"/>
      <c r="J38" s="75">
        <f t="shared" si="2"/>
        <v>65711.67</v>
      </c>
      <c r="K38" s="75">
        <f t="shared" si="3"/>
        <v>12485.22</v>
      </c>
      <c r="L38" s="75">
        <f t="shared" si="4"/>
        <v>78196.89</v>
      </c>
      <c r="M38" s="57"/>
      <c r="N38" s="4"/>
      <c r="O38" s="309"/>
      <c r="P38" s="146"/>
      <c r="Q38" s="147"/>
      <c r="R38" s="7"/>
      <c r="S38" s="7"/>
    </row>
    <row r="39" spans="1:19" s="1" customFormat="1" ht="40.5" customHeight="1" thickBot="1">
      <c r="A39" s="56"/>
      <c r="B39" s="55">
        <v>18</v>
      </c>
      <c r="C39" s="55" t="s">
        <v>47</v>
      </c>
      <c r="D39" s="56"/>
      <c r="E39" s="58">
        <v>2789.45</v>
      </c>
      <c r="F39" s="56"/>
      <c r="G39" s="296">
        <f t="shared" ref="G39" si="13">ROUND($H$5/$G$5*E39,2)</f>
        <v>2922.1</v>
      </c>
      <c r="H39" s="296"/>
      <c r="I39" s="142"/>
      <c r="J39" s="75">
        <f t="shared" si="2"/>
        <v>2922.1</v>
      </c>
      <c r="K39" s="75">
        <f t="shared" si="3"/>
        <v>555.20000000000005</v>
      </c>
      <c r="L39" s="75">
        <f t="shared" si="4"/>
        <v>3477.3</v>
      </c>
      <c r="M39" s="57"/>
      <c r="N39" s="56"/>
      <c r="O39" s="56"/>
      <c r="P39" s="56"/>
      <c r="Q39" s="56"/>
      <c r="R39" s="56"/>
    </row>
    <row r="40" spans="1:19" s="85" customFormat="1" ht="41.25" customHeight="1" thickBot="1">
      <c r="A40" s="81"/>
      <c r="B40" s="297" t="s">
        <v>49</v>
      </c>
      <c r="C40" s="298"/>
      <c r="D40" s="56"/>
      <c r="E40" s="58"/>
      <c r="F40" s="56"/>
      <c r="G40" s="296"/>
      <c r="H40" s="296"/>
      <c r="I40" s="142"/>
      <c r="J40" s="59"/>
      <c r="K40" s="59"/>
      <c r="L40" s="59"/>
      <c r="M40" s="57"/>
      <c r="N40" s="81"/>
      <c r="O40" s="81"/>
      <c r="P40" s="81"/>
      <c r="Q40" s="81"/>
      <c r="R40" s="81"/>
    </row>
    <row r="41" spans="1:19" s="85" customFormat="1" ht="41.25" customHeight="1" thickBot="1">
      <c r="A41" s="81"/>
      <c r="B41" s="60"/>
      <c r="C41" s="61"/>
      <c r="D41" s="56"/>
      <c r="E41" s="58"/>
      <c r="F41" s="56"/>
      <c r="G41" s="296"/>
      <c r="H41" s="296"/>
      <c r="I41" s="142"/>
      <c r="J41" s="63"/>
      <c r="K41" s="63"/>
      <c r="L41" s="63"/>
      <c r="M41" s="57"/>
      <c r="N41" s="81"/>
      <c r="O41" s="81"/>
      <c r="P41" s="81"/>
      <c r="Q41" s="81"/>
      <c r="R41" s="81"/>
    </row>
    <row r="42" spans="1:19" s="85" customFormat="1" ht="41.25" customHeight="1" thickBot="1">
      <c r="A42" s="81"/>
      <c r="B42" s="88">
        <f t="shared" ref="B42:B49" si="14">B41+1</f>
        <v>1</v>
      </c>
      <c r="C42" s="89" t="s">
        <v>50</v>
      </c>
      <c r="D42" s="56"/>
      <c r="E42" s="58">
        <v>8193.7199999999993</v>
      </c>
      <c r="F42" s="56"/>
      <c r="G42" s="296">
        <f t="shared" ref="G42:G51" si="15">ROUND($H$5/$G$5*E42,2)</f>
        <v>8583.35</v>
      </c>
      <c r="H42" s="296"/>
      <c r="I42" s="142"/>
      <c r="J42" s="75">
        <f t="shared" ref="J42:J51" si="16">ROUND(G42,2)</f>
        <v>8583.35</v>
      </c>
      <c r="K42" s="75">
        <f t="shared" ref="K42:K51" si="17">ROUND(J42*19%,2)</f>
        <v>1630.84</v>
      </c>
      <c r="L42" s="75">
        <f t="shared" ref="L42:L51" si="18">ROUND(K42+J42,2)</f>
        <v>10214.19</v>
      </c>
      <c r="M42" s="57"/>
      <c r="N42" s="81"/>
      <c r="O42" s="81"/>
      <c r="P42" s="81"/>
      <c r="Q42" s="81"/>
      <c r="R42" s="81"/>
    </row>
    <row r="43" spans="1:19" s="85" customFormat="1" ht="41.25" customHeight="1" thickBot="1">
      <c r="A43" s="81"/>
      <c r="B43" s="88">
        <f t="shared" si="14"/>
        <v>2</v>
      </c>
      <c r="C43" s="89" t="s">
        <v>51</v>
      </c>
      <c r="D43" s="56"/>
      <c r="E43" s="58">
        <v>22240.1</v>
      </c>
      <c r="F43" s="56"/>
      <c r="G43" s="296">
        <f t="shared" si="15"/>
        <v>23297.68</v>
      </c>
      <c r="H43" s="296"/>
      <c r="I43" s="142"/>
      <c r="J43" s="75">
        <f t="shared" si="16"/>
        <v>23297.68</v>
      </c>
      <c r="K43" s="75">
        <f t="shared" si="17"/>
        <v>4426.5600000000004</v>
      </c>
      <c r="L43" s="75">
        <f t="shared" si="18"/>
        <v>27724.240000000002</v>
      </c>
      <c r="M43" s="57"/>
      <c r="N43" s="81"/>
      <c r="O43" s="81"/>
      <c r="P43" s="81"/>
      <c r="Q43" s="81"/>
      <c r="R43" s="81"/>
    </row>
    <row r="44" spans="1:19" s="85" customFormat="1" ht="41.25" customHeight="1" thickBot="1">
      <c r="A44" s="81"/>
      <c r="B44" s="88">
        <f t="shared" si="14"/>
        <v>3</v>
      </c>
      <c r="C44" s="89" t="s">
        <v>52</v>
      </c>
      <c r="D44" s="56"/>
      <c r="E44" s="58">
        <v>18143.25</v>
      </c>
      <c r="F44" s="56"/>
      <c r="G44" s="296">
        <f t="shared" si="15"/>
        <v>19006.009999999998</v>
      </c>
      <c r="H44" s="296"/>
      <c r="I44" s="142"/>
      <c r="J44" s="75">
        <f t="shared" si="16"/>
        <v>19006.009999999998</v>
      </c>
      <c r="K44" s="75">
        <f t="shared" si="17"/>
        <v>3611.14</v>
      </c>
      <c r="L44" s="75">
        <f t="shared" si="18"/>
        <v>22617.15</v>
      </c>
      <c r="M44" s="57"/>
      <c r="N44" s="81"/>
      <c r="O44" s="81"/>
      <c r="P44" s="81"/>
      <c r="Q44" s="81"/>
      <c r="R44" s="81"/>
    </row>
    <row r="45" spans="1:19" s="85" customFormat="1" ht="41.25" customHeight="1" thickBot="1">
      <c r="A45" s="81"/>
      <c r="B45" s="88">
        <f t="shared" si="14"/>
        <v>4</v>
      </c>
      <c r="C45" s="89" t="s">
        <v>53</v>
      </c>
      <c r="D45" s="56"/>
      <c r="E45" s="58">
        <v>40968.6</v>
      </c>
      <c r="F45" s="56"/>
      <c r="G45" s="296">
        <f t="shared" si="15"/>
        <v>42916.77</v>
      </c>
      <c r="H45" s="296"/>
      <c r="I45" s="142"/>
      <c r="J45" s="75">
        <f t="shared" si="16"/>
        <v>42916.77</v>
      </c>
      <c r="K45" s="75">
        <f t="shared" si="17"/>
        <v>8154.19</v>
      </c>
      <c r="L45" s="75">
        <f t="shared" si="18"/>
        <v>51070.96</v>
      </c>
      <c r="M45" s="57"/>
      <c r="N45" s="81"/>
      <c r="O45" s="81"/>
      <c r="P45" s="81"/>
      <c r="Q45" s="81"/>
      <c r="R45" s="81"/>
    </row>
    <row r="46" spans="1:19" s="85" customFormat="1" ht="41.25" customHeight="1" thickBot="1">
      <c r="A46" s="81"/>
      <c r="B46" s="88">
        <f t="shared" si="14"/>
        <v>5</v>
      </c>
      <c r="C46" s="89" t="s">
        <v>54</v>
      </c>
      <c r="D46" s="56"/>
      <c r="E46" s="58">
        <v>38627.550000000003</v>
      </c>
      <c r="F46" s="56"/>
      <c r="G46" s="296">
        <f t="shared" si="15"/>
        <v>40464.400000000001</v>
      </c>
      <c r="H46" s="296"/>
      <c r="I46" s="142"/>
      <c r="J46" s="75">
        <f t="shared" si="16"/>
        <v>40464.400000000001</v>
      </c>
      <c r="K46" s="75">
        <f t="shared" si="17"/>
        <v>7688.24</v>
      </c>
      <c r="L46" s="75">
        <f t="shared" si="18"/>
        <v>48152.639999999999</v>
      </c>
      <c r="M46" s="57"/>
      <c r="N46" s="81"/>
      <c r="O46" s="81"/>
      <c r="P46" s="81"/>
      <c r="Q46" s="81"/>
      <c r="R46" s="81"/>
    </row>
    <row r="47" spans="1:19" s="85" customFormat="1" ht="41.25" customHeight="1" thickBot="1">
      <c r="A47" s="81"/>
      <c r="B47" s="88">
        <f t="shared" si="14"/>
        <v>6</v>
      </c>
      <c r="C47" s="89" t="s">
        <v>55</v>
      </c>
      <c r="D47" s="56"/>
      <c r="E47" s="58">
        <v>27507.47</v>
      </c>
      <c r="F47" s="56"/>
      <c r="G47" s="296">
        <f t="shared" si="15"/>
        <v>28815.53</v>
      </c>
      <c r="H47" s="296"/>
      <c r="I47" s="142"/>
      <c r="J47" s="75">
        <f t="shared" si="16"/>
        <v>28815.53</v>
      </c>
      <c r="K47" s="75">
        <f t="shared" si="17"/>
        <v>5474.95</v>
      </c>
      <c r="L47" s="75">
        <f t="shared" si="18"/>
        <v>34290.480000000003</v>
      </c>
      <c r="M47" s="57"/>
      <c r="N47" s="81"/>
      <c r="O47" s="81"/>
      <c r="P47" s="81"/>
      <c r="Q47" s="81"/>
      <c r="R47" s="81"/>
    </row>
    <row r="48" spans="1:19" s="85" customFormat="1" ht="41.25" customHeight="1" thickBot="1">
      <c r="A48" s="81"/>
      <c r="B48" s="88">
        <f t="shared" si="14"/>
        <v>7</v>
      </c>
      <c r="C48" s="89" t="s">
        <v>56</v>
      </c>
      <c r="D48" s="56"/>
      <c r="E48" s="58">
        <v>26336.97</v>
      </c>
      <c r="F48" s="56"/>
      <c r="G48" s="296">
        <f t="shared" si="15"/>
        <v>27589.37</v>
      </c>
      <c r="H48" s="296"/>
      <c r="I48" s="142"/>
      <c r="J48" s="75">
        <f t="shared" si="16"/>
        <v>27589.37</v>
      </c>
      <c r="K48" s="75">
        <f t="shared" si="17"/>
        <v>5241.9799999999996</v>
      </c>
      <c r="L48" s="75">
        <f t="shared" si="18"/>
        <v>32831.35</v>
      </c>
      <c r="M48" s="57"/>
      <c r="N48" s="81"/>
      <c r="O48" s="81"/>
      <c r="P48" s="81"/>
      <c r="Q48" s="81"/>
      <c r="R48" s="81"/>
    </row>
    <row r="49" spans="1:31" s="85" customFormat="1" ht="41.25" customHeight="1" thickBot="1">
      <c r="A49" s="81"/>
      <c r="B49" s="88">
        <f t="shared" si="14"/>
        <v>8</v>
      </c>
      <c r="C49" s="89" t="s">
        <v>57</v>
      </c>
      <c r="D49" s="56"/>
      <c r="E49" s="58">
        <v>23410.95</v>
      </c>
      <c r="F49" s="56"/>
      <c r="G49" s="296">
        <f t="shared" si="15"/>
        <v>24524.21</v>
      </c>
      <c r="H49" s="296"/>
      <c r="I49" s="142"/>
      <c r="J49" s="75">
        <f t="shared" si="16"/>
        <v>24524.21</v>
      </c>
      <c r="K49" s="75">
        <f t="shared" si="17"/>
        <v>4659.6000000000004</v>
      </c>
      <c r="L49" s="75">
        <f t="shared" si="18"/>
        <v>29183.81</v>
      </c>
      <c r="M49" s="57"/>
      <c r="N49" s="81"/>
      <c r="O49" s="81" t="s">
        <v>19</v>
      </c>
      <c r="P49" s="81"/>
      <c r="Q49" s="81"/>
      <c r="R49" s="81"/>
    </row>
    <row r="50" spans="1:31" s="85" customFormat="1" ht="41.25" customHeight="1" thickBot="1">
      <c r="A50" s="81"/>
      <c r="B50" s="88">
        <v>9</v>
      </c>
      <c r="C50" s="89" t="s">
        <v>58</v>
      </c>
      <c r="D50" s="56"/>
      <c r="E50" s="58">
        <v>20484.57</v>
      </c>
      <c r="F50" s="56"/>
      <c r="G50" s="296">
        <f t="shared" si="15"/>
        <v>21458.67</v>
      </c>
      <c r="H50" s="296"/>
      <c r="I50" s="142"/>
      <c r="J50" s="75">
        <f t="shared" si="16"/>
        <v>21458.67</v>
      </c>
      <c r="K50" s="75">
        <f t="shared" si="17"/>
        <v>4077.15</v>
      </c>
      <c r="L50" s="75">
        <f t="shared" si="18"/>
        <v>25535.82</v>
      </c>
      <c r="M50" s="57"/>
      <c r="N50" s="81"/>
      <c r="O50" s="81"/>
      <c r="P50" s="81"/>
      <c r="Q50" s="81"/>
      <c r="R50" s="81"/>
    </row>
    <row r="51" spans="1:31" s="85" customFormat="1" ht="41.25" customHeight="1" thickBot="1">
      <c r="A51" s="81"/>
      <c r="B51" s="88">
        <v>10</v>
      </c>
      <c r="C51" s="89" t="s">
        <v>59</v>
      </c>
      <c r="D51" s="56"/>
      <c r="E51" s="58">
        <v>18143.240000000002</v>
      </c>
      <c r="F51" s="56"/>
      <c r="G51" s="296">
        <f t="shared" si="15"/>
        <v>19006</v>
      </c>
      <c r="H51" s="296"/>
      <c r="I51" s="142"/>
      <c r="J51" s="75">
        <f t="shared" si="16"/>
        <v>19006</v>
      </c>
      <c r="K51" s="75">
        <f t="shared" si="17"/>
        <v>3611.14</v>
      </c>
      <c r="L51" s="75">
        <f t="shared" si="18"/>
        <v>22617.14</v>
      </c>
      <c r="M51" s="57"/>
      <c r="N51" s="81"/>
      <c r="O51" s="81"/>
      <c r="P51" s="81"/>
      <c r="Q51" s="81"/>
      <c r="R51" s="81"/>
    </row>
    <row r="52" spans="1:31" s="85" customFormat="1" ht="41.25" customHeight="1" thickBot="1">
      <c r="A52" s="81"/>
      <c r="B52" s="297" t="s">
        <v>60</v>
      </c>
      <c r="C52" s="298"/>
      <c r="D52" s="56"/>
      <c r="E52" s="58"/>
      <c r="F52" s="56"/>
      <c r="G52" s="296"/>
      <c r="H52" s="296"/>
      <c r="I52" s="142"/>
      <c r="J52" s="59"/>
      <c r="K52" s="59"/>
      <c r="L52" s="59"/>
      <c r="M52" s="57"/>
      <c r="N52" s="81"/>
      <c r="O52" s="81"/>
      <c r="P52" s="81"/>
      <c r="Q52" s="81"/>
      <c r="R52" s="81"/>
    </row>
    <row r="53" spans="1:31" s="85" customFormat="1" ht="41.25" customHeight="1" thickBot="1">
      <c r="A53" s="81"/>
      <c r="B53" s="60"/>
      <c r="C53" s="61"/>
      <c r="D53" s="56"/>
      <c r="E53" s="58"/>
      <c r="F53" s="56"/>
      <c r="G53" s="296"/>
      <c r="H53" s="296"/>
      <c r="I53" s="142"/>
      <c r="J53" s="63"/>
      <c r="K53" s="63"/>
      <c r="L53" s="63"/>
      <c r="M53" s="57"/>
      <c r="N53" s="81" t="s">
        <v>19</v>
      </c>
      <c r="O53" s="81"/>
      <c r="P53" s="81"/>
      <c r="Q53" s="81"/>
      <c r="R53" s="81"/>
    </row>
    <row r="54" spans="1:31" s="85" customFormat="1" ht="41.25" customHeight="1" thickBot="1">
      <c r="A54" s="81"/>
      <c r="B54" s="90">
        <f t="shared" ref="B54:B55" si="19">B53+1</f>
        <v>1</v>
      </c>
      <c r="C54" s="328" t="s">
        <v>99</v>
      </c>
      <c r="D54" s="56"/>
      <c r="E54" s="58">
        <v>304757.02</v>
      </c>
      <c r="F54" s="56"/>
      <c r="G54" s="296">
        <f t="shared" ref="G54" si="20">ROUND($H$5/$G$5*E54,2)</f>
        <v>319249.08</v>
      </c>
      <c r="H54" s="296"/>
      <c r="I54" s="142"/>
      <c r="J54" s="75">
        <f t="shared" ref="J54" si="21">ROUND(G54,2)</f>
        <v>319249.08</v>
      </c>
      <c r="K54" s="75">
        <f t="shared" ref="K54" si="22">ROUND(J54*19%,2)</f>
        <v>60657.33</v>
      </c>
      <c r="L54" s="75">
        <f t="shared" ref="L54" si="23">ROUND(K54+J54,2)</f>
        <v>379906.41</v>
      </c>
      <c r="M54" s="57"/>
      <c r="N54" s="81"/>
      <c r="O54" s="81"/>
      <c r="P54" s="81"/>
      <c r="Q54" s="81"/>
      <c r="R54" s="81"/>
    </row>
    <row r="55" spans="1:31" s="85" customFormat="1" ht="41.25" customHeight="1" thickBot="1">
      <c r="A55" s="81"/>
      <c r="B55" s="91">
        <f t="shared" si="19"/>
        <v>2</v>
      </c>
      <c r="C55" s="328" t="s">
        <v>100</v>
      </c>
      <c r="D55" s="56"/>
      <c r="E55" s="58">
        <v>355550.25</v>
      </c>
      <c r="F55" s="56"/>
      <c r="G55" s="296">
        <f t="shared" ref="G55" si="24">ROUND($H$5/$G$5*E55,2)</f>
        <v>372457.67</v>
      </c>
      <c r="H55" s="296"/>
      <c r="I55" s="142"/>
      <c r="J55" s="75">
        <f t="shared" ref="J55" si="25">ROUND(G55,2)</f>
        <v>372457.67</v>
      </c>
      <c r="K55" s="75">
        <f t="shared" ref="K55" si="26">ROUND(J55*19%,2)</f>
        <v>70766.960000000006</v>
      </c>
      <c r="L55" s="75">
        <f t="shared" ref="L55" si="27">ROUND(K55+J55,2)</f>
        <v>443224.63</v>
      </c>
      <c r="M55" s="57"/>
      <c r="N55" s="81"/>
      <c r="O55" s="81"/>
      <c r="P55" s="81"/>
      <c r="Q55" s="81"/>
      <c r="R55" s="81"/>
    </row>
    <row r="56" spans="1:31" s="85" customFormat="1" ht="41.25" customHeight="1">
      <c r="A56" s="81"/>
      <c r="B56" s="82"/>
      <c r="C56" s="82"/>
      <c r="D56" s="81"/>
      <c r="E56" s="80"/>
      <c r="F56" s="81"/>
      <c r="G56" s="83"/>
      <c r="H56" s="83"/>
      <c r="I56" s="83"/>
      <c r="J56" s="84"/>
      <c r="K56" s="84"/>
      <c r="L56" s="84"/>
      <c r="M56" s="57"/>
      <c r="N56" s="81"/>
      <c r="O56" s="81"/>
      <c r="P56" s="81"/>
      <c r="Q56" s="81"/>
      <c r="R56" s="81"/>
    </row>
    <row r="57" spans="1:31" ht="18.75" thickBot="1">
      <c r="A57" s="45"/>
      <c r="B57" s="44"/>
      <c r="C57" s="44"/>
      <c r="D57" s="45"/>
      <c r="E57" s="45"/>
      <c r="F57" s="45"/>
      <c r="G57" s="45"/>
      <c r="H57" s="45"/>
      <c r="I57" s="46"/>
      <c r="J57" s="45"/>
      <c r="K57" s="45"/>
      <c r="L57" s="45"/>
      <c r="M57" s="46"/>
      <c r="N57" s="46"/>
      <c r="O57" s="46"/>
      <c r="P57" s="46"/>
      <c r="Q57" s="46"/>
      <c r="R57" s="46"/>
      <c r="S57" s="9"/>
      <c r="T57" s="9"/>
      <c r="U57" s="9"/>
      <c r="V57" s="9"/>
      <c r="W57" s="9"/>
      <c r="X57" s="9"/>
      <c r="Y57" s="9"/>
      <c r="Z57" s="9"/>
      <c r="AA57" s="9"/>
      <c r="AB57" s="9"/>
      <c r="AC57" s="9"/>
      <c r="AD57" s="9"/>
      <c r="AE57" s="9"/>
    </row>
    <row r="58" spans="1:31" s="3" customFormat="1" ht="195.75" customHeight="1" thickBot="1">
      <c r="A58" s="65"/>
      <c r="B58" s="64"/>
      <c r="C58" s="293" t="s">
        <v>79</v>
      </c>
      <c r="D58" s="294"/>
      <c r="E58" s="294"/>
      <c r="F58" s="294"/>
      <c r="G58" s="294"/>
      <c r="H58" s="294"/>
      <c r="I58" s="294"/>
      <c r="J58" s="294"/>
      <c r="K58" s="295"/>
      <c r="L58" s="65"/>
      <c r="M58" s="66"/>
      <c r="N58" s="66"/>
      <c r="O58" s="66"/>
      <c r="P58" s="66"/>
      <c r="Q58" s="66"/>
      <c r="R58" s="66"/>
      <c r="S58" s="10"/>
      <c r="T58" s="10"/>
      <c r="U58" s="10"/>
      <c r="V58" s="10"/>
      <c r="W58" s="10"/>
      <c r="X58" s="10"/>
      <c r="Y58" s="10"/>
      <c r="Z58" s="10"/>
      <c r="AA58" s="10"/>
      <c r="AB58" s="10"/>
      <c r="AC58" s="10"/>
      <c r="AD58" s="10"/>
      <c r="AE58" s="10"/>
    </row>
    <row r="59" spans="1:31" s="3" customFormat="1" ht="18">
      <c r="A59" s="65"/>
      <c r="B59" s="64"/>
      <c r="C59" s="64"/>
      <c r="D59" s="64"/>
      <c r="E59" s="64"/>
      <c r="F59" s="64"/>
      <c r="G59" s="64"/>
      <c r="H59" s="64"/>
      <c r="I59" s="143"/>
      <c r="J59" s="64"/>
      <c r="K59" s="65"/>
      <c r="L59" s="65"/>
      <c r="M59" s="66"/>
      <c r="N59" s="65"/>
      <c r="O59" s="65"/>
      <c r="P59" s="65"/>
      <c r="Q59" s="65"/>
      <c r="R59" s="65"/>
    </row>
    <row r="60" spans="1:31" s="3" customFormat="1" ht="18">
      <c r="A60" s="65"/>
      <c r="B60" s="67"/>
      <c r="C60" s="105" t="s">
        <v>83</v>
      </c>
      <c r="D60" s="64"/>
      <c r="E60" s="64"/>
      <c r="F60" s="64"/>
      <c r="G60" s="64"/>
      <c r="H60" s="64"/>
      <c r="I60" s="143"/>
      <c r="J60" s="64"/>
      <c r="K60" s="65"/>
      <c r="L60" s="65"/>
      <c r="M60" s="66"/>
      <c r="N60" s="65"/>
      <c r="O60" s="65"/>
      <c r="P60" s="65"/>
      <c r="Q60" s="65"/>
      <c r="R60" s="65"/>
    </row>
    <row r="61" spans="1:31" s="3" customFormat="1" ht="18">
      <c r="A61" s="65"/>
      <c r="B61" s="67"/>
      <c r="C61" s="224" t="s">
        <v>98</v>
      </c>
      <c r="D61" s="224"/>
      <c r="E61" s="64"/>
      <c r="F61" s="64"/>
      <c r="G61" s="64"/>
      <c r="H61" s="64"/>
      <c r="I61" s="143"/>
      <c r="J61" s="64"/>
      <c r="K61" s="65"/>
      <c r="L61" s="65"/>
      <c r="M61" s="66"/>
      <c r="N61" s="65"/>
      <c r="O61" s="65"/>
      <c r="P61" s="65"/>
      <c r="Q61" s="65"/>
      <c r="R61" s="65"/>
    </row>
    <row r="62" spans="1:31" s="3" customFormat="1" ht="18">
      <c r="A62" s="65"/>
      <c r="B62" s="67"/>
      <c r="C62" s="106" t="s">
        <v>71</v>
      </c>
      <c r="D62" s="64"/>
      <c r="E62" s="64"/>
      <c r="F62" s="64"/>
      <c r="G62" s="64"/>
      <c r="H62" s="64"/>
      <c r="I62" s="143"/>
      <c r="J62" s="64"/>
      <c r="K62" s="65"/>
      <c r="L62" s="65"/>
      <c r="M62" s="66"/>
      <c r="N62" s="65"/>
      <c r="O62" s="65"/>
      <c r="P62" s="65"/>
      <c r="Q62" s="65"/>
      <c r="R62" s="65"/>
    </row>
    <row r="63" spans="1:31" s="3" customFormat="1" ht="18">
      <c r="A63" s="65"/>
      <c r="B63" s="65"/>
      <c r="C63" s="329" t="s">
        <v>104</v>
      </c>
      <c r="D63" s="329"/>
      <c r="E63" s="65"/>
      <c r="F63" s="65"/>
      <c r="G63" s="65"/>
      <c r="H63" s="65"/>
      <c r="I63" s="66"/>
      <c r="J63" s="65"/>
      <c r="K63" s="65"/>
      <c r="L63" s="65"/>
      <c r="M63" s="66"/>
      <c r="N63" s="65"/>
      <c r="O63" s="65"/>
      <c r="P63" s="65"/>
      <c r="Q63" s="65"/>
      <c r="R63" s="65"/>
    </row>
    <row r="64" spans="1:31" s="3" customFormat="1" ht="18">
      <c r="A64" s="65"/>
      <c r="B64" s="65"/>
      <c r="C64" s="77"/>
      <c r="D64" s="65"/>
      <c r="E64" s="65"/>
      <c r="F64" s="65"/>
      <c r="G64" s="65"/>
      <c r="H64" s="65"/>
      <c r="I64" s="66"/>
      <c r="J64" s="65"/>
      <c r="K64" s="65"/>
      <c r="L64" s="65"/>
      <c r="M64" s="66"/>
      <c r="N64" s="65"/>
      <c r="O64" s="65"/>
      <c r="P64" s="65"/>
      <c r="Q64" s="65"/>
      <c r="R64" s="65"/>
    </row>
    <row r="65" spans="1:18" ht="18">
      <c r="A65" s="45"/>
      <c r="B65" s="44"/>
      <c r="C65" s="77"/>
      <c r="D65" s="45"/>
      <c r="E65" s="45"/>
      <c r="F65" s="45"/>
      <c r="G65" s="45"/>
      <c r="H65" s="45"/>
      <c r="I65" s="46"/>
      <c r="J65" s="45"/>
      <c r="K65" s="45"/>
      <c r="L65" s="45"/>
      <c r="M65" s="46"/>
      <c r="N65" s="45"/>
      <c r="O65" s="45"/>
      <c r="P65" s="45"/>
      <c r="Q65" s="45"/>
      <c r="R65" s="45"/>
    </row>
    <row r="66" spans="1:18" ht="18">
      <c r="A66" s="45"/>
      <c r="B66" s="44"/>
      <c r="C66" s="78"/>
      <c r="D66" s="45"/>
      <c r="E66" s="45"/>
      <c r="F66" s="45"/>
      <c r="G66" s="45"/>
      <c r="H66" s="45"/>
      <c r="I66" s="46"/>
      <c r="J66" s="45"/>
      <c r="K66" s="45"/>
      <c r="L66" s="45"/>
      <c r="M66" s="46"/>
      <c r="N66" s="45"/>
      <c r="O66" s="45"/>
      <c r="P66" s="45"/>
      <c r="Q66" s="45"/>
      <c r="R66" s="45"/>
    </row>
    <row r="67" spans="1:18" ht="18">
      <c r="A67" s="45"/>
      <c r="B67" s="44"/>
      <c r="C67" s="76"/>
      <c r="D67" s="45"/>
      <c r="E67" s="45"/>
      <c r="F67" s="45"/>
      <c r="G67" s="45"/>
      <c r="H67" s="45"/>
      <c r="I67" s="46"/>
      <c r="J67" s="45"/>
      <c r="K67" s="45"/>
      <c r="L67" s="45"/>
      <c r="M67" s="46"/>
      <c r="N67" s="45"/>
      <c r="O67" s="45"/>
      <c r="P67" s="45"/>
      <c r="Q67" s="45"/>
      <c r="R67" s="45"/>
    </row>
    <row r="68" spans="1:18" ht="18">
      <c r="B68" s="44"/>
      <c r="C68" s="77"/>
      <c r="D68" s="45"/>
      <c r="E68" s="45"/>
      <c r="F68" s="45"/>
      <c r="G68" s="45"/>
      <c r="H68" s="45"/>
      <c r="I68" s="46"/>
      <c r="J68" s="45"/>
      <c r="K68" s="45"/>
      <c r="L68" s="45"/>
      <c r="M68" s="46"/>
      <c r="N68" s="45"/>
      <c r="O68" s="45"/>
      <c r="P68" s="45"/>
      <c r="Q68" s="45"/>
      <c r="R68" s="45"/>
    </row>
    <row r="69" spans="1:18" ht="18">
      <c r="B69" s="44"/>
      <c r="C69" s="77"/>
      <c r="D69" s="45"/>
      <c r="E69" s="45"/>
      <c r="F69" s="45"/>
      <c r="G69" s="45"/>
      <c r="H69" s="45"/>
      <c r="I69" s="46"/>
      <c r="J69" s="45"/>
      <c r="K69" s="45"/>
      <c r="L69" s="45"/>
      <c r="M69" s="46"/>
      <c r="N69" s="45"/>
      <c r="O69" s="45"/>
      <c r="P69" s="45"/>
      <c r="Q69" s="45"/>
      <c r="R69" s="45"/>
    </row>
    <row r="70" spans="1:18" ht="18">
      <c r="B70" s="44"/>
      <c r="C70" s="78"/>
      <c r="D70" s="45"/>
      <c r="E70" s="45"/>
      <c r="F70" s="45"/>
      <c r="G70" s="45"/>
      <c r="H70" s="45"/>
      <c r="I70" s="46"/>
      <c r="J70" s="45"/>
      <c r="K70" s="45"/>
      <c r="L70" s="45"/>
      <c r="M70" s="46"/>
      <c r="N70" s="45"/>
      <c r="O70" s="45"/>
      <c r="P70" s="45"/>
      <c r="Q70" s="45"/>
      <c r="R70" s="45"/>
    </row>
    <row r="71" spans="1:18" ht="18">
      <c r="B71" s="44"/>
      <c r="C71" s="44"/>
      <c r="D71" s="45"/>
      <c r="E71" s="45"/>
      <c r="F71" s="45"/>
      <c r="G71" s="45"/>
      <c r="H71" s="45"/>
      <c r="I71" s="46"/>
      <c r="J71" s="45"/>
      <c r="K71" s="45"/>
      <c r="L71" s="45"/>
      <c r="M71" s="46"/>
      <c r="N71" s="45"/>
    </row>
  </sheetData>
  <mergeCells count="63">
    <mergeCell ref="C63:D63"/>
    <mergeCell ref="C61:D61"/>
    <mergeCell ref="O22:O38"/>
    <mergeCell ref="G53:H53"/>
    <mergeCell ref="G54:H54"/>
    <mergeCell ref="G55:H55"/>
    <mergeCell ref="G44:H44"/>
    <mergeCell ref="G45:H45"/>
    <mergeCell ref="G46:H46"/>
    <mergeCell ref="G47:H47"/>
    <mergeCell ref="G48:H48"/>
    <mergeCell ref="G49:H49"/>
    <mergeCell ref="G50:H50"/>
    <mergeCell ref="G51:H51"/>
    <mergeCell ref="G35:H35"/>
    <mergeCell ref="G36:H36"/>
    <mergeCell ref="G37:H37"/>
    <mergeCell ref="G43:H43"/>
    <mergeCell ref="G34:H34"/>
    <mergeCell ref="B52:C52"/>
    <mergeCell ref="G52:H52"/>
    <mergeCell ref="G40:H40"/>
    <mergeCell ref="G38:H38"/>
    <mergeCell ref="G39:H39"/>
    <mergeCell ref="G41:H41"/>
    <mergeCell ref="G42:H42"/>
    <mergeCell ref="B14:C14"/>
    <mergeCell ref="G23:H23"/>
    <mergeCell ref="G24:H24"/>
    <mergeCell ref="G25:H25"/>
    <mergeCell ref="G26:H26"/>
    <mergeCell ref="G18:H18"/>
    <mergeCell ref="G7:H7"/>
    <mergeCell ref="G14:H14"/>
    <mergeCell ref="G15:H15"/>
    <mergeCell ref="G8:H8"/>
    <mergeCell ref="G9:H9"/>
    <mergeCell ref="G10:H10"/>
    <mergeCell ref="G11:H11"/>
    <mergeCell ref="G12:H12"/>
    <mergeCell ref="G13:H13"/>
    <mergeCell ref="E6:L6"/>
    <mergeCell ref="B2:L2"/>
    <mergeCell ref="B3:L3"/>
    <mergeCell ref="B4:C4"/>
    <mergeCell ref="J4:L4"/>
    <mergeCell ref="B5:C5"/>
    <mergeCell ref="C58:K58"/>
    <mergeCell ref="G16:H16"/>
    <mergeCell ref="G20:H20"/>
    <mergeCell ref="G21:H21"/>
    <mergeCell ref="G22:H22"/>
    <mergeCell ref="B40:C40"/>
    <mergeCell ref="B20:C20"/>
    <mergeCell ref="G17:H17"/>
    <mergeCell ref="G19:H19"/>
    <mergeCell ref="G27:H27"/>
    <mergeCell ref="G28:H28"/>
    <mergeCell ref="G29:H29"/>
    <mergeCell ref="G30:H30"/>
    <mergeCell ref="G31:H31"/>
    <mergeCell ref="G32:H32"/>
    <mergeCell ref="G33:H33"/>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78"/>
  <sheetViews>
    <sheetView topLeftCell="A59" zoomScale="70" zoomScaleNormal="70" workbookViewId="0">
      <selection activeCell="C71" activeCellId="1" sqref="B69:C69 C71"/>
    </sheetView>
  </sheetViews>
  <sheetFormatPr baseColWidth="10" defaultColWidth="11" defaultRowHeight="16.5"/>
  <cols>
    <col min="1" max="1" width="3.7109375" style="4" customWidth="1"/>
    <col min="2" max="2" width="20.140625" style="5" customWidth="1"/>
    <col min="3" max="3" width="53.85546875" style="5" customWidth="1"/>
    <col min="4" max="4" width="19" style="5" customWidth="1"/>
    <col min="5" max="5" width="15.5703125" style="5" customWidth="1"/>
    <col min="6" max="6" width="2.7109375" style="4" customWidth="1"/>
    <col min="7" max="7" width="25.28515625" style="4" customWidth="1"/>
    <col min="8" max="8" width="16.85546875" style="4" customWidth="1"/>
    <col min="9" max="9" width="20.28515625" style="4" customWidth="1"/>
    <col min="10" max="10" width="21.28515625" style="4" customWidth="1"/>
    <col min="11" max="11" width="4.28515625" style="4" customWidth="1"/>
    <col min="12" max="14" width="14.28515625" style="4" customWidth="1"/>
    <col min="15" max="15" width="26.7109375" style="4" customWidth="1"/>
    <col min="16" max="16" width="2.85546875" style="4" customWidth="1"/>
    <col min="17" max="17" width="21.5703125" style="4" customWidth="1"/>
    <col min="18" max="18" width="16.85546875" style="4" customWidth="1"/>
    <col min="19" max="19" width="21.140625" style="4" customWidth="1"/>
    <col min="20" max="20" width="26.28515625" style="4" customWidth="1"/>
    <col min="21" max="229" width="11" style="4"/>
    <col min="230" max="230" width="2.7109375" style="4" customWidth="1"/>
    <col min="231" max="231" width="8.140625" style="4" customWidth="1"/>
    <col min="232" max="232" width="18.7109375" style="4" customWidth="1"/>
    <col min="233" max="233" width="17.140625" style="4" customWidth="1"/>
    <col min="234" max="234" width="19" style="4" customWidth="1"/>
    <col min="235" max="235" width="17.140625" style="4" customWidth="1"/>
    <col min="236" max="236" width="47.7109375" style="4" customWidth="1"/>
    <col min="237" max="237" width="15.42578125" style="4" customWidth="1"/>
    <col min="238" max="238" width="1.7109375" style="4" customWidth="1"/>
    <col min="239" max="239" width="22.28515625" style="4" customWidth="1"/>
    <col min="240" max="240" width="14.42578125" style="4" customWidth="1"/>
    <col min="241" max="241" width="16" style="4" customWidth="1"/>
    <col min="242" max="242" width="21.28515625" style="4" customWidth="1"/>
    <col min="243" max="243" width="1.7109375" style="4" customWidth="1"/>
    <col min="244" max="244" width="17.5703125" style="4" customWidth="1"/>
    <col min="245" max="245" width="15.140625" style="4" customWidth="1"/>
    <col min="246" max="246" width="15.7109375" style="4" customWidth="1"/>
    <col min="247" max="247" width="24.42578125" style="4" customWidth="1"/>
    <col min="248" max="248" width="1.7109375" style="4" customWidth="1"/>
    <col min="249" max="249" width="20" style="4" customWidth="1"/>
    <col min="250" max="250" width="15.140625" style="4" customWidth="1"/>
    <col min="251" max="251" width="18.42578125" style="4" customWidth="1"/>
    <col min="252" max="252" width="22.28515625" style="4" customWidth="1"/>
    <col min="253" max="253" width="17.85546875" style="4" customWidth="1"/>
    <col min="254" max="485" width="11" style="4"/>
    <col min="486" max="486" width="2.7109375" style="4" customWidth="1"/>
    <col min="487" max="487" width="8.140625" style="4" customWidth="1"/>
    <col min="488" max="488" width="18.7109375" style="4" customWidth="1"/>
    <col min="489" max="489" width="17.140625" style="4" customWidth="1"/>
    <col min="490" max="490" width="19" style="4" customWidth="1"/>
    <col min="491" max="491" width="17.140625" style="4" customWidth="1"/>
    <col min="492" max="492" width="47.7109375" style="4" customWidth="1"/>
    <col min="493" max="493" width="15.42578125" style="4" customWidth="1"/>
    <col min="494" max="494" width="1.7109375" style="4" customWidth="1"/>
    <col min="495" max="495" width="22.28515625" style="4" customWidth="1"/>
    <col min="496" max="496" width="14.42578125" style="4" customWidth="1"/>
    <col min="497" max="497" width="16" style="4" customWidth="1"/>
    <col min="498" max="498" width="21.28515625" style="4" customWidth="1"/>
    <col min="499" max="499" width="1.7109375" style="4" customWidth="1"/>
    <col min="500" max="500" width="17.5703125" style="4" customWidth="1"/>
    <col min="501" max="501" width="15.140625" style="4" customWidth="1"/>
    <col min="502" max="502" width="15.7109375" style="4" customWidth="1"/>
    <col min="503" max="503" width="24.42578125" style="4" customWidth="1"/>
    <col min="504" max="504" width="1.7109375" style="4" customWidth="1"/>
    <col min="505" max="505" width="20" style="4" customWidth="1"/>
    <col min="506" max="506" width="15.140625" style="4" customWidth="1"/>
    <col min="507" max="507" width="18.42578125" style="4" customWidth="1"/>
    <col min="508" max="508" width="22.28515625" style="4" customWidth="1"/>
    <col min="509" max="509" width="17.85546875" style="4" customWidth="1"/>
    <col min="510" max="741" width="11" style="4"/>
    <col min="742" max="742" width="2.7109375" style="4" customWidth="1"/>
    <col min="743" max="743" width="8.140625" style="4" customWidth="1"/>
    <col min="744" max="744" width="18.7109375" style="4" customWidth="1"/>
    <col min="745" max="745" width="17.140625" style="4" customWidth="1"/>
    <col min="746" max="746" width="19" style="4" customWidth="1"/>
    <col min="747" max="747" width="17.140625" style="4" customWidth="1"/>
    <col min="748" max="748" width="47.7109375" style="4" customWidth="1"/>
    <col min="749" max="749" width="15.42578125" style="4" customWidth="1"/>
    <col min="750" max="750" width="1.7109375" style="4" customWidth="1"/>
    <col min="751" max="751" width="22.28515625" style="4" customWidth="1"/>
    <col min="752" max="752" width="14.42578125" style="4" customWidth="1"/>
    <col min="753" max="753" width="16" style="4" customWidth="1"/>
    <col min="754" max="754" width="21.28515625" style="4" customWidth="1"/>
    <col min="755" max="755" width="1.7109375" style="4" customWidth="1"/>
    <col min="756" max="756" width="17.5703125" style="4" customWidth="1"/>
    <col min="757" max="757" width="15.140625" style="4" customWidth="1"/>
    <col min="758" max="758" width="15.7109375" style="4" customWidth="1"/>
    <col min="759" max="759" width="24.42578125" style="4" customWidth="1"/>
    <col min="760" max="760" width="1.7109375" style="4" customWidth="1"/>
    <col min="761" max="761" width="20" style="4" customWidth="1"/>
    <col min="762" max="762" width="15.140625" style="4" customWidth="1"/>
    <col min="763" max="763" width="18.42578125" style="4" customWidth="1"/>
    <col min="764" max="764" width="22.28515625" style="4" customWidth="1"/>
    <col min="765" max="765" width="17.85546875" style="4" customWidth="1"/>
    <col min="766" max="997" width="11" style="4"/>
    <col min="998" max="998" width="2.7109375" style="4" customWidth="1"/>
    <col min="999" max="999" width="8.140625" style="4" customWidth="1"/>
    <col min="1000" max="1000" width="18.7109375" style="4" customWidth="1"/>
    <col min="1001" max="1001" width="17.140625" style="4" customWidth="1"/>
    <col min="1002" max="1002" width="19" style="4" customWidth="1"/>
    <col min="1003" max="1003" width="17.140625" style="4" customWidth="1"/>
    <col min="1004" max="1004" width="47.7109375" style="4" customWidth="1"/>
    <col min="1005" max="1005" width="15.42578125" style="4" customWidth="1"/>
    <col min="1006" max="1006" width="1.7109375" style="4" customWidth="1"/>
    <col min="1007" max="1007" width="22.28515625" style="4" customWidth="1"/>
    <col min="1008" max="1008" width="14.42578125" style="4" customWidth="1"/>
    <col min="1009" max="1009" width="16" style="4" customWidth="1"/>
    <col min="1010" max="1010" width="21.28515625" style="4" customWidth="1"/>
    <col min="1011" max="1011" width="1.7109375" style="4" customWidth="1"/>
    <col min="1012" max="1012" width="17.5703125" style="4" customWidth="1"/>
    <col min="1013" max="1013" width="15.140625" style="4" customWidth="1"/>
    <col min="1014" max="1014" width="15.7109375" style="4" customWidth="1"/>
    <col min="1015" max="1015" width="24.42578125" style="4" customWidth="1"/>
    <col min="1016" max="1016" width="1.7109375" style="4" customWidth="1"/>
    <col min="1017" max="1017" width="20" style="4" customWidth="1"/>
    <col min="1018" max="1018" width="15.140625" style="4" customWidth="1"/>
    <col min="1019" max="1019" width="18.42578125" style="4" customWidth="1"/>
    <col min="1020" max="1020" width="22.28515625" style="4" customWidth="1"/>
    <col min="1021" max="1021" width="17.85546875" style="4" customWidth="1"/>
    <col min="1022" max="1253" width="11" style="4"/>
    <col min="1254" max="1254" width="2.7109375" style="4" customWidth="1"/>
    <col min="1255" max="1255" width="8.140625" style="4" customWidth="1"/>
    <col min="1256" max="1256" width="18.7109375" style="4" customWidth="1"/>
    <col min="1257" max="1257" width="17.140625" style="4" customWidth="1"/>
    <col min="1258" max="1258" width="19" style="4" customWidth="1"/>
    <col min="1259" max="1259" width="17.140625" style="4" customWidth="1"/>
    <col min="1260" max="1260" width="47.7109375" style="4" customWidth="1"/>
    <col min="1261" max="1261" width="15.42578125" style="4" customWidth="1"/>
    <col min="1262" max="1262" width="1.7109375" style="4" customWidth="1"/>
    <col min="1263" max="1263" width="22.28515625" style="4" customWidth="1"/>
    <col min="1264" max="1264" width="14.42578125" style="4" customWidth="1"/>
    <col min="1265" max="1265" width="16" style="4" customWidth="1"/>
    <col min="1266" max="1266" width="21.28515625" style="4" customWidth="1"/>
    <col min="1267" max="1267" width="1.7109375" style="4" customWidth="1"/>
    <col min="1268" max="1268" width="17.5703125" style="4" customWidth="1"/>
    <col min="1269" max="1269" width="15.140625" style="4" customWidth="1"/>
    <col min="1270" max="1270" width="15.7109375" style="4" customWidth="1"/>
    <col min="1271" max="1271" width="24.42578125" style="4" customWidth="1"/>
    <col min="1272" max="1272" width="1.7109375" style="4" customWidth="1"/>
    <col min="1273" max="1273" width="20" style="4" customWidth="1"/>
    <col min="1274" max="1274" width="15.140625" style="4" customWidth="1"/>
    <col min="1275" max="1275" width="18.42578125" style="4" customWidth="1"/>
    <col min="1276" max="1276" width="22.28515625" style="4" customWidth="1"/>
    <col min="1277" max="1277" width="17.85546875" style="4" customWidth="1"/>
    <col min="1278" max="1509" width="11" style="4"/>
    <col min="1510" max="1510" width="2.7109375" style="4" customWidth="1"/>
    <col min="1511" max="1511" width="8.140625" style="4" customWidth="1"/>
    <col min="1512" max="1512" width="18.7109375" style="4" customWidth="1"/>
    <col min="1513" max="1513" width="17.140625" style="4" customWidth="1"/>
    <col min="1514" max="1514" width="19" style="4" customWidth="1"/>
    <col min="1515" max="1515" width="17.140625" style="4" customWidth="1"/>
    <col min="1516" max="1516" width="47.7109375" style="4" customWidth="1"/>
    <col min="1517" max="1517" width="15.42578125" style="4" customWidth="1"/>
    <col min="1518" max="1518" width="1.7109375" style="4" customWidth="1"/>
    <col min="1519" max="1519" width="22.28515625" style="4" customWidth="1"/>
    <col min="1520" max="1520" width="14.42578125" style="4" customWidth="1"/>
    <col min="1521" max="1521" width="16" style="4" customWidth="1"/>
    <col min="1522" max="1522" width="21.28515625" style="4" customWidth="1"/>
    <col min="1523" max="1523" width="1.7109375" style="4" customWidth="1"/>
    <col min="1524" max="1524" width="17.5703125" style="4" customWidth="1"/>
    <col min="1525" max="1525" width="15.140625" style="4" customWidth="1"/>
    <col min="1526" max="1526" width="15.7109375" style="4" customWidth="1"/>
    <col min="1527" max="1527" width="24.42578125" style="4" customWidth="1"/>
    <col min="1528" max="1528" width="1.7109375" style="4" customWidth="1"/>
    <col min="1529" max="1529" width="20" style="4" customWidth="1"/>
    <col min="1530" max="1530" width="15.140625" style="4" customWidth="1"/>
    <col min="1531" max="1531" width="18.42578125" style="4" customWidth="1"/>
    <col min="1532" max="1532" width="22.28515625" style="4" customWidth="1"/>
    <col min="1533" max="1533" width="17.85546875" style="4" customWidth="1"/>
    <col min="1534" max="1765" width="11" style="4"/>
    <col min="1766" max="1766" width="2.7109375" style="4" customWidth="1"/>
    <col min="1767" max="1767" width="8.140625" style="4" customWidth="1"/>
    <col min="1768" max="1768" width="18.7109375" style="4" customWidth="1"/>
    <col min="1769" max="1769" width="17.140625" style="4" customWidth="1"/>
    <col min="1770" max="1770" width="19" style="4" customWidth="1"/>
    <col min="1771" max="1771" width="17.140625" style="4" customWidth="1"/>
    <col min="1772" max="1772" width="47.7109375" style="4" customWidth="1"/>
    <col min="1773" max="1773" width="15.42578125" style="4" customWidth="1"/>
    <col min="1774" max="1774" width="1.7109375" style="4" customWidth="1"/>
    <col min="1775" max="1775" width="22.28515625" style="4" customWidth="1"/>
    <col min="1776" max="1776" width="14.42578125" style="4" customWidth="1"/>
    <col min="1777" max="1777" width="16" style="4" customWidth="1"/>
    <col min="1778" max="1778" width="21.28515625" style="4" customWidth="1"/>
    <col min="1779" max="1779" width="1.7109375" style="4" customWidth="1"/>
    <col min="1780" max="1780" width="17.5703125" style="4" customWidth="1"/>
    <col min="1781" max="1781" width="15.140625" style="4" customWidth="1"/>
    <col min="1782" max="1782" width="15.7109375" style="4" customWidth="1"/>
    <col min="1783" max="1783" width="24.42578125" style="4" customWidth="1"/>
    <col min="1784" max="1784" width="1.7109375" style="4" customWidth="1"/>
    <col min="1785" max="1785" width="20" style="4" customWidth="1"/>
    <col min="1786" max="1786" width="15.140625" style="4" customWidth="1"/>
    <col min="1787" max="1787" width="18.42578125" style="4" customWidth="1"/>
    <col min="1788" max="1788" width="22.28515625" style="4" customWidth="1"/>
    <col min="1789" max="1789" width="17.85546875" style="4" customWidth="1"/>
    <col min="1790" max="2021" width="11" style="4"/>
    <col min="2022" max="2022" width="2.7109375" style="4" customWidth="1"/>
    <col min="2023" max="2023" width="8.140625" style="4" customWidth="1"/>
    <col min="2024" max="2024" width="18.7109375" style="4" customWidth="1"/>
    <col min="2025" max="2025" width="17.140625" style="4" customWidth="1"/>
    <col min="2026" max="2026" width="19" style="4" customWidth="1"/>
    <col min="2027" max="2027" width="17.140625" style="4" customWidth="1"/>
    <col min="2028" max="2028" width="47.7109375" style="4" customWidth="1"/>
    <col min="2029" max="2029" width="15.42578125" style="4" customWidth="1"/>
    <col min="2030" max="2030" width="1.7109375" style="4" customWidth="1"/>
    <col min="2031" max="2031" width="22.28515625" style="4" customWidth="1"/>
    <col min="2032" max="2032" width="14.42578125" style="4" customWidth="1"/>
    <col min="2033" max="2033" width="16" style="4" customWidth="1"/>
    <col min="2034" max="2034" width="21.28515625" style="4" customWidth="1"/>
    <col min="2035" max="2035" width="1.7109375" style="4" customWidth="1"/>
    <col min="2036" max="2036" width="17.5703125" style="4" customWidth="1"/>
    <col min="2037" max="2037" width="15.140625" style="4" customWidth="1"/>
    <col min="2038" max="2038" width="15.7109375" style="4" customWidth="1"/>
    <col min="2039" max="2039" width="24.42578125" style="4" customWidth="1"/>
    <col min="2040" max="2040" width="1.7109375" style="4" customWidth="1"/>
    <col min="2041" max="2041" width="20" style="4" customWidth="1"/>
    <col min="2042" max="2042" width="15.140625" style="4" customWidth="1"/>
    <col min="2043" max="2043" width="18.42578125" style="4" customWidth="1"/>
    <col min="2044" max="2044" width="22.28515625" style="4" customWidth="1"/>
    <col min="2045" max="2045" width="17.85546875" style="4" customWidth="1"/>
    <col min="2046" max="2277" width="11" style="4"/>
    <col min="2278" max="2278" width="2.7109375" style="4" customWidth="1"/>
    <col min="2279" max="2279" width="8.140625" style="4" customWidth="1"/>
    <col min="2280" max="2280" width="18.7109375" style="4" customWidth="1"/>
    <col min="2281" max="2281" width="17.140625" style="4" customWidth="1"/>
    <col min="2282" max="2282" width="19" style="4" customWidth="1"/>
    <col min="2283" max="2283" width="17.140625" style="4" customWidth="1"/>
    <col min="2284" max="2284" width="47.7109375" style="4" customWidth="1"/>
    <col min="2285" max="2285" width="15.42578125" style="4" customWidth="1"/>
    <col min="2286" max="2286" width="1.7109375" style="4" customWidth="1"/>
    <col min="2287" max="2287" width="22.28515625" style="4" customWidth="1"/>
    <col min="2288" max="2288" width="14.42578125" style="4" customWidth="1"/>
    <col min="2289" max="2289" width="16" style="4" customWidth="1"/>
    <col min="2290" max="2290" width="21.28515625" style="4" customWidth="1"/>
    <col min="2291" max="2291" width="1.7109375" style="4" customWidth="1"/>
    <col min="2292" max="2292" width="17.5703125" style="4" customWidth="1"/>
    <col min="2293" max="2293" width="15.140625" style="4" customWidth="1"/>
    <col min="2294" max="2294" width="15.7109375" style="4" customWidth="1"/>
    <col min="2295" max="2295" width="24.42578125" style="4" customWidth="1"/>
    <col min="2296" max="2296" width="1.7109375" style="4" customWidth="1"/>
    <col min="2297" max="2297" width="20" style="4" customWidth="1"/>
    <col min="2298" max="2298" width="15.140625" style="4" customWidth="1"/>
    <col min="2299" max="2299" width="18.42578125" style="4" customWidth="1"/>
    <col min="2300" max="2300" width="22.28515625" style="4" customWidth="1"/>
    <col min="2301" max="2301" width="17.85546875" style="4" customWidth="1"/>
    <col min="2302" max="2533" width="11" style="4"/>
    <col min="2534" max="2534" width="2.7109375" style="4" customWidth="1"/>
    <col min="2535" max="2535" width="8.140625" style="4" customWidth="1"/>
    <col min="2536" max="2536" width="18.7109375" style="4" customWidth="1"/>
    <col min="2537" max="2537" width="17.140625" style="4" customWidth="1"/>
    <col min="2538" max="2538" width="19" style="4" customWidth="1"/>
    <col min="2539" max="2539" width="17.140625" style="4" customWidth="1"/>
    <col min="2540" max="2540" width="47.7109375" style="4" customWidth="1"/>
    <col min="2541" max="2541" width="15.42578125" style="4" customWidth="1"/>
    <col min="2542" max="2542" width="1.7109375" style="4" customWidth="1"/>
    <col min="2543" max="2543" width="22.28515625" style="4" customWidth="1"/>
    <col min="2544" max="2544" width="14.42578125" style="4" customWidth="1"/>
    <col min="2545" max="2545" width="16" style="4" customWidth="1"/>
    <col min="2546" max="2546" width="21.28515625" style="4" customWidth="1"/>
    <col min="2547" max="2547" width="1.7109375" style="4" customWidth="1"/>
    <col min="2548" max="2548" width="17.5703125" style="4" customWidth="1"/>
    <col min="2549" max="2549" width="15.140625" style="4" customWidth="1"/>
    <col min="2550" max="2550" width="15.7109375" style="4" customWidth="1"/>
    <col min="2551" max="2551" width="24.42578125" style="4" customWidth="1"/>
    <col min="2552" max="2552" width="1.7109375" style="4" customWidth="1"/>
    <col min="2553" max="2553" width="20" style="4" customWidth="1"/>
    <col min="2554" max="2554" width="15.140625" style="4" customWidth="1"/>
    <col min="2555" max="2555" width="18.42578125" style="4" customWidth="1"/>
    <col min="2556" max="2556" width="22.28515625" style="4" customWidth="1"/>
    <col min="2557" max="2557" width="17.85546875" style="4" customWidth="1"/>
    <col min="2558" max="2789" width="11" style="4"/>
    <col min="2790" max="2790" width="2.7109375" style="4" customWidth="1"/>
    <col min="2791" max="2791" width="8.140625" style="4" customWidth="1"/>
    <col min="2792" max="2792" width="18.7109375" style="4" customWidth="1"/>
    <col min="2793" max="2793" width="17.140625" style="4" customWidth="1"/>
    <col min="2794" max="2794" width="19" style="4" customWidth="1"/>
    <col min="2795" max="2795" width="17.140625" style="4" customWidth="1"/>
    <col min="2796" max="2796" width="47.7109375" style="4" customWidth="1"/>
    <col min="2797" max="2797" width="15.42578125" style="4" customWidth="1"/>
    <col min="2798" max="2798" width="1.7109375" style="4" customWidth="1"/>
    <col min="2799" max="2799" width="22.28515625" style="4" customWidth="1"/>
    <col min="2800" max="2800" width="14.42578125" style="4" customWidth="1"/>
    <col min="2801" max="2801" width="16" style="4" customWidth="1"/>
    <col min="2802" max="2802" width="21.28515625" style="4" customWidth="1"/>
    <col min="2803" max="2803" width="1.7109375" style="4" customWidth="1"/>
    <col min="2804" max="2804" width="17.5703125" style="4" customWidth="1"/>
    <col min="2805" max="2805" width="15.140625" style="4" customWidth="1"/>
    <col min="2806" max="2806" width="15.7109375" style="4" customWidth="1"/>
    <col min="2807" max="2807" width="24.42578125" style="4" customWidth="1"/>
    <col min="2808" max="2808" width="1.7109375" style="4" customWidth="1"/>
    <col min="2809" max="2809" width="20" style="4" customWidth="1"/>
    <col min="2810" max="2810" width="15.140625" style="4" customWidth="1"/>
    <col min="2811" max="2811" width="18.42578125" style="4" customWidth="1"/>
    <col min="2812" max="2812" width="22.28515625" style="4" customWidth="1"/>
    <col min="2813" max="2813" width="17.85546875" style="4" customWidth="1"/>
    <col min="2814" max="3045" width="11" style="4"/>
    <col min="3046" max="3046" width="2.7109375" style="4" customWidth="1"/>
    <col min="3047" max="3047" width="8.140625" style="4" customWidth="1"/>
    <col min="3048" max="3048" width="18.7109375" style="4" customWidth="1"/>
    <col min="3049" max="3049" width="17.140625" style="4" customWidth="1"/>
    <col min="3050" max="3050" width="19" style="4" customWidth="1"/>
    <col min="3051" max="3051" width="17.140625" style="4" customWidth="1"/>
    <col min="3052" max="3052" width="47.7109375" style="4" customWidth="1"/>
    <col min="3053" max="3053" width="15.42578125" style="4" customWidth="1"/>
    <col min="3054" max="3054" width="1.7109375" style="4" customWidth="1"/>
    <col min="3055" max="3055" width="22.28515625" style="4" customWidth="1"/>
    <col min="3056" max="3056" width="14.42578125" style="4" customWidth="1"/>
    <col min="3057" max="3057" width="16" style="4" customWidth="1"/>
    <col min="3058" max="3058" width="21.28515625" style="4" customWidth="1"/>
    <col min="3059" max="3059" width="1.7109375" style="4" customWidth="1"/>
    <col min="3060" max="3060" width="17.5703125" style="4" customWidth="1"/>
    <col min="3061" max="3061" width="15.140625" style="4" customWidth="1"/>
    <col min="3062" max="3062" width="15.7109375" style="4" customWidth="1"/>
    <col min="3063" max="3063" width="24.42578125" style="4" customWidth="1"/>
    <col min="3064" max="3064" width="1.7109375" style="4" customWidth="1"/>
    <col min="3065" max="3065" width="20" style="4" customWidth="1"/>
    <col min="3066" max="3066" width="15.140625" style="4" customWidth="1"/>
    <col min="3067" max="3067" width="18.42578125" style="4" customWidth="1"/>
    <col min="3068" max="3068" width="22.28515625" style="4" customWidth="1"/>
    <col min="3069" max="3069" width="17.85546875" style="4" customWidth="1"/>
    <col min="3070" max="3301" width="11" style="4"/>
    <col min="3302" max="3302" width="2.7109375" style="4" customWidth="1"/>
    <col min="3303" max="3303" width="8.140625" style="4" customWidth="1"/>
    <col min="3304" max="3304" width="18.7109375" style="4" customWidth="1"/>
    <col min="3305" max="3305" width="17.140625" style="4" customWidth="1"/>
    <col min="3306" max="3306" width="19" style="4" customWidth="1"/>
    <col min="3307" max="3307" width="17.140625" style="4" customWidth="1"/>
    <col min="3308" max="3308" width="47.7109375" style="4" customWidth="1"/>
    <col min="3309" max="3309" width="15.42578125" style="4" customWidth="1"/>
    <col min="3310" max="3310" width="1.7109375" style="4" customWidth="1"/>
    <col min="3311" max="3311" width="22.28515625" style="4" customWidth="1"/>
    <col min="3312" max="3312" width="14.42578125" style="4" customWidth="1"/>
    <col min="3313" max="3313" width="16" style="4" customWidth="1"/>
    <col min="3314" max="3314" width="21.28515625" style="4" customWidth="1"/>
    <col min="3315" max="3315" width="1.7109375" style="4" customWidth="1"/>
    <col min="3316" max="3316" width="17.5703125" style="4" customWidth="1"/>
    <col min="3317" max="3317" width="15.140625" style="4" customWidth="1"/>
    <col min="3318" max="3318" width="15.7109375" style="4" customWidth="1"/>
    <col min="3319" max="3319" width="24.42578125" style="4" customWidth="1"/>
    <col min="3320" max="3320" width="1.7109375" style="4" customWidth="1"/>
    <col min="3321" max="3321" width="20" style="4" customWidth="1"/>
    <col min="3322" max="3322" width="15.140625" style="4" customWidth="1"/>
    <col min="3323" max="3323" width="18.42578125" style="4" customWidth="1"/>
    <col min="3324" max="3324" width="22.28515625" style="4" customWidth="1"/>
    <col min="3325" max="3325" width="17.85546875" style="4" customWidth="1"/>
    <col min="3326" max="3557" width="11" style="4"/>
    <col min="3558" max="3558" width="2.7109375" style="4" customWidth="1"/>
    <col min="3559" max="3559" width="8.140625" style="4" customWidth="1"/>
    <col min="3560" max="3560" width="18.7109375" style="4" customWidth="1"/>
    <col min="3561" max="3561" width="17.140625" style="4" customWidth="1"/>
    <col min="3562" max="3562" width="19" style="4" customWidth="1"/>
    <col min="3563" max="3563" width="17.140625" style="4" customWidth="1"/>
    <col min="3564" max="3564" width="47.7109375" style="4" customWidth="1"/>
    <col min="3565" max="3565" width="15.42578125" style="4" customWidth="1"/>
    <col min="3566" max="3566" width="1.7109375" style="4" customWidth="1"/>
    <col min="3567" max="3567" width="22.28515625" style="4" customWidth="1"/>
    <col min="3568" max="3568" width="14.42578125" style="4" customWidth="1"/>
    <col min="3569" max="3569" width="16" style="4" customWidth="1"/>
    <col min="3570" max="3570" width="21.28515625" style="4" customWidth="1"/>
    <col min="3571" max="3571" width="1.7109375" style="4" customWidth="1"/>
    <col min="3572" max="3572" width="17.5703125" style="4" customWidth="1"/>
    <col min="3573" max="3573" width="15.140625" style="4" customWidth="1"/>
    <col min="3574" max="3574" width="15.7109375" style="4" customWidth="1"/>
    <col min="3575" max="3575" width="24.42578125" style="4" customWidth="1"/>
    <col min="3576" max="3576" width="1.7109375" style="4" customWidth="1"/>
    <col min="3577" max="3577" width="20" style="4" customWidth="1"/>
    <col min="3578" max="3578" width="15.140625" style="4" customWidth="1"/>
    <col min="3579" max="3579" width="18.42578125" style="4" customWidth="1"/>
    <col min="3580" max="3580" width="22.28515625" style="4" customWidth="1"/>
    <col min="3581" max="3581" width="17.85546875" style="4" customWidth="1"/>
    <col min="3582" max="3813" width="11" style="4"/>
    <col min="3814" max="3814" width="2.7109375" style="4" customWidth="1"/>
    <col min="3815" max="3815" width="8.140625" style="4" customWidth="1"/>
    <col min="3816" max="3816" width="18.7109375" style="4" customWidth="1"/>
    <col min="3817" max="3817" width="17.140625" style="4" customWidth="1"/>
    <col min="3818" max="3818" width="19" style="4" customWidth="1"/>
    <col min="3819" max="3819" width="17.140625" style="4" customWidth="1"/>
    <col min="3820" max="3820" width="47.7109375" style="4" customWidth="1"/>
    <col min="3821" max="3821" width="15.42578125" style="4" customWidth="1"/>
    <col min="3822" max="3822" width="1.7109375" style="4" customWidth="1"/>
    <col min="3823" max="3823" width="22.28515625" style="4" customWidth="1"/>
    <col min="3824" max="3824" width="14.42578125" style="4" customWidth="1"/>
    <col min="3825" max="3825" width="16" style="4" customWidth="1"/>
    <col min="3826" max="3826" width="21.28515625" style="4" customWidth="1"/>
    <col min="3827" max="3827" width="1.7109375" style="4" customWidth="1"/>
    <col min="3828" max="3828" width="17.5703125" style="4" customWidth="1"/>
    <col min="3829" max="3829" width="15.140625" style="4" customWidth="1"/>
    <col min="3830" max="3830" width="15.7109375" style="4" customWidth="1"/>
    <col min="3831" max="3831" width="24.42578125" style="4" customWidth="1"/>
    <col min="3832" max="3832" width="1.7109375" style="4" customWidth="1"/>
    <col min="3833" max="3833" width="20" style="4" customWidth="1"/>
    <col min="3834" max="3834" width="15.140625" style="4" customWidth="1"/>
    <col min="3835" max="3835" width="18.42578125" style="4" customWidth="1"/>
    <col min="3836" max="3836" width="22.28515625" style="4" customWidth="1"/>
    <col min="3837" max="3837" width="17.85546875" style="4" customWidth="1"/>
    <col min="3838" max="4069" width="11" style="4"/>
    <col min="4070" max="4070" width="2.7109375" style="4" customWidth="1"/>
    <col min="4071" max="4071" width="8.140625" style="4" customWidth="1"/>
    <col min="4072" max="4072" width="18.7109375" style="4" customWidth="1"/>
    <col min="4073" max="4073" width="17.140625" style="4" customWidth="1"/>
    <col min="4074" max="4074" width="19" style="4" customWidth="1"/>
    <col min="4075" max="4075" width="17.140625" style="4" customWidth="1"/>
    <col min="4076" max="4076" width="47.7109375" style="4" customWidth="1"/>
    <col min="4077" max="4077" width="15.42578125" style="4" customWidth="1"/>
    <col min="4078" max="4078" width="1.7109375" style="4" customWidth="1"/>
    <col min="4079" max="4079" width="22.28515625" style="4" customWidth="1"/>
    <col min="4080" max="4080" width="14.42578125" style="4" customWidth="1"/>
    <col min="4081" max="4081" width="16" style="4" customWidth="1"/>
    <col min="4082" max="4082" width="21.28515625" style="4" customWidth="1"/>
    <col min="4083" max="4083" width="1.7109375" style="4" customWidth="1"/>
    <col min="4084" max="4084" width="17.5703125" style="4" customWidth="1"/>
    <col min="4085" max="4085" width="15.140625" style="4" customWidth="1"/>
    <col min="4086" max="4086" width="15.7109375" style="4" customWidth="1"/>
    <col min="4087" max="4087" width="24.42578125" style="4" customWidth="1"/>
    <col min="4088" max="4088" width="1.7109375" style="4" customWidth="1"/>
    <col min="4089" max="4089" width="20" style="4" customWidth="1"/>
    <col min="4090" max="4090" width="15.140625" style="4" customWidth="1"/>
    <col min="4091" max="4091" width="18.42578125" style="4" customWidth="1"/>
    <col min="4092" max="4092" width="22.28515625" style="4" customWidth="1"/>
    <col min="4093" max="4093" width="17.85546875" style="4" customWidth="1"/>
    <col min="4094" max="4325" width="11" style="4"/>
    <col min="4326" max="4326" width="2.7109375" style="4" customWidth="1"/>
    <col min="4327" max="4327" width="8.140625" style="4" customWidth="1"/>
    <col min="4328" max="4328" width="18.7109375" style="4" customWidth="1"/>
    <col min="4329" max="4329" width="17.140625" style="4" customWidth="1"/>
    <col min="4330" max="4330" width="19" style="4" customWidth="1"/>
    <col min="4331" max="4331" width="17.140625" style="4" customWidth="1"/>
    <col min="4332" max="4332" width="47.7109375" style="4" customWidth="1"/>
    <col min="4333" max="4333" width="15.42578125" style="4" customWidth="1"/>
    <col min="4334" max="4334" width="1.7109375" style="4" customWidth="1"/>
    <col min="4335" max="4335" width="22.28515625" style="4" customWidth="1"/>
    <col min="4336" max="4336" width="14.42578125" style="4" customWidth="1"/>
    <col min="4337" max="4337" width="16" style="4" customWidth="1"/>
    <col min="4338" max="4338" width="21.28515625" style="4" customWidth="1"/>
    <col min="4339" max="4339" width="1.7109375" style="4" customWidth="1"/>
    <col min="4340" max="4340" width="17.5703125" style="4" customWidth="1"/>
    <col min="4341" max="4341" width="15.140625" style="4" customWidth="1"/>
    <col min="4342" max="4342" width="15.7109375" style="4" customWidth="1"/>
    <col min="4343" max="4343" width="24.42578125" style="4" customWidth="1"/>
    <col min="4344" max="4344" width="1.7109375" style="4" customWidth="1"/>
    <col min="4345" max="4345" width="20" style="4" customWidth="1"/>
    <col min="4346" max="4346" width="15.140625" style="4" customWidth="1"/>
    <col min="4347" max="4347" width="18.42578125" style="4" customWidth="1"/>
    <col min="4348" max="4348" width="22.28515625" style="4" customWidth="1"/>
    <col min="4349" max="4349" width="17.85546875" style="4" customWidth="1"/>
    <col min="4350" max="4581" width="11" style="4"/>
    <col min="4582" max="4582" width="2.7109375" style="4" customWidth="1"/>
    <col min="4583" max="4583" width="8.140625" style="4" customWidth="1"/>
    <col min="4584" max="4584" width="18.7109375" style="4" customWidth="1"/>
    <col min="4585" max="4585" width="17.140625" style="4" customWidth="1"/>
    <col min="4586" max="4586" width="19" style="4" customWidth="1"/>
    <col min="4587" max="4587" width="17.140625" style="4" customWidth="1"/>
    <col min="4588" max="4588" width="47.7109375" style="4" customWidth="1"/>
    <col min="4589" max="4589" width="15.42578125" style="4" customWidth="1"/>
    <col min="4590" max="4590" width="1.7109375" style="4" customWidth="1"/>
    <col min="4591" max="4591" width="22.28515625" style="4" customWidth="1"/>
    <col min="4592" max="4592" width="14.42578125" style="4" customWidth="1"/>
    <col min="4593" max="4593" width="16" style="4" customWidth="1"/>
    <col min="4594" max="4594" width="21.28515625" style="4" customWidth="1"/>
    <col min="4595" max="4595" width="1.7109375" style="4" customWidth="1"/>
    <col min="4596" max="4596" width="17.5703125" style="4" customWidth="1"/>
    <col min="4597" max="4597" width="15.140625" style="4" customWidth="1"/>
    <col min="4598" max="4598" width="15.7109375" style="4" customWidth="1"/>
    <col min="4599" max="4599" width="24.42578125" style="4" customWidth="1"/>
    <col min="4600" max="4600" width="1.7109375" style="4" customWidth="1"/>
    <col min="4601" max="4601" width="20" style="4" customWidth="1"/>
    <col min="4602" max="4602" width="15.140625" style="4" customWidth="1"/>
    <col min="4603" max="4603" width="18.42578125" style="4" customWidth="1"/>
    <col min="4604" max="4604" width="22.28515625" style="4" customWidth="1"/>
    <col min="4605" max="4605" width="17.85546875" style="4" customWidth="1"/>
    <col min="4606" max="4837" width="11" style="4"/>
    <col min="4838" max="4838" width="2.7109375" style="4" customWidth="1"/>
    <col min="4839" max="4839" width="8.140625" style="4" customWidth="1"/>
    <col min="4840" max="4840" width="18.7109375" style="4" customWidth="1"/>
    <col min="4841" max="4841" width="17.140625" style="4" customWidth="1"/>
    <col min="4842" max="4842" width="19" style="4" customWidth="1"/>
    <col min="4843" max="4843" width="17.140625" style="4" customWidth="1"/>
    <col min="4844" max="4844" width="47.7109375" style="4" customWidth="1"/>
    <col min="4845" max="4845" width="15.42578125" style="4" customWidth="1"/>
    <col min="4846" max="4846" width="1.7109375" style="4" customWidth="1"/>
    <col min="4847" max="4847" width="22.28515625" style="4" customWidth="1"/>
    <col min="4848" max="4848" width="14.42578125" style="4" customWidth="1"/>
    <col min="4849" max="4849" width="16" style="4" customWidth="1"/>
    <col min="4850" max="4850" width="21.28515625" style="4" customWidth="1"/>
    <col min="4851" max="4851" width="1.7109375" style="4" customWidth="1"/>
    <col min="4852" max="4852" width="17.5703125" style="4" customWidth="1"/>
    <col min="4853" max="4853" width="15.140625" style="4" customWidth="1"/>
    <col min="4854" max="4854" width="15.7109375" style="4" customWidth="1"/>
    <col min="4855" max="4855" width="24.42578125" style="4" customWidth="1"/>
    <col min="4856" max="4856" width="1.7109375" style="4" customWidth="1"/>
    <col min="4857" max="4857" width="20" style="4" customWidth="1"/>
    <col min="4858" max="4858" width="15.140625" style="4" customWidth="1"/>
    <col min="4859" max="4859" width="18.42578125" style="4" customWidth="1"/>
    <col min="4860" max="4860" width="22.28515625" style="4" customWidth="1"/>
    <col min="4861" max="4861" width="17.85546875" style="4" customWidth="1"/>
    <col min="4862" max="5093" width="11" style="4"/>
    <col min="5094" max="5094" width="2.7109375" style="4" customWidth="1"/>
    <col min="5095" max="5095" width="8.140625" style="4" customWidth="1"/>
    <col min="5096" max="5096" width="18.7109375" style="4" customWidth="1"/>
    <col min="5097" max="5097" width="17.140625" style="4" customWidth="1"/>
    <col min="5098" max="5098" width="19" style="4" customWidth="1"/>
    <col min="5099" max="5099" width="17.140625" style="4" customWidth="1"/>
    <col min="5100" max="5100" width="47.7109375" style="4" customWidth="1"/>
    <col min="5101" max="5101" width="15.42578125" style="4" customWidth="1"/>
    <col min="5102" max="5102" width="1.7109375" style="4" customWidth="1"/>
    <col min="5103" max="5103" width="22.28515625" style="4" customWidth="1"/>
    <col min="5104" max="5104" width="14.42578125" style="4" customWidth="1"/>
    <col min="5105" max="5105" width="16" style="4" customWidth="1"/>
    <col min="5106" max="5106" width="21.28515625" style="4" customWidth="1"/>
    <col min="5107" max="5107" width="1.7109375" style="4" customWidth="1"/>
    <col min="5108" max="5108" width="17.5703125" style="4" customWidth="1"/>
    <col min="5109" max="5109" width="15.140625" style="4" customWidth="1"/>
    <col min="5110" max="5110" width="15.7109375" style="4" customWidth="1"/>
    <col min="5111" max="5111" width="24.42578125" style="4" customWidth="1"/>
    <col min="5112" max="5112" width="1.7109375" style="4" customWidth="1"/>
    <col min="5113" max="5113" width="20" style="4" customWidth="1"/>
    <col min="5114" max="5114" width="15.140625" style="4" customWidth="1"/>
    <col min="5115" max="5115" width="18.42578125" style="4" customWidth="1"/>
    <col min="5116" max="5116" width="22.28515625" style="4" customWidth="1"/>
    <col min="5117" max="5117" width="17.85546875" style="4" customWidth="1"/>
    <col min="5118" max="5349" width="11" style="4"/>
    <col min="5350" max="5350" width="2.7109375" style="4" customWidth="1"/>
    <col min="5351" max="5351" width="8.140625" style="4" customWidth="1"/>
    <col min="5352" max="5352" width="18.7109375" style="4" customWidth="1"/>
    <col min="5353" max="5353" width="17.140625" style="4" customWidth="1"/>
    <col min="5354" max="5354" width="19" style="4" customWidth="1"/>
    <col min="5355" max="5355" width="17.140625" style="4" customWidth="1"/>
    <col min="5356" max="5356" width="47.7109375" style="4" customWidth="1"/>
    <col min="5357" max="5357" width="15.42578125" style="4" customWidth="1"/>
    <col min="5358" max="5358" width="1.7109375" style="4" customWidth="1"/>
    <col min="5359" max="5359" width="22.28515625" style="4" customWidth="1"/>
    <col min="5360" max="5360" width="14.42578125" style="4" customWidth="1"/>
    <col min="5361" max="5361" width="16" style="4" customWidth="1"/>
    <col min="5362" max="5362" width="21.28515625" style="4" customWidth="1"/>
    <col min="5363" max="5363" width="1.7109375" style="4" customWidth="1"/>
    <col min="5364" max="5364" width="17.5703125" style="4" customWidth="1"/>
    <col min="5365" max="5365" width="15.140625" style="4" customWidth="1"/>
    <col min="5366" max="5366" width="15.7109375" style="4" customWidth="1"/>
    <col min="5367" max="5367" width="24.42578125" style="4" customWidth="1"/>
    <col min="5368" max="5368" width="1.7109375" style="4" customWidth="1"/>
    <col min="5369" max="5369" width="20" style="4" customWidth="1"/>
    <col min="5370" max="5370" width="15.140625" style="4" customWidth="1"/>
    <col min="5371" max="5371" width="18.42578125" style="4" customWidth="1"/>
    <col min="5372" max="5372" width="22.28515625" style="4" customWidth="1"/>
    <col min="5373" max="5373" width="17.85546875" style="4" customWidth="1"/>
    <col min="5374" max="5605" width="11" style="4"/>
    <col min="5606" max="5606" width="2.7109375" style="4" customWidth="1"/>
    <col min="5607" max="5607" width="8.140625" style="4" customWidth="1"/>
    <col min="5608" max="5608" width="18.7109375" style="4" customWidth="1"/>
    <col min="5609" max="5609" width="17.140625" style="4" customWidth="1"/>
    <col min="5610" max="5610" width="19" style="4" customWidth="1"/>
    <col min="5611" max="5611" width="17.140625" style="4" customWidth="1"/>
    <col min="5612" max="5612" width="47.7109375" style="4" customWidth="1"/>
    <col min="5613" max="5613" width="15.42578125" style="4" customWidth="1"/>
    <col min="5614" max="5614" width="1.7109375" style="4" customWidth="1"/>
    <col min="5615" max="5615" width="22.28515625" style="4" customWidth="1"/>
    <col min="5616" max="5616" width="14.42578125" style="4" customWidth="1"/>
    <col min="5617" max="5617" width="16" style="4" customWidth="1"/>
    <col min="5618" max="5618" width="21.28515625" style="4" customWidth="1"/>
    <col min="5619" max="5619" width="1.7109375" style="4" customWidth="1"/>
    <col min="5620" max="5620" width="17.5703125" style="4" customWidth="1"/>
    <col min="5621" max="5621" width="15.140625" style="4" customWidth="1"/>
    <col min="5622" max="5622" width="15.7109375" style="4" customWidth="1"/>
    <col min="5623" max="5623" width="24.42578125" style="4" customWidth="1"/>
    <col min="5624" max="5624" width="1.7109375" style="4" customWidth="1"/>
    <col min="5625" max="5625" width="20" style="4" customWidth="1"/>
    <col min="5626" max="5626" width="15.140625" style="4" customWidth="1"/>
    <col min="5627" max="5627" width="18.42578125" style="4" customWidth="1"/>
    <col min="5628" max="5628" width="22.28515625" style="4" customWidth="1"/>
    <col min="5629" max="5629" width="17.85546875" style="4" customWidth="1"/>
    <col min="5630" max="5861" width="11" style="4"/>
    <col min="5862" max="5862" width="2.7109375" style="4" customWidth="1"/>
    <col min="5863" max="5863" width="8.140625" style="4" customWidth="1"/>
    <col min="5864" max="5864" width="18.7109375" style="4" customWidth="1"/>
    <col min="5865" max="5865" width="17.140625" style="4" customWidth="1"/>
    <col min="5866" max="5866" width="19" style="4" customWidth="1"/>
    <col min="5867" max="5867" width="17.140625" style="4" customWidth="1"/>
    <col min="5868" max="5868" width="47.7109375" style="4" customWidth="1"/>
    <col min="5869" max="5869" width="15.42578125" style="4" customWidth="1"/>
    <col min="5870" max="5870" width="1.7109375" style="4" customWidth="1"/>
    <col min="5871" max="5871" width="22.28515625" style="4" customWidth="1"/>
    <col min="5872" max="5872" width="14.42578125" style="4" customWidth="1"/>
    <col min="5873" max="5873" width="16" style="4" customWidth="1"/>
    <col min="5874" max="5874" width="21.28515625" style="4" customWidth="1"/>
    <col min="5875" max="5875" width="1.7109375" style="4" customWidth="1"/>
    <col min="5876" max="5876" width="17.5703125" style="4" customWidth="1"/>
    <col min="5877" max="5877" width="15.140625" style="4" customWidth="1"/>
    <col min="5878" max="5878" width="15.7109375" style="4" customWidth="1"/>
    <col min="5879" max="5879" width="24.42578125" style="4" customWidth="1"/>
    <col min="5880" max="5880" width="1.7109375" style="4" customWidth="1"/>
    <col min="5881" max="5881" width="20" style="4" customWidth="1"/>
    <col min="5882" max="5882" width="15.140625" style="4" customWidth="1"/>
    <col min="5883" max="5883" width="18.42578125" style="4" customWidth="1"/>
    <col min="5884" max="5884" width="22.28515625" style="4" customWidth="1"/>
    <col min="5885" max="5885" width="17.85546875" style="4" customWidth="1"/>
    <col min="5886" max="6117" width="11" style="4"/>
    <col min="6118" max="6118" width="2.7109375" style="4" customWidth="1"/>
    <col min="6119" max="6119" width="8.140625" style="4" customWidth="1"/>
    <col min="6120" max="6120" width="18.7109375" style="4" customWidth="1"/>
    <col min="6121" max="6121" width="17.140625" style="4" customWidth="1"/>
    <col min="6122" max="6122" width="19" style="4" customWidth="1"/>
    <col min="6123" max="6123" width="17.140625" style="4" customWidth="1"/>
    <col min="6124" max="6124" width="47.7109375" style="4" customWidth="1"/>
    <col min="6125" max="6125" width="15.42578125" style="4" customWidth="1"/>
    <col min="6126" max="6126" width="1.7109375" style="4" customWidth="1"/>
    <col min="6127" max="6127" width="22.28515625" style="4" customWidth="1"/>
    <col min="6128" max="6128" width="14.42578125" style="4" customWidth="1"/>
    <col min="6129" max="6129" width="16" style="4" customWidth="1"/>
    <col min="6130" max="6130" width="21.28515625" style="4" customWidth="1"/>
    <col min="6131" max="6131" width="1.7109375" style="4" customWidth="1"/>
    <col min="6132" max="6132" width="17.5703125" style="4" customWidth="1"/>
    <col min="6133" max="6133" width="15.140625" style="4" customWidth="1"/>
    <col min="6134" max="6134" width="15.7109375" style="4" customWidth="1"/>
    <col min="6135" max="6135" width="24.42578125" style="4" customWidth="1"/>
    <col min="6136" max="6136" width="1.7109375" style="4" customWidth="1"/>
    <col min="6137" max="6137" width="20" style="4" customWidth="1"/>
    <col min="6138" max="6138" width="15.140625" style="4" customWidth="1"/>
    <col min="6139" max="6139" width="18.42578125" style="4" customWidth="1"/>
    <col min="6140" max="6140" width="22.28515625" style="4" customWidth="1"/>
    <col min="6141" max="6141" width="17.85546875" style="4" customWidth="1"/>
    <col min="6142" max="6373" width="11" style="4"/>
    <col min="6374" max="6374" width="2.7109375" style="4" customWidth="1"/>
    <col min="6375" max="6375" width="8.140625" style="4" customWidth="1"/>
    <col min="6376" max="6376" width="18.7109375" style="4" customWidth="1"/>
    <col min="6377" max="6377" width="17.140625" style="4" customWidth="1"/>
    <col min="6378" max="6378" width="19" style="4" customWidth="1"/>
    <col min="6379" max="6379" width="17.140625" style="4" customWidth="1"/>
    <col min="6380" max="6380" width="47.7109375" style="4" customWidth="1"/>
    <col min="6381" max="6381" width="15.42578125" style="4" customWidth="1"/>
    <col min="6382" max="6382" width="1.7109375" style="4" customWidth="1"/>
    <col min="6383" max="6383" width="22.28515625" style="4" customWidth="1"/>
    <col min="6384" max="6384" width="14.42578125" style="4" customWidth="1"/>
    <col min="6385" max="6385" width="16" style="4" customWidth="1"/>
    <col min="6386" max="6386" width="21.28515625" style="4" customWidth="1"/>
    <col min="6387" max="6387" width="1.7109375" style="4" customWidth="1"/>
    <col min="6388" max="6388" width="17.5703125" style="4" customWidth="1"/>
    <col min="6389" max="6389" width="15.140625" style="4" customWidth="1"/>
    <col min="6390" max="6390" width="15.7109375" style="4" customWidth="1"/>
    <col min="6391" max="6391" width="24.42578125" style="4" customWidth="1"/>
    <col min="6392" max="6392" width="1.7109375" style="4" customWidth="1"/>
    <col min="6393" max="6393" width="20" style="4" customWidth="1"/>
    <col min="6394" max="6394" width="15.140625" style="4" customWidth="1"/>
    <col min="6395" max="6395" width="18.42578125" style="4" customWidth="1"/>
    <col min="6396" max="6396" width="22.28515625" style="4" customWidth="1"/>
    <col min="6397" max="6397" width="17.85546875" style="4" customWidth="1"/>
    <col min="6398" max="6629" width="11" style="4"/>
    <col min="6630" max="6630" width="2.7109375" style="4" customWidth="1"/>
    <col min="6631" max="6631" width="8.140625" style="4" customWidth="1"/>
    <col min="6632" max="6632" width="18.7109375" style="4" customWidth="1"/>
    <col min="6633" max="6633" width="17.140625" style="4" customWidth="1"/>
    <col min="6634" max="6634" width="19" style="4" customWidth="1"/>
    <col min="6635" max="6635" width="17.140625" style="4" customWidth="1"/>
    <col min="6636" max="6636" width="47.7109375" style="4" customWidth="1"/>
    <col min="6637" max="6637" width="15.42578125" style="4" customWidth="1"/>
    <col min="6638" max="6638" width="1.7109375" style="4" customWidth="1"/>
    <col min="6639" max="6639" width="22.28515625" style="4" customWidth="1"/>
    <col min="6640" max="6640" width="14.42578125" style="4" customWidth="1"/>
    <col min="6641" max="6641" width="16" style="4" customWidth="1"/>
    <col min="6642" max="6642" width="21.28515625" style="4" customWidth="1"/>
    <col min="6643" max="6643" width="1.7109375" style="4" customWidth="1"/>
    <col min="6644" max="6644" width="17.5703125" style="4" customWidth="1"/>
    <col min="6645" max="6645" width="15.140625" style="4" customWidth="1"/>
    <col min="6646" max="6646" width="15.7109375" style="4" customWidth="1"/>
    <col min="6647" max="6647" width="24.42578125" style="4" customWidth="1"/>
    <col min="6648" max="6648" width="1.7109375" style="4" customWidth="1"/>
    <col min="6649" max="6649" width="20" style="4" customWidth="1"/>
    <col min="6650" max="6650" width="15.140625" style="4" customWidth="1"/>
    <col min="6651" max="6651" width="18.42578125" style="4" customWidth="1"/>
    <col min="6652" max="6652" width="22.28515625" style="4" customWidth="1"/>
    <col min="6653" max="6653" width="17.85546875" style="4" customWidth="1"/>
    <col min="6654" max="6885" width="11" style="4"/>
    <col min="6886" max="6886" width="2.7109375" style="4" customWidth="1"/>
    <col min="6887" max="6887" width="8.140625" style="4" customWidth="1"/>
    <col min="6888" max="6888" width="18.7109375" style="4" customWidth="1"/>
    <col min="6889" max="6889" width="17.140625" style="4" customWidth="1"/>
    <col min="6890" max="6890" width="19" style="4" customWidth="1"/>
    <col min="6891" max="6891" width="17.140625" style="4" customWidth="1"/>
    <col min="6892" max="6892" width="47.7109375" style="4" customWidth="1"/>
    <col min="6893" max="6893" width="15.42578125" style="4" customWidth="1"/>
    <col min="6894" max="6894" width="1.7109375" style="4" customWidth="1"/>
    <col min="6895" max="6895" width="22.28515625" style="4" customWidth="1"/>
    <col min="6896" max="6896" width="14.42578125" style="4" customWidth="1"/>
    <col min="6897" max="6897" width="16" style="4" customWidth="1"/>
    <col min="6898" max="6898" width="21.28515625" style="4" customWidth="1"/>
    <col min="6899" max="6899" width="1.7109375" style="4" customWidth="1"/>
    <col min="6900" max="6900" width="17.5703125" style="4" customWidth="1"/>
    <col min="6901" max="6901" width="15.140625" style="4" customWidth="1"/>
    <col min="6902" max="6902" width="15.7109375" style="4" customWidth="1"/>
    <col min="6903" max="6903" width="24.42578125" style="4" customWidth="1"/>
    <col min="6904" max="6904" width="1.7109375" style="4" customWidth="1"/>
    <col min="6905" max="6905" width="20" style="4" customWidth="1"/>
    <col min="6906" max="6906" width="15.140625" style="4" customWidth="1"/>
    <col min="6907" max="6907" width="18.42578125" style="4" customWidth="1"/>
    <col min="6908" max="6908" width="22.28515625" style="4" customWidth="1"/>
    <col min="6909" max="6909" width="17.85546875" style="4" customWidth="1"/>
    <col min="6910" max="7141" width="11" style="4"/>
    <col min="7142" max="7142" width="2.7109375" style="4" customWidth="1"/>
    <col min="7143" max="7143" width="8.140625" style="4" customWidth="1"/>
    <col min="7144" max="7144" width="18.7109375" style="4" customWidth="1"/>
    <col min="7145" max="7145" width="17.140625" style="4" customWidth="1"/>
    <col min="7146" max="7146" width="19" style="4" customWidth="1"/>
    <col min="7147" max="7147" width="17.140625" style="4" customWidth="1"/>
    <col min="7148" max="7148" width="47.7109375" style="4" customWidth="1"/>
    <col min="7149" max="7149" width="15.42578125" style="4" customWidth="1"/>
    <col min="7150" max="7150" width="1.7109375" style="4" customWidth="1"/>
    <col min="7151" max="7151" width="22.28515625" style="4" customWidth="1"/>
    <col min="7152" max="7152" width="14.42578125" style="4" customWidth="1"/>
    <col min="7153" max="7153" width="16" style="4" customWidth="1"/>
    <col min="7154" max="7154" width="21.28515625" style="4" customWidth="1"/>
    <col min="7155" max="7155" width="1.7109375" style="4" customWidth="1"/>
    <col min="7156" max="7156" width="17.5703125" style="4" customWidth="1"/>
    <col min="7157" max="7157" width="15.140625" style="4" customWidth="1"/>
    <col min="7158" max="7158" width="15.7109375" style="4" customWidth="1"/>
    <col min="7159" max="7159" width="24.42578125" style="4" customWidth="1"/>
    <col min="7160" max="7160" width="1.7109375" style="4" customWidth="1"/>
    <col min="7161" max="7161" width="20" style="4" customWidth="1"/>
    <col min="7162" max="7162" width="15.140625" style="4" customWidth="1"/>
    <col min="7163" max="7163" width="18.42578125" style="4" customWidth="1"/>
    <col min="7164" max="7164" width="22.28515625" style="4" customWidth="1"/>
    <col min="7165" max="7165" width="17.85546875" style="4" customWidth="1"/>
    <col min="7166" max="7397" width="11" style="4"/>
    <col min="7398" max="7398" width="2.7109375" style="4" customWidth="1"/>
    <col min="7399" max="7399" width="8.140625" style="4" customWidth="1"/>
    <col min="7400" max="7400" width="18.7109375" style="4" customWidth="1"/>
    <col min="7401" max="7401" width="17.140625" style="4" customWidth="1"/>
    <col min="7402" max="7402" width="19" style="4" customWidth="1"/>
    <col min="7403" max="7403" width="17.140625" style="4" customWidth="1"/>
    <col min="7404" max="7404" width="47.7109375" style="4" customWidth="1"/>
    <col min="7405" max="7405" width="15.42578125" style="4" customWidth="1"/>
    <col min="7406" max="7406" width="1.7109375" style="4" customWidth="1"/>
    <col min="7407" max="7407" width="22.28515625" style="4" customWidth="1"/>
    <col min="7408" max="7408" width="14.42578125" style="4" customWidth="1"/>
    <col min="7409" max="7409" width="16" style="4" customWidth="1"/>
    <col min="7410" max="7410" width="21.28515625" style="4" customWidth="1"/>
    <col min="7411" max="7411" width="1.7109375" style="4" customWidth="1"/>
    <col min="7412" max="7412" width="17.5703125" style="4" customWidth="1"/>
    <col min="7413" max="7413" width="15.140625" style="4" customWidth="1"/>
    <col min="7414" max="7414" width="15.7109375" style="4" customWidth="1"/>
    <col min="7415" max="7415" width="24.42578125" style="4" customWidth="1"/>
    <col min="7416" max="7416" width="1.7109375" style="4" customWidth="1"/>
    <col min="7417" max="7417" width="20" style="4" customWidth="1"/>
    <col min="7418" max="7418" width="15.140625" style="4" customWidth="1"/>
    <col min="7419" max="7419" width="18.42578125" style="4" customWidth="1"/>
    <col min="7420" max="7420" width="22.28515625" style="4" customWidth="1"/>
    <col min="7421" max="7421" width="17.85546875" style="4" customWidth="1"/>
    <col min="7422" max="7653" width="11" style="4"/>
    <col min="7654" max="7654" width="2.7109375" style="4" customWidth="1"/>
    <col min="7655" max="7655" width="8.140625" style="4" customWidth="1"/>
    <col min="7656" max="7656" width="18.7109375" style="4" customWidth="1"/>
    <col min="7657" max="7657" width="17.140625" style="4" customWidth="1"/>
    <col min="7658" max="7658" width="19" style="4" customWidth="1"/>
    <col min="7659" max="7659" width="17.140625" style="4" customWidth="1"/>
    <col min="7660" max="7660" width="47.7109375" style="4" customWidth="1"/>
    <col min="7661" max="7661" width="15.42578125" style="4" customWidth="1"/>
    <col min="7662" max="7662" width="1.7109375" style="4" customWidth="1"/>
    <col min="7663" max="7663" width="22.28515625" style="4" customWidth="1"/>
    <col min="7664" max="7664" width="14.42578125" style="4" customWidth="1"/>
    <col min="7665" max="7665" width="16" style="4" customWidth="1"/>
    <col min="7666" max="7666" width="21.28515625" style="4" customWidth="1"/>
    <col min="7667" max="7667" width="1.7109375" style="4" customWidth="1"/>
    <col min="7668" max="7668" width="17.5703125" style="4" customWidth="1"/>
    <col min="7669" max="7669" width="15.140625" style="4" customWidth="1"/>
    <col min="7670" max="7670" width="15.7109375" style="4" customWidth="1"/>
    <col min="7671" max="7671" width="24.42578125" style="4" customWidth="1"/>
    <col min="7672" max="7672" width="1.7109375" style="4" customWidth="1"/>
    <col min="7673" max="7673" width="20" style="4" customWidth="1"/>
    <col min="7674" max="7674" width="15.140625" style="4" customWidth="1"/>
    <col min="7675" max="7675" width="18.42578125" style="4" customWidth="1"/>
    <col min="7676" max="7676" width="22.28515625" style="4" customWidth="1"/>
    <col min="7677" max="7677" width="17.85546875" style="4" customWidth="1"/>
    <col min="7678" max="7909" width="11" style="4"/>
    <col min="7910" max="7910" width="2.7109375" style="4" customWidth="1"/>
    <col min="7911" max="7911" width="8.140625" style="4" customWidth="1"/>
    <col min="7912" max="7912" width="18.7109375" style="4" customWidth="1"/>
    <col min="7913" max="7913" width="17.140625" style="4" customWidth="1"/>
    <col min="7914" max="7914" width="19" style="4" customWidth="1"/>
    <col min="7915" max="7915" width="17.140625" style="4" customWidth="1"/>
    <col min="7916" max="7916" width="47.7109375" style="4" customWidth="1"/>
    <col min="7917" max="7917" width="15.42578125" style="4" customWidth="1"/>
    <col min="7918" max="7918" width="1.7109375" style="4" customWidth="1"/>
    <col min="7919" max="7919" width="22.28515625" style="4" customWidth="1"/>
    <col min="7920" max="7920" width="14.42578125" style="4" customWidth="1"/>
    <col min="7921" max="7921" width="16" style="4" customWidth="1"/>
    <col min="7922" max="7922" width="21.28515625" style="4" customWidth="1"/>
    <col min="7923" max="7923" width="1.7109375" style="4" customWidth="1"/>
    <col min="7924" max="7924" width="17.5703125" style="4" customWidth="1"/>
    <col min="7925" max="7925" width="15.140625" style="4" customWidth="1"/>
    <col min="7926" max="7926" width="15.7109375" style="4" customWidth="1"/>
    <col min="7927" max="7927" width="24.42578125" style="4" customWidth="1"/>
    <col min="7928" max="7928" width="1.7109375" style="4" customWidth="1"/>
    <col min="7929" max="7929" width="20" style="4" customWidth="1"/>
    <col min="7930" max="7930" width="15.140625" style="4" customWidth="1"/>
    <col min="7931" max="7931" width="18.42578125" style="4" customWidth="1"/>
    <col min="7932" max="7932" width="22.28515625" style="4" customWidth="1"/>
    <col min="7933" max="7933" width="17.85546875" style="4" customWidth="1"/>
    <col min="7934" max="8165" width="11" style="4"/>
    <col min="8166" max="8166" width="2.7109375" style="4" customWidth="1"/>
    <col min="8167" max="8167" width="8.140625" style="4" customWidth="1"/>
    <col min="8168" max="8168" width="18.7109375" style="4" customWidth="1"/>
    <col min="8169" max="8169" width="17.140625" style="4" customWidth="1"/>
    <col min="8170" max="8170" width="19" style="4" customWidth="1"/>
    <col min="8171" max="8171" width="17.140625" style="4" customWidth="1"/>
    <col min="8172" max="8172" width="47.7109375" style="4" customWidth="1"/>
    <col min="8173" max="8173" width="15.42578125" style="4" customWidth="1"/>
    <col min="8174" max="8174" width="1.7109375" style="4" customWidth="1"/>
    <col min="8175" max="8175" width="22.28515625" style="4" customWidth="1"/>
    <col min="8176" max="8176" width="14.42578125" style="4" customWidth="1"/>
    <col min="8177" max="8177" width="16" style="4" customWidth="1"/>
    <col min="8178" max="8178" width="21.28515625" style="4" customWidth="1"/>
    <col min="8179" max="8179" width="1.7109375" style="4" customWidth="1"/>
    <col min="8180" max="8180" width="17.5703125" style="4" customWidth="1"/>
    <col min="8181" max="8181" width="15.140625" style="4" customWidth="1"/>
    <col min="8182" max="8182" width="15.7109375" style="4" customWidth="1"/>
    <col min="8183" max="8183" width="24.42578125" style="4" customWidth="1"/>
    <col min="8184" max="8184" width="1.7109375" style="4" customWidth="1"/>
    <col min="8185" max="8185" width="20" style="4" customWidth="1"/>
    <col min="8186" max="8186" width="15.140625" style="4" customWidth="1"/>
    <col min="8187" max="8187" width="18.42578125" style="4" customWidth="1"/>
    <col min="8188" max="8188" width="22.28515625" style="4" customWidth="1"/>
    <col min="8189" max="8189" width="17.85546875" style="4" customWidth="1"/>
    <col min="8190" max="8421" width="11" style="4"/>
    <col min="8422" max="8422" width="2.7109375" style="4" customWidth="1"/>
    <col min="8423" max="8423" width="8.140625" style="4" customWidth="1"/>
    <col min="8424" max="8424" width="18.7109375" style="4" customWidth="1"/>
    <col min="8425" max="8425" width="17.140625" style="4" customWidth="1"/>
    <col min="8426" max="8426" width="19" style="4" customWidth="1"/>
    <col min="8427" max="8427" width="17.140625" style="4" customWidth="1"/>
    <col min="8428" max="8428" width="47.7109375" style="4" customWidth="1"/>
    <col min="8429" max="8429" width="15.42578125" style="4" customWidth="1"/>
    <col min="8430" max="8430" width="1.7109375" style="4" customWidth="1"/>
    <col min="8431" max="8431" width="22.28515625" style="4" customWidth="1"/>
    <col min="8432" max="8432" width="14.42578125" style="4" customWidth="1"/>
    <col min="8433" max="8433" width="16" style="4" customWidth="1"/>
    <col min="8434" max="8434" width="21.28515625" style="4" customWidth="1"/>
    <col min="8435" max="8435" width="1.7109375" style="4" customWidth="1"/>
    <col min="8436" max="8436" width="17.5703125" style="4" customWidth="1"/>
    <col min="8437" max="8437" width="15.140625" style="4" customWidth="1"/>
    <col min="8438" max="8438" width="15.7109375" style="4" customWidth="1"/>
    <col min="8439" max="8439" width="24.42578125" style="4" customWidth="1"/>
    <col min="8440" max="8440" width="1.7109375" style="4" customWidth="1"/>
    <col min="8441" max="8441" width="20" style="4" customWidth="1"/>
    <col min="8442" max="8442" width="15.140625" style="4" customWidth="1"/>
    <col min="8443" max="8443" width="18.42578125" style="4" customWidth="1"/>
    <col min="8444" max="8444" width="22.28515625" style="4" customWidth="1"/>
    <col min="8445" max="8445" width="17.85546875" style="4" customWidth="1"/>
    <col min="8446" max="8677" width="11" style="4"/>
    <col min="8678" max="8678" width="2.7109375" style="4" customWidth="1"/>
    <col min="8679" max="8679" width="8.140625" style="4" customWidth="1"/>
    <col min="8680" max="8680" width="18.7109375" style="4" customWidth="1"/>
    <col min="8681" max="8681" width="17.140625" style="4" customWidth="1"/>
    <col min="8682" max="8682" width="19" style="4" customWidth="1"/>
    <col min="8683" max="8683" width="17.140625" style="4" customWidth="1"/>
    <col min="8684" max="8684" width="47.7109375" style="4" customWidth="1"/>
    <col min="8685" max="8685" width="15.42578125" style="4" customWidth="1"/>
    <col min="8686" max="8686" width="1.7109375" style="4" customWidth="1"/>
    <col min="8687" max="8687" width="22.28515625" style="4" customWidth="1"/>
    <col min="8688" max="8688" width="14.42578125" style="4" customWidth="1"/>
    <col min="8689" max="8689" width="16" style="4" customWidth="1"/>
    <col min="8690" max="8690" width="21.28515625" style="4" customWidth="1"/>
    <col min="8691" max="8691" width="1.7109375" style="4" customWidth="1"/>
    <col min="8692" max="8692" width="17.5703125" style="4" customWidth="1"/>
    <col min="8693" max="8693" width="15.140625" style="4" customWidth="1"/>
    <col min="8694" max="8694" width="15.7109375" style="4" customWidth="1"/>
    <col min="8695" max="8695" width="24.42578125" style="4" customWidth="1"/>
    <col min="8696" max="8696" width="1.7109375" style="4" customWidth="1"/>
    <col min="8697" max="8697" width="20" style="4" customWidth="1"/>
    <col min="8698" max="8698" width="15.140625" style="4" customWidth="1"/>
    <col min="8699" max="8699" width="18.42578125" style="4" customWidth="1"/>
    <col min="8700" max="8700" width="22.28515625" style="4" customWidth="1"/>
    <col min="8701" max="8701" width="17.85546875" style="4" customWidth="1"/>
    <col min="8702" max="8933" width="11" style="4"/>
    <col min="8934" max="8934" width="2.7109375" style="4" customWidth="1"/>
    <col min="8935" max="8935" width="8.140625" style="4" customWidth="1"/>
    <col min="8936" max="8936" width="18.7109375" style="4" customWidth="1"/>
    <col min="8937" max="8937" width="17.140625" style="4" customWidth="1"/>
    <col min="8938" max="8938" width="19" style="4" customWidth="1"/>
    <col min="8939" max="8939" width="17.140625" style="4" customWidth="1"/>
    <col min="8940" max="8940" width="47.7109375" style="4" customWidth="1"/>
    <col min="8941" max="8941" width="15.42578125" style="4" customWidth="1"/>
    <col min="8942" max="8942" width="1.7109375" style="4" customWidth="1"/>
    <col min="8943" max="8943" width="22.28515625" style="4" customWidth="1"/>
    <col min="8944" max="8944" width="14.42578125" style="4" customWidth="1"/>
    <col min="8945" max="8945" width="16" style="4" customWidth="1"/>
    <col min="8946" max="8946" width="21.28515625" style="4" customWidth="1"/>
    <col min="8947" max="8947" width="1.7109375" style="4" customWidth="1"/>
    <col min="8948" max="8948" width="17.5703125" style="4" customWidth="1"/>
    <col min="8949" max="8949" width="15.140625" style="4" customWidth="1"/>
    <col min="8950" max="8950" width="15.7109375" style="4" customWidth="1"/>
    <col min="8951" max="8951" width="24.42578125" style="4" customWidth="1"/>
    <col min="8952" max="8952" width="1.7109375" style="4" customWidth="1"/>
    <col min="8953" max="8953" width="20" style="4" customWidth="1"/>
    <col min="8954" max="8954" width="15.140625" style="4" customWidth="1"/>
    <col min="8955" max="8955" width="18.42578125" style="4" customWidth="1"/>
    <col min="8956" max="8956" width="22.28515625" style="4" customWidth="1"/>
    <col min="8957" max="8957" width="17.85546875" style="4" customWidth="1"/>
    <col min="8958" max="9189" width="11" style="4"/>
    <col min="9190" max="9190" width="2.7109375" style="4" customWidth="1"/>
    <col min="9191" max="9191" width="8.140625" style="4" customWidth="1"/>
    <col min="9192" max="9192" width="18.7109375" style="4" customWidth="1"/>
    <col min="9193" max="9193" width="17.140625" style="4" customWidth="1"/>
    <col min="9194" max="9194" width="19" style="4" customWidth="1"/>
    <col min="9195" max="9195" width="17.140625" style="4" customWidth="1"/>
    <col min="9196" max="9196" width="47.7109375" style="4" customWidth="1"/>
    <col min="9197" max="9197" width="15.42578125" style="4" customWidth="1"/>
    <col min="9198" max="9198" width="1.7109375" style="4" customWidth="1"/>
    <col min="9199" max="9199" width="22.28515625" style="4" customWidth="1"/>
    <col min="9200" max="9200" width="14.42578125" style="4" customWidth="1"/>
    <col min="9201" max="9201" width="16" style="4" customWidth="1"/>
    <col min="9202" max="9202" width="21.28515625" style="4" customWidth="1"/>
    <col min="9203" max="9203" width="1.7109375" style="4" customWidth="1"/>
    <col min="9204" max="9204" width="17.5703125" style="4" customWidth="1"/>
    <col min="9205" max="9205" width="15.140625" style="4" customWidth="1"/>
    <col min="9206" max="9206" width="15.7109375" style="4" customWidth="1"/>
    <col min="9207" max="9207" width="24.42578125" style="4" customWidth="1"/>
    <col min="9208" max="9208" width="1.7109375" style="4" customWidth="1"/>
    <col min="9209" max="9209" width="20" style="4" customWidth="1"/>
    <col min="9210" max="9210" width="15.140625" style="4" customWidth="1"/>
    <col min="9211" max="9211" width="18.42578125" style="4" customWidth="1"/>
    <col min="9212" max="9212" width="22.28515625" style="4" customWidth="1"/>
    <col min="9213" max="9213" width="17.85546875" style="4" customWidth="1"/>
    <col min="9214" max="9445" width="11" style="4"/>
    <col min="9446" max="9446" width="2.7109375" style="4" customWidth="1"/>
    <col min="9447" max="9447" width="8.140625" style="4" customWidth="1"/>
    <col min="9448" max="9448" width="18.7109375" style="4" customWidth="1"/>
    <col min="9449" max="9449" width="17.140625" style="4" customWidth="1"/>
    <col min="9450" max="9450" width="19" style="4" customWidth="1"/>
    <col min="9451" max="9451" width="17.140625" style="4" customWidth="1"/>
    <col min="9452" max="9452" width="47.7109375" style="4" customWidth="1"/>
    <col min="9453" max="9453" width="15.42578125" style="4" customWidth="1"/>
    <col min="9454" max="9454" width="1.7109375" style="4" customWidth="1"/>
    <col min="9455" max="9455" width="22.28515625" style="4" customWidth="1"/>
    <col min="9456" max="9456" width="14.42578125" style="4" customWidth="1"/>
    <col min="9457" max="9457" width="16" style="4" customWidth="1"/>
    <col min="9458" max="9458" width="21.28515625" style="4" customWidth="1"/>
    <col min="9459" max="9459" width="1.7109375" style="4" customWidth="1"/>
    <col min="9460" max="9460" width="17.5703125" style="4" customWidth="1"/>
    <col min="9461" max="9461" width="15.140625" style="4" customWidth="1"/>
    <col min="9462" max="9462" width="15.7109375" style="4" customWidth="1"/>
    <col min="9463" max="9463" width="24.42578125" style="4" customWidth="1"/>
    <col min="9464" max="9464" width="1.7109375" style="4" customWidth="1"/>
    <col min="9465" max="9465" width="20" style="4" customWidth="1"/>
    <col min="9466" max="9466" width="15.140625" style="4" customWidth="1"/>
    <col min="9467" max="9467" width="18.42578125" style="4" customWidth="1"/>
    <col min="9468" max="9468" width="22.28515625" style="4" customWidth="1"/>
    <col min="9469" max="9469" width="17.85546875" style="4" customWidth="1"/>
    <col min="9470" max="9701" width="11" style="4"/>
    <col min="9702" max="9702" width="2.7109375" style="4" customWidth="1"/>
    <col min="9703" max="9703" width="8.140625" style="4" customWidth="1"/>
    <col min="9704" max="9704" width="18.7109375" style="4" customWidth="1"/>
    <col min="9705" max="9705" width="17.140625" style="4" customWidth="1"/>
    <col min="9706" max="9706" width="19" style="4" customWidth="1"/>
    <col min="9707" max="9707" width="17.140625" style="4" customWidth="1"/>
    <col min="9708" max="9708" width="47.7109375" style="4" customWidth="1"/>
    <col min="9709" max="9709" width="15.42578125" style="4" customWidth="1"/>
    <col min="9710" max="9710" width="1.7109375" style="4" customWidth="1"/>
    <col min="9711" max="9711" width="22.28515625" style="4" customWidth="1"/>
    <col min="9712" max="9712" width="14.42578125" style="4" customWidth="1"/>
    <col min="9713" max="9713" width="16" style="4" customWidth="1"/>
    <col min="9714" max="9714" width="21.28515625" style="4" customWidth="1"/>
    <col min="9715" max="9715" width="1.7109375" style="4" customWidth="1"/>
    <col min="9716" max="9716" width="17.5703125" style="4" customWidth="1"/>
    <col min="9717" max="9717" width="15.140625" style="4" customWidth="1"/>
    <col min="9718" max="9718" width="15.7109375" style="4" customWidth="1"/>
    <col min="9719" max="9719" width="24.42578125" style="4" customWidth="1"/>
    <col min="9720" max="9720" width="1.7109375" style="4" customWidth="1"/>
    <col min="9721" max="9721" width="20" style="4" customWidth="1"/>
    <col min="9722" max="9722" width="15.140625" style="4" customWidth="1"/>
    <col min="9723" max="9723" width="18.42578125" style="4" customWidth="1"/>
    <col min="9724" max="9724" width="22.28515625" style="4" customWidth="1"/>
    <col min="9725" max="9725" width="17.85546875" style="4" customWidth="1"/>
    <col min="9726" max="9957" width="11" style="4"/>
    <col min="9958" max="9958" width="2.7109375" style="4" customWidth="1"/>
    <col min="9959" max="9959" width="8.140625" style="4" customWidth="1"/>
    <col min="9960" max="9960" width="18.7109375" style="4" customWidth="1"/>
    <col min="9961" max="9961" width="17.140625" style="4" customWidth="1"/>
    <col min="9962" max="9962" width="19" style="4" customWidth="1"/>
    <col min="9963" max="9963" width="17.140625" style="4" customWidth="1"/>
    <col min="9964" max="9964" width="47.7109375" style="4" customWidth="1"/>
    <col min="9965" max="9965" width="15.42578125" style="4" customWidth="1"/>
    <col min="9966" max="9966" width="1.7109375" style="4" customWidth="1"/>
    <col min="9967" max="9967" width="22.28515625" style="4" customWidth="1"/>
    <col min="9968" max="9968" width="14.42578125" style="4" customWidth="1"/>
    <col min="9969" max="9969" width="16" style="4" customWidth="1"/>
    <col min="9970" max="9970" width="21.28515625" style="4" customWidth="1"/>
    <col min="9971" max="9971" width="1.7109375" style="4" customWidth="1"/>
    <col min="9972" max="9972" width="17.5703125" style="4" customWidth="1"/>
    <col min="9973" max="9973" width="15.140625" style="4" customWidth="1"/>
    <col min="9974" max="9974" width="15.7109375" style="4" customWidth="1"/>
    <col min="9975" max="9975" width="24.42578125" style="4" customWidth="1"/>
    <col min="9976" max="9976" width="1.7109375" style="4" customWidth="1"/>
    <col min="9977" max="9977" width="20" style="4" customWidth="1"/>
    <col min="9978" max="9978" width="15.140625" style="4" customWidth="1"/>
    <col min="9979" max="9979" width="18.42578125" style="4" customWidth="1"/>
    <col min="9980" max="9980" width="22.28515625" style="4" customWidth="1"/>
    <col min="9981" max="9981" width="17.85546875" style="4" customWidth="1"/>
    <col min="9982" max="10213" width="11" style="4"/>
    <col min="10214" max="10214" width="2.7109375" style="4" customWidth="1"/>
    <col min="10215" max="10215" width="8.140625" style="4" customWidth="1"/>
    <col min="10216" max="10216" width="18.7109375" style="4" customWidth="1"/>
    <col min="10217" max="10217" width="17.140625" style="4" customWidth="1"/>
    <col min="10218" max="10218" width="19" style="4" customWidth="1"/>
    <col min="10219" max="10219" width="17.140625" style="4" customWidth="1"/>
    <col min="10220" max="10220" width="47.7109375" style="4" customWidth="1"/>
    <col min="10221" max="10221" width="15.42578125" style="4" customWidth="1"/>
    <col min="10222" max="10222" width="1.7109375" style="4" customWidth="1"/>
    <col min="10223" max="10223" width="22.28515625" style="4" customWidth="1"/>
    <col min="10224" max="10224" width="14.42578125" style="4" customWidth="1"/>
    <col min="10225" max="10225" width="16" style="4" customWidth="1"/>
    <col min="10226" max="10226" width="21.28515625" style="4" customWidth="1"/>
    <col min="10227" max="10227" width="1.7109375" style="4" customWidth="1"/>
    <col min="10228" max="10228" width="17.5703125" style="4" customWidth="1"/>
    <col min="10229" max="10229" width="15.140625" style="4" customWidth="1"/>
    <col min="10230" max="10230" width="15.7109375" style="4" customWidth="1"/>
    <col min="10231" max="10231" width="24.42578125" style="4" customWidth="1"/>
    <col min="10232" max="10232" width="1.7109375" style="4" customWidth="1"/>
    <col min="10233" max="10233" width="20" style="4" customWidth="1"/>
    <col min="10234" max="10234" width="15.140625" style="4" customWidth="1"/>
    <col min="10235" max="10235" width="18.42578125" style="4" customWidth="1"/>
    <col min="10236" max="10236" width="22.28515625" style="4" customWidth="1"/>
    <col min="10237" max="10237" width="17.85546875" style="4" customWidth="1"/>
    <col min="10238" max="10469" width="11" style="4"/>
    <col min="10470" max="10470" width="2.7109375" style="4" customWidth="1"/>
    <col min="10471" max="10471" width="8.140625" style="4" customWidth="1"/>
    <col min="10472" max="10472" width="18.7109375" style="4" customWidth="1"/>
    <col min="10473" max="10473" width="17.140625" style="4" customWidth="1"/>
    <col min="10474" max="10474" width="19" style="4" customWidth="1"/>
    <col min="10475" max="10475" width="17.140625" style="4" customWidth="1"/>
    <col min="10476" max="10476" width="47.7109375" style="4" customWidth="1"/>
    <col min="10477" max="10477" width="15.42578125" style="4" customWidth="1"/>
    <col min="10478" max="10478" width="1.7109375" style="4" customWidth="1"/>
    <col min="10479" max="10479" width="22.28515625" style="4" customWidth="1"/>
    <col min="10480" max="10480" width="14.42578125" style="4" customWidth="1"/>
    <col min="10481" max="10481" width="16" style="4" customWidth="1"/>
    <col min="10482" max="10482" width="21.28515625" style="4" customWidth="1"/>
    <col min="10483" max="10483" width="1.7109375" style="4" customWidth="1"/>
    <col min="10484" max="10484" width="17.5703125" style="4" customWidth="1"/>
    <col min="10485" max="10485" width="15.140625" style="4" customWidth="1"/>
    <col min="10486" max="10486" width="15.7109375" style="4" customWidth="1"/>
    <col min="10487" max="10487" width="24.42578125" style="4" customWidth="1"/>
    <col min="10488" max="10488" width="1.7109375" style="4" customWidth="1"/>
    <col min="10489" max="10489" width="20" style="4" customWidth="1"/>
    <col min="10490" max="10490" width="15.140625" style="4" customWidth="1"/>
    <col min="10491" max="10491" width="18.42578125" style="4" customWidth="1"/>
    <col min="10492" max="10492" width="22.28515625" style="4" customWidth="1"/>
    <col min="10493" max="10493" width="17.85546875" style="4" customWidth="1"/>
    <col min="10494" max="10725" width="11" style="4"/>
    <col min="10726" max="10726" width="2.7109375" style="4" customWidth="1"/>
    <col min="10727" max="10727" width="8.140625" style="4" customWidth="1"/>
    <col min="10728" max="10728" width="18.7109375" style="4" customWidth="1"/>
    <col min="10729" max="10729" width="17.140625" style="4" customWidth="1"/>
    <col min="10730" max="10730" width="19" style="4" customWidth="1"/>
    <col min="10731" max="10731" width="17.140625" style="4" customWidth="1"/>
    <col min="10732" max="10732" width="47.7109375" style="4" customWidth="1"/>
    <col min="10733" max="10733" width="15.42578125" style="4" customWidth="1"/>
    <col min="10734" max="10734" width="1.7109375" style="4" customWidth="1"/>
    <col min="10735" max="10735" width="22.28515625" style="4" customWidth="1"/>
    <col min="10736" max="10736" width="14.42578125" style="4" customWidth="1"/>
    <col min="10737" max="10737" width="16" style="4" customWidth="1"/>
    <col min="10738" max="10738" width="21.28515625" style="4" customWidth="1"/>
    <col min="10739" max="10739" width="1.7109375" style="4" customWidth="1"/>
    <col min="10740" max="10740" width="17.5703125" style="4" customWidth="1"/>
    <col min="10741" max="10741" width="15.140625" style="4" customWidth="1"/>
    <col min="10742" max="10742" width="15.7109375" style="4" customWidth="1"/>
    <col min="10743" max="10743" width="24.42578125" style="4" customWidth="1"/>
    <col min="10744" max="10744" width="1.7109375" style="4" customWidth="1"/>
    <col min="10745" max="10745" width="20" style="4" customWidth="1"/>
    <col min="10746" max="10746" width="15.140625" style="4" customWidth="1"/>
    <col min="10747" max="10747" width="18.42578125" style="4" customWidth="1"/>
    <col min="10748" max="10748" width="22.28515625" style="4" customWidth="1"/>
    <col min="10749" max="10749" width="17.85546875" style="4" customWidth="1"/>
    <col min="10750" max="10981" width="11" style="4"/>
    <col min="10982" max="10982" width="2.7109375" style="4" customWidth="1"/>
    <col min="10983" max="10983" width="8.140625" style="4" customWidth="1"/>
    <col min="10984" max="10984" width="18.7109375" style="4" customWidth="1"/>
    <col min="10985" max="10985" width="17.140625" style="4" customWidth="1"/>
    <col min="10986" max="10986" width="19" style="4" customWidth="1"/>
    <col min="10987" max="10987" width="17.140625" style="4" customWidth="1"/>
    <col min="10988" max="10988" width="47.7109375" style="4" customWidth="1"/>
    <col min="10989" max="10989" width="15.42578125" style="4" customWidth="1"/>
    <col min="10990" max="10990" width="1.7109375" style="4" customWidth="1"/>
    <col min="10991" max="10991" width="22.28515625" style="4" customWidth="1"/>
    <col min="10992" max="10992" width="14.42578125" style="4" customWidth="1"/>
    <col min="10993" max="10993" width="16" style="4" customWidth="1"/>
    <col min="10994" max="10994" width="21.28515625" style="4" customWidth="1"/>
    <col min="10995" max="10995" width="1.7109375" style="4" customWidth="1"/>
    <col min="10996" max="10996" width="17.5703125" style="4" customWidth="1"/>
    <col min="10997" max="10997" width="15.140625" style="4" customWidth="1"/>
    <col min="10998" max="10998" width="15.7109375" style="4" customWidth="1"/>
    <col min="10999" max="10999" width="24.42578125" style="4" customWidth="1"/>
    <col min="11000" max="11000" width="1.7109375" style="4" customWidth="1"/>
    <col min="11001" max="11001" width="20" style="4" customWidth="1"/>
    <col min="11002" max="11002" width="15.140625" style="4" customWidth="1"/>
    <col min="11003" max="11003" width="18.42578125" style="4" customWidth="1"/>
    <col min="11004" max="11004" width="22.28515625" style="4" customWidth="1"/>
    <col min="11005" max="11005" width="17.85546875" style="4" customWidth="1"/>
    <col min="11006" max="11237" width="11" style="4"/>
    <col min="11238" max="11238" width="2.7109375" style="4" customWidth="1"/>
    <col min="11239" max="11239" width="8.140625" style="4" customWidth="1"/>
    <col min="11240" max="11240" width="18.7109375" style="4" customWidth="1"/>
    <col min="11241" max="11241" width="17.140625" style="4" customWidth="1"/>
    <col min="11242" max="11242" width="19" style="4" customWidth="1"/>
    <col min="11243" max="11243" width="17.140625" style="4" customWidth="1"/>
    <col min="11244" max="11244" width="47.7109375" style="4" customWidth="1"/>
    <col min="11245" max="11245" width="15.42578125" style="4" customWidth="1"/>
    <col min="11246" max="11246" width="1.7109375" style="4" customWidth="1"/>
    <col min="11247" max="11247" width="22.28515625" style="4" customWidth="1"/>
    <col min="11248" max="11248" width="14.42578125" style="4" customWidth="1"/>
    <col min="11249" max="11249" width="16" style="4" customWidth="1"/>
    <col min="11250" max="11250" width="21.28515625" style="4" customWidth="1"/>
    <col min="11251" max="11251" width="1.7109375" style="4" customWidth="1"/>
    <col min="11252" max="11252" width="17.5703125" style="4" customWidth="1"/>
    <col min="11253" max="11253" width="15.140625" style="4" customWidth="1"/>
    <col min="11254" max="11254" width="15.7109375" style="4" customWidth="1"/>
    <col min="11255" max="11255" width="24.42578125" style="4" customWidth="1"/>
    <col min="11256" max="11256" width="1.7109375" style="4" customWidth="1"/>
    <col min="11257" max="11257" width="20" style="4" customWidth="1"/>
    <col min="11258" max="11258" width="15.140625" style="4" customWidth="1"/>
    <col min="11259" max="11259" width="18.42578125" style="4" customWidth="1"/>
    <col min="11260" max="11260" width="22.28515625" style="4" customWidth="1"/>
    <col min="11261" max="11261" width="17.85546875" style="4" customWidth="1"/>
    <col min="11262" max="11493" width="11" style="4"/>
    <col min="11494" max="11494" width="2.7109375" style="4" customWidth="1"/>
    <col min="11495" max="11495" width="8.140625" style="4" customWidth="1"/>
    <col min="11496" max="11496" width="18.7109375" style="4" customWidth="1"/>
    <col min="11497" max="11497" width="17.140625" style="4" customWidth="1"/>
    <col min="11498" max="11498" width="19" style="4" customWidth="1"/>
    <col min="11499" max="11499" width="17.140625" style="4" customWidth="1"/>
    <col min="11500" max="11500" width="47.7109375" style="4" customWidth="1"/>
    <col min="11501" max="11501" width="15.42578125" style="4" customWidth="1"/>
    <col min="11502" max="11502" width="1.7109375" style="4" customWidth="1"/>
    <col min="11503" max="11503" width="22.28515625" style="4" customWidth="1"/>
    <col min="11504" max="11504" width="14.42578125" style="4" customWidth="1"/>
    <col min="11505" max="11505" width="16" style="4" customWidth="1"/>
    <col min="11506" max="11506" width="21.28515625" style="4" customWidth="1"/>
    <col min="11507" max="11507" width="1.7109375" style="4" customWidth="1"/>
    <col min="11508" max="11508" width="17.5703125" style="4" customWidth="1"/>
    <col min="11509" max="11509" width="15.140625" style="4" customWidth="1"/>
    <col min="11510" max="11510" width="15.7109375" style="4" customWidth="1"/>
    <col min="11511" max="11511" width="24.42578125" style="4" customWidth="1"/>
    <col min="11512" max="11512" width="1.7109375" style="4" customWidth="1"/>
    <col min="11513" max="11513" width="20" style="4" customWidth="1"/>
    <col min="11514" max="11514" width="15.140625" style="4" customWidth="1"/>
    <col min="11515" max="11515" width="18.42578125" style="4" customWidth="1"/>
    <col min="11516" max="11516" width="22.28515625" style="4" customWidth="1"/>
    <col min="11517" max="11517" width="17.85546875" style="4" customWidth="1"/>
    <col min="11518" max="11749" width="11" style="4"/>
    <col min="11750" max="11750" width="2.7109375" style="4" customWidth="1"/>
    <col min="11751" max="11751" width="8.140625" style="4" customWidth="1"/>
    <col min="11752" max="11752" width="18.7109375" style="4" customWidth="1"/>
    <col min="11753" max="11753" width="17.140625" style="4" customWidth="1"/>
    <col min="11754" max="11754" width="19" style="4" customWidth="1"/>
    <col min="11755" max="11755" width="17.140625" style="4" customWidth="1"/>
    <col min="11756" max="11756" width="47.7109375" style="4" customWidth="1"/>
    <col min="11757" max="11757" width="15.42578125" style="4" customWidth="1"/>
    <col min="11758" max="11758" width="1.7109375" style="4" customWidth="1"/>
    <col min="11759" max="11759" width="22.28515625" style="4" customWidth="1"/>
    <col min="11760" max="11760" width="14.42578125" style="4" customWidth="1"/>
    <col min="11761" max="11761" width="16" style="4" customWidth="1"/>
    <col min="11762" max="11762" width="21.28515625" style="4" customWidth="1"/>
    <col min="11763" max="11763" width="1.7109375" style="4" customWidth="1"/>
    <col min="11764" max="11764" width="17.5703125" style="4" customWidth="1"/>
    <col min="11765" max="11765" width="15.140625" style="4" customWidth="1"/>
    <col min="11766" max="11766" width="15.7109375" style="4" customWidth="1"/>
    <col min="11767" max="11767" width="24.42578125" style="4" customWidth="1"/>
    <col min="11768" max="11768" width="1.7109375" style="4" customWidth="1"/>
    <col min="11769" max="11769" width="20" style="4" customWidth="1"/>
    <col min="11770" max="11770" width="15.140625" style="4" customWidth="1"/>
    <col min="11771" max="11771" width="18.42578125" style="4" customWidth="1"/>
    <col min="11772" max="11772" width="22.28515625" style="4" customWidth="1"/>
    <col min="11773" max="11773" width="17.85546875" style="4" customWidth="1"/>
    <col min="11774" max="12005" width="11" style="4"/>
    <col min="12006" max="12006" width="2.7109375" style="4" customWidth="1"/>
    <col min="12007" max="12007" width="8.140625" style="4" customWidth="1"/>
    <col min="12008" max="12008" width="18.7109375" style="4" customWidth="1"/>
    <col min="12009" max="12009" width="17.140625" style="4" customWidth="1"/>
    <col min="12010" max="12010" width="19" style="4" customWidth="1"/>
    <col min="12011" max="12011" width="17.140625" style="4" customWidth="1"/>
    <col min="12012" max="12012" width="47.7109375" style="4" customWidth="1"/>
    <col min="12013" max="12013" width="15.42578125" style="4" customWidth="1"/>
    <col min="12014" max="12014" width="1.7109375" style="4" customWidth="1"/>
    <col min="12015" max="12015" width="22.28515625" style="4" customWidth="1"/>
    <col min="12016" max="12016" width="14.42578125" style="4" customWidth="1"/>
    <col min="12017" max="12017" width="16" style="4" customWidth="1"/>
    <col min="12018" max="12018" width="21.28515625" style="4" customWidth="1"/>
    <col min="12019" max="12019" width="1.7109375" style="4" customWidth="1"/>
    <col min="12020" max="12020" width="17.5703125" style="4" customWidth="1"/>
    <col min="12021" max="12021" width="15.140625" style="4" customWidth="1"/>
    <col min="12022" max="12022" width="15.7109375" style="4" customWidth="1"/>
    <col min="12023" max="12023" width="24.42578125" style="4" customWidth="1"/>
    <col min="12024" max="12024" width="1.7109375" style="4" customWidth="1"/>
    <col min="12025" max="12025" width="20" style="4" customWidth="1"/>
    <col min="12026" max="12026" width="15.140625" style="4" customWidth="1"/>
    <col min="12027" max="12027" width="18.42578125" style="4" customWidth="1"/>
    <col min="12028" max="12028" width="22.28515625" style="4" customWidth="1"/>
    <col min="12029" max="12029" width="17.85546875" style="4" customWidth="1"/>
    <col min="12030" max="12261" width="11" style="4"/>
    <col min="12262" max="12262" width="2.7109375" style="4" customWidth="1"/>
    <col min="12263" max="12263" width="8.140625" style="4" customWidth="1"/>
    <col min="12264" max="12264" width="18.7109375" style="4" customWidth="1"/>
    <col min="12265" max="12265" width="17.140625" style="4" customWidth="1"/>
    <col min="12266" max="12266" width="19" style="4" customWidth="1"/>
    <col min="12267" max="12267" width="17.140625" style="4" customWidth="1"/>
    <col min="12268" max="12268" width="47.7109375" style="4" customWidth="1"/>
    <col min="12269" max="12269" width="15.42578125" style="4" customWidth="1"/>
    <col min="12270" max="12270" width="1.7109375" style="4" customWidth="1"/>
    <col min="12271" max="12271" width="22.28515625" style="4" customWidth="1"/>
    <col min="12272" max="12272" width="14.42578125" style="4" customWidth="1"/>
    <col min="12273" max="12273" width="16" style="4" customWidth="1"/>
    <col min="12274" max="12274" width="21.28515625" style="4" customWidth="1"/>
    <col min="12275" max="12275" width="1.7109375" style="4" customWidth="1"/>
    <col min="12276" max="12276" width="17.5703125" style="4" customWidth="1"/>
    <col min="12277" max="12277" width="15.140625" style="4" customWidth="1"/>
    <col min="12278" max="12278" width="15.7109375" style="4" customWidth="1"/>
    <col min="12279" max="12279" width="24.42578125" style="4" customWidth="1"/>
    <col min="12280" max="12280" width="1.7109375" style="4" customWidth="1"/>
    <col min="12281" max="12281" width="20" style="4" customWidth="1"/>
    <col min="12282" max="12282" width="15.140625" style="4" customWidth="1"/>
    <col min="12283" max="12283" width="18.42578125" style="4" customWidth="1"/>
    <col min="12284" max="12284" width="22.28515625" style="4" customWidth="1"/>
    <col min="12285" max="12285" width="17.85546875" style="4" customWidth="1"/>
    <col min="12286" max="12517" width="11" style="4"/>
    <col min="12518" max="12518" width="2.7109375" style="4" customWidth="1"/>
    <col min="12519" max="12519" width="8.140625" style="4" customWidth="1"/>
    <col min="12520" max="12520" width="18.7109375" style="4" customWidth="1"/>
    <col min="12521" max="12521" width="17.140625" style="4" customWidth="1"/>
    <col min="12522" max="12522" width="19" style="4" customWidth="1"/>
    <col min="12523" max="12523" width="17.140625" style="4" customWidth="1"/>
    <col min="12524" max="12524" width="47.7109375" style="4" customWidth="1"/>
    <col min="12525" max="12525" width="15.42578125" style="4" customWidth="1"/>
    <col min="12526" max="12526" width="1.7109375" style="4" customWidth="1"/>
    <col min="12527" max="12527" width="22.28515625" style="4" customWidth="1"/>
    <col min="12528" max="12528" width="14.42578125" style="4" customWidth="1"/>
    <col min="12529" max="12529" width="16" style="4" customWidth="1"/>
    <col min="12530" max="12530" width="21.28515625" style="4" customWidth="1"/>
    <col min="12531" max="12531" width="1.7109375" style="4" customWidth="1"/>
    <col min="12532" max="12532" width="17.5703125" style="4" customWidth="1"/>
    <col min="12533" max="12533" width="15.140625" style="4" customWidth="1"/>
    <col min="12534" max="12534" width="15.7109375" style="4" customWidth="1"/>
    <col min="12535" max="12535" width="24.42578125" style="4" customWidth="1"/>
    <col min="12536" max="12536" width="1.7109375" style="4" customWidth="1"/>
    <col min="12537" max="12537" width="20" style="4" customWidth="1"/>
    <col min="12538" max="12538" width="15.140625" style="4" customWidth="1"/>
    <col min="12539" max="12539" width="18.42578125" style="4" customWidth="1"/>
    <col min="12540" max="12540" width="22.28515625" style="4" customWidth="1"/>
    <col min="12541" max="12541" width="17.85546875" style="4" customWidth="1"/>
    <col min="12542" max="12773" width="11" style="4"/>
    <col min="12774" max="12774" width="2.7109375" style="4" customWidth="1"/>
    <col min="12775" max="12775" width="8.140625" style="4" customWidth="1"/>
    <col min="12776" max="12776" width="18.7109375" style="4" customWidth="1"/>
    <col min="12777" max="12777" width="17.140625" style="4" customWidth="1"/>
    <col min="12778" max="12778" width="19" style="4" customWidth="1"/>
    <col min="12779" max="12779" width="17.140625" style="4" customWidth="1"/>
    <col min="12780" max="12780" width="47.7109375" style="4" customWidth="1"/>
    <col min="12781" max="12781" width="15.42578125" style="4" customWidth="1"/>
    <col min="12782" max="12782" width="1.7109375" style="4" customWidth="1"/>
    <col min="12783" max="12783" width="22.28515625" style="4" customWidth="1"/>
    <col min="12784" max="12784" width="14.42578125" style="4" customWidth="1"/>
    <col min="12785" max="12785" width="16" style="4" customWidth="1"/>
    <col min="12786" max="12786" width="21.28515625" style="4" customWidth="1"/>
    <col min="12787" max="12787" width="1.7109375" style="4" customWidth="1"/>
    <col min="12788" max="12788" width="17.5703125" style="4" customWidth="1"/>
    <col min="12789" max="12789" width="15.140625" style="4" customWidth="1"/>
    <col min="12790" max="12790" width="15.7109375" style="4" customWidth="1"/>
    <col min="12791" max="12791" width="24.42578125" style="4" customWidth="1"/>
    <col min="12792" max="12792" width="1.7109375" style="4" customWidth="1"/>
    <col min="12793" max="12793" width="20" style="4" customWidth="1"/>
    <col min="12794" max="12794" width="15.140625" style="4" customWidth="1"/>
    <col min="12795" max="12795" width="18.42578125" style="4" customWidth="1"/>
    <col min="12796" max="12796" width="22.28515625" style="4" customWidth="1"/>
    <col min="12797" max="12797" width="17.85546875" style="4" customWidth="1"/>
    <col min="12798" max="13029" width="11" style="4"/>
    <col min="13030" max="13030" width="2.7109375" style="4" customWidth="1"/>
    <col min="13031" max="13031" width="8.140625" style="4" customWidth="1"/>
    <col min="13032" max="13032" width="18.7109375" style="4" customWidth="1"/>
    <col min="13033" max="13033" width="17.140625" style="4" customWidth="1"/>
    <col min="13034" max="13034" width="19" style="4" customWidth="1"/>
    <col min="13035" max="13035" width="17.140625" style="4" customWidth="1"/>
    <col min="13036" max="13036" width="47.7109375" style="4" customWidth="1"/>
    <col min="13037" max="13037" width="15.42578125" style="4" customWidth="1"/>
    <col min="13038" max="13038" width="1.7109375" style="4" customWidth="1"/>
    <col min="13039" max="13039" width="22.28515625" style="4" customWidth="1"/>
    <col min="13040" max="13040" width="14.42578125" style="4" customWidth="1"/>
    <col min="13041" max="13041" width="16" style="4" customWidth="1"/>
    <col min="13042" max="13042" width="21.28515625" style="4" customWidth="1"/>
    <col min="13043" max="13043" width="1.7109375" style="4" customWidth="1"/>
    <col min="13044" max="13044" width="17.5703125" style="4" customWidth="1"/>
    <col min="13045" max="13045" width="15.140625" style="4" customWidth="1"/>
    <col min="13046" max="13046" width="15.7109375" style="4" customWidth="1"/>
    <col min="13047" max="13047" width="24.42578125" style="4" customWidth="1"/>
    <col min="13048" max="13048" width="1.7109375" style="4" customWidth="1"/>
    <col min="13049" max="13049" width="20" style="4" customWidth="1"/>
    <col min="13050" max="13050" width="15.140625" style="4" customWidth="1"/>
    <col min="13051" max="13051" width="18.42578125" style="4" customWidth="1"/>
    <col min="13052" max="13052" width="22.28515625" style="4" customWidth="1"/>
    <col min="13053" max="13053" width="17.85546875" style="4" customWidth="1"/>
    <col min="13054" max="13285" width="11" style="4"/>
    <col min="13286" max="13286" width="2.7109375" style="4" customWidth="1"/>
    <col min="13287" max="13287" width="8.140625" style="4" customWidth="1"/>
    <col min="13288" max="13288" width="18.7109375" style="4" customWidth="1"/>
    <col min="13289" max="13289" width="17.140625" style="4" customWidth="1"/>
    <col min="13290" max="13290" width="19" style="4" customWidth="1"/>
    <col min="13291" max="13291" width="17.140625" style="4" customWidth="1"/>
    <col min="13292" max="13292" width="47.7109375" style="4" customWidth="1"/>
    <col min="13293" max="13293" width="15.42578125" style="4" customWidth="1"/>
    <col min="13294" max="13294" width="1.7109375" style="4" customWidth="1"/>
    <col min="13295" max="13295" width="22.28515625" style="4" customWidth="1"/>
    <col min="13296" max="13296" width="14.42578125" style="4" customWidth="1"/>
    <col min="13297" max="13297" width="16" style="4" customWidth="1"/>
    <col min="13298" max="13298" width="21.28515625" style="4" customWidth="1"/>
    <col min="13299" max="13299" width="1.7109375" style="4" customWidth="1"/>
    <col min="13300" max="13300" width="17.5703125" style="4" customWidth="1"/>
    <col min="13301" max="13301" width="15.140625" style="4" customWidth="1"/>
    <col min="13302" max="13302" width="15.7109375" style="4" customWidth="1"/>
    <col min="13303" max="13303" width="24.42578125" style="4" customWidth="1"/>
    <col min="13304" max="13304" width="1.7109375" style="4" customWidth="1"/>
    <col min="13305" max="13305" width="20" style="4" customWidth="1"/>
    <col min="13306" max="13306" width="15.140625" style="4" customWidth="1"/>
    <col min="13307" max="13307" width="18.42578125" style="4" customWidth="1"/>
    <col min="13308" max="13308" width="22.28515625" style="4" customWidth="1"/>
    <col min="13309" max="13309" width="17.85546875" style="4" customWidth="1"/>
    <col min="13310" max="13541" width="11" style="4"/>
    <col min="13542" max="13542" width="2.7109375" style="4" customWidth="1"/>
    <col min="13543" max="13543" width="8.140625" style="4" customWidth="1"/>
    <col min="13544" max="13544" width="18.7109375" style="4" customWidth="1"/>
    <col min="13545" max="13545" width="17.140625" style="4" customWidth="1"/>
    <col min="13546" max="13546" width="19" style="4" customWidth="1"/>
    <col min="13547" max="13547" width="17.140625" style="4" customWidth="1"/>
    <col min="13548" max="13548" width="47.7109375" style="4" customWidth="1"/>
    <col min="13549" max="13549" width="15.42578125" style="4" customWidth="1"/>
    <col min="13550" max="13550" width="1.7109375" style="4" customWidth="1"/>
    <col min="13551" max="13551" width="22.28515625" style="4" customWidth="1"/>
    <col min="13552" max="13552" width="14.42578125" style="4" customWidth="1"/>
    <col min="13553" max="13553" width="16" style="4" customWidth="1"/>
    <col min="13554" max="13554" width="21.28515625" style="4" customWidth="1"/>
    <col min="13555" max="13555" width="1.7109375" style="4" customWidth="1"/>
    <col min="13556" max="13556" width="17.5703125" style="4" customWidth="1"/>
    <col min="13557" max="13557" width="15.140625" style="4" customWidth="1"/>
    <col min="13558" max="13558" width="15.7109375" style="4" customWidth="1"/>
    <col min="13559" max="13559" width="24.42578125" style="4" customWidth="1"/>
    <col min="13560" max="13560" width="1.7109375" style="4" customWidth="1"/>
    <col min="13561" max="13561" width="20" style="4" customWidth="1"/>
    <col min="13562" max="13562" width="15.140625" style="4" customWidth="1"/>
    <col min="13563" max="13563" width="18.42578125" style="4" customWidth="1"/>
    <col min="13564" max="13564" width="22.28515625" style="4" customWidth="1"/>
    <col min="13565" max="13565" width="17.85546875" style="4" customWidth="1"/>
    <col min="13566" max="13797" width="11" style="4"/>
    <col min="13798" max="13798" width="2.7109375" style="4" customWidth="1"/>
    <col min="13799" max="13799" width="8.140625" style="4" customWidth="1"/>
    <col min="13800" max="13800" width="18.7109375" style="4" customWidth="1"/>
    <col min="13801" max="13801" width="17.140625" style="4" customWidth="1"/>
    <col min="13802" max="13802" width="19" style="4" customWidth="1"/>
    <col min="13803" max="13803" width="17.140625" style="4" customWidth="1"/>
    <col min="13804" max="13804" width="47.7109375" style="4" customWidth="1"/>
    <col min="13805" max="13805" width="15.42578125" style="4" customWidth="1"/>
    <col min="13806" max="13806" width="1.7109375" style="4" customWidth="1"/>
    <col min="13807" max="13807" width="22.28515625" style="4" customWidth="1"/>
    <col min="13808" max="13808" width="14.42578125" style="4" customWidth="1"/>
    <col min="13809" max="13809" width="16" style="4" customWidth="1"/>
    <col min="13810" max="13810" width="21.28515625" style="4" customWidth="1"/>
    <col min="13811" max="13811" width="1.7109375" style="4" customWidth="1"/>
    <col min="13812" max="13812" width="17.5703125" style="4" customWidth="1"/>
    <col min="13813" max="13813" width="15.140625" style="4" customWidth="1"/>
    <col min="13814" max="13814" width="15.7109375" style="4" customWidth="1"/>
    <col min="13815" max="13815" width="24.42578125" style="4" customWidth="1"/>
    <col min="13816" max="13816" width="1.7109375" style="4" customWidth="1"/>
    <col min="13817" max="13817" width="20" style="4" customWidth="1"/>
    <col min="13818" max="13818" width="15.140625" style="4" customWidth="1"/>
    <col min="13819" max="13819" width="18.42578125" style="4" customWidth="1"/>
    <col min="13820" max="13820" width="22.28515625" style="4" customWidth="1"/>
    <col min="13821" max="13821" width="17.85546875" style="4" customWidth="1"/>
    <col min="13822" max="14053" width="11" style="4"/>
    <col min="14054" max="14054" width="2.7109375" style="4" customWidth="1"/>
    <col min="14055" max="14055" width="8.140625" style="4" customWidth="1"/>
    <col min="14056" max="14056" width="18.7109375" style="4" customWidth="1"/>
    <col min="14057" max="14057" width="17.140625" style="4" customWidth="1"/>
    <col min="14058" max="14058" width="19" style="4" customWidth="1"/>
    <col min="14059" max="14059" width="17.140625" style="4" customWidth="1"/>
    <col min="14060" max="14060" width="47.7109375" style="4" customWidth="1"/>
    <col min="14061" max="14061" width="15.42578125" style="4" customWidth="1"/>
    <col min="14062" max="14062" width="1.7109375" style="4" customWidth="1"/>
    <col min="14063" max="14063" width="22.28515625" style="4" customWidth="1"/>
    <col min="14064" max="14064" width="14.42578125" style="4" customWidth="1"/>
    <col min="14065" max="14065" width="16" style="4" customWidth="1"/>
    <col min="14066" max="14066" width="21.28515625" style="4" customWidth="1"/>
    <col min="14067" max="14067" width="1.7109375" style="4" customWidth="1"/>
    <col min="14068" max="14068" width="17.5703125" style="4" customWidth="1"/>
    <col min="14069" max="14069" width="15.140625" style="4" customWidth="1"/>
    <col min="14070" max="14070" width="15.7109375" style="4" customWidth="1"/>
    <col min="14071" max="14071" width="24.42578125" style="4" customWidth="1"/>
    <col min="14072" max="14072" width="1.7109375" style="4" customWidth="1"/>
    <col min="14073" max="14073" width="20" style="4" customWidth="1"/>
    <col min="14074" max="14074" width="15.140625" style="4" customWidth="1"/>
    <col min="14075" max="14075" width="18.42578125" style="4" customWidth="1"/>
    <col min="14076" max="14076" width="22.28515625" style="4" customWidth="1"/>
    <col min="14077" max="14077" width="17.85546875" style="4" customWidth="1"/>
    <col min="14078" max="14309" width="11" style="4"/>
    <col min="14310" max="14310" width="2.7109375" style="4" customWidth="1"/>
    <col min="14311" max="14311" width="8.140625" style="4" customWidth="1"/>
    <col min="14312" max="14312" width="18.7109375" style="4" customWidth="1"/>
    <col min="14313" max="14313" width="17.140625" style="4" customWidth="1"/>
    <col min="14314" max="14314" width="19" style="4" customWidth="1"/>
    <col min="14315" max="14315" width="17.140625" style="4" customWidth="1"/>
    <col min="14316" max="14316" width="47.7109375" style="4" customWidth="1"/>
    <col min="14317" max="14317" width="15.42578125" style="4" customWidth="1"/>
    <col min="14318" max="14318" width="1.7109375" style="4" customWidth="1"/>
    <col min="14319" max="14319" width="22.28515625" style="4" customWidth="1"/>
    <col min="14320" max="14320" width="14.42578125" style="4" customWidth="1"/>
    <col min="14321" max="14321" width="16" style="4" customWidth="1"/>
    <col min="14322" max="14322" width="21.28515625" style="4" customWidth="1"/>
    <col min="14323" max="14323" width="1.7109375" style="4" customWidth="1"/>
    <col min="14324" max="14324" width="17.5703125" style="4" customWidth="1"/>
    <col min="14325" max="14325" width="15.140625" style="4" customWidth="1"/>
    <col min="14326" max="14326" width="15.7109375" style="4" customWidth="1"/>
    <col min="14327" max="14327" width="24.42578125" style="4" customWidth="1"/>
    <col min="14328" max="14328" width="1.7109375" style="4" customWidth="1"/>
    <col min="14329" max="14329" width="20" style="4" customWidth="1"/>
    <col min="14330" max="14330" width="15.140625" style="4" customWidth="1"/>
    <col min="14331" max="14331" width="18.42578125" style="4" customWidth="1"/>
    <col min="14332" max="14332" width="22.28515625" style="4" customWidth="1"/>
    <col min="14333" max="14333" width="17.85546875" style="4" customWidth="1"/>
    <col min="14334" max="14565" width="11" style="4"/>
    <col min="14566" max="14566" width="2.7109375" style="4" customWidth="1"/>
    <col min="14567" max="14567" width="8.140625" style="4" customWidth="1"/>
    <col min="14568" max="14568" width="18.7109375" style="4" customWidth="1"/>
    <col min="14569" max="14569" width="17.140625" style="4" customWidth="1"/>
    <col min="14570" max="14570" width="19" style="4" customWidth="1"/>
    <col min="14571" max="14571" width="17.140625" style="4" customWidth="1"/>
    <col min="14572" max="14572" width="47.7109375" style="4" customWidth="1"/>
    <col min="14573" max="14573" width="15.42578125" style="4" customWidth="1"/>
    <col min="14574" max="14574" width="1.7109375" style="4" customWidth="1"/>
    <col min="14575" max="14575" width="22.28515625" style="4" customWidth="1"/>
    <col min="14576" max="14576" width="14.42578125" style="4" customWidth="1"/>
    <col min="14577" max="14577" width="16" style="4" customWidth="1"/>
    <col min="14578" max="14578" width="21.28515625" style="4" customWidth="1"/>
    <col min="14579" max="14579" width="1.7109375" style="4" customWidth="1"/>
    <col min="14580" max="14580" width="17.5703125" style="4" customWidth="1"/>
    <col min="14581" max="14581" width="15.140625" style="4" customWidth="1"/>
    <col min="14582" max="14582" width="15.7109375" style="4" customWidth="1"/>
    <col min="14583" max="14583" width="24.42578125" style="4" customWidth="1"/>
    <col min="14584" max="14584" width="1.7109375" style="4" customWidth="1"/>
    <col min="14585" max="14585" width="20" style="4" customWidth="1"/>
    <col min="14586" max="14586" width="15.140625" style="4" customWidth="1"/>
    <col min="14587" max="14587" width="18.42578125" style="4" customWidth="1"/>
    <col min="14588" max="14588" width="22.28515625" style="4" customWidth="1"/>
    <col min="14589" max="14589" width="17.85546875" style="4" customWidth="1"/>
    <col min="14590" max="14821" width="11" style="4"/>
    <col min="14822" max="14822" width="2.7109375" style="4" customWidth="1"/>
    <col min="14823" max="14823" width="8.140625" style="4" customWidth="1"/>
    <col min="14824" max="14824" width="18.7109375" style="4" customWidth="1"/>
    <col min="14825" max="14825" width="17.140625" style="4" customWidth="1"/>
    <col min="14826" max="14826" width="19" style="4" customWidth="1"/>
    <col min="14827" max="14827" width="17.140625" style="4" customWidth="1"/>
    <col min="14828" max="14828" width="47.7109375" style="4" customWidth="1"/>
    <col min="14829" max="14829" width="15.42578125" style="4" customWidth="1"/>
    <col min="14830" max="14830" width="1.7109375" style="4" customWidth="1"/>
    <col min="14831" max="14831" width="22.28515625" style="4" customWidth="1"/>
    <col min="14832" max="14832" width="14.42578125" style="4" customWidth="1"/>
    <col min="14833" max="14833" width="16" style="4" customWidth="1"/>
    <col min="14834" max="14834" width="21.28515625" style="4" customWidth="1"/>
    <col min="14835" max="14835" width="1.7109375" style="4" customWidth="1"/>
    <col min="14836" max="14836" width="17.5703125" style="4" customWidth="1"/>
    <col min="14837" max="14837" width="15.140625" style="4" customWidth="1"/>
    <col min="14838" max="14838" width="15.7109375" style="4" customWidth="1"/>
    <col min="14839" max="14839" width="24.42578125" style="4" customWidth="1"/>
    <col min="14840" max="14840" width="1.7109375" style="4" customWidth="1"/>
    <col min="14841" max="14841" width="20" style="4" customWidth="1"/>
    <col min="14842" max="14842" width="15.140625" style="4" customWidth="1"/>
    <col min="14843" max="14843" width="18.42578125" style="4" customWidth="1"/>
    <col min="14844" max="14844" width="22.28515625" style="4" customWidth="1"/>
    <col min="14845" max="14845" width="17.85546875" style="4" customWidth="1"/>
    <col min="14846" max="15077" width="11" style="4"/>
    <col min="15078" max="15078" width="2.7109375" style="4" customWidth="1"/>
    <col min="15079" max="15079" width="8.140625" style="4" customWidth="1"/>
    <col min="15080" max="15080" width="18.7109375" style="4" customWidth="1"/>
    <col min="15081" max="15081" width="17.140625" style="4" customWidth="1"/>
    <col min="15082" max="15082" width="19" style="4" customWidth="1"/>
    <col min="15083" max="15083" width="17.140625" style="4" customWidth="1"/>
    <col min="15084" max="15084" width="47.7109375" style="4" customWidth="1"/>
    <col min="15085" max="15085" width="15.42578125" style="4" customWidth="1"/>
    <col min="15086" max="15086" width="1.7109375" style="4" customWidth="1"/>
    <col min="15087" max="15087" width="22.28515625" style="4" customWidth="1"/>
    <col min="15088" max="15088" width="14.42578125" style="4" customWidth="1"/>
    <col min="15089" max="15089" width="16" style="4" customWidth="1"/>
    <col min="15090" max="15090" width="21.28515625" style="4" customWidth="1"/>
    <col min="15091" max="15091" width="1.7109375" style="4" customWidth="1"/>
    <col min="15092" max="15092" width="17.5703125" style="4" customWidth="1"/>
    <col min="15093" max="15093" width="15.140625" style="4" customWidth="1"/>
    <col min="15094" max="15094" width="15.7109375" style="4" customWidth="1"/>
    <col min="15095" max="15095" width="24.42578125" style="4" customWidth="1"/>
    <col min="15096" max="15096" width="1.7109375" style="4" customWidth="1"/>
    <col min="15097" max="15097" width="20" style="4" customWidth="1"/>
    <col min="15098" max="15098" width="15.140625" style="4" customWidth="1"/>
    <col min="15099" max="15099" width="18.42578125" style="4" customWidth="1"/>
    <col min="15100" max="15100" width="22.28515625" style="4" customWidth="1"/>
    <col min="15101" max="15101" width="17.85546875" style="4" customWidth="1"/>
    <col min="15102" max="15333" width="11" style="4"/>
    <col min="15334" max="15334" width="2.7109375" style="4" customWidth="1"/>
    <col min="15335" max="15335" width="8.140625" style="4" customWidth="1"/>
    <col min="15336" max="15336" width="18.7109375" style="4" customWidth="1"/>
    <col min="15337" max="15337" width="17.140625" style="4" customWidth="1"/>
    <col min="15338" max="15338" width="19" style="4" customWidth="1"/>
    <col min="15339" max="15339" width="17.140625" style="4" customWidth="1"/>
    <col min="15340" max="15340" width="47.7109375" style="4" customWidth="1"/>
    <col min="15341" max="15341" width="15.42578125" style="4" customWidth="1"/>
    <col min="15342" max="15342" width="1.7109375" style="4" customWidth="1"/>
    <col min="15343" max="15343" width="22.28515625" style="4" customWidth="1"/>
    <col min="15344" max="15344" width="14.42578125" style="4" customWidth="1"/>
    <col min="15345" max="15345" width="16" style="4" customWidth="1"/>
    <col min="15346" max="15346" width="21.28515625" style="4" customWidth="1"/>
    <col min="15347" max="15347" width="1.7109375" style="4" customWidth="1"/>
    <col min="15348" max="15348" width="17.5703125" style="4" customWidth="1"/>
    <col min="15349" max="15349" width="15.140625" style="4" customWidth="1"/>
    <col min="15350" max="15350" width="15.7109375" style="4" customWidth="1"/>
    <col min="15351" max="15351" width="24.42578125" style="4" customWidth="1"/>
    <col min="15352" max="15352" width="1.7109375" style="4" customWidth="1"/>
    <col min="15353" max="15353" width="20" style="4" customWidth="1"/>
    <col min="15354" max="15354" width="15.140625" style="4" customWidth="1"/>
    <col min="15355" max="15355" width="18.42578125" style="4" customWidth="1"/>
    <col min="15356" max="15356" width="22.28515625" style="4" customWidth="1"/>
    <col min="15357" max="15357" width="17.85546875" style="4" customWidth="1"/>
    <col min="15358" max="15589" width="11" style="4"/>
    <col min="15590" max="15590" width="2.7109375" style="4" customWidth="1"/>
    <col min="15591" max="15591" width="8.140625" style="4" customWidth="1"/>
    <col min="15592" max="15592" width="18.7109375" style="4" customWidth="1"/>
    <col min="15593" max="15593" width="17.140625" style="4" customWidth="1"/>
    <col min="15594" max="15594" width="19" style="4" customWidth="1"/>
    <col min="15595" max="15595" width="17.140625" style="4" customWidth="1"/>
    <col min="15596" max="15596" width="47.7109375" style="4" customWidth="1"/>
    <col min="15597" max="15597" width="15.42578125" style="4" customWidth="1"/>
    <col min="15598" max="15598" width="1.7109375" style="4" customWidth="1"/>
    <col min="15599" max="15599" width="22.28515625" style="4" customWidth="1"/>
    <col min="15600" max="15600" width="14.42578125" style="4" customWidth="1"/>
    <col min="15601" max="15601" width="16" style="4" customWidth="1"/>
    <col min="15602" max="15602" width="21.28515625" style="4" customWidth="1"/>
    <col min="15603" max="15603" width="1.7109375" style="4" customWidth="1"/>
    <col min="15604" max="15604" width="17.5703125" style="4" customWidth="1"/>
    <col min="15605" max="15605" width="15.140625" style="4" customWidth="1"/>
    <col min="15606" max="15606" width="15.7109375" style="4" customWidth="1"/>
    <col min="15607" max="15607" width="24.42578125" style="4" customWidth="1"/>
    <col min="15608" max="15608" width="1.7109375" style="4" customWidth="1"/>
    <col min="15609" max="15609" width="20" style="4" customWidth="1"/>
    <col min="15610" max="15610" width="15.140625" style="4" customWidth="1"/>
    <col min="15611" max="15611" width="18.42578125" style="4" customWidth="1"/>
    <col min="15612" max="15612" width="22.28515625" style="4" customWidth="1"/>
    <col min="15613" max="15613" width="17.85546875" style="4" customWidth="1"/>
    <col min="15614" max="15845" width="11" style="4"/>
    <col min="15846" max="15846" width="2.7109375" style="4" customWidth="1"/>
    <col min="15847" max="15847" width="8.140625" style="4" customWidth="1"/>
    <col min="15848" max="15848" width="18.7109375" style="4" customWidth="1"/>
    <col min="15849" max="15849" width="17.140625" style="4" customWidth="1"/>
    <col min="15850" max="15850" width="19" style="4" customWidth="1"/>
    <col min="15851" max="15851" width="17.140625" style="4" customWidth="1"/>
    <col min="15852" max="15852" width="47.7109375" style="4" customWidth="1"/>
    <col min="15853" max="15853" width="15.42578125" style="4" customWidth="1"/>
    <col min="15854" max="15854" width="1.7109375" style="4" customWidth="1"/>
    <col min="15855" max="15855" width="22.28515625" style="4" customWidth="1"/>
    <col min="15856" max="15856" width="14.42578125" style="4" customWidth="1"/>
    <col min="15857" max="15857" width="16" style="4" customWidth="1"/>
    <col min="15858" max="15858" width="21.28515625" style="4" customWidth="1"/>
    <col min="15859" max="15859" width="1.7109375" style="4" customWidth="1"/>
    <col min="15860" max="15860" width="17.5703125" style="4" customWidth="1"/>
    <col min="15861" max="15861" width="15.140625" style="4" customWidth="1"/>
    <col min="15862" max="15862" width="15.7109375" style="4" customWidth="1"/>
    <col min="15863" max="15863" width="24.42578125" style="4" customWidth="1"/>
    <col min="15864" max="15864" width="1.7109375" style="4" customWidth="1"/>
    <col min="15865" max="15865" width="20" style="4" customWidth="1"/>
    <col min="15866" max="15866" width="15.140625" style="4" customWidth="1"/>
    <col min="15867" max="15867" width="18.42578125" style="4" customWidth="1"/>
    <col min="15868" max="15868" width="22.28515625" style="4" customWidth="1"/>
    <col min="15869" max="15869" width="17.85546875" style="4" customWidth="1"/>
    <col min="15870" max="16101" width="11" style="4"/>
    <col min="16102" max="16102" width="2.7109375" style="4" customWidth="1"/>
    <col min="16103" max="16103" width="8.140625" style="4" customWidth="1"/>
    <col min="16104" max="16104" width="18.7109375" style="4" customWidth="1"/>
    <col min="16105" max="16105" width="17.140625" style="4" customWidth="1"/>
    <col min="16106" max="16106" width="19" style="4" customWidth="1"/>
    <col min="16107" max="16107" width="17.140625" style="4" customWidth="1"/>
    <col min="16108" max="16108" width="47.7109375" style="4" customWidth="1"/>
    <col min="16109" max="16109" width="15.42578125" style="4" customWidth="1"/>
    <col min="16110" max="16110" width="1.7109375" style="4" customWidth="1"/>
    <col min="16111" max="16111" width="22.28515625" style="4" customWidth="1"/>
    <col min="16112" max="16112" width="14.42578125" style="4" customWidth="1"/>
    <col min="16113" max="16113" width="16" style="4" customWidth="1"/>
    <col min="16114" max="16114" width="21.28515625" style="4" customWidth="1"/>
    <col min="16115" max="16115" width="1.7109375" style="4" customWidth="1"/>
    <col min="16116" max="16116" width="17.5703125" style="4" customWidth="1"/>
    <col min="16117" max="16117" width="15.140625" style="4" customWidth="1"/>
    <col min="16118" max="16118" width="15.7109375" style="4" customWidth="1"/>
    <col min="16119" max="16119" width="24.42578125" style="4" customWidth="1"/>
    <col min="16120" max="16120" width="1.7109375" style="4" customWidth="1"/>
    <col min="16121" max="16121" width="20" style="4" customWidth="1"/>
    <col min="16122" max="16122" width="15.140625" style="4" customWidth="1"/>
    <col min="16123" max="16123" width="18.42578125" style="4" customWidth="1"/>
    <col min="16124" max="16124" width="22.28515625" style="4" customWidth="1"/>
    <col min="16125" max="16125" width="17.85546875" style="4" customWidth="1"/>
    <col min="16126" max="16375" width="11" style="4"/>
    <col min="16376" max="16384" width="11.42578125" style="4" customWidth="1"/>
  </cols>
  <sheetData>
    <row r="1" spans="1:22" ht="16.5" hidden="1" customHeight="1">
      <c r="A1" s="11"/>
      <c r="B1" s="12"/>
      <c r="C1" s="12"/>
      <c r="D1" s="12"/>
      <c r="E1" s="12"/>
      <c r="F1" s="11"/>
      <c r="G1" s="11"/>
      <c r="H1" s="11"/>
      <c r="I1" s="11"/>
      <c r="J1" s="11"/>
      <c r="K1" s="11"/>
      <c r="L1" s="11"/>
      <c r="M1" s="11"/>
      <c r="N1" s="11"/>
      <c r="O1" s="11"/>
    </row>
    <row r="2" spans="1:22" ht="29.25" customHeight="1" thickBot="1">
      <c r="A2" s="11"/>
      <c r="B2" s="321" t="s">
        <v>76</v>
      </c>
      <c r="C2" s="322"/>
      <c r="D2" s="322"/>
      <c r="E2" s="322"/>
      <c r="F2" s="322"/>
      <c r="G2" s="322"/>
      <c r="H2" s="322"/>
      <c r="I2" s="322"/>
      <c r="J2" s="322"/>
      <c r="K2" s="322"/>
      <c r="L2" s="322"/>
      <c r="M2" s="322"/>
      <c r="N2" s="322"/>
      <c r="O2" s="322"/>
      <c r="P2" s="322"/>
      <c r="Q2" s="322"/>
      <c r="R2" s="322"/>
      <c r="S2" s="322"/>
      <c r="T2" s="322"/>
    </row>
    <row r="3" spans="1:22" ht="146.25" customHeight="1" thickBot="1">
      <c r="A3" s="11"/>
      <c r="B3" s="247"/>
      <c r="C3" s="248"/>
      <c r="D3" s="318" t="s">
        <v>73</v>
      </c>
      <c r="E3" s="319"/>
      <c r="F3" s="319"/>
      <c r="G3" s="319"/>
      <c r="H3" s="319"/>
      <c r="I3" s="319"/>
      <c r="J3" s="319"/>
      <c r="K3" s="319"/>
      <c r="L3" s="319"/>
      <c r="M3" s="319"/>
      <c r="N3" s="319"/>
      <c r="O3" s="319"/>
      <c r="P3" s="319"/>
      <c r="Q3" s="319"/>
      <c r="R3" s="319"/>
      <c r="S3" s="319"/>
      <c r="T3" s="320"/>
    </row>
    <row r="4" spans="1:22" ht="67.5" customHeight="1" thickBot="1">
      <c r="A4" s="11"/>
      <c r="B4" s="310" t="s">
        <v>1</v>
      </c>
      <c r="C4" s="310"/>
      <c r="D4" s="311"/>
      <c r="E4" s="311"/>
      <c r="F4" s="43"/>
      <c r="G4" s="313" t="s">
        <v>20</v>
      </c>
      <c r="H4" s="313"/>
      <c r="I4" s="313"/>
      <c r="J4" s="313"/>
      <c r="K4" s="144"/>
      <c r="L4" s="312" t="s">
        <v>78</v>
      </c>
      <c r="M4" s="312"/>
      <c r="N4" s="312"/>
      <c r="O4" s="312"/>
      <c r="P4" s="4" t="s">
        <v>19</v>
      </c>
      <c r="Q4" s="317" t="s">
        <v>77</v>
      </c>
      <c r="R4" s="317"/>
      <c r="S4" s="317"/>
      <c r="T4" s="317"/>
    </row>
    <row r="5" spans="1:22" ht="61.5" customHeight="1" thickBot="1">
      <c r="A5" s="11"/>
      <c r="B5" s="310"/>
      <c r="C5" s="310"/>
      <c r="D5" s="310"/>
      <c r="E5" s="310"/>
      <c r="F5" s="13"/>
      <c r="G5" s="237"/>
      <c r="H5" s="238"/>
      <c r="I5" s="238"/>
      <c r="J5" s="239"/>
      <c r="K5" s="15"/>
      <c r="L5" s="237"/>
      <c r="M5" s="238"/>
      <c r="N5" s="238"/>
      <c r="O5" s="239"/>
      <c r="Q5" s="237"/>
      <c r="R5" s="238"/>
      <c r="S5" s="238"/>
      <c r="T5" s="239"/>
    </row>
    <row r="6" spans="1:22" ht="75" customHeight="1" thickBot="1">
      <c r="A6" s="11"/>
      <c r="B6" s="234" t="s">
        <v>28</v>
      </c>
      <c r="C6" s="235"/>
      <c r="D6" s="235"/>
      <c r="E6" s="236"/>
      <c r="F6" s="18"/>
      <c r="G6" s="242" t="s">
        <v>2</v>
      </c>
      <c r="H6" s="242" t="s">
        <v>3</v>
      </c>
      <c r="I6" s="242" t="s">
        <v>4</v>
      </c>
      <c r="J6" s="242" t="s">
        <v>5</v>
      </c>
      <c r="K6" s="19"/>
      <c r="L6" s="242" t="s">
        <v>2</v>
      </c>
      <c r="M6" s="242" t="s">
        <v>3</v>
      </c>
      <c r="N6" s="242" t="s">
        <v>4</v>
      </c>
      <c r="O6" s="242" t="s">
        <v>5</v>
      </c>
      <c r="Q6" s="242" t="s">
        <v>2</v>
      </c>
      <c r="R6" s="242" t="s">
        <v>3</v>
      </c>
      <c r="S6" s="242" t="s">
        <v>4</v>
      </c>
      <c r="T6" s="242" t="s">
        <v>5</v>
      </c>
    </row>
    <row r="7" spans="1:22" ht="64.5" customHeight="1" thickBot="1">
      <c r="A7" s="11"/>
      <c r="B7" s="20" t="s">
        <v>13</v>
      </c>
      <c r="C7" s="21" t="s">
        <v>14</v>
      </c>
      <c r="D7" s="21" t="s">
        <v>64</v>
      </c>
      <c r="E7" s="21" t="s">
        <v>15</v>
      </c>
      <c r="F7" s="18"/>
      <c r="G7" s="243"/>
      <c r="H7" s="243"/>
      <c r="I7" s="243"/>
      <c r="J7" s="243"/>
      <c r="K7" s="42"/>
      <c r="L7" s="243"/>
      <c r="M7" s="243"/>
      <c r="N7" s="243"/>
      <c r="O7" s="243"/>
      <c r="Q7" s="243"/>
      <c r="R7" s="243"/>
      <c r="S7" s="243"/>
      <c r="T7" s="243"/>
    </row>
    <row r="8" spans="1:22" s="1" customFormat="1" ht="39" customHeight="1" thickBot="1">
      <c r="A8" s="22"/>
      <c r="B8" s="23">
        <v>1</v>
      </c>
      <c r="C8" s="23" t="s">
        <v>21</v>
      </c>
      <c r="D8" s="23">
        <v>70</v>
      </c>
      <c r="E8" s="23" t="s">
        <v>16</v>
      </c>
      <c r="F8" s="24"/>
      <c r="G8" s="28">
        <f>'ANEXO 1 - COTIZACION'!U9</f>
        <v>1903525</v>
      </c>
      <c r="H8" s="28">
        <f>ROUND(G8*19%,2)</f>
        <v>361669.75</v>
      </c>
      <c r="I8" s="28">
        <f>ROUND(H8+G8,2)</f>
        <v>2265194.75</v>
      </c>
      <c r="J8" s="28">
        <f>ROUND(I8*D8,2)</f>
        <v>158563632.5</v>
      </c>
      <c r="K8" s="26"/>
      <c r="L8" s="28">
        <f>'ANEXO 2 - HISTORIC'!J7</f>
        <v>1022119.19</v>
      </c>
      <c r="M8" s="28">
        <f>ROUND(L8*19%,2)</f>
        <v>194202.65</v>
      </c>
      <c r="N8" s="28">
        <f>ROUND(M8+L8,2)</f>
        <v>1216321.8400000001</v>
      </c>
      <c r="O8" s="28">
        <f>ROUND(N8*D8,2)</f>
        <v>85142528.799999997</v>
      </c>
      <c r="P8" s="7"/>
      <c r="Q8" s="179">
        <f>ROUND(AVERAGE(AVERAGE(G8,L8),L8),2)</f>
        <v>1242470.6399999999</v>
      </c>
      <c r="R8" s="28">
        <f>ROUND(Q8*19%,2)</f>
        <v>236069.42</v>
      </c>
      <c r="S8" s="28">
        <f>ROUND(R8+Q8,2)</f>
        <v>1478540.06</v>
      </c>
      <c r="T8" s="28">
        <f>ROUND(S8*D8,2)</f>
        <v>103497804.2</v>
      </c>
    </row>
    <row r="9" spans="1:22" s="1" customFormat="1" ht="39" customHeight="1" thickBot="1">
      <c r="A9" s="22"/>
      <c r="B9" s="23">
        <v>2</v>
      </c>
      <c r="C9" s="23" t="s">
        <v>22</v>
      </c>
      <c r="D9" s="23">
        <v>21</v>
      </c>
      <c r="E9" s="23" t="s">
        <v>16</v>
      </c>
      <c r="F9" s="24"/>
      <c r="G9" s="28">
        <f>'ANEXO 1 - COTIZACION'!U10</f>
        <v>2214525</v>
      </c>
      <c r="H9" s="28">
        <f t="shared" ref="H9:H14" si="0">ROUND(G9*19%,2)</f>
        <v>420759.75</v>
      </c>
      <c r="I9" s="28">
        <f t="shared" ref="I9:I14" si="1">ROUND(H9+G9,2)</f>
        <v>2635284.75</v>
      </c>
      <c r="J9" s="28">
        <f t="shared" ref="J9:J14" si="2">ROUND(I9*D9,2)</f>
        <v>55340979.75</v>
      </c>
      <c r="K9" s="26"/>
      <c r="L9" s="150">
        <f>'ANEXO 2 - HISTORIC'!J8</f>
        <v>0</v>
      </c>
      <c r="M9" s="150">
        <f t="shared" ref="M9:M14" si="3">ROUND(L9*19%,2)</f>
        <v>0</v>
      </c>
      <c r="N9" s="150">
        <f t="shared" ref="N9:N14" si="4">ROUND(M9+L9,2)</f>
        <v>0</v>
      </c>
      <c r="O9" s="150">
        <f t="shared" ref="O9:O14" si="5">ROUND(N9*D9,2)</f>
        <v>0</v>
      </c>
      <c r="P9" s="7"/>
      <c r="Q9" s="28">
        <f>G9</f>
        <v>2214525</v>
      </c>
      <c r="R9" s="28">
        <f t="shared" ref="R9:R14" si="6">ROUND(Q9*19%,2)</f>
        <v>420759.75</v>
      </c>
      <c r="S9" s="28">
        <f t="shared" ref="S9:S14" si="7">ROUND(R9+Q9,2)</f>
        <v>2635284.75</v>
      </c>
      <c r="T9" s="28">
        <f t="shared" ref="T9:T14" si="8">ROUND(S9*D9,2)</f>
        <v>55340979.75</v>
      </c>
    </row>
    <row r="10" spans="1:22" s="1" customFormat="1" ht="39" customHeight="1" thickBot="1">
      <c r="A10" s="22"/>
      <c r="B10" s="23">
        <v>3</v>
      </c>
      <c r="C10" s="23" t="s">
        <v>23</v>
      </c>
      <c r="D10" s="23">
        <v>114</v>
      </c>
      <c r="E10" s="23" t="s">
        <v>16</v>
      </c>
      <c r="F10" s="24"/>
      <c r="G10" s="28">
        <f>'ANEXO 1 - COTIZACION'!U11</f>
        <v>163025</v>
      </c>
      <c r="H10" s="28">
        <f t="shared" si="0"/>
        <v>30974.75</v>
      </c>
      <c r="I10" s="28">
        <f t="shared" si="1"/>
        <v>193999.75</v>
      </c>
      <c r="J10" s="28">
        <f t="shared" si="2"/>
        <v>22115971.5</v>
      </c>
      <c r="K10" s="26"/>
      <c r="L10" s="28">
        <f>'ANEXO 2 - HISTORIC'!J9</f>
        <v>117708.9</v>
      </c>
      <c r="M10" s="28">
        <f t="shared" si="3"/>
        <v>22364.69</v>
      </c>
      <c r="N10" s="28">
        <f t="shared" si="4"/>
        <v>140073.59</v>
      </c>
      <c r="O10" s="28">
        <f t="shared" si="5"/>
        <v>15968389.26</v>
      </c>
      <c r="P10" s="7"/>
      <c r="Q10" s="189">
        <f>ROUND(AVERAGE(G10,L10),2)</f>
        <v>140366.95000000001</v>
      </c>
      <c r="R10" s="28">
        <f t="shared" si="6"/>
        <v>26669.72</v>
      </c>
      <c r="S10" s="28">
        <f t="shared" si="7"/>
        <v>167036.67000000001</v>
      </c>
      <c r="T10" s="28">
        <f t="shared" si="8"/>
        <v>19042180.379999999</v>
      </c>
    </row>
    <row r="11" spans="1:22" s="1" customFormat="1" ht="39" customHeight="1" thickBot="1">
      <c r="A11" s="22"/>
      <c r="B11" s="23">
        <v>4</v>
      </c>
      <c r="C11" s="23" t="s">
        <v>24</v>
      </c>
      <c r="D11" s="23">
        <v>93</v>
      </c>
      <c r="E11" s="23" t="s">
        <v>16</v>
      </c>
      <c r="F11" s="24"/>
      <c r="G11" s="28">
        <f>'ANEXO 1 - COTIZACION'!U12</f>
        <v>2044825</v>
      </c>
      <c r="H11" s="28">
        <f t="shared" si="0"/>
        <v>388516.75</v>
      </c>
      <c r="I11" s="28">
        <f t="shared" si="1"/>
        <v>2433341.75</v>
      </c>
      <c r="J11" s="28">
        <f t="shared" si="2"/>
        <v>226300782.75</v>
      </c>
      <c r="K11" s="26"/>
      <c r="L11" s="28">
        <f>'ANEXO 2 - HISTORIC'!J10</f>
        <v>1176241.53</v>
      </c>
      <c r="M11" s="28">
        <f t="shared" si="3"/>
        <v>223485.89</v>
      </c>
      <c r="N11" s="28">
        <f t="shared" si="4"/>
        <v>1399727.42</v>
      </c>
      <c r="O11" s="28">
        <f t="shared" si="5"/>
        <v>130174650.06</v>
      </c>
      <c r="P11" s="7"/>
      <c r="Q11" s="179">
        <f>ROUND(AVERAGE(AVERAGE(G11,L11),L11),2)</f>
        <v>1393387.4</v>
      </c>
      <c r="R11" s="28">
        <f t="shared" si="6"/>
        <v>264743.61</v>
      </c>
      <c r="S11" s="28">
        <f t="shared" si="7"/>
        <v>1658131.01</v>
      </c>
      <c r="T11" s="28">
        <f t="shared" si="8"/>
        <v>154206183.93000001</v>
      </c>
    </row>
    <row r="12" spans="1:22" s="1" customFormat="1" ht="39" customHeight="1" thickBot="1">
      <c r="A12" s="22"/>
      <c r="B12" s="23">
        <v>5</v>
      </c>
      <c r="C12" s="23" t="s">
        <v>25</v>
      </c>
      <c r="D12" s="23">
        <v>22</v>
      </c>
      <c r="E12" s="23" t="s">
        <v>16</v>
      </c>
      <c r="F12" s="24"/>
      <c r="G12" s="28">
        <f>'ANEXO 1 - COTIZACION'!U13</f>
        <v>2364787.5</v>
      </c>
      <c r="H12" s="28">
        <f t="shared" si="0"/>
        <v>449309.63</v>
      </c>
      <c r="I12" s="28">
        <f t="shared" si="1"/>
        <v>2814097.13</v>
      </c>
      <c r="J12" s="28">
        <f t="shared" si="2"/>
        <v>61910136.859999999</v>
      </c>
      <c r="K12" s="26"/>
      <c r="L12" s="150">
        <f>'ANEXO 2 - HISTORIC'!J11</f>
        <v>0</v>
      </c>
      <c r="M12" s="150">
        <f t="shared" si="3"/>
        <v>0</v>
      </c>
      <c r="N12" s="150">
        <f t="shared" si="4"/>
        <v>0</v>
      </c>
      <c r="O12" s="150">
        <f t="shared" si="5"/>
        <v>0</v>
      </c>
      <c r="P12" s="7"/>
      <c r="Q12" s="28">
        <f>G12</f>
        <v>2364787.5</v>
      </c>
      <c r="R12" s="28">
        <f t="shared" si="6"/>
        <v>449309.63</v>
      </c>
      <c r="S12" s="28">
        <f t="shared" si="7"/>
        <v>2814097.13</v>
      </c>
      <c r="T12" s="28">
        <f t="shared" si="8"/>
        <v>61910136.859999999</v>
      </c>
    </row>
    <row r="13" spans="1:22" s="1" customFormat="1" ht="39" customHeight="1" thickBot="1">
      <c r="A13" s="22"/>
      <c r="B13" s="23">
        <v>6</v>
      </c>
      <c r="C13" s="23" t="s">
        <v>26</v>
      </c>
      <c r="D13" s="23">
        <v>120</v>
      </c>
      <c r="E13" s="23" t="s">
        <v>16</v>
      </c>
      <c r="F13" s="24"/>
      <c r="G13" s="28">
        <f>'ANEXO 1 - COTIZACION'!U14</f>
        <v>868266.67</v>
      </c>
      <c r="H13" s="28">
        <f t="shared" si="0"/>
        <v>164970.67000000001</v>
      </c>
      <c r="I13" s="28">
        <f t="shared" si="1"/>
        <v>1033237.34</v>
      </c>
      <c r="J13" s="28">
        <f t="shared" si="2"/>
        <v>123988480.8</v>
      </c>
      <c r="K13" s="26"/>
      <c r="L13" s="28">
        <f>'ANEXO 2 - HISTORIC'!J12</f>
        <v>579229.13</v>
      </c>
      <c r="M13" s="28">
        <f t="shared" si="3"/>
        <v>110053.53</v>
      </c>
      <c r="N13" s="28">
        <f t="shared" si="4"/>
        <v>689282.66</v>
      </c>
      <c r="O13" s="28">
        <f t="shared" si="5"/>
        <v>82713919.200000003</v>
      </c>
      <c r="P13" s="7"/>
      <c r="Q13" s="189">
        <f>ROUND(AVERAGE(G13,L13),2)</f>
        <v>723747.9</v>
      </c>
      <c r="R13" s="28">
        <f t="shared" si="6"/>
        <v>137512.1</v>
      </c>
      <c r="S13" s="28">
        <f t="shared" si="7"/>
        <v>861260</v>
      </c>
      <c r="T13" s="28">
        <f t="shared" si="8"/>
        <v>103351200</v>
      </c>
    </row>
    <row r="14" spans="1:22" s="1" customFormat="1" ht="39" customHeight="1" thickBot="1">
      <c r="A14" s="22"/>
      <c r="B14" s="23">
        <v>7</v>
      </c>
      <c r="C14" s="23" t="s">
        <v>27</v>
      </c>
      <c r="D14" s="23">
        <v>174</v>
      </c>
      <c r="E14" s="23" t="s">
        <v>16</v>
      </c>
      <c r="F14" s="24"/>
      <c r="G14" s="28">
        <f>'ANEXO 1 - COTIZACION'!U15</f>
        <v>261025</v>
      </c>
      <c r="H14" s="28">
        <f t="shared" si="0"/>
        <v>49594.75</v>
      </c>
      <c r="I14" s="28">
        <f t="shared" si="1"/>
        <v>310619.75</v>
      </c>
      <c r="J14" s="28">
        <f t="shared" si="2"/>
        <v>54047836.5</v>
      </c>
      <c r="K14" s="26"/>
      <c r="L14" s="150">
        <f>'ANEXO 2 - HISTORIC'!J13</f>
        <v>0</v>
      </c>
      <c r="M14" s="150">
        <f t="shared" si="3"/>
        <v>0</v>
      </c>
      <c r="N14" s="150">
        <f t="shared" si="4"/>
        <v>0</v>
      </c>
      <c r="O14" s="150">
        <f t="shared" si="5"/>
        <v>0</v>
      </c>
      <c r="P14" s="7"/>
      <c r="Q14" s="28">
        <f>G14</f>
        <v>261025</v>
      </c>
      <c r="R14" s="28">
        <f t="shared" si="6"/>
        <v>49594.75</v>
      </c>
      <c r="S14" s="28">
        <f t="shared" si="7"/>
        <v>310619.75</v>
      </c>
      <c r="T14" s="28">
        <f t="shared" si="8"/>
        <v>54047836.5</v>
      </c>
      <c r="V14" s="1" t="s">
        <v>19</v>
      </c>
    </row>
    <row r="15" spans="1:22" s="1" customFormat="1" ht="39.75" customHeight="1" thickBot="1">
      <c r="A15" s="22"/>
      <c r="B15" s="234" t="s">
        <v>61</v>
      </c>
      <c r="C15" s="235"/>
      <c r="D15" s="235"/>
      <c r="E15" s="236"/>
      <c r="F15" s="24"/>
      <c r="G15" s="276" t="s">
        <v>61</v>
      </c>
      <c r="H15" s="277"/>
      <c r="I15" s="278"/>
      <c r="J15" s="148">
        <f>SUM(J8:J14)</f>
        <v>702267820.65999997</v>
      </c>
      <c r="K15" s="124"/>
      <c r="L15" s="276" t="s">
        <v>61</v>
      </c>
      <c r="M15" s="277"/>
      <c r="N15" s="278"/>
      <c r="O15" s="148">
        <f>SUM(O8:O14)</f>
        <v>313999487.31999999</v>
      </c>
      <c r="Q15" s="276" t="s">
        <v>61</v>
      </c>
      <c r="R15" s="277"/>
      <c r="S15" s="278"/>
      <c r="T15" s="148">
        <f>SUM(T8:T14)</f>
        <v>551396321.62</v>
      </c>
    </row>
    <row r="16" spans="1:22" s="1" customFormat="1" ht="39.75" customHeight="1" thickBot="1">
      <c r="A16" s="22"/>
      <c r="B16" s="264" t="s">
        <v>29</v>
      </c>
      <c r="C16" s="265"/>
      <c r="D16" s="265"/>
      <c r="E16" s="266"/>
      <c r="F16" s="24"/>
      <c r="G16" s="255"/>
      <c r="H16" s="256"/>
      <c r="I16" s="256"/>
      <c r="J16" s="257"/>
      <c r="K16" s="127"/>
      <c r="L16" s="255"/>
      <c r="M16" s="256"/>
      <c r="N16" s="256"/>
      <c r="O16" s="257"/>
      <c r="Q16" s="255"/>
      <c r="R16" s="256"/>
      <c r="S16" s="256"/>
      <c r="T16" s="257"/>
    </row>
    <row r="17" spans="1:21" s="1" customFormat="1" ht="36.75" customHeight="1" thickBot="1">
      <c r="A17" s="22"/>
      <c r="B17" s="101"/>
      <c r="C17" s="102"/>
      <c r="D17" s="102"/>
      <c r="E17" s="103"/>
      <c r="F17" s="24"/>
      <c r="G17" s="258"/>
      <c r="H17" s="259"/>
      <c r="I17" s="259"/>
      <c r="J17" s="260"/>
      <c r="K17" s="130"/>
      <c r="L17" s="258"/>
      <c r="M17" s="259"/>
      <c r="N17" s="259"/>
      <c r="O17" s="260"/>
      <c r="Q17" s="258"/>
      <c r="R17" s="259"/>
      <c r="S17" s="259"/>
      <c r="T17" s="260"/>
    </row>
    <row r="18" spans="1:21" s="1" customFormat="1" ht="35.25" customHeight="1" thickBot="1">
      <c r="A18" s="22"/>
      <c r="B18" s="323">
        <f t="shared" ref="B18:B19" si="9">B17+1</f>
        <v>1</v>
      </c>
      <c r="C18" s="23" t="s">
        <v>30</v>
      </c>
      <c r="D18" s="23">
        <v>120</v>
      </c>
      <c r="E18" s="109" t="s">
        <v>16</v>
      </c>
      <c r="F18" s="24"/>
      <c r="G18" s="28">
        <f>'ANEXO 1 - COTIZACION'!U19</f>
        <v>551000</v>
      </c>
      <c r="H18" s="28">
        <f t="shared" ref="H18:H21" si="10">ROUND(G18*19%,2)</f>
        <v>104690</v>
      </c>
      <c r="I18" s="28">
        <f t="shared" ref="I18:I21" si="11">ROUND(H18+G18,2)</f>
        <v>655690</v>
      </c>
      <c r="J18" s="28">
        <f t="shared" ref="J18:J21" si="12">ROUND(I18*D18,2)</f>
        <v>78682800</v>
      </c>
      <c r="K18" s="26"/>
      <c r="L18" s="28">
        <f>'ANEXO 2 - HISTORIC'!J16</f>
        <v>149520.03</v>
      </c>
      <c r="M18" s="28">
        <f t="shared" ref="M18:M21" si="13">ROUND(L18*19%,2)</f>
        <v>28408.81</v>
      </c>
      <c r="N18" s="28">
        <f t="shared" ref="N18:N21" si="14">ROUND(M18+L18,2)</f>
        <v>177928.84</v>
      </c>
      <c r="O18" s="28">
        <f>ROUND(N18*D18,2)</f>
        <v>21351460.800000001</v>
      </c>
      <c r="Q18" s="179">
        <f>ROUND(AVERAGE(AVERAGE(G18,L18),L18),2)</f>
        <v>249890.02</v>
      </c>
      <c r="R18" s="28">
        <f t="shared" ref="R18:R21" si="15">ROUND(Q18*19%,2)</f>
        <v>47479.1</v>
      </c>
      <c r="S18" s="28">
        <f t="shared" ref="S18:S21" si="16">ROUND(R18+Q18,2)</f>
        <v>297369.12</v>
      </c>
      <c r="T18" s="28">
        <f>ROUND(S18*D18,2)</f>
        <v>35684294.399999999</v>
      </c>
    </row>
    <row r="19" spans="1:21" s="1" customFormat="1" ht="35.25" customHeight="1" thickBot="1">
      <c r="A19" s="22"/>
      <c r="B19" s="323">
        <f t="shared" si="9"/>
        <v>2</v>
      </c>
      <c r="C19" s="23" t="s">
        <v>31</v>
      </c>
      <c r="D19" s="23">
        <v>230</v>
      </c>
      <c r="E19" s="109" t="s">
        <v>16</v>
      </c>
      <c r="F19" s="24"/>
      <c r="G19" s="28">
        <f>'ANEXO 1 - COTIZACION'!U20</f>
        <v>459000</v>
      </c>
      <c r="H19" s="28">
        <f t="shared" si="10"/>
        <v>87210</v>
      </c>
      <c r="I19" s="28">
        <f t="shared" si="11"/>
        <v>546210</v>
      </c>
      <c r="J19" s="28">
        <f t="shared" si="12"/>
        <v>125628300</v>
      </c>
      <c r="K19" s="26"/>
      <c r="L19" s="28">
        <f>'ANEXO 2 - HISTORIC'!J17</f>
        <v>148840.82</v>
      </c>
      <c r="M19" s="28">
        <f t="shared" si="13"/>
        <v>28279.759999999998</v>
      </c>
      <c r="N19" s="28">
        <f t="shared" si="14"/>
        <v>177120.58</v>
      </c>
      <c r="O19" s="28">
        <f>ROUND(N19*D19,2)</f>
        <v>40737733.399999999</v>
      </c>
      <c r="Q19" s="179">
        <f>ROUND(AVERAGE(AVERAGE(G19,L19),L19),2)</f>
        <v>226380.62</v>
      </c>
      <c r="R19" s="28">
        <f t="shared" si="15"/>
        <v>43012.32</v>
      </c>
      <c r="S19" s="28">
        <f t="shared" si="16"/>
        <v>269392.94</v>
      </c>
      <c r="T19" s="28">
        <f t="shared" ref="T19:T21" si="17">ROUND(S19*D19,2)</f>
        <v>61960376.200000003</v>
      </c>
    </row>
    <row r="20" spans="1:21" s="1" customFormat="1" ht="35.25" customHeight="1" thickBot="1">
      <c r="A20" s="22"/>
      <c r="B20" s="323">
        <v>3</v>
      </c>
      <c r="C20" s="23" t="s">
        <v>86</v>
      </c>
      <c r="D20" s="23">
        <v>130</v>
      </c>
      <c r="E20" s="109" t="s">
        <v>65</v>
      </c>
      <c r="F20" s="24"/>
      <c r="G20" s="28">
        <f>'ANEXO 1 - COTIZACION'!U21</f>
        <v>378350</v>
      </c>
      <c r="H20" s="28">
        <f t="shared" ref="H20" si="18">ROUND(G20*19%,2)</f>
        <v>71886.5</v>
      </c>
      <c r="I20" s="28">
        <f t="shared" ref="I20" si="19">ROUND(H20+G20,2)</f>
        <v>450236.5</v>
      </c>
      <c r="J20" s="28">
        <f t="shared" ref="J20" si="20">ROUND(I20*D20,2)</f>
        <v>58530745</v>
      </c>
      <c r="K20" s="26"/>
      <c r="L20" s="28">
        <f>'ANEXO 2 - HISTORIC'!J18</f>
        <v>180723.04</v>
      </c>
      <c r="M20" s="28">
        <f t="shared" ref="M20" si="21">ROUND(L20*19%,2)</f>
        <v>34337.379999999997</v>
      </c>
      <c r="N20" s="28">
        <f t="shared" ref="N20" si="22">ROUND(M20+L20,2)</f>
        <v>215060.42</v>
      </c>
      <c r="O20" s="28">
        <f>ROUND(N20*D20,2)</f>
        <v>27957854.600000001</v>
      </c>
      <c r="Q20" s="179">
        <f>ROUND(AVERAGE(AVERAGE(G20,L20),L20),2)</f>
        <v>230129.78</v>
      </c>
      <c r="R20" s="28">
        <f t="shared" ref="R20" si="23">ROUND(Q20*19%,2)</f>
        <v>43724.66</v>
      </c>
      <c r="S20" s="28">
        <f t="shared" ref="S20" si="24">ROUND(R20+Q20,2)</f>
        <v>273854.44</v>
      </c>
      <c r="T20" s="28">
        <f t="shared" ref="T20" si="25">ROUND(S20*D20,2)</f>
        <v>35601077.200000003</v>
      </c>
    </row>
    <row r="21" spans="1:21" s="1" customFormat="1" ht="35.25" customHeight="1" thickBot="1">
      <c r="A21" s="22"/>
      <c r="B21" s="323">
        <v>4</v>
      </c>
      <c r="C21" s="23" t="s">
        <v>32</v>
      </c>
      <c r="D21" s="23">
        <v>122</v>
      </c>
      <c r="E21" s="122" t="s">
        <v>16</v>
      </c>
      <c r="F21" s="24"/>
      <c r="G21" s="28">
        <f>'ANEXO 1 - COTIZACION'!U22</f>
        <v>1860000</v>
      </c>
      <c r="H21" s="28">
        <f t="shared" si="10"/>
        <v>353400</v>
      </c>
      <c r="I21" s="28">
        <f t="shared" si="11"/>
        <v>2213400</v>
      </c>
      <c r="J21" s="28">
        <f t="shared" si="12"/>
        <v>270034800</v>
      </c>
      <c r="K21" s="26"/>
      <c r="L21" s="28">
        <f>'ANEXO 2 - HISTORIC'!J19</f>
        <v>594702.62</v>
      </c>
      <c r="M21" s="28">
        <f t="shared" si="13"/>
        <v>112993.5</v>
      </c>
      <c r="N21" s="28">
        <f t="shared" si="14"/>
        <v>707696.12</v>
      </c>
      <c r="O21" s="28">
        <f>ROUND(N21*D21,2)</f>
        <v>86338926.640000001</v>
      </c>
      <c r="Q21" s="179">
        <f>ROUND(AVERAGE(AVERAGE(G21,L21),L21),2)</f>
        <v>911026.97</v>
      </c>
      <c r="R21" s="28">
        <f t="shared" si="15"/>
        <v>173095.12</v>
      </c>
      <c r="S21" s="28">
        <f t="shared" si="16"/>
        <v>1084122.0900000001</v>
      </c>
      <c r="T21" s="28">
        <f t="shared" si="17"/>
        <v>132262894.98</v>
      </c>
    </row>
    <row r="22" spans="1:21" s="1" customFormat="1" ht="35.25" customHeight="1" thickBot="1">
      <c r="A22" s="22"/>
      <c r="B22" s="267" t="s">
        <v>62</v>
      </c>
      <c r="C22" s="268"/>
      <c r="D22" s="268"/>
      <c r="E22" s="269"/>
      <c r="F22" s="24"/>
      <c r="G22" s="288" t="s">
        <v>70</v>
      </c>
      <c r="H22" s="289"/>
      <c r="I22" s="290"/>
      <c r="J22" s="136">
        <f>SUM(J18:J21)</f>
        <v>532876645</v>
      </c>
      <c r="K22" s="124"/>
      <c r="L22" s="288" t="s">
        <v>70</v>
      </c>
      <c r="M22" s="289"/>
      <c r="N22" s="290"/>
      <c r="O22" s="133">
        <f>SUM(O18:O21)</f>
        <v>176385975.44</v>
      </c>
      <c r="Q22" s="288" t="s">
        <v>70</v>
      </c>
      <c r="R22" s="289"/>
      <c r="S22" s="290"/>
      <c r="T22" s="136">
        <f>SUM(T18:T21)</f>
        <v>265508642.78</v>
      </c>
    </row>
    <row r="23" spans="1:21" s="1" customFormat="1" ht="48" customHeight="1" thickBot="1">
      <c r="A23" s="22"/>
      <c r="B23" s="270" t="s">
        <v>48</v>
      </c>
      <c r="C23" s="271"/>
      <c r="D23" s="271"/>
      <c r="E23" s="272"/>
      <c r="F23" s="24"/>
      <c r="G23" s="255"/>
      <c r="H23" s="256"/>
      <c r="I23" s="256"/>
      <c r="J23" s="257"/>
      <c r="K23" s="127"/>
      <c r="L23" s="255"/>
      <c r="M23" s="256"/>
      <c r="N23" s="256"/>
      <c r="O23" s="257"/>
      <c r="Q23" s="255"/>
      <c r="R23" s="256"/>
      <c r="S23" s="256"/>
      <c r="T23" s="257"/>
    </row>
    <row r="24" spans="1:21" s="1" customFormat="1" ht="14.45" customHeight="1" thickBot="1">
      <c r="A24" s="22"/>
      <c r="B24" s="206"/>
      <c r="C24" s="207"/>
      <c r="D24" s="207"/>
      <c r="E24" s="208"/>
      <c r="F24" s="24"/>
      <c r="G24" s="258"/>
      <c r="H24" s="259"/>
      <c r="I24" s="259"/>
      <c r="J24" s="260"/>
      <c r="K24" s="130"/>
      <c r="L24" s="258"/>
      <c r="M24" s="259"/>
      <c r="N24" s="259"/>
      <c r="O24" s="260"/>
      <c r="Q24" s="258"/>
      <c r="R24" s="259"/>
      <c r="S24" s="259"/>
      <c r="T24" s="260"/>
    </row>
    <row r="25" spans="1:21" s="1" customFormat="1" ht="37.5" customHeight="1" thickBot="1">
      <c r="A25" s="22"/>
      <c r="B25" s="107">
        <f t="shared" ref="B25:B41" si="26">B24+1</f>
        <v>1</v>
      </c>
      <c r="C25" s="166" t="s">
        <v>33</v>
      </c>
      <c r="D25" s="24">
        <v>181</v>
      </c>
      <c r="E25" s="109" t="s">
        <v>16</v>
      </c>
      <c r="F25" s="24"/>
      <c r="G25" s="28">
        <f>'ANEXO 1 - COTIZACION'!U26</f>
        <v>21660</v>
      </c>
      <c r="H25" s="28">
        <f t="shared" ref="H25:H42" si="27">ROUND(G25*19%,2)</f>
        <v>4115.3999999999996</v>
      </c>
      <c r="I25" s="28">
        <f t="shared" ref="I25:I42" si="28">ROUND(H25+G25,2)</f>
        <v>25775.4</v>
      </c>
      <c r="J25" s="28">
        <f t="shared" ref="J25:J42" si="29">ROUND(I25*D25,2)</f>
        <v>4665347.4000000004</v>
      </c>
      <c r="K25" s="29"/>
      <c r="L25" s="28">
        <f>'ANEXO 2 - HISTORIC'!J22</f>
        <v>11973.5</v>
      </c>
      <c r="M25" s="28">
        <f t="shared" ref="M25:M42" si="30">ROUND(L25*19%,2)</f>
        <v>2274.9699999999998</v>
      </c>
      <c r="N25" s="28">
        <f t="shared" ref="N25:N42" si="31">ROUND(M25+L25,2)</f>
        <v>14248.47</v>
      </c>
      <c r="O25" s="28">
        <f t="shared" ref="O25:O42" si="32">ROUND(N25*D25,2)</f>
        <v>2578973.0699999998</v>
      </c>
      <c r="Q25" s="189">
        <f>ROUND(AVERAGE(G25,L25),2)</f>
        <v>16816.75</v>
      </c>
      <c r="R25" s="28">
        <f t="shared" ref="R25:R42" si="33">ROUND(Q25*19%,2)</f>
        <v>3195.18</v>
      </c>
      <c r="S25" s="28">
        <f t="shared" ref="S25:S42" si="34">ROUND(R25+Q25,2)</f>
        <v>20011.93</v>
      </c>
      <c r="T25" s="28">
        <f t="shared" ref="T25:T42" si="35">ROUND(S25*D25,2)</f>
        <v>3622159.33</v>
      </c>
    </row>
    <row r="26" spans="1:21" s="1" customFormat="1" ht="37.5" customHeight="1" thickBot="1">
      <c r="A26" s="22"/>
      <c r="B26" s="107">
        <f t="shared" si="26"/>
        <v>2</v>
      </c>
      <c r="C26" s="166" t="s">
        <v>34</v>
      </c>
      <c r="D26" s="24">
        <v>181</v>
      </c>
      <c r="E26" s="109" t="s">
        <v>65</v>
      </c>
      <c r="F26" s="24"/>
      <c r="G26" s="28">
        <f>'ANEXO 1 - COTIZACION'!U27</f>
        <v>279000</v>
      </c>
      <c r="H26" s="28">
        <f t="shared" si="27"/>
        <v>53010</v>
      </c>
      <c r="I26" s="28">
        <f t="shared" si="28"/>
        <v>332010</v>
      </c>
      <c r="J26" s="28">
        <f t="shared" si="29"/>
        <v>60093810</v>
      </c>
      <c r="K26" s="29"/>
      <c r="L26" s="28">
        <f>'ANEXO 2 - HISTORIC'!J23</f>
        <v>90870.26</v>
      </c>
      <c r="M26" s="28">
        <f t="shared" si="30"/>
        <v>17265.349999999999</v>
      </c>
      <c r="N26" s="28">
        <f t="shared" si="31"/>
        <v>108135.61</v>
      </c>
      <c r="O26" s="28">
        <f t="shared" si="32"/>
        <v>19572545.41</v>
      </c>
      <c r="Q26" s="179">
        <f>ROUND(AVERAGE(AVERAGE(G26,L26),L26),2)</f>
        <v>137902.70000000001</v>
      </c>
      <c r="R26" s="28">
        <f t="shared" si="33"/>
        <v>26201.51</v>
      </c>
      <c r="S26" s="28">
        <f t="shared" si="34"/>
        <v>164104.21</v>
      </c>
      <c r="T26" s="28">
        <f t="shared" si="35"/>
        <v>29702862.010000002</v>
      </c>
    </row>
    <row r="27" spans="1:21" s="1" customFormat="1" ht="37.5" customHeight="1" thickBot="1">
      <c r="A27" s="22"/>
      <c r="B27" s="107">
        <f t="shared" si="26"/>
        <v>3</v>
      </c>
      <c r="C27" s="166" t="s">
        <v>35</v>
      </c>
      <c r="D27" s="24">
        <v>50</v>
      </c>
      <c r="E27" s="109" t="s">
        <v>16</v>
      </c>
      <c r="F27" s="24"/>
      <c r="G27" s="28">
        <f>'ANEXO 1 - COTIZACION'!U28</f>
        <v>68200</v>
      </c>
      <c r="H27" s="28">
        <f t="shared" si="27"/>
        <v>12958</v>
      </c>
      <c r="I27" s="28">
        <f t="shared" si="28"/>
        <v>81158</v>
      </c>
      <c r="J27" s="28">
        <f t="shared" si="29"/>
        <v>4057900</v>
      </c>
      <c r="K27" s="29"/>
      <c r="L27" s="150">
        <f>'ANEXO 2 - HISTORIC'!J24</f>
        <v>0</v>
      </c>
      <c r="M27" s="150">
        <f t="shared" si="30"/>
        <v>0</v>
      </c>
      <c r="N27" s="150">
        <f t="shared" si="31"/>
        <v>0</v>
      </c>
      <c r="O27" s="150">
        <f t="shared" si="32"/>
        <v>0</v>
      </c>
      <c r="Q27" s="28">
        <f>G27</f>
        <v>68200</v>
      </c>
      <c r="R27" s="28">
        <f t="shared" si="33"/>
        <v>12958</v>
      </c>
      <c r="S27" s="28">
        <f t="shared" si="34"/>
        <v>81158</v>
      </c>
      <c r="T27" s="28">
        <f t="shared" si="35"/>
        <v>4057900</v>
      </c>
    </row>
    <row r="28" spans="1:21" s="1" customFormat="1" ht="37.5" customHeight="1" thickBot="1">
      <c r="A28" s="22"/>
      <c r="B28" s="107">
        <f t="shared" si="26"/>
        <v>4</v>
      </c>
      <c r="C28" s="166" t="s">
        <v>36</v>
      </c>
      <c r="D28" s="24">
        <v>500</v>
      </c>
      <c r="E28" s="109" t="s">
        <v>16</v>
      </c>
      <c r="F28" s="24"/>
      <c r="G28" s="28">
        <f>'ANEXO 1 - COTIZACION'!U29</f>
        <v>6820</v>
      </c>
      <c r="H28" s="28">
        <f t="shared" si="27"/>
        <v>1295.8</v>
      </c>
      <c r="I28" s="28">
        <f t="shared" si="28"/>
        <v>8115.8</v>
      </c>
      <c r="J28" s="28">
        <f t="shared" si="29"/>
        <v>4057900</v>
      </c>
      <c r="K28" s="29"/>
      <c r="L28" s="28">
        <f>'ANEXO 2 - HISTORIC'!J25</f>
        <v>3135.91</v>
      </c>
      <c r="M28" s="28">
        <f t="shared" si="30"/>
        <v>595.82000000000005</v>
      </c>
      <c r="N28" s="28">
        <f t="shared" si="31"/>
        <v>3731.73</v>
      </c>
      <c r="O28" s="28">
        <f t="shared" si="32"/>
        <v>1865865</v>
      </c>
      <c r="Q28" s="151">
        <f>ROUND(AVERAGE(G28,L28),2)</f>
        <v>4977.96</v>
      </c>
      <c r="R28" s="28">
        <f t="shared" si="33"/>
        <v>945.81</v>
      </c>
      <c r="S28" s="28">
        <f t="shared" si="34"/>
        <v>5923.77</v>
      </c>
      <c r="T28" s="28">
        <f t="shared" si="35"/>
        <v>2961885</v>
      </c>
    </row>
    <row r="29" spans="1:21" s="1" customFormat="1" ht="37.5" customHeight="1" thickBot="1">
      <c r="A29" s="22"/>
      <c r="B29" s="107">
        <f t="shared" si="26"/>
        <v>5</v>
      </c>
      <c r="C29" s="166" t="s">
        <v>37</v>
      </c>
      <c r="D29" s="24">
        <v>181</v>
      </c>
      <c r="E29" s="109" t="s">
        <v>16</v>
      </c>
      <c r="F29" s="24"/>
      <c r="G29" s="28">
        <f>'ANEXO 1 - COTIZACION'!U30</f>
        <v>49600</v>
      </c>
      <c r="H29" s="28">
        <f t="shared" si="27"/>
        <v>9424</v>
      </c>
      <c r="I29" s="28">
        <f t="shared" si="28"/>
        <v>59024</v>
      </c>
      <c r="J29" s="28">
        <f t="shared" si="29"/>
        <v>10683344</v>
      </c>
      <c r="K29" s="29"/>
      <c r="L29" s="28">
        <f>'ANEXO 2 - HISTORIC'!J26</f>
        <v>21096.15</v>
      </c>
      <c r="M29" s="28">
        <f t="shared" si="30"/>
        <v>4008.27</v>
      </c>
      <c r="N29" s="28">
        <f t="shared" si="31"/>
        <v>25104.42</v>
      </c>
      <c r="O29" s="28">
        <f t="shared" si="32"/>
        <v>4543900.0199999996</v>
      </c>
      <c r="Q29" s="151">
        <f>ROUND(AVERAGE(G29,L29),2)</f>
        <v>35348.080000000002</v>
      </c>
      <c r="R29" s="28">
        <f t="shared" si="33"/>
        <v>6716.14</v>
      </c>
      <c r="S29" s="28">
        <f t="shared" si="34"/>
        <v>42064.22</v>
      </c>
      <c r="T29" s="28">
        <f t="shared" si="35"/>
        <v>7613623.8200000003</v>
      </c>
    </row>
    <row r="30" spans="1:21" s="1" customFormat="1" ht="37.5" customHeight="1" thickBot="1">
      <c r="A30" s="22"/>
      <c r="B30" s="107">
        <f t="shared" si="26"/>
        <v>6</v>
      </c>
      <c r="C30" s="166" t="s">
        <v>38</v>
      </c>
      <c r="D30" s="24">
        <v>480</v>
      </c>
      <c r="E30" s="109" t="s">
        <v>16</v>
      </c>
      <c r="F30" s="24"/>
      <c r="G30" s="28">
        <f>'ANEXO 1 - COTIZACION'!U31</f>
        <v>136400</v>
      </c>
      <c r="H30" s="28">
        <f t="shared" si="27"/>
        <v>25916</v>
      </c>
      <c r="I30" s="28">
        <f t="shared" si="28"/>
        <v>162316</v>
      </c>
      <c r="J30" s="28">
        <f t="shared" si="29"/>
        <v>77911680</v>
      </c>
      <c r="K30" s="29"/>
      <c r="L30" s="28">
        <f>'ANEXO 2 - HISTORIC'!J27</f>
        <v>39056.39</v>
      </c>
      <c r="M30" s="28">
        <f t="shared" si="30"/>
        <v>7420.71</v>
      </c>
      <c r="N30" s="28">
        <f t="shared" si="31"/>
        <v>46477.1</v>
      </c>
      <c r="O30" s="28">
        <f t="shared" si="32"/>
        <v>22309008</v>
      </c>
      <c r="Q30" s="179">
        <f>ROUND(AVERAGE(AVERAGE(G30,L30),L30),2)</f>
        <v>63392.29</v>
      </c>
      <c r="R30" s="28">
        <f t="shared" si="33"/>
        <v>12044.54</v>
      </c>
      <c r="S30" s="28">
        <f t="shared" si="34"/>
        <v>75436.83</v>
      </c>
      <c r="T30" s="28">
        <f t="shared" si="35"/>
        <v>36209678.399999999</v>
      </c>
      <c r="U30" s="1" t="s">
        <v>19</v>
      </c>
    </row>
    <row r="31" spans="1:21" s="1" customFormat="1" ht="37.5" customHeight="1" thickBot="1">
      <c r="A31" s="22"/>
      <c r="B31" s="107">
        <f t="shared" si="26"/>
        <v>7</v>
      </c>
      <c r="C31" s="166" t="s">
        <v>39</v>
      </c>
      <c r="D31" s="24">
        <v>181</v>
      </c>
      <c r="E31" s="109" t="s">
        <v>16</v>
      </c>
      <c r="F31" s="24"/>
      <c r="G31" s="28">
        <f>'ANEXO 1 - COTIZACION'!U32</f>
        <v>24800</v>
      </c>
      <c r="H31" s="28">
        <f t="shared" si="27"/>
        <v>4712</v>
      </c>
      <c r="I31" s="28">
        <f t="shared" si="28"/>
        <v>29512</v>
      </c>
      <c r="J31" s="28">
        <f t="shared" si="29"/>
        <v>5341672</v>
      </c>
      <c r="K31" s="29"/>
      <c r="L31" s="28">
        <f>'ANEXO 2 - HISTORIC'!J28</f>
        <v>7412.16</v>
      </c>
      <c r="M31" s="28">
        <f t="shared" si="30"/>
        <v>1408.31</v>
      </c>
      <c r="N31" s="28">
        <f t="shared" si="31"/>
        <v>8820.4699999999993</v>
      </c>
      <c r="O31" s="28">
        <f t="shared" si="32"/>
        <v>1596505.07</v>
      </c>
      <c r="Q31" s="179">
        <f>ROUND(AVERAGE(AVERAGE(G31,L31),L31),2)</f>
        <v>11759.12</v>
      </c>
      <c r="R31" s="28">
        <f t="shared" si="33"/>
        <v>2234.23</v>
      </c>
      <c r="S31" s="28">
        <f t="shared" si="34"/>
        <v>13993.35</v>
      </c>
      <c r="T31" s="28">
        <f t="shared" si="35"/>
        <v>2532796.35</v>
      </c>
    </row>
    <row r="32" spans="1:21" s="1" customFormat="1" ht="37.5" customHeight="1" thickBot="1">
      <c r="A32" s="22"/>
      <c r="B32" s="323">
        <f t="shared" si="26"/>
        <v>8</v>
      </c>
      <c r="C32" s="167" t="s">
        <v>40</v>
      </c>
      <c r="D32" s="23">
        <v>181</v>
      </c>
      <c r="E32" s="109" t="s">
        <v>16</v>
      </c>
      <c r="F32" s="24"/>
      <c r="G32" s="28">
        <f>'ANEXO 1 - COTIZACION'!U33</f>
        <v>27900</v>
      </c>
      <c r="H32" s="28">
        <f t="shared" si="27"/>
        <v>5301</v>
      </c>
      <c r="I32" s="28">
        <f t="shared" si="28"/>
        <v>33201</v>
      </c>
      <c r="J32" s="28">
        <f t="shared" si="29"/>
        <v>6009381</v>
      </c>
      <c r="K32" s="29"/>
      <c r="L32" s="28">
        <f>'ANEXO 2 - HISTORIC'!J29</f>
        <v>7340.89</v>
      </c>
      <c r="M32" s="28">
        <f t="shared" si="30"/>
        <v>1394.77</v>
      </c>
      <c r="N32" s="28">
        <f t="shared" si="31"/>
        <v>8735.66</v>
      </c>
      <c r="O32" s="28">
        <f t="shared" si="32"/>
        <v>1581154.46</v>
      </c>
      <c r="Q32" s="179">
        <f>ROUND(AVERAGE(AVERAGE(G32,L32),L32),2)</f>
        <v>12480.67</v>
      </c>
      <c r="R32" s="28">
        <f t="shared" si="33"/>
        <v>2371.33</v>
      </c>
      <c r="S32" s="28">
        <f t="shared" si="34"/>
        <v>14852</v>
      </c>
      <c r="T32" s="28">
        <f t="shared" si="35"/>
        <v>2688212</v>
      </c>
    </row>
    <row r="33" spans="1:20" s="1" customFormat="1" ht="37.5" customHeight="1" thickBot="1">
      <c r="A33" s="22"/>
      <c r="B33" s="323">
        <f t="shared" si="26"/>
        <v>9</v>
      </c>
      <c r="C33" s="167" t="s">
        <v>41</v>
      </c>
      <c r="D33" s="23">
        <v>181</v>
      </c>
      <c r="E33" s="109" t="s">
        <v>65</v>
      </c>
      <c r="F33" s="24"/>
      <c r="G33" s="28">
        <f>'ANEXO 1 - COTIZACION'!U34</f>
        <v>58280</v>
      </c>
      <c r="H33" s="28">
        <f t="shared" si="27"/>
        <v>11073.2</v>
      </c>
      <c r="I33" s="28">
        <f t="shared" si="28"/>
        <v>69353.2</v>
      </c>
      <c r="J33" s="28">
        <f t="shared" si="29"/>
        <v>12552929.199999999</v>
      </c>
      <c r="K33" s="29"/>
      <c r="L33" s="28">
        <f>'ANEXO 2 - HISTORIC'!J30</f>
        <v>20668.53</v>
      </c>
      <c r="M33" s="28">
        <f t="shared" si="30"/>
        <v>3927.02</v>
      </c>
      <c r="N33" s="28">
        <f t="shared" si="31"/>
        <v>24595.55</v>
      </c>
      <c r="O33" s="28">
        <f t="shared" si="32"/>
        <v>4451794.55</v>
      </c>
      <c r="Q33" s="179">
        <f>ROUND(AVERAGE(AVERAGE(G33,L33),L33),2)</f>
        <v>30071.4</v>
      </c>
      <c r="R33" s="28">
        <f t="shared" si="33"/>
        <v>5713.57</v>
      </c>
      <c r="S33" s="28">
        <f t="shared" si="34"/>
        <v>35784.97</v>
      </c>
      <c r="T33" s="28">
        <f t="shared" si="35"/>
        <v>6477079.5700000003</v>
      </c>
    </row>
    <row r="34" spans="1:20" s="1" customFormat="1" ht="37.5" customHeight="1" thickBot="1">
      <c r="A34" s="22"/>
      <c r="B34" s="323">
        <f t="shared" si="26"/>
        <v>10</v>
      </c>
      <c r="C34" s="167" t="s">
        <v>42</v>
      </c>
      <c r="D34" s="23">
        <v>181</v>
      </c>
      <c r="E34" s="109" t="s">
        <v>65</v>
      </c>
      <c r="F34" s="24"/>
      <c r="G34" s="28">
        <f>'ANEXO 1 - COTIZACION'!U35</f>
        <v>62000</v>
      </c>
      <c r="H34" s="28">
        <f t="shared" si="27"/>
        <v>11780</v>
      </c>
      <c r="I34" s="28">
        <f t="shared" si="28"/>
        <v>73780</v>
      </c>
      <c r="J34" s="28">
        <f t="shared" si="29"/>
        <v>13354180</v>
      </c>
      <c r="K34" s="29"/>
      <c r="L34" s="28">
        <f>'ANEXO 2 - HISTORIC'!J31</f>
        <v>31715.5</v>
      </c>
      <c r="M34" s="28">
        <f t="shared" si="30"/>
        <v>6025.95</v>
      </c>
      <c r="N34" s="28">
        <f t="shared" si="31"/>
        <v>37741.449999999997</v>
      </c>
      <c r="O34" s="28">
        <f t="shared" si="32"/>
        <v>6831202.4500000002</v>
      </c>
      <c r="Q34" s="151">
        <f>ROUND(AVERAGE(G34,L34),2)</f>
        <v>46857.75</v>
      </c>
      <c r="R34" s="28">
        <f t="shared" si="33"/>
        <v>8902.9699999999993</v>
      </c>
      <c r="S34" s="28">
        <f t="shared" si="34"/>
        <v>55760.72</v>
      </c>
      <c r="T34" s="28">
        <f t="shared" si="35"/>
        <v>10092690.32</v>
      </c>
    </row>
    <row r="35" spans="1:20" s="1" customFormat="1" ht="37.5" customHeight="1" thickBot="1">
      <c r="A35" s="22"/>
      <c r="B35" s="323">
        <f t="shared" si="26"/>
        <v>11</v>
      </c>
      <c r="C35" s="123" t="s">
        <v>101</v>
      </c>
      <c r="D35" s="23">
        <v>181</v>
      </c>
      <c r="E35" s="165" t="s">
        <v>65</v>
      </c>
      <c r="F35" s="24"/>
      <c r="G35" s="28">
        <f>'ANEXO 1 - COTIZACION'!U36</f>
        <v>74400</v>
      </c>
      <c r="H35" s="28">
        <f t="shared" si="27"/>
        <v>14136</v>
      </c>
      <c r="I35" s="28">
        <f t="shared" si="28"/>
        <v>88536</v>
      </c>
      <c r="J35" s="28">
        <f t="shared" si="29"/>
        <v>16025016</v>
      </c>
      <c r="K35" s="29"/>
      <c r="L35" s="28">
        <f>'ANEXO 2 - HISTORIC'!J32</f>
        <v>18316.59</v>
      </c>
      <c r="M35" s="28">
        <f t="shared" si="30"/>
        <v>3480.15</v>
      </c>
      <c r="N35" s="28">
        <f t="shared" si="31"/>
        <v>21796.74</v>
      </c>
      <c r="O35" s="28">
        <f t="shared" si="32"/>
        <v>3945209.94</v>
      </c>
      <c r="Q35" s="179">
        <f>ROUND(AVERAGE(AVERAGE(G35,L35),L35),2)</f>
        <v>32337.439999999999</v>
      </c>
      <c r="R35" s="28">
        <f t="shared" si="33"/>
        <v>6144.11</v>
      </c>
      <c r="S35" s="28">
        <f t="shared" si="34"/>
        <v>38481.550000000003</v>
      </c>
      <c r="T35" s="28">
        <f t="shared" si="35"/>
        <v>6965160.5499999998</v>
      </c>
    </row>
    <row r="36" spans="1:20" s="1" customFormat="1" ht="37.5" customHeight="1" thickBot="1">
      <c r="A36" s="22"/>
      <c r="B36" s="323">
        <f t="shared" si="26"/>
        <v>12</v>
      </c>
      <c r="C36" s="123" t="s">
        <v>102</v>
      </c>
      <c r="D36" s="23">
        <v>181</v>
      </c>
      <c r="E36" s="165" t="s">
        <v>65</v>
      </c>
      <c r="F36" s="24"/>
      <c r="G36" s="28">
        <f>'ANEXO 1 - COTIZACION'!U37</f>
        <v>52080</v>
      </c>
      <c r="H36" s="28">
        <f t="shared" si="27"/>
        <v>9895.2000000000007</v>
      </c>
      <c r="I36" s="28">
        <f t="shared" si="28"/>
        <v>61975.199999999997</v>
      </c>
      <c r="J36" s="28">
        <f t="shared" si="29"/>
        <v>11217511.199999999</v>
      </c>
      <c r="K36" s="29"/>
      <c r="L36" s="28">
        <f>'ANEXO 2 - HISTORIC'!J33</f>
        <v>26940.32</v>
      </c>
      <c r="M36" s="28">
        <f t="shared" si="30"/>
        <v>5118.66</v>
      </c>
      <c r="N36" s="28">
        <f t="shared" si="31"/>
        <v>32058.98</v>
      </c>
      <c r="O36" s="28">
        <f t="shared" si="32"/>
        <v>5802675.3799999999</v>
      </c>
      <c r="Q36" s="151">
        <f>ROUND(AVERAGE(G36,L36),2)</f>
        <v>39510.160000000003</v>
      </c>
      <c r="R36" s="28">
        <f t="shared" si="33"/>
        <v>7506.93</v>
      </c>
      <c r="S36" s="28">
        <f t="shared" si="34"/>
        <v>47017.09</v>
      </c>
      <c r="T36" s="28">
        <f t="shared" si="35"/>
        <v>8510093.2899999991</v>
      </c>
    </row>
    <row r="37" spans="1:20" s="1" customFormat="1" ht="37.5" customHeight="1" thickBot="1">
      <c r="A37" s="22"/>
      <c r="B37" s="323">
        <f t="shared" si="26"/>
        <v>13</v>
      </c>
      <c r="C37" s="167" t="s">
        <v>43</v>
      </c>
      <c r="D37" s="23">
        <v>150</v>
      </c>
      <c r="E37" s="109" t="s">
        <v>16</v>
      </c>
      <c r="F37" s="24"/>
      <c r="G37" s="28">
        <f>'ANEXO 1 - COTIZACION'!U38</f>
        <v>124000</v>
      </c>
      <c r="H37" s="28">
        <f t="shared" si="27"/>
        <v>23560</v>
      </c>
      <c r="I37" s="28">
        <f t="shared" si="28"/>
        <v>147560</v>
      </c>
      <c r="J37" s="28">
        <f t="shared" si="29"/>
        <v>22134000</v>
      </c>
      <c r="K37" s="29"/>
      <c r="L37" s="28">
        <f>'ANEXO 2 - HISTORIC'!J34</f>
        <v>61791.839999999997</v>
      </c>
      <c r="M37" s="28">
        <f t="shared" si="30"/>
        <v>11740.45</v>
      </c>
      <c r="N37" s="28">
        <f t="shared" si="31"/>
        <v>73532.289999999994</v>
      </c>
      <c r="O37" s="28">
        <f t="shared" si="32"/>
        <v>11029843.5</v>
      </c>
      <c r="Q37" s="179">
        <f>ROUND(AVERAGE(AVERAGE(G37,L37),L37),2)</f>
        <v>77343.88</v>
      </c>
      <c r="R37" s="28">
        <f t="shared" si="33"/>
        <v>14695.34</v>
      </c>
      <c r="S37" s="28">
        <f t="shared" si="34"/>
        <v>92039.22</v>
      </c>
      <c r="T37" s="28">
        <f t="shared" si="35"/>
        <v>13805883</v>
      </c>
    </row>
    <row r="38" spans="1:20" s="1" customFormat="1" ht="37.5" customHeight="1" thickBot="1">
      <c r="A38" s="22"/>
      <c r="B38" s="323">
        <f t="shared" si="26"/>
        <v>14</v>
      </c>
      <c r="C38" s="167" t="s">
        <v>44</v>
      </c>
      <c r="D38" s="23">
        <v>181</v>
      </c>
      <c r="E38" s="109" t="s">
        <v>16</v>
      </c>
      <c r="F38" s="24"/>
      <c r="G38" s="28">
        <f>'ANEXO 1 - COTIZACION'!U39</f>
        <v>6200</v>
      </c>
      <c r="H38" s="28">
        <f t="shared" si="27"/>
        <v>1178</v>
      </c>
      <c r="I38" s="28">
        <f t="shared" si="28"/>
        <v>7378</v>
      </c>
      <c r="J38" s="28">
        <f t="shared" si="29"/>
        <v>1335418</v>
      </c>
      <c r="K38" s="29"/>
      <c r="L38" s="28">
        <f>'ANEXO 2 - HISTORIC'!J35</f>
        <v>3135.93</v>
      </c>
      <c r="M38" s="28">
        <f t="shared" si="30"/>
        <v>595.83000000000004</v>
      </c>
      <c r="N38" s="28">
        <f t="shared" si="31"/>
        <v>3731.76</v>
      </c>
      <c r="O38" s="28">
        <f t="shared" si="32"/>
        <v>675448.56</v>
      </c>
      <c r="Q38" s="151">
        <f>ROUND(AVERAGE(G38,L38),2)</f>
        <v>4667.97</v>
      </c>
      <c r="R38" s="28">
        <f t="shared" si="33"/>
        <v>886.91</v>
      </c>
      <c r="S38" s="28">
        <f t="shared" si="34"/>
        <v>5554.88</v>
      </c>
      <c r="T38" s="28">
        <f t="shared" si="35"/>
        <v>1005433.28</v>
      </c>
    </row>
    <row r="39" spans="1:20" s="1" customFormat="1" ht="37.5" customHeight="1" thickBot="1">
      <c r="A39" s="22"/>
      <c r="B39" s="323">
        <f t="shared" si="26"/>
        <v>15</v>
      </c>
      <c r="C39" s="167" t="s">
        <v>45</v>
      </c>
      <c r="D39" s="23">
        <v>181</v>
      </c>
      <c r="E39" s="109" t="s">
        <v>16</v>
      </c>
      <c r="F39" s="24"/>
      <c r="G39" s="28">
        <f>'ANEXO 1 - COTIZACION'!U40</f>
        <v>31000</v>
      </c>
      <c r="H39" s="28">
        <f t="shared" si="27"/>
        <v>5890</v>
      </c>
      <c r="I39" s="28">
        <f t="shared" si="28"/>
        <v>36890</v>
      </c>
      <c r="J39" s="28">
        <f t="shared" si="29"/>
        <v>6677090</v>
      </c>
      <c r="K39" s="29"/>
      <c r="L39" s="28">
        <f>'ANEXO 2 - HISTORIC'!J36</f>
        <v>20312.28</v>
      </c>
      <c r="M39" s="28">
        <f t="shared" si="30"/>
        <v>3859.33</v>
      </c>
      <c r="N39" s="28">
        <f t="shared" si="31"/>
        <v>24171.61</v>
      </c>
      <c r="O39" s="28">
        <f t="shared" si="32"/>
        <v>4375061.41</v>
      </c>
      <c r="Q39" s="151">
        <f>ROUND(AVERAGE(G39,L39),2)</f>
        <v>25656.14</v>
      </c>
      <c r="R39" s="28">
        <f t="shared" si="33"/>
        <v>4874.67</v>
      </c>
      <c r="S39" s="28">
        <f t="shared" si="34"/>
        <v>30530.81</v>
      </c>
      <c r="T39" s="28">
        <f t="shared" si="35"/>
        <v>5526076.6100000003</v>
      </c>
    </row>
    <row r="40" spans="1:20" s="1" customFormat="1" ht="37.5" customHeight="1" thickBot="1">
      <c r="A40" s="22"/>
      <c r="B40" s="323">
        <f t="shared" si="26"/>
        <v>16</v>
      </c>
      <c r="C40" s="167" t="s">
        <v>46</v>
      </c>
      <c r="D40" s="23">
        <v>155</v>
      </c>
      <c r="E40" s="109" t="s">
        <v>16</v>
      </c>
      <c r="F40" s="24"/>
      <c r="G40" s="28">
        <f>'ANEXO 1 - COTIZACION'!U41</f>
        <v>14880</v>
      </c>
      <c r="H40" s="28">
        <f t="shared" si="27"/>
        <v>2827.2</v>
      </c>
      <c r="I40" s="28">
        <f t="shared" si="28"/>
        <v>17707.2</v>
      </c>
      <c r="J40" s="28">
        <f t="shared" si="29"/>
        <v>2744616</v>
      </c>
      <c r="K40" s="29"/>
      <c r="L40" s="28">
        <f>'ANEXO 2 - HISTORIC'!J37</f>
        <v>5986.66</v>
      </c>
      <c r="M40" s="28">
        <f t="shared" si="30"/>
        <v>1137.47</v>
      </c>
      <c r="N40" s="28">
        <f t="shared" si="31"/>
        <v>7124.13</v>
      </c>
      <c r="O40" s="28">
        <f t="shared" si="32"/>
        <v>1104240.1499999999</v>
      </c>
      <c r="Q40" s="179">
        <f>ROUND(AVERAGE(AVERAGE(G40,L40),L40),2)</f>
        <v>8210</v>
      </c>
      <c r="R40" s="28">
        <f t="shared" si="33"/>
        <v>1559.9</v>
      </c>
      <c r="S40" s="28">
        <f t="shared" si="34"/>
        <v>9769.9</v>
      </c>
      <c r="T40" s="28">
        <f t="shared" si="35"/>
        <v>1514334.5</v>
      </c>
    </row>
    <row r="41" spans="1:20" s="1" customFormat="1" ht="37.5" customHeight="1" thickBot="1">
      <c r="A41" s="22"/>
      <c r="B41" s="323">
        <f t="shared" si="26"/>
        <v>17</v>
      </c>
      <c r="C41" s="123" t="s">
        <v>103</v>
      </c>
      <c r="D41" s="23">
        <v>181</v>
      </c>
      <c r="E41" s="165" t="s">
        <v>65</v>
      </c>
      <c r="F41" s="24"/>
      <c r="G41" s="28">
        <f>'ANEXO 1 - COTIZACION'!U42</f>
        <v>117800</v>
      </c>
      <c r="H41" s="28">
        <f t="shared" si="27"/>
        <v>22382</v>
      </c>
      <c r="I41" s="28">
        <f t="shared" si="28"/>
        <v>140182</v>
      </c>
      <c r="J41" s="28">
        <f t="shared" si="29"/>
        <v>25372942</v>
      </c>
      <c r="K41" s="29"/>
      <c r="L41" s="28">
        <f>'ANEXO 2 - HISTORIC'!J38</f>
        <v>65711.67</v>
      </c>
      <c r="M41" s="28">
        <f t="shared" si="30"/>
        <v>12485.22</v>
      </c>
      <c r="N41" s="28">
        <f t="shared" si="31"/>
        <v>78196.89</v>
      </c>
      <c r="O41" s="28">
        <f t="shared" si="32"/>
        <v>14153637.09</v>
      </c>
      <c r="Q41" s="179">
        <f>ROUND(AVERAGE(AVERAGE(G41,L41),L41),2)</f>
        <v>78733.75</v>
      </c>
      <c r="R41" s="28">
        <f t="shared" si="33"/>
        <v>14959.41</v>
      </c>
      <c r="S41" s="28">
        <f t="shared" si="34"/>
        <v>93693.16</v>
      </c>
      <c r="T41" s="28">
        <f t="shared" si="35"/>
        <v>16958461.960000001</v>
      </c>
    </row>
    <row r="42" spans="1:20" s="1" customFormat="1" ht="37.5" customHeight="1" thickBot="1">
      <c r="A42" s="22"/>
      <c r="B42" s="107">
        <v>18</v>
      </c>
      <c r="C42" s="166" t="s">
        <v>47</v>
      </c>
      <c r="D42" s="24">
        <v>749</v>
      </c>
      <c r="E42" s="109" t="s">
        <v>16</v>
      </c>
      <c r="F42" s="24"/>
      <c r="G42" s="28">
        <f>'ANEXO 1 - COTIZACION'!U43</f>
        <v>5580</v>
      </c>
      <c r="H42" s="28">
        <f t="shared" si="27"/>
        <v>1060.2</v>
      </c>
      <c r="I42" s="28">
        <f t="shared" si="28"/>
        <v>6640.2</v>
      </c>
      <c r="J42" s="28">
        <f t="shared" si="29"/>
        <v>4973509.8</v>
      </c>
      <c r="K42" s="29"/>
      <c r="L42" s="28">
        <f>'ANEXO 2 - HISTORIC'!J39</f>
        <v>2922.1</v>
      </c>
      <c r="M42" s="28">
        <f t="shared" si="30"/>
        <v>555.20000000000005</v>
      </c>
      <c r="N42" s="28">
        <f t="shared" si="31"/>
        <v>3477.3</v>
      </c>
      <c r="O42" s="28">
        <f t="shared" si="32"/>
        <v>2604497.7000000002</v>
      </c>
      <c r="Q42" s="151">
        <f>ROUND(AVERAGE(G42,L42),2)</f>
        <v>4251.05</v>
      </c>
      <c r="R42" s="28">
        <f t="shared" si="33"/>
        <v>807.7</v>
      </c>
      <c r="S42" s="28">
        <f t="shared" si="34"/>
        <v>5058.75</v>
      </c>
      <c r="T42" s="28">
        <f t="shared" si="35"/>
        <v>3789003.75</v>
      </c>
    </row>
    <row r="43" spans="1:20" s="1" customFormat="1" ht="56.25" customHeight="1" thickBot="1">
      <c r="A43" s="22"/>
      <c r="B43" s="270" t="s">
        <v>72</v>
      </c>
      <c r="C43" s="271"/>
      <c r="D43" s="271"/>
      <c r="E43" s="272"/>
      <c r="F43" s="24"/>
      <c r="G43" s="285" t="s">
        <v>63</v>
      </c>
      <c r="H43" s="286"/>
      <c r="I43" s="287"/>
      <c r="J43" s="149">
        <f>SUM(J25:J42)</f>
        <v>289208246.59999996</v>
      </c>
      <c r="K43" s="124"/>
      <c r="L43" s="285" t="s">
        <v>63</v>
      </c>
      <c r="M43" s="286"/>
      <c r="N43" s="287"/>
      <c r="O43" s="134">
        <f>SUM(O25:O42)</f>
        <v>109021561.76000001</v>
      </c>
      <c r="Q43" s="285" t="s">
        <v>63</v>
      </c>
      <c r="R43" s="286"/>
      <c r="S43" s="287"/>
      <c r="T43" s="149">
        <f>SUM(T25:T42)</f>
        <v>164033333.74000001</v>
      </c>
    </row>
    <row r="44" spans="1:20" s="1" customFormat="1" ht="56.25" customHeight="1" thickBot="1">
      <c r="A44" s="22"/>
      <c r="B44" s="200"/>
      <c r="C44" s="201" t="s">
        <v>49</v>
      </c>
      <c r="D44" s="201"/>
      <c r="E44" s="202"/>
      <c r="F44" s="24"/>
      <c r="G44" s="273"/>
      <c r="H44" s="274"/>
      <c r="I44" s="274"/>
      <c r="J44" s="275"/>
      <c r="K44" s="130"/>
      <c r="L44" s="273"/>
      <c r="M44" s="274"/>
      <c r="N44" s="274"/>
      <c r="O44" s="275"/>
      <c r="Q44" s="273"/>
      <c r="R44" s="274"/>
      <c r="S44" s="274"/>
      <c r="T44" s="275"/>
    </row>
    <row r="45" spans="1:20" s="1" customFormat="1" ht="56.25" customHeight="1" thickBot="1">
      <c r="A45" s="22"/>
      <c r="B45" s="107">
        <f t="shared" ref="B45:B52" si="36">B44+1</f>
        <v>1</v>
      </c>
      <c r="C45" s="167" t="s">
        <v>50</v>
      </c>
      <c r="D45" s="23">
        <v>450</v>
      </c>
      <c r="E45" s="122" t="s">
        <v>16</v>
      </c>
      <c r="F45" s="24"/>
      <c r="G45" s="28">
        <f>'ANEXO 1 - COTIZACION'!U46</f>
        <v>31000</v>
      </c>
      <c r="H45" s="28">
        <f t="shared" ref="H45:H54" si="37">ROUND(G45*19%,2)</f>
        <v>5890</v>
      </c>
      <c r="I45" s="28">
        <f t="shared" ref="I45:I54" si="38">ROUND(H45+G45,2)</f>
        <v>36890</v>
      </c>
      <c r="J45" s="28">
        <f t="shared" ref="J45:J54" si="39">ROUND(I45*D45,2)</f>
        <v>16600500</v>
      </c>
      <c r="K45" s="29"/>
      <c r="L45" s="28">
        <f>'ANEXO 2 - HISTORIC'!J42</f>
        <v>8583.35</v>
      </c>
      <c r="M45" s="28">
        <f t="shared" ref="M45:M54" si="40">ROUND(L45*19%,2)</f>
        <v>1630.84</v>
      </c>
      <c r="N45" s="28">
        <f t="shared" ref="N45:N54" si="41">ROUND(M45+L45,2)</f>
        <v>10214.19</v>
      </c>
      <c r="O45" s="28">
        <f t="shared" ref="O45:O54" si="42">ROUND(N45*D45,2)</f>
        <v>4596385.5</v>
      </c>
      <c r="Q45" s="179">
        <f>ROUND(AVERAGE(AVERAGE(G45,L45),L45),2)</f>
        <v>14187.51</v>
      </c>
      <c r="R45" s="28">
        <f t="shared" ref="R45:R54" si="43">ROUND(Q45*19%,2)</f>
        <v>2695.63</v>
      </c>
      <c r="S45" s="28">
        <f t="shared" ref="S45:S54" si="44">ROUND(R45+Q45,2)</f>
        <v>16883.14</v>
      </c>
      <c r="T45" s="28">
        <f t="shared" ref="T45:T54" si="45">ROUND(S45*D45,2)</f>
        <v>7597413</v>
      </c>
    </row>
    <row r="46" spans="1:20" s="1" customFormat="1" ht="56.25" customHeight="1" thickBot="1">
      <c r="A46" s="22"/>
      <c r="B46" s="107">
        <f t="shared" si="36"/>
        <v>2</v>
      </c>
      <c r="C46" s="167" t="s">
        <v>51</v>
      </c>
      <c r="D46" s="23">
        <v>200</v>
      </c>
      <c r="E46" s="122" t="s">
        <v>16</v>
      </c>
      <c r="F46" s="24"/>
      <c r="G46" s="28">
        <f>'ANEXO 1 - COTIZACION'!U47</f>
        <v>55800</v>
      </c>
      <c r="H46" s="28">
        <f t="shared" si="37"/>
        <v>10602</v>
      </c>
      <c r="I46" s="28">
        <f t="shared" si="38"/>
        <v>66402</v>
      </c>
      <c r="J46" s="28">
        <f t="shared" si="39"/>
        <v>13280400</v>
      </c>
      <c r="K46" s="29"/>
      <c r="L46" s="28">
        <f>'ANEXO 2 - HISTORIC'!J43</f>
        <v>23297.68</v>
      </c>
      <c r="M46" s="28">
        <f t="shared" si="40"/>
        <v>4426.5600000000004</v>
      </c>
      <c r="N46" s="28">
        <f t="shared" si="41"/>
        <v>27724.240000000002</v>
      </c>
      <c r="O46" s="28">
        <f t="shared" si="42"/>
        <v>5544848</v>
      </c>
      <c r="Q46" s="151">
        <f>ROUND(AVERAGE(G46,L46),2)</f>
        <v>39548.839999999997</v>
      </c>
      <c r="R46" s="28">
        <f t="shared" si="43"/>
        <v>7514.28</v>
      </c>
      <c r="S46" s="28">
        <f t="shared" si="44"/>
        <v>47063.12</v>
      </c>
      <c r="T46" s="28">
        <f t="shared" si="45"/>
        <v>9412624</v>
      </c>
    </row>
    <row r="47" spans="1:20" s="1" customFormat="1" ht="56.25" customHeight="1" thickBot="1">
      <c r="A47" s="22"/>
      <c r="B47" s="107">
        <f t="shared" si="36"/>
        <v>3</v>
      </c>
      <c r="C47" s="167" t="s">
        <v>52</v>
      </c>
      <c r="D47" s="23">
        <v>300</v>
      </c>
      <c r="E47" s="122" t="s">
        <v>16</v>
      </c>
      <c r="F47" s="24"/>
      <c r="G47" s="28">
        <f>'ANEXO 1 - COTIZACION'!U48</f>
        <v>49600</v>
      </c>
      <c r="H47" s="28">
        <f t="shared" si="37"/>
        <v>9424</v>
      </c>
      <c r="I47" s="28">
        <f t="shared" si="38"/>
        <v>59024</v>
      </c>
      <c r="J47" s="28">
        <f t="shared" si="39"/>
        <v>17707200</v>
      </c>
      <c r="K47" s="29"/>
      <c r="L47" s="28">
        <f>'ANEXO 2 - HISTORIC'!J44</f>
        <v>19006.009999999998</v>
      </c>
      <c r="M47" s="28">
        <f t="shared" si="40"/>
        <v>3611.14</v>
      </c>
      <c r="N47" s="28">
        <f t="shared" si="41"/>
        <v>22617.15</v>
      </c>
      <c r="O47" s="28">
        <f t="shared" si="42"/>
        <v>6785145</v>
      </c>
      <c r="Q47" s="179">
        <f>ROUND(AVERAGE(AVERAGE(G47,L47),L47),2)</f>
        <v>26654.51</v>
      </c>
      <c r="R47" s="28">
        <f t="shared" si="43"/>
        <v>5064.3599999999997</v>
      </c>
      <c r="S47" s="28">
        <f t="shared" si="44"/>
        <v>31718.87</v>
      </c>
      <c r="T47" s="28">
        <f t="shared" si="45"/>
        <v>9515661</v>
      </c>
    </row>
    <row r="48" spans="1:20" s="1" customFormat="1" ht="56.25" customHeight="1" thickBot="1">
      <c r="A48" s="22"/>
      <c r="B48" s="107">
        <f t="shared" si="36"/>
        <v>4</v>
      </c>
      <c r="C48" s="167" t="s">
        <v>53</v>
      </c>
      <c r="D48" s="23">
        <v>400</v>
      </c>
      <c r="E48" s="122" t="s">
        <v>16</v>
      </c>
      <c r="F48" s="24"/>
      <c r="G48" s="28">
        <f>'ANEXO 1 - COTIZACION'!U49</f>
        <v>124000</v>
      </c>
      <c r="H48" s="28">
        <f t="shared" si="37"/>
        <v>23560</v>
      </c>
      <c r="I48" s="28">
        <f t="shared" si="38"/>
        <v>147560</v>
      </c>
      <c r="J48" s="28">
        <f t="shared" si="39"/>
        <v>59024000</v>
      </c>
      <c r="K48" s="29"/>
      <c r="L48" s="28">
        <f>'ANEXO 2 - HISTORIC'!J45</f>
        <v>42916.77</v>
      </c>
      <c r="M48" s="28">
        <f t="shared" si="40"/>
        <v>8154.19</v>
      </c>
      <c r="N48" s="28">
        <f t="shared" si="41"/>
        <v>51070.96</v>
      </c>
      <c r="O48" s="28">
        <f t="shared" si="42"/>
        <v>20428384</v>
      </c>
      <c r="Q48" s="179">
        <f>ROUND(AVERAGE(AVERAGE(G48,L48),L48),2)</f>
        <v>63187.58</v>
      </c>
      <c r="R48" s="28">
        <f t="shared" si="43"/>
        <v>12005.64</v>
      </c>
      <c r="S48" s="28">
        <f t="shared" si="44"/>
        <v>75193.22</v>
      </c>
      <c r="T48" s="28">
        <f t="shared" si="45"/>
        <v>30077288</v>
      </c>
    </row>
    <row r="49" spans="1:22" s="1" customFormat="1" ht="56.25" customHeight="1" thickBot="1">
      <c r="A49" s="22"/>
      <c r="B49" s="107">
        <f t="shared" si="36"/>
        <v>5</v>
      </c>
      <c r="C49" s="167" t="s">
        <v>54</v>
      </c>
      <c r="D49" s="23">
        <v>500</v>
      </c>
      <c r="E49" s="109" t="s">
        <v>16</v>
      </c>
      <c r="F49" s="24"/>
      <c r="G49" s="28">
        <f>'ANEXO 1 - COTIZACION'!U50</f>
        <v>161200</v>
      </c>
      <c r="H49" s="28">
        <f t="shared" si="37"/>
        <v>30628</v>
      </c>
      <c r="I49" s="28">
        <f t="shared" si="38"/>
        <v>191828</v>
      </c>
      <c r="J49" s="28">
        <f t="shared" si="39"/>
        <v>95914000</v>
      </c>
      <c r="K49" s="29"/>
      <c r="L49" s="28">
        <f>'ANEXO 2 - HISTORIC'!J46</f>
        <v>40464.400000000001</v>
      </c>
      <c r="M49" s="28">
        <f t="shared" si="40"/>
        <v>7688.24</v>
      </c>
      <c r="N49" s="28">
        <f t="shared" si="41"/>
        <v>48152.639999999999</v>
      </c>
      <c r="O49" s="28">
        <f t="shared" si="42"/>
        <v>24076320</v>
      </c>
      <c r="Q49" s="179">
        <f>ROUND(AVERAGE(AVERAGE(G49,L49),L49),2)</f>
        <v>70648.3</v>
      </c>
      <c r="R49" s="28">
        <f t="shared" si="43"/>
        <v>13423.18</v>
      </c>
      <c r="S49" s="28">
        <f t="shared" si="44"/>
        <v>84071.48</v>
      </c>
      <c r="T49" s="28">
        <f t="shared" si="45"/>
        <v>42035740</v>
      </c>
    </row>
    <row r="50" spans="1:22" s="1" customFormat="1" ht="56.25" customHeight="1" thickBot="1">
      <c r="A50" s="22"/>
      <c r="B50" s="107">
        <f t="shared" si="36"/>
        <v>6</v>
      </c>
      <c r="C50" s="167" t="s">
        <v>55</v>
      </c>
      <c r="D50" s="23">
        <v>450</v>
      </c>
      <c r="E50" s="109" t="s">
        <v>65</v>
      </c>
      <c r="F50" s="24"/>
      <c r="G50" s="28">
        <f>'ANEXO 1 - COTIZACION'!U51</f>
        <v>86800</v>
      </c>
      <c r="H50" s="28">
        <f t="shared" si="37"/>
        <v>16492</v>
      </c>
      <c r="I50" s="28">
        <f t="shared" si="38"/>
        <v>103292</v>
      </c>
      <c r="J50" s="28">
        <f t="shared" si="39"/>
        <v>46481400</v>
      </c>
      <c r="K50" s="29"/>
      <c r="L50" s="28">
        <f>'ANEXO 2 - HISTORIC'!J47</f>
        <v>28815.53</v>
      </c>
      <c r="M50" s="28">
        <f t="shared" si="40"/>
        <v>5474.95</v>
      </c>
      <c r="N50" s="28">
        <f t="shared" si="41"/>
        <v>34290.480000000003</v>
      </c>
      <c r="O50" s="28">
        <f t="shared" si="42"/>
        <v>15430716</v>
      </c>
      <c r="Q50" s="179">
        <f>ROUND(AVERAGE(AVERAGE(G50,L50),L50),2)</f>
        <v>43311.65</v>
      </c>
      <c r="R50" s="28">
        <f t="shared" si="43"/>
        <v>8229.2099999999991</v>
      </c>
      <c r="S50" s="28">
        <f t="shared" si="44"/>
        <v>51540.86</v>
      </c>
      <c r="T50" s="28">
        <f t="shared" si="45"/>
        <v>23193387</v>
      </c>
    </row>
    <row r="51" spans="1:22" s="1" customFormat="1" ht="56.25" customHeight="1" thickBot="1">
      <c r="A51" s="22"/>
      <c r="B51" s="107">
        <f t="shared" si="36"/>
        <v>7</v>
      </c>
      <c r="C51" s="166" t="s">
        <v>56</v>
      </c>
      <c r="D51" s="24">
        <v>550</v>
      </c>
      <c r="E51" s="109" t="s">
        <v>65</v>
      </c>
      <c r="F51" s="24"/>
      <c r="G51" s="28">
        <f>'ANEXO 1 - COTIZACION'!U52</f>
        <v>62000</v>
      </c>
      <c r="H51" s="28">
        <f t="shared" si="37"/>
        <v>11780</v>
      </c>
      <c r="I51" s="28">
        <f t="shared" si="38"/>
        <v>73780</v>
      </c>
      <c r="J51" s="28">
        <f t="shared" si="39"/>
        <v>40579000</v>
      </c>
      <c r="K51" s="29"/>
      <c r="L51" s="28">
        <f>'ANEXO 2 - HISTORIC'!J48</f>
        <v>27589.37</v>
      </c>
      <c r="M51" s="28">
        <f t="shared" si="40"/>
        <v>5241.9799999999996</v>
      </c>
      <c r="N51" s="28">
        <f t="shared" si="41"/>
        <v>32831.35</v>
      </c>
      <c r="O51" s="28">
        <f t="shared" si="42"/>
        <v>18057242.5</v>
      </c>
      <c r="Q51" s="151">
        <f>ROUND(AVERAGE(G51,L51),2)</f>
        <v>44794.69</v>
      </c>
      <c r="R51" s="28">
        <f t="shared" si="43"/>
        <v>8510.99</v>
      </c>
      <c r="S51" s="28">
        <f t="shared" si="44"/>
        <v>53305.68</v>
      </c>
      <c r="T51" s="28">
        <f t="shared" si="45"/>
        <v>29318124</v>
      </c>
    </row>
    <row r="52" spans="1:22" s="1" customFormat="1" ht="56.25" customHeight="1" thickBot="1">
      <c r="A52" s="22"/>
      <c r="B52" s="107">
        <f t="shared" si="36"/>
        <v>8</v>
      </c>
      <c r="C52" s="166" t="s">
        <v>57</v>
      </c>
      <c r="D52" s="24">
        <v>24</v>
      </c>
      <c r="E52" s="109" t="s">
        <v>16</v>
      </c>
      <c r="F52" s="24"/>
      <c r="G52" s="28">
        <f>'ANEXO 1 - COTIZACION'!U53</f>
        <v>86800</v>
      </c>
      <c r="H52" s="28">
        <f t="shared" si="37"/>
        <v>16492</v>
      </c>
      <c r="I52" s="28">
        <f t="shared" si="38"/>
        <v>103292</v>
      </c>
      <c r="J52" s="28">
        <f t="shared" si="39"/>
        <v>2479008</v>
      </c>
      <c r="K52" s="29"/>
      <c r="L52" s="28">
        <f>'ANEXO 2 - HISTORIC'!J49</f>
        <v>24524.21</v>
      </c>
      <c r="M52" s="28">
        <f t="shared" si="40"/>
        <v>4659.6000000000004</v>
      </c>
      <c r="N52" s="28">
        <f t="shared" si="41"/>
        <v>29183.81</v>
      </c>
      <c r="O52" s="28">
        <f t="shared" si="42"/>
        <v>700411.44</v>
      </c>
      <c r="Q52" s="179">
        <f>ROUND(AVERAGE(AVERAGE(G52,L52),L52),2)</f>
        <v>40093.160000000003</v>
      </c>
      <c r="R52" s="28">
        <f t="shared" si="43"/>
        <v>7617.7</v>
      </c>
      <c r="S52" s="28">
        <f t="shared" si="44"/>
        <v>47710.86</v>
      </c>
      <c r="T52" s="28">
        <f t="shared" si="45"/>
        <v>1145060.6399999999</v>
      </c>
    </row>
    <row r="53" spans="1:22" s="1" customFormat="1" ht="56.25" customHeight="1" thickBot="1">
      <c r="A53" s="22"/>
      <c r="B53" s="107">
        <v>9</v>
      </c>
      <c r="C53" s="166" t="s">
        <v>58</v>
      </c>
      <c r="D53" s="24">
        <v>24</v>
      </c>
      <c r="E53" s="109" t="s">
        <v>16</v>
      </c>
      <c r="F53" s="24"/>
      <c r="G53" s="28">
        <f>'ANEXO 1 - COTIZACION'!U54</f>
        <v>74400</v>
      </c>
      <c r="H53" s="28">
        <f t="shared" si="37"/>
        <v>14136</v>
      </c>
      <c r="I53" s="28">
        <f t="shared" si="38"/>
        <v>88536</v>
      </c>
      <c r="J53" s="28">
        <f t="shared" si="39"/>
        <v>2124864</v>
      </c>
      <c r="K53" s="29"/>
      <c r="L53" s="28">
        <f>'ANEXO 2 - HISTORIC'!J50</f>
        <v>21458.67</v>
      </c>
      <c r="M53" s="28">
        <f t="shared" si="40"/>
        <v>4077.15</v>
      </c>
      <c r="N53" s="28">
        <f t="shared" si="41"/>
        <v>25535.82</v>
      </c>
      <c r="O53" s="28">
        <f t="shared" si="42"/>
        <v>612859.68000000005</v>
      </c>
      <c r="Q53" s="179">
        <f>ROUND(AVERAGE(AVERAGE(G53,L53),L53),2)</f>
        <v>34694</v>
      </c>
      <c r="R53" s="28">
        <f t="shared" si="43"/>
        <v>6591.86</v>
      </c>
      <c r="S53" s="28">
        <f t="shared" si="44"/>
        <v>41285.86</v>
      </c>
      <c r="T53" s="28">
        <f t="shared" si="45"/>
        <v>990860.64</v>
      </c>
    </row>
    <row r="54" spans="1:22" s="1" customFormat="1" ht="56.25" customHeight="1" thickBot="1">
      <c r="A54" s="22"/>
      <c r="B54" s="107">
        <v>10</v>
      </c>
      <c r="C54" s="166" t="s">
        <v>59</v>
      </c>
      <c r="D54" s="24">
        <v>1100</v>
      </c>
      <c r="E54" s="109" t="s">
        <v>16</v>
      </c>
      <c r="F54" s="24"/>
      <c r="G54" s="28">
        <f>'ANEXO 1 - COTIZACION'!U55</f>
        <v>59461</v>
      </c>
      <c r="H54" s="28">
        <f t="shared" si="37"/>
        <v>11297.59</v>
      </c>
      <c r="I54" s="28">
        <f t="shared" si="38"/>
        <v>70758.59</v>
      </c>
      <c r="J54" s="28">
        <f t="shared" si="39"/>
        <v>77834449</v>
      </c>
      <c r="K54" s="29"/>
      <c r="L54" s="28">
        <f>'ANEXO 2 - HISTORIC'!J51</f>
        <v>19006</v>
      </c>
      <c r="M54" s="28">
        <f t="shared" si="40"/>
        <v>3611.14</v>
      </c>
      <c r="N54" s="28">
        <f t="shared" si="41"/>
        <v>22617.14</v>
      </c>
      <c r="O54" s="28">
        <f t="shared" si="42"/>
        <v>24878854</v>
      </c>
      <c r="Q54" s="179">
        <f>ROUND(AVERAGE(AVERAGE(G54,L54),L54),2)</f>
        <v>29119.75</v>
      </c>
      <c r="R54" s="28">
        <f t="shared" si="43"/>
        <v>5532.75</v>
      </c>
      <c r="S54" s="28">
        <f t="shared" si="44"/>
        <v>34652.5</v>
      </c>
      <c r="T54" s="28">
        <f t="shared" si="45"/>
        <v>38117750</v>
      </c>
    </row>
    <row r="55" spans="1:22" s="1" customFormat="1" ht="56.25" customHeight="1" thickBot="1">
      <c r="A55" s="22"/>
      <c r="B55" s="200"/>
      <c r="C55" s="201" t="s">
        <v>67</v>
      </c>
      <c r="D55" s="201"/>
      <c r="E55" s="202"/>
      <c r="F55" s="24"/>
      <c r="G55" s="276" t="s">
        <v>67</v>
      </c>
      <c r="H55" s="277"/>
      <c r="I55" s="278"/>
      <c r="J55" s="148">
        <f>SUM(J45:J54)</f>
        <v>372024821</v>
      </c>
      <c r="K55" s="124"/>
      <c r="L55" s="276" t="s">
        <v>67</v>
      </c>
      <c r="M55" s="277"/>
      <c r="N55" s="278"/>
      <c r="O55" s="132">
        <f>SUM(O45:O54)</f>
        <v>121111166.12</v>
      </c>
      <c r="Q55" s="276" t="s">
        <v>67</v>
      </c>
      <c r="R55" s="277"/>
      <c r="S55" s="278"/>
      <c r="T55" s="148">
        <f>SUM(T45:T54)</f>
        <v>191403908.27999997</v>
      </c>
    </row>
    <row r="56" spans="1:22" s="1" customFormat="1" ht="56.25" customHeight="1" thickBot="1">
      <c r="A56" s="22"/>
      <c r="B56" s="203"/>
      <c r="C56" s="204" t="s">
        <v>60</v>
      </c>
      <c r="D56" s="204"/>
      <c r="E56" s="205"/>
      <c r="F56" s="24"/>
      <c r="G56" s="273"/>
      <c r="H56" s="274"/>
      <c r="I56" s="274"/>
      <c r="J56" s="275"/>
      <c r="K56" s="130"/>
      <c r="L56" s="273"/>
      <c r="M56" s="274"/>
      <c r="N56" s="274"/>
      <c r="O56" s="275"/>
      <c r="Q56" s="273"/>
      <c r="R56" s="274"/>
      <c r="S56" s="274"/>
      <c r="T56" s="275"/>
      <c r="V56" s="1" t="s">
        <v>19</v>
      </c>
    </row>
    <row r="57" spans="1:22" s="1" customFormat="1" ht="56.25" customHeight="1" thickBot="1">
      <c r="A57" s="22"/>
      <c r="B57" s="324">
        <f t="shared" ref="B57:B58" si="46">B56+1</f>
        <v>1</v>
      </c>
      <c r="C57" s="328" t="s">
        <v>99</v>
      </c>
      <c r="D57" s="197">
        <v>156</v>
      </c>
      <c r="E57" s="116" t="s">
        <v>16</v>
      </c>
      <c r="F57" s="24"/>
      <c r="G57" s="28">
        <f>'ANEXO 1 - COTIZACION'!U58</f>
        <v>792399.5</v>
      </c>
      <c r="H57" s="28">
        <f t="shared" ref="H57:H58" si="47">ROUND(G57*19%,2)</f>
        <v>150555.91</v>
      </c>
      <c r="I57" s="28">
        <f t="shared" ref="I57:I58" si="48">ROUND(H57+G57,2)</f>
        <v>942955.41</v>
      </c>
      <c r="J57" s="28">
        <f t="shared" ref="J57:J58" si="49">ROUND(I57*D57,2)</f>
        <v>147101043.96000001</v>
      </c>
      <c r="K57" s="29"/>
      <c r="L57" s="184">
        <f>'ANEXO 2 - HISTORIC'!J54</f>
        <v>319249.08</v>
      </c>
      <c r="M57" s="28">
        <f t="shared" ref="M57:M58" si="50">ROUND(L57*19%,2)</f>
        <v>60657.33</v>
      </c>
      <c r="N57" s="28">
        <f t="shared" ref="N57:N58" si="51">ROUND(M57+L57,2)</f>
        <v>379906.41</v>
      </c>
      <c r="O57" s="28">
        <f t="shared" ref="O57:O58" si="52">ROUND(N57*D57,2)</f>
        <v>59265399.960000001</v>
      </c>
      <c r="Q57" s="179">
        <f>ROUND(AVERAGE(AVERAGE(G57,L57),L57),2)</f>
        <v>437536.69</v>
      </c>
      <c r="R57" s="184">
        <f t="shared" ref="R57:R58" si="53">ROUND(Q57*19%,2)</f>
        <v>83131.97</v>
      </c>
      <c r="S57" s="184">
        <f t="shared" ref="S57:S58" si="54">ROUND(R57+Q57,2)</f>
        <v>520668.66</v>
      </c>
      <c r="T57" s="184">
        <f t="shared" ref="T57:T58" si="55">ROUND(S57*D57,2)</f>
        <v>81224310.959999993</v>
      </c>
    </row>
    <row r="58" spans="1:22" s="1" customFormat="1" ht="56.25" customHeight="1" thickBot="1">
      <c r="A58" s="22"/>
      <c r="B58" s="326">
        <f t="shared" si="46"/>
        <v>2</v>
      </c>
      <c r="C58" s="328" t="s">
        <v>100</v>
      </c>
      <c r="D58" s="198">
        <v>400</v>
      </c>
      <c r="E58" s="119" t="s">
        <v>16</v>
      </c>
      <c r="F58" s="24"/>
      <c r="G58" s="28">
        <f>'ANEXO 1 - COTIZACION'!U59</f>
        <v>592256</v>
      </c>
      <c r="H58" s="28">
        <f t="shared" si="47"/>
        <v>112528.64</v>
      </c>
      <c r="I58" s="28">
        <f t="shared" si="48"/>
        <v>704784.64</v>
      </c>
      <c r="J58" s="28">
        <f t="shared" si="49"/>
        <v>281913856</v>
      </c>
      <c r="K58" s="29"/>
      <c r="L58" s="184">
        <f>'ANEXO 2 - HISTORIC'!J55</f>
        <v>372457.67</v>
      </c>
      <c r="M58" s="28">
        <f t="shared" si="50"/>
        <v>70766.960000000006</v>
      </c>
      <c r="N58" s="28">
        <f t="shared" si="51"/>
        <v>443224.63</v>
      </c>
      <c r="O58" s="28">
        <f t="shared" si="52"/>
        <v>177289852</v>
      </c>
      <c r="Q58" s="179">
        <f>ROUND(AVERAGE(AVERAGE(G58,L58),L58),2)</f>
        <v>427407.25</v>
      </c>
      <c r="R58" s="184">
        <f t="shared" si="53"/>
        <v>81207.38</v>
      </c>
      <c r="S58" s="184">
        <f t="shared" si="54"/>
        <v>508614.63</v>
      </c>
      <c r="T58" s="184">
        <f t="shared" si="55"/>
        <v>203445852</v>
      </c>
    </row>
    <row r="59" spans="1:22" s="1" customFormat="1" ht="56.25" customHeight="1" thickBot="1">
      <c r="A59" s="22"/>
      <c r="B59" s="111"/>
      <c r="C59" s="120" t="s">
        <v>66</v>
      </c>
      <c r="D59" s="112"/>
      <c r="E59" s="113"/>
      <c r="F59" s="24"/>
      <c r="G59" s="98"/>
      <c r="H59" s="99" t="s">
        <v>66</v>
      </c>
      <c r="I59" s="100"/>
      <c r="J59" s="136">
        <f>SUM(J57:J58)</f>
        <v>429014899.96000004</v>
      </c>
      <c r="K59" s="135"/>
      <c r="L59" s="98"/>
      <c r="M59" s="99" t="s">
        <v>66</v>
      </c>
      <c r="N59" s="100"/>
      <c r="O59" s="136">
        <f>SUM(O57:O58)</f>
        <v>236555251.96000001</v>
      </c>
      <c r="Q59" s="98"/>
      <c r="R59" s="99" t="s">
        <v>66</v>
      </c>
      <c r="S59" s="100"/>
      <c r="T59" s="136">
        <f>SUM(T57:T58)</f>
        <v>284670162.95999998</v>
      </c>
    </row>
    <row r="60" spans="1:22" s="2" customFormat="1" ht="52.5" customHeight="1" thickBot="1">
      <c r="A60" s="30"/>
      <c r="B60" s="261" t="s">
        <v>68</v>
      </c>
      <c r="C60" s="262"/>
      <c r="D60" s="262"/>
      <c r="E60" s="263"/>
      <c r="F60" s="16"/>
      <c r="G60" s="282" t="s">
        <v>74</v>
      </c>
      <c r="H60" s="283"/>
      <c r="I60" s="284"/>
      <c r="J60" s="31">
        <f>SUM(J15+J22+J43+J55+J59)</f>
        <v>2325392433.2199998</v>
      </c>
      <c r="K60" s="32"/>
      <c r="L60" s="282" t="s">
        <v>74</v>
      </c>
      <c r="M60" s="283"/>
      <c r="N60" s="284"/>
      <c r="O60" s="31">
        <f>SUM(O15+O22+O43+O55+O59)</f>
        <v>957073442.60000002</v>
      </c>
      <c r="Q60" s="282" t="s">
        <v>74</v>
      </c>
      <c r="R60" s="283"/>
      <c r="S60" s="284"/>
      <c r="T60" s="31">
        <f>SUM(T15+T22+T43+T55+T59)</f>
        <v>1457012369.3800001</v>
      </c>
    </row>
    <row r="61" spans="1:22" s="2" customFormat="1" ht="52.5" customHeight="1">
      <c r="A61" s="30"/>
      <c r="B61" s="69"/>
      <c r="C61" s="69"/>
      <c r="D61" s="69"/>
      <c r="E61" s="69"/>
      <c r="F61" s="30"/>
      <c r="G61" s="70"/>
      <c r="H61" s="70"/>
      <c r="I61" s="70"/>
      <c r="J61" s="70"/>
      <c r="K61" s="71"/>
      <c r="L61" s="68"/>
      <c r="M61" s="68"/>
      <c r="N61" s="68"/>
      <c r="O61" s="70"/>
    </row>
    <row r="62" spans="1:22" s="3" customFormat="1" ht="17.25" thickBot="1">
      <c r="A62" s="34"/>
      <c r="B62" s="35" t="s">
        <v>6</v>
      </c>
      <c r="C62" s="35"/>
      <c r="D62" s="36"/>
      <c r="E62" s="36"/>
      <c r="F62" s="36"/>
      <c r="G62" s="36"/>
      <c r="H62" s="36"/>
      <c r="I62" s="36"/>
      <c r="J62" s="36"/>
      <c r="K62" s="36"/>
      <c r="L62" s="36"/>
      <c r="M62" s="34"/>
      <c r="N62" s="34"/>
      <c r="O62" s="34"/>
      <c r="P62" s="8"/>
    </row>
    <row r="63" spans="1:22" s="3" customFormat="1" ht="60.75" customHeight="1" thickBot="1">
      <c r="A63" s="34"/>
      <c r="B63" s="314" t="s">
        <v>90</v>
      </c>
      <c r="C63" s="315"/>
      <c r="D63" s="315"/>
      <c r="E63" s="315"/>
      <c r="F63" s="315"/>
      <c r="G63" s="315"/>
      <c r="H63" s="315"/>
      <c r="I63" s="315"/>
      <c r="J63" s="315"/>
      <c r="K63" s="315"/>
      <c r="L63" s="38"/>
      <c r="M63" s="34"/>
      <c r="N63" s="34"/>
      <c r="O63" s="34"/>
    </row>
    <row r="64" spans="1:22" s="3" customFormat="1" ht="67.5" customHeight="1" thickBot="1">
      <c r="A64" s="34"/>
      <c r="B64" s="314" t="s">
        <v>80</v>
      </c>
      <c r="C64" s="315"/>
      <c r="D64" s="315"/>
      <c r="E64" s="315"/>
      <c r="F64" s="315"/>
      <c r="G64" s="315"/>
      <c r="H64" s="315"/>
      <c r="I64" s="315"/>
      <c r="J64" s="315"/>
      <c r="K64" s="315"/>
      <c r="L64" s="38"/>
      <c r="M64" s="34"/>
      <c r="N64" s="34"/>
      <c r="O64" s="34"/>
      <c r="S64" s="3" t="s">
        <v>19</v>
      </c>
    </row>
    <row r="65" spans="1:15" s="3" customFormat="1" ht="93" customHeight="1" thickBot="1">
      <c r="A65" s="34"/>
      <c r="B65" s="293" t="s">
        <v>18</v>
      </c>
      <c r="C65" s="294"/>
      <c r="D65" s="294"/>
      <c r="E65" s="294"/>
      <c r="F65" s="316"/>
      <c r="G65" s="316"/>
      <c r="H65" s="316"/>
      <c r="I65" s="316"/>
      <c r="J65" s="316"/>
      <c r="K65" s="316"/>
      <c r="L65" s="38"/>
      <c r="M65" s="34"/>
      <c r="N65" s="34"/>
      <c r="O65" s="34"/>
    </row>
    <row r="66" spans="1:15" s="3" customFormat="1" ht="33.75" customHeight="1">
      <c r="A66" s="34"/>
      <c r="B66" s="224" t="s">
        <v>83</v>
      </c>
      <c r="C66" s="224"/>
      <c r="D66" s="40"/>
      <c r="E66" s="40"/>
      <c r="F66" s="40"/>
      <c r="G66" s="40"/>
      <c r="H66" s="40"/>
      <c r="I66" s="40"/>
      <c r="J66" s="40"/>
      <c r="K66" s="40"/>
      <c r="L66" s="40"/>
      <c r="M66" s="34"/>
      <c r="N66" s="34"/>
      <c r="O66" s="34"/>
    </row>
    <row r="67" spans="1:15" s="3" customFormat="1" ht="33.75" customHeight="1">
      <c r="A67" s="34"/>
      <c r="B67" s="224" t="s">
        <v>98</v>
      </c>
      <c r="C67" s="224"/>
      <c r="D67" s="40"/>
      <c r="E67" s="40"/>
      <c r="F67" s="40"/>
      <c r="G67" s="40"/>
      <c r="H67" s="40"/>
      <c r="I67" s="40"/>
      <c r="J67" s="40"/>
      <c r="K67" s="40"/>
      <c r="L67" s="40"/>
      <c r="M67" s="34"/>
      <c r="N67" s="34"/>
      <c r="O67" s="34"/>
    </row>
    <row r="68" spans="1:15" s="3" customFormat="1" ht="33.75" customHeight="1">
      <c r="A68" s="34"/>
      <c r="B68" s="223" t="s">
        <v>71</v>
      </c>
      <c r="C68" s="223"/>
      <c r="D68" s="40"/>
      <c r="E68" s="40"/>
      <c r="F68" s="40"/>
      <c r="G68" s="40"/>
      <c r="H68" s="40"/>
      <c r="I68" s="40"/>
      <c r="J68" s="40"/>
      <c r="K68" s="40"/>
      <c r="L68" s="40"/>
      <c r="M68" s="34"/>
      <c r="N68" s="34"/>
      <c r="O68" s="34"/>
    </row>
    <row r="69" spans="1:15" s="3" customFormat="1" ht="22.15" customHeight="1">
      <c r="A69" s="34"/>
      <c r="B69" s="329" t="s">
        <v>104</v>
      </c>
      <c r="C69" s="329"/>
      <c r="D69" s="40"/>
      <c r="E69" s="40"/>
      <c r="F69" s="40"/>
      <c r="G69" s="40"/>
      <c r="H69" s="40"/>
      <c r="I69" s="40"/>
      <c r="J69" s="40"/>
      <c r="K69" s="40"/>
      <c r="L69" s="40"/>
      <c r="M69" s="34"/>
      <c r="N69" s="34"/>
      <c r="O69" s="34"/>
    </row>
    <row r="70" spans="1:15" s="3" customFormat="1">
      <c r="A70" s="34"/>
      <c r="B70" s="73"/>
      <c r="C70" s="73"/>
      <c r="D70" s="36"/>
      <c r="E70" s="36"/>
      <c r="F70" s="36"/>
      <c r="G70" s="36"/>
      <c r="H70" s="36"/>
      <c r="I70" s="36"/>
      <c r="J70" s="36"/>
      <c r="K70" s="36"/>
      <c r="L70" s="36"/>
      <c r="M70" s="34"/>
      <c r="N70" s="34"/>
      <c r="O70" s="34"/>
    </row>
    <row r="71" spans="1:15" s="3" customFormat="1">
      <c r="A71" s="34"/>
      <c r="B71" s="73"/>
      <c r="C71" s="73"/>
      <c r="D71" s="36"/>
      <c r="E71" s="36"/>
      <c r="F71" s="36"/>
      <c r="G71" s="36"/>
      <c r="H71" s="36"/>
      <c r="I71" s="36"/>
      <c r="J71" s="36"/>
      <c r="K71" s="36"/>
      <c r="L71" s="36"/>
      <c r="M71" s="34"/>
      <c r="N71" s="34"/>
      <c r="O71" s="34"/>
    </row>
    <row r="72" spans="1:15" s="3" customFormat="1">
      <c r="A72" s="34"/>
      <c r="B72" s="74"/>
      <c r="C72" s="74"/>
      <c r="D72" s="36"/>
      <c r="E72" s="36"/>
      <c r="F72" s="36"/>
      <c r="G72" s="36"/>
      <c r="H72" s="36"/>
      <c r="I72" s="36"/>
      <c r="J72" s="36"/>
      <c r="K72" s="36"/>
      <c r="L72" s="36"/>
      <c r="M72" s="34"/>
      <c r="N72" s="34"/>
      <c r="O72" s="34"/>
    </row>
    <row r="73" spans="1:15" s="3" customFormat="1">
      <c r="A73" s="34"/>
      <c r="B73" s="72"/>
      <c r="C73" s="72"/>
      <c r="D73" s="36"/>
      <c r="E73" s="36"/>
      <c r="F73" s="36"/>
      <c r="G73" s="36"/>
      <c r="H73" s="36"/>
      <c r="I73" s="36"/>
      <c r="J73" s="36"/>
      <c r="K73" s="36"/>
      <c r="L73" s="36"/>
      <c r="M73" s="34"/>
      <c r="N73" s="34"/>
      <c r="O73" s="34"/>
    </row>
    <row r="74" spans="1:15" s="3" customFormat="1">
      <c r="A74" s="34"/>
      <c r="B74" s="73"/>
      <c r="C74" s="73"/>
      <c r="D74" s="36"/>
      <c r="E74" s="36"/>
      <c r="F74" s="36"/>
      <c r="G74" s="36"/>
      <c r="H74" s="36"/>
      <c r="I74" s="36"/>
      <c r="J74" s="36"/>
      <c r="K74" s="36"/>
      <c r="L74" s="36"/>
      <c r="M74" s="34"/>
      <c r="N74" s="34"/>
      <c r="O74" s="34"/>
    </row>
    <row r="75" spans="1:15" s="3" customFormat="1">
      <c r="A75" s="34"/>
      <c r="B75" s="73"/>
      <c r="C75" s="73"/>
      <c r="D75" s="36"/>
      <c r="E75" s="36"/>
      <c r="F75" s="36"/>
      <c r="G75" s="36"/>
      <c r="H75" s="36"/>
      <c r="I75" s="36"/>
      <c r="J75" s="36"/>
      <c r="K75" s="36"/>
      <c r="L75" s="36"/>
      <c r="M75" s="34"/>
      <c r="N75" s="34"/>
      <c r="O75" s="34"/>
    </row>
    <row r="76" spans="1:15" s="3" customFormat="1">
      <c r="A76" s="34"/>
      <c r="B76" s="74"/>
      <c r="C76" s="74"/>
      <c r="D76" s="36"/>
      <c r="E76" s="36"/>
      <c r="F76" s="36"/>
      <c r="G76" s="36"/>
      <c r="H76" s="36"/>
      <c r="I76" s="36"/>
      <c r="J76" s="36"/>
      <c r="K76" s="36"/>
      <c r="L76" s="36"/>
      <c r="M76" s="34"/>
      <c r="N76" s="34"/>
      <c r="O76" s="34"/>
    </row>
    <row r="77" spans="1:15" s="3" customFormat="1"/>
    <row r="78" spans="1:15" s="3" customFormat="1"/>
  </sheetData>
  <mergeCells count="63">
    <mergeCell ref="B69:C69"/>
    <mergeCell ref="Q55:S55"/>
    <mergeCell ref="Q56:T56"/>
    <mergeCell ref="Q60:S60"/>
    <mergeCell ref="D3:T3"/>
    <mergeCell ref="B2:T2"/>
    <mergeCell ref="G15:I15"/>
    <mergeCell ref="G16:J17"/>
    <mergeCell ref="G22:I22"/>
    <mergeCell ref="G23:J24"/>
    <mergeCell ref="G43:I43"/>
    <mergeCell ref="Q15:S15"/>
    <mergeCell ref="Q16:T17"/>
    <mergeCell ref="Q22:S22"/>
    <mergeCell ref="Q23:T24"/>
    <mergeCell ref="Q43:S43"/>
    <mergeCell ref="Q44:T44"/>
    <mergeCell ref="Q4:T4"/>
    <mergeCell ref="Q5:T5"/>
    <mergeCell ref="Q6:Q7"/>
    <mergeCell ref="R6:R7"/>
    <mergeCell ref="S6:S7"/>
    <mergeCell ref="T6:T7"/>
    <mergeCell ref="B68:C68"/>
    <mergeCell ref="L55:N55"/>
    <mergeCell ref="L56:O56"/>
    <mergeCell ref="B60:E60"/>
    <mergeCell ref="L60:N60"/>
    <mergeCell ref="G55:I55"/>
    <mergeCell ref="G56:J56"/>
    <mergeCell ref="G60:I60"/>
    <mergeCell ref="B63:K63"/>
    <mergeCell ref="B64:K64"/>
    <mergeCell ref="B65:K65"/>
    <mergeCell ref="B66:C66"/>
    <mergeCell ref="B67:C67"/>
    <mergeCell ref="B22:E22"/>
    <mergeCell ref="L22:N22"/>
    <mergeCell ref="B23:E23"/>
    <mergeCell ref="L23:O24"/>
    <mergeCell ref="B43:E43"/>
    <mergeCell ref="L43:N43"/>
    <mergeCell ref="L44:O44"/>
    <mergeCell ref="G44:J44"/>
    <mergeCell ref="L6:L7"/>
    <mergeCell ref="M6:M7"/>
    <mergeCell ref="N6:N7"/>
    <mergeCell ref="O6:O7"/>
    <mergeCell ref="B15:E15"/>
    <mergeCell ref="L15:N15"/>
    <mergeCell ref="B16:E16"/>
    <mergeCell ref="L16:O17"/>
    <mergeCell ref="B6:E6"/>
    <mergeCell ref="G6:G7"/>
    <mergeCell ref="H6:H7"/>
    <mergeCell ref="I6:I7"/>
    <mergeCell ref="J6:J7"/>
    <mergeCell ref="B3:C3"/>
    <mergeCell ref="B4:E5"/>
    <mergeCell ref="L4:O4"/>
    <mergeCell ref="L5:O5"/>
    <mergeCell ref="G4:J4"/>
    <mergeCell ref="G5:J5"/>
  </mergeCell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77"/>
  <sheetViews>
    <sheetView tabSelected="1" topLeftCell="A57" zoomScale="70" zoomScaleNormal="70" workbookViewId="0">
      <selection activeCell="AB70" sqref="AB70"/>
    </sheetView>
  </sheetViews>
  <sheetFormatPr baseColWidth="10" defaultColWidth="11" defaultRowHeight="16.5"/>
  <cols>
    <col min="1" max="1" width="3.7109375" style="4" customWidth="1"/>
    <col min="2" max="2" width="20.140625" style="5" customWidth="1"/>
    <col min="3" max="3" width="53.85546875" style="5" customWidth="1"/>
    <col min="4" max="4" width="19" style="5" customWidth="1"/>
    <col min="5" max="5" width="15.5703125" style="5" customWidth="1"/>
    <col min="6" max="6" width="2.7109375" style="4" customWidth="1"/>
    <col min="7" max="7" width="25.28515625" style="4" hidden="1" customWidth="1"/>
    <col min="8" max="8" width="16.85546875" style="4" hidden="1" customWidth="1"/>
    <col min="9" max="9" width="20.28515625" style="4" hidden="1" customWidth="1"/>
    <col min="10" max="10" width="21.28515625" style="4" hidden="1" customWidth="1"/>
    <col min="11" max="11" width="4.28515625" style="4" hidden="1" customWidth="1"/>
    <col min="12" max="14" width="14.28515625" style="4" hidden="1" customWidth="1"/>
    <col min="15" max="15" width="26.7109375" style="4" hidden="1" customWidth="1"/>
    <col min="16" max="16" width="2.85546875" style="4" hidden="1" customWidth="1"/>
    <col min="17" max="17" width="21.5703125" style="4" customWidth="1"/>
    <col min="18" max="18" width="16.85546875" style="4" customWidth="1"/>
    <col min="19" max="19" width="21.140625" style="4" customWidth="1"/>
    <col min="20" max="20" width="26.28515625" style="4" customWidth="1"/>
    <col min="21" max="229" width="11" style="4"/>
    <col min="230" max="230" width="2.7109375" style="4" customWidth="1"/>
    <col min="231" max="231" width="8.140625" style="4" customWidth="1"/>
    <col min="232" max="232" width="18.7109375" style="4" customWidth="1"/>
    <col min="233" max="233" width="17.140625" style="4" customWidth="1"/>
    <col min="234" max="234" width="19" style="4" customWidth="1"/>
    <col min="235" max="235" width="17.140625" style="4" customWidth="1"/>
    <col min="236" max="236" width="47.7109375" style="4" customWidth="1"/>
    <col min="237" max="237" width="15.42578125" style="4" customWidth="1"/>
    <col min="238" max="238" width="1.7109375" style="4" customWidth="1"/>
    <col min="239" max="239" width="22.28515625" style="4" customWidth="1"/>
    <col min="240" max="240" width="14.42578125" style="4" customWidth="1"/>
    <col min="241" max="241" width="16" style="4" customWidth="1"/>
    <col min="242" max="242" width="21.28515625" style="4" customWidth="1"/>
    <col min="243" max="243" width="1.7109375" style="4" customWidth="1"/>
    <col min="244" max="244" width="17.5703125" style="4" customWidth="1"/>
    <col min="245" max="245" width="15.140625" style="4" customWidth="1"/>
    <col min="246" max="246" width="15.7109375" style="4" customWidth="1"/>
    <col min="247" max="247" width="24.42578125" style="4" customWidth="1"/>
    <col min="248" max="248" width="1.7109375" style="4" customWidth="1"/>
    <col min="249" max="249" width="20" style="4" customWidth="1"/>
    <col min="250" max="250" width="15.140625" style="4" customWidth="1"/>
    <col min="251" max="251" width="18.42578125" style="4" customWidth="1"/>
    <col min="252" max="252" width="22.28515625" style="4" customWidth="1"/>
    <col min="253" max="253" width="17.85546875" style="4" customWidth="1"/>
    <col min="254" max="485" width="11" style="4"/>
    <col min="486" max="486" width="2.7109375" style="4" customWidth="1"/>
    <col min="487" max="487" width="8.140625" style="4" customWidth="1"/>
    <col min="488" max="488" width="18.7109375" style="4" customWidth="1"/>
    <col min="489" max="489" width="17.140625" style="4" customWidth="1"/>
    <col min="490" max="490" width="19" style="4" customWidth="1"/>
    <col min="491" max="491" width="17.140625" style="4" customWidth="1"/>
    <col min="492" max="492" width="47.7109375" style="4" customWidth="1"/>
    <col min="493" max="493" width="15.42578125" style="4" customWidth="1"/>
    <col min="494" max="494" width="1.7109375" style="4" customWidth="1"/>
    <col min="495" max="495" width="22.28515625" style="4" customWidth="1"/>
    <col min="496" max="496" width="14.42578125" style="4" customWidth="1"/>
    <col min="497" max="497" width="16" style="4" customWidth="1"/>
    <col min="498" max="498" width="21.28515625" style="4" customWidth="1"/>
    <col min="499" max="499" width="1.7109375" style="4" customWidth="1"/>
    <col min="500" max="500" width="17.5703125" style="4" customWidth="1"/>
    <col min="501" max="501" width="15.140625" style="4" customWidth="1"/>
    <col min="502" max="502" width="15.7109375" style="4" customWidth="1"/>
    <col min="503" max="503" width="24.42578125" style="4" customWidth="1"/>
    <col min="504" max="504" width="1.7109375" style="4" customWidth="1"/>
    <col min="505" max="505" width="20" style="4" customWidth="1"/>
    <col min="506" max="506" width="15.140625" style="4" customWidth="1"/>
    <col min="507" max="507" width="18.42578125" style="4" customWidth="1"/>
    <col min="508" max="508" width="22.28515625" style="4" customWidth="1"/>
    <col min="509" max="509" width="17.85546875" style="4" customWidth="1"/>
    <col min="510" max="741" width="11" style="4"/>
    <col min="742" max="742" width="2.7109375" style="4" customWidth="1"/>
    <col min="743" max="743" width="8.140625" style="4" customWidth="1"/>
    <col min="744" max="744" width="18.7109375" style="4" customWidth="1"/>
    <col min="745" max="745" width="17.140625" style="4" customWidth="1"/>
    <col min="746" max="746" width="19" style="4" customWidth="1"/>
    <col min="747" max="747" width="17.140625" style="4" customWidth="1"/>
    <col min="748" max="748" width="47.7109375" style="4" customWidth="1"/>
    <col min="749" max="749" width="15.42578125" style="4" customWidth="1"/>
    <col min="750" max="750" width="1.7109375" style="4" customWidth="1"/>
    <col min="751" max="751" width="22.28515625" style="4" customWidth="1"/>
    <col min="752" max="752" width="14.42578125" style="4" customWidth="1"/>
    <col min="753" max="753" width="16" style="4" customWidth="1"/>
    <col min="754" max="754" width="21.28515625" style="4" customWidth="1"/>
    <col min="755" max="755" width="1.7109375" style="4" customWidth="1"/>
    <col min="756" max="756" width="17.5703125" style="4" customWidth="1"/>
    <col min="757" max="757" width="15.140625" style="4" customWidth="1"/>
    <col min="758" max="758" width="15.7109375" style="4" customWidth="1"/>
    <col min="759" max="759" width="24.42578125" style="4" customWidth="1"/>
    <col min="760" max="760" width="1.7109375" style="4" customWidth="1"/>
    <col min="761" max="761" width="20" style="4" customWidth="1"/>
    <col min="762" max="762" width="15.140625" style="4" customWidth="1"/>
    <col min="763" max="763" width="18.42578125" style="4" customWidth="1"/>
    <col min="764" max="764" width="22.28515625" style="4" customWidth="1"/>
    <col min="765" max="765" width="17.85546875" style="4" customWidth="1"/>
    <col min="766" max="997" width="11" style="4"/>
    <col min="998" max="998" width="2.7109375" style="4" customWidth="1"/>
    <col min="999" max="999" width="8.140625" style="4" customWidth="1"/>
    <col min="1000" max="1000" width="18.7109375" style="4" customWidth="1"/>
    <col min="1001" max="1001" width="17.140625" style="4" customWidth="1"/>
    <col min="1002" max="1002" width="19" style="4" customWidth="1"/>
    <col min="1003" max="1003" width="17.140625" style="4" customWidth="1"/>
    <col min="1004" max="1004" width="47.7109375" style="4" customWidth="1"/>
    <col min="1005" max="1005" width="15.42578125" style="4" customWidth="1"/>
    <col min="1006" max="1006" width="1.7109375" style="4" customWidth="1"/>
    <col min="1007" max="1007" width="22.28515625" style="4" customWidth="1"/>
    <col min="1008" max="1008" width="14.42578125" style="4" customWidth="1"/>
    <col min="1009" max="1009" width="16" style="4" customWidth="1"/>
    <col min="1010" max="1010" width="21.28515625" style="4" customWidth="1"/>
    <col min="1011" max="1011" width="1.7109375" style="4" customWidth="1"/>
    <col min="1012" max="1012" width="17.5703125" style="4" customWidth="1"/>
    <col min="1013" max="1013" width="15.140625" style="4" customWidth="1"/>
    <col min="1014" max="1014" width="15.7109375" style="4" customWidth="1"/>
    <col min="1015" max="1015" width="24.42578125" style="4" customWidth="1"/>
    <col min="1016" max="1016" width="1.7109375" style="4" customWidth="1"/>
    <col min="1017" max="1017" width="20" style="4" customWidth="1"/>
    <col min="1018" max="1018" width="15.140625" style="4" customWidth="1"/>
    <col min="1019" max="1019" width="18.42578125" style="4" customWidth="1"/>
    <col min="1020" max="1020" width="22.28515625" style="4" customWidth="1"/>
    <col min="1021" max="1021" width="17.85546875" style="4" customWidth="1"/>
    <col min="1022" max="1253" width="11" style="4"/>
    <col min="1254" max="1254" width="2.7109375" style="4" customWidth="1"/>
    <col min="1255" max="1255" width="8.140625" style="4" customWidth="1"/>
    <col min="1256" max="1256" width="18.7109375" style="4" customWidth="1"/>
    <col min="1257" max="1257" width="17.140625" style="4" customWidth="1"/>
    <col min="1258" max="1258" width="19" style="4" customWidth="1"/>
    <col min="1259" max="1259" width="17.140625" style="4" customWidth="1"/>
    <col min="1260" max="1260" width="47.7109375" style="4" customWidth="1"/>
    <col min="1261" max="1261" width="15.42578125" style="4" customWidth="1"/>
    <col min="1262" max="1262" width="1.7109375" style="4" customWidth="1"/>
    <col min="1263" max="1263" width="22.28515625" style="4" customWidth="1"/>
    <col min="1264" max="1264" width="14.42578125" style="4" customWidth="1"/>
    <col min="1265" max="1265" width="16" style="4" customWidth="1"/>
    <col min="1266" max="1266" width="21.28515625" style="4" customWidth="1"/>
    <col min="1267" max="1267" width="1.7109375" style="4" customWidth="1"/>
    <col min="1268" max="1268" width="17.5703125" style="4" customWidth="1"/>
    <col min="1269" max="1269" width="15.140625" style="4" customWidth="1"/>
    <col min="1270" max="1270" width="15.7109375" style="4" customWidth="1"/>
    <col min="1271" max="1271" width="24.42578125" style="4" customWidth="1"/>
    <col min="1272" max="1272" width="1.7109375" style="4" customWidth="1"/>
    <col min="1273" max="1273" width="20" style="4" customWidth="1"/>
    <col min="1274" max="1274" width="15.140625" style="4" customWidth="1"/>
    <col min="1275" max="1275" width="18.42578125" style="4" customWidth="1"/>
    <col min="1276" max="1276" width="22.28515625" style="4" customWidth="1"/>
    <col min="1277" max="1277" width="17.85546875" style="4" customWidth="1"/>
    <col min="1278" max="1509" width="11" style="4"/>
    <col min="1510" max="1510" width="2.7109375" style="4" customWidth="1"/>
    <col min="1511" max="1511" width="8.140625" style="4" customWidth="1"/>
    <col min="1512" max="1512" width="18.7109375" style="4" customWidth="1"/>
    <col min="1513" max="1513" width="17.140625" style="4" customWidth="1"/>
    <col min="1514" max="1514" width="19" style="4" customWidth="1"/>
    <col min="1515" max="1515" width="17.140625" style="4" customWidth="1"/>
    <col min="1516" max="1516" width="47.7109375" style="4" customWidth="1"/>
    <col min="1517" max="1517" width="15.42578125" style="4" customWidth="1"/>
    <col min="1518" max="1518" width="1.7109375" style="4" customWidth="1"/>
    <col min="1519" max="1519" width="22.28515625" style="4" customWidth="1"/>
    <col min="1520" max="1520" width="14.42578125" style="4" customWidth="1"/>
    <col min="1521" max="1521" width="16" style="4" customWidth="1"/>
    <col min="1522" max="1522" width="21.28515625" style="4" customWidth="1"/>
    <col min="1523" max="1523" width="1.7109375" style="4" customWidth="1"/>
    <col min="1524" max="1524" width="17.5703125" style="4" customWidth="1"/>
    <col min="1525" max="1525" width="15.140625" style="4" customWidth="1"/>
    <col min="1526" max="1526" width="15.7109375" style="4" customWidth="1"/>
    <col min="1527" max="1527" width="24.42578125" style="4" customWidth="1"/>
    <col min="1528" max="1528" width="1.7109375" style="4" customWidth="1"/>
    <col min="1529" max="1529" width="20" style="4" customWidth="1"/>
    <col min="1530" max="1530" width="15.140625" style="4" customWidth="1"/>
    <col min="1531" max="1531" width="18.42578125" style="4" customWidth="1"/>
    <col min="1532" max="1532" width="22.28515625" style="4" customWidth="1"/>
    <col min="1533" max="1533" width="17.85546875" style="4" customWidth="1"/>
    <col min="1534" max="1765" width="11" style="4"/>
    <col min="1766" max="1766" width="2.7109375" style="4" customWidth="1"/>
    <col min="1767" max="1767" width="8.140625" style="4" customWidth="1"/>
    <col min="1768" max="1768" width="18.7109375" style="4" customWidth="1"/>
    <col min="1769" max="1769" width="17.140625" style="4" customWidth="1"/>
    <col min="1770" max="1770" width="19" style="4" customWidth="1"/>
    <col min="1771" max="1771" width="17.140625" style="4" customWidth="1"/>
    <col min="1772" max="1772" width="47.7109375" style="4" customWidth="1"/>
    <col min="1773" max="1773" width="15.42578125" style="4" customWidth="1"/>
    <col min="1774" max="1774" width="1.7109375" style="4" customWidth="1"/>
    <col min="1775" max="1775" width="22.28515625" style="4" customWidth="1"/>
    <col min="1776" max="1776" width="14.42578125" style="4" customWidth="1"/>
    <col min="1777" max="1777" width="16" style="4" customWidth="1"/>
    <col min="1778" max="1778" width="21.28515625" style="4" customWidth="1"/>
    <col min="1779" max="1779" width="1.7109375" style="4" customWidth="1"/>
    <col min="1780" max="1780" width="17.5703125" style="4" customWidth="1"/>
    <col min="1781" max="1781" width="15.140625" style="4" customWidth="1"/>
    <col min="1782" max="1782" width="15.7109375" style="4" customWidth="1"/>
    <col min="1783" max="1783" width="24.42578125" style="4" customWidth="1"/>
    <col min="1784" max="1784" width="1.7109375" style="4" customWidth="1"/>
    <col min="1785" max="1785" width="20" style="4" customWidth="1"/>
    <col min="1786" max="1786" width="15.140625" style="4" customWidth="1"/>
    <col min="1787" max="1787" width="18.42578125" style="4" customWidth="1"/>
    <col min="1788" max="1788" width="22.28515625" style="4" customWidth="1"/>
    <col min="1789" max="1789" width="17.85546875" style="4" customWidth="1"/>
    <col min="1790" max="2021" width="11" style="4"/>
    <col min="2022" max="2022" width="2.7109375" style="4" customWidth="1"/>
    <col min="2023" max="2023" width="8.140625" style="4" customWidth="1"/>
    <col min="2024" max="2024" width="18.7109375" style="4" customWidth="1"/>
    <col min="2025" max="2025" width="17.140625" style="4" customWidth="1"/>
    <col min="2026" max="2026" width="19" style="4" customWidth="1"/>
    <col min="2027" max="2027" width="17.140625" style="4" customWidth="1"/>
    <col min="2028" max="2028" width="47.7109375" style="4" customWidth="1"/>
    <col min="2029" max="2029" width="15.42578125" style="4" customWidth="1"/>
    <col min="2030" max="2030" width="1.7109375" style="4" customWidth="1"/>
    <col min="2031" max="2031" width="22.28515625" style="4" customWidth="1"/>
    <col min="2032" max="2032" width="14.42578125" style="4" customWidth="1"/>
    <col min="2033" max="2033" width="16" style="4" customWidth="1"/>
    <col min="2034" max="2034" width="21.28515625" style="4" customWidth="1"/>
    <col min="2035" max="2035" width="1.7109375" style="4" customWidth="1"/>
    <col min="2036" max="2036" width="17.5703125" style="4" customWidth="1"/>
    <col min="2037" max="2037" width="15.140625" style="4" customWidth="1"/>
    <col min="2038" max="2038" width="15.7109375" style="4" customWidth="1"/>
    <col min="2039" max="2039" width="24.42578125" style="4" customWidth="1"/>
    <col min="2040" max="2040" width="1.7109375" style="4" customWidth="1"/>
    <col min="2041" max="2041" width="20" style="4" customWidth="1"/>
    <col min="2042" max="2042" width="15.140625" style="4" customWidth="1"/>
    <col min="2043" max="2043" width="18.42578125" style="4" customWidth="1"/>
    <col min="2044" max="2044" width="22.28515625" style="4" customWidth="1"/>
    <col min="2045" max="2045" width="17.85546875" style="4" customWidth="1"/>
    <col min="2046" max="2277" width="11" style="4"/>
    <col min="2278" max="2278" width="2.7109375" style="4" customWidth="1"/>
    <col min="2279" max="2279" width="8.140625" style="4" customWidth="1"/>
    <col min="2280" max="2280" width="18.7109375" style="4" customWidth="1"/>
    <col min="2281" max="2281" width="17.140625" style="4" customWidth="1"/>
    <col min="2282" max="2282" width="19" style="4" customWidth="1"/>
    <col min="2283" max="2283" width="17.140625" style="4" customWidth="1"/>
    <col min="2284" max="2284" width="47.7109375" style="4" customWidth="1"/>
    <col min="2285" max="2285" width="15.42578125" style="4" customWidth="1"/>
    <col min="2286" max="2286" width="1.7109375" style="4" customWidth="1"/>
    <col min="2287" max="2287" width="22.28515625" style="4" customWidth="1"/>
    <col min="2288" max="2288" width="14.42578125" style="4" customWidth="1"/>
    <col min="2289" max="2289" width="16" style="4" customWidth="1"/>
    <col min="2290" max="2290" width="21.28515625" style="4" customWidth="1"/>
    <col min="2291" max="2291" width="1.7109375" style="4" customWidth="1"/>
    <col min="2292" max="2292" width="17.5703125" style="4" customWidth="1"/>
    <col min="2293" max="2293" width="15.140625" style="4" customWidth="1"/>
    <col min="2294" max="2294" width="15.7109375" style="4" customWidth="1"/>
    <col min="2295" max="2295" width="24.42578125" style="4" customWidth="1"/>
    <col min="2296" max="2296" width="1.7109375" style="4" customWidth="1"/>
    <col min="2297" max="2297" width="20" style="4" customWidth="1"/>
    <col min="2298" max="2298" width="15.140625" style="4" customWidth="1"/>
    <col min="2299" max="2299" width="18.42578125" style="4" customWidth="1"/>
    <col min="2300" max="2300" width="22.28515625" style="4" customWidth="1"/>
    <col min="2301" max="2301" width="17.85546875" style="4" customWidth="1"/>
    <col min="2302" max="2533" width="11" style="4"/>
    <col min="2534" max="2534" width="2.7109375" style="4" customWidth="1"/>
    <col min="2535" max="2535" width="8.140625" style="4" customWidth="1"/>
    <col min="2536" max="2536" width="18.7109375" style="4" customWidth="1"/>
    <col min="2537" max="2537" width="17.140625" style="4" customWidth="1"/>
    <col min="2538" max="2538" width="19" style="4" customWidth="1"/>
    <col min="2539" max="2539" width="17.140625" style="4" customWidth="1"/>
    <col min="2540" max="2540" width="47.7109375" style="4" customWidth="1"/>
    <col min="2541" max="2541" width="15.42578125" style="4" customWidth="1"/>
    <col min="2542" max="2542" width="1.7109375" style="4" customWidth="1"/>
    <col min="2543" max="2543" width="22.28515625" style="4" customWidth="1"/>
    <col min="2544" max="2544" width="14.42578125" style="4" customWidth="1"/>
    <col min="2545" max="2545" width="16" style="4" customWidth="1"/>
    <col min="2546" max="2546" width="21.28515625" style="4" customWidth="1"/>
    <col min="2547" max="2547" width="1.7109375" style="4" customWidth="1"/>
    <col min="2548" max="2548" width="17.5703125" style="4" customWidth="1"/>
    <col min="2549" max="2549" width="15.140625" style="4" customWidth="1"/>
    <col min="2550" max="2550" width="15.7109375" style="4" customWidth="1"/>
    <col min="2551" max="2551" width="24.42578125" style="4" customWidth="1"/>
    <col min="2552" max="2552" width="1.7109375" style="4" customWidth="1"/>
    <col min="2553" max="2553" width="20" style="4" customWidth="1"/>
    <col min="2554" max="2554" width="15.140625" style="4" customWidth="1"/>
    <col min="2555" max="2555" width="18.42578125" style="4" customWidth="1"/>
    <col min="2556" max="2556" width="22.28515625" style="4" customWidth="1"/>
    <col min="2557" max="2557" width="17.85546875" style="4" customWidth="1"/>
    <col min="2558" max="2789" width="11" style="4"/>
    <col min="2790" max="2790" width="2.7109375" style="4" customWidth="1"/>
    <col min="2791" max="2791" width="8.140625" style="4" customWidth="1"/>
    <col min="2792" max="2792" width="18.7109375" style="4" customWidth="1"/>
    <col min="2793" max="2793" width="17.140625" style="4" customWidth="1"/>
    <col min="2794" max="2794" width="19" style="4" customWidth="1"/>
    <col min="2795" max="2795" width="17.140625" style="4" customWidth="1"/>
    <col min="2796" max="2796" width="47.7109375" style="4" customWidth="1"/>
    <col min="2797" max="2797" width="15.42578125" style="4" customWidth="1"/>
    <col min="2798" max="2798" width="1.7109375" style="4" customWidth="1"/>
    <col min="2799" max="2799" width="22.28515625" style="4" customWidth="1"/>
    <col min="2800" max="2800" width="14.42578125" style="4" customWidth="1"/>
    <col min="2801" max="2801" width="16" style="4" customWidth="1"/>
    <col min="2802" max="2802" width="21.28515625" style="4" customWidth="1"/>
    <col min="2803" max="2803" width="1.7109375" style="4" customWidth="1"/>
    <col min="2804" max="2804" width="17.5703125" style="4" customWidth="1"/>
    <col min="2805" max="2805" width="15.140625" style="4" customWidth="1"/>
    <col min="2806" max="2806" width="15.7109375" style="4" customWidth="1"/>
    <col min="2807" max="2807" width="24.42578125" style="4" customWidth="1"/>
    <col min="2808" max="2808" width="1.7109375" style="4" customWidth="1"/>
    <col min="2809" max="2809" width="20" style="4" customWidth="1"/>
    <col min="2810" max="2810" width="15.140625" style="4" customWidth="1"/>
    <col min="2811" max="2811" width="18.42578125" style="4" customWidth="1"/>
    <col min="2812" max="2812" width="22.28515625" style="4" customWidth="1"/>
    <col min="2813" max="2813" width="17.85546875" style="4" customWidth="1"/>
    <col min="2814" max="3045" width="11" style="4"/>
    <col min="3046" max="3046" width="2.7109375" style="4" customWidth="1"/>
    <col min="3047" max="3047" width="8.140625" style="4" customWidth="1"/>
    <col min="3048" max="3048" width="18.7109375" style="4" customWidth="1"/>
    <col min="3049" max="3049" width="17.140625" style="4" customWidth="1"/>
    <col min="3050" max="3050" width="19" style="4" customWidth="1"/>
    <col min="3051" max="3051" width="17.140625" style="4" customWidth="1"/>
    <col min="3052" max="3052" width="47.7109375" style="4" customWidth="1"/>
    <col min="3053" max="3053" width="15.42578125" style="4" customWidth="1"/>
    <col min="3054" max="3054" width="1.7109375" style="4" customWidth="1"/>
    <col min="3055" max="3055" width="22.28515625" style="4" customWidth="1"/>
    <col min="3056" max="3056" width="14.42578125" style="4" customWidth="1"/>
    <col min="3057" max="3057" width="16" style="4" customWidth="1"/>
    <col min="3058" max="3058" width="21.28515625" style="4" customWidth="1"/>
    <col min="3059" max="3059" width="1.7109375" style="4" customWidth="1"/>
    <col min="3060" max="3060" width="17.5703125" style="4" customWidth="1"/>
    <col min="3061" max="3061" width="15.140625" style="4" customWidth="1"/>
    <col min="3062" max="3062" width="15.7109375" style="4" customWidth="1"/>
    <col min="3063" max="3063" width="24.42578125" style="4" customWidth="1"/>
    <col min="3064" max="3064" width="1.7109375" style="4" customWidth="1"/>
    <col min="3065" max="3065" width="20" style="4" customWidth="1"/>
    <col min="3066" max="3066" width="15.140625" style="4" customWidth="1"/>
    <col min="3067" max="3067" width="18.42578125" style="4" customWidth="1"/>
    <col min="3068" max="3068" width="22.28515625" style="4" customWidth="1"/>
    <col min="3069" max="3069" width="17.85546875" style="4" customWidth="1"/>
    <col min="3070" max="3301" width="11" style="4"/>
    <col min="3302" max="3302" width="2.7109375" style="4" customWidth="1"/>
    <col min="3303" max="3303" width="8.140625" style="4" customWidth="1"/>
    <col min="3304" max="3304" width="18.7109375" style="4" customWidth="1"/>
    <col min="3305" max="3305" width="17.140625" style="4" customWidth="1"/>
    <col min="3306" max="3306" width="19" style="4" customWidth="1"/>
    <col min="3307" max="3307" width="17.140625" style="4" customWidth="1"/>
    <col min="3308" max="3308" width="47.7109375" style="4" customWidth="1"/>
    <col min="3309" max="3309" width="15.42578125" style="4" customWidth="1"/>
    <col min="3310" max="3310" width="1.7109375" style="4" customWidth="1"/>
    <col min="3311" max="3311" width="22.28515625" style="4" customWidth="1"/>
    <col min="3312" max="3312" width="14.42578125" style="4" customWidth="1"/>
    <col min="3313" max="3313" width="16" style="4" customWidth="1"/>
    <col min="3314" max="3314" width="21.28515625" style="4" customWidth="1"/>
    <col min="3315" max="3315" width="1.7109375" style="4" customWidth="1"/>
    <col min="3316" max="3316" width="17.5703125" style="4" customWidth="1"/>
    <col min="3317" max="3317" width="15.140625" style="4" customWidth="1"/>
    <col min="3318" max="3318" width="15.7109375" style="4" customWidth="1"/>
    <col min="3319" max="3319" width="24.42578125" style="4" customWidth="1"/>
    <col min="3320" max="3320" width="1.7109375" style="4" customWidth="1"/>
    <col min="3321" max="3321" width="20" style="4" customWidth="1"/>
    <col min="3322" max="3322" width="15.140625" style="4" customWidth="1"/>
    <col min="3323" max="3323" width="18.42578125" style="4" customWidth="1"/>
    <col min="3324" max="3324" width="22.28515625" style="4" customWidth="1"/>
    <col min="3325" max="3325" width="17.85546875" style="4" customWidth="1"/>
    <col min="3326" max="3557" width="11" style="4"/>
    <col min="3558" max="3558" width="2.7109375" style="4" customWidth="1"/>
    <col min="3559" max="3559" width="8.140625" style="4" customWidth="1"/>
    <col min="3560" max="3560" width="18.7109375" style="4" customWidth="1"/>
    <col min="3561" max="3561" width="17.140625" style="4" customWidth="1"/>
    <col min="3562" max="3562" width="19" style="4" customWidth="1"/>
    <col min="3563" max="3563" width="17.140625" style="4" customWidth="1"/>
    <col min="3564" max="3564" width="47.7109375" style="4" customWidth="1"/>
    <col min="3565" max="3565" width="15.42578125" style="4" customWidth="1"/>
    <col min="3566" max="3566" width="1.7109375" style="4" customWidth="1"/>
    <col min="3567" max="3567" width="22.28515625" style="4" customWidth="1"/>
    <col min="3568" max="3568" width="14.42578125" style="4" customWidth="1"/>
    <col min="3569" max="3569" width="16" style="4" customWidth="1"/>
    <col min="3570" max="3570" width="21.28515625" style="4" customWidth="1"/>
    <col min="3571" max="3571" width="1.7109375" style="4" customWidth="1"/>
    <col min="3572" max="3572" width="17.5703125" style="4" customWidth="1"/>
    <col min="3573" max="3573" width="15.140625" style="4" customWidth="1"/>
    <col min="3574" max="3574" width="15.7109375" style="4" customWidth="1"/>
    <col min="3575" max="3575" width="24.42578125" style="4" customWidth="1"/>
    <col min="3576" max="3576" width="1.7109375" style="4" customWidth="1"/>
    <col min="3577" max="3577" width="20" style="4" customWidth="1"/>
    <col min="3578" max="3578" width="15.140625" style="4" customWidth="1"/>
    <col min="3579" max="3579" width="18.42578125" style="4" customWidth="1"/>
    <col min="3580" max="3580" width="22.28515625" style="4" customWidth="1"/>
    <col min="3581" max="3581" width="17.85546875" style="4" customWidth="1"/>
    <col min="3582" max="3813" width="11" style="4"/>
    <col min="3814" max="3814" width="2.7109375" style="4" customWidth="1"/>
    <col min="3815" max="3815" width="8.140625" style="4" customWidth="1"/>
    <col min="3816" max="3816" width="18.7109375" style="4" customWidth="1"/>
    <col min="3817" max="3817" width="17.140625" style="4" customWidth="1"/>
    <col min="3818" max="3818" width="19" style="4" customWidth="1"/>
    <col min="3819" max="3819" width="17.140625" style="4" customWidth="1"/>
    <col min="3820" max="3820" width="47.7109375" style="4" customWidth="1"/>
    <col min="3821" max="3821" width="15.42578125" style="4" customWidth="1"/>
    <col min="3822" max="3822" width="1.7109375" style="4" customWidth="1"/>
    <col min="3823" max="3823" width="22.28515625" style="4" customWidth="1"/>
    <col min="3824" max="3824" width="14.42578125" style="4" customWidth="1"/>
    <col min="3825" max="3825" width="16" style="4" customWidth="1"/>
    <col min="3826" max="3826" width="21.28515625" style="4" customWidth="1"/>
    <col min="3827" max="3827" width="1.7109375" style="4" customWidth="1"/>
    <col min="3828" max="3828" width="17.5703125" style="4" customWidth="1"/>
    <col min="3829" max="3829" width="15.140625" style="4" customWidth="1"/>
    <col min="3830" max="3830" width="15.7109375" style="4" customWidth="1"/>
    <col min="3831" max="3831" width="24.42578125" style="4" customWidth="1"/>
    <col min="3832" max="3832" width="1.7109375" style="4" customWidth="1"/>
    <col min="3833" max="3833" width="20" style="4" customWidth="1"/>
    <col min="3834" max="3834" width="15.140625" style="4" customWidth="1"/>
    <col min="3835" max="3835" width="18.42578125" style="4" customWidth="1"/>
    <col min="3836" max="3836" width="22.28515625" style="4" customWidth="1"/>
    <col min="3837" max="3837" width="17.85546875" style="4" customWidth="1"/>
    <col min="3838" max="4069" width="11" style="4"/>
    <col min="4070" max="4070" width="2.7109375" style="4" customWidth="1"/>
    <col min="4071" max="4071" width="8.140625" style="4" customWidth="1"/>
    <col min="4072" max="4072" width="18.7109375" style="4" customWidth="1"/>
    <col min="4073" max="4073" width="17.140625" style="4" customWidth="1"/>
    <col min="4074" max="4074" width="19" style="4" customWidth="1"/>
    <col min="4075" max="4075" width="17.140625" style="4" customWidth="1"/>
    <col min="4076" max="4076" width="47.7109375" style="4" customWidth="1"/>
    <col min="4077" max="4077" width="15.42578125" style="4" customWidth="1"/>
    <col min="4078" max="4078" width="1.7109375" style="4" customWidth="1"/>
    <col min="4079" max="4079" width="22.28515625" style="4" customWidth="1"/>
    <col min="4080" max="4080" width="14.42578125" style="4" customWidth="1"/>
    <col min="4081" max="4081" width="16" style="4" customWidth="1"/>
    <col min="4082" max="4082" width="21.28515625" style="4" customWidth="1"/>
    <col min="4083" max="4083" width="1.7109375" style="4" customWidth="1"/>
    <col min="4084" max="4084" width="17.5703125" style="4" customWidth="1"/>
    <col min="4085" max="4085" width="15.140625" style="4" customWidth="1"/>
    <col min="4086" max="4086" width="15.7109375" style="4" customWidth="1"/>
    <col min="4087" max="4087" width="24.42578125" style="4" customWidth="1"/>
    <col min="4088" max="4088" width="1.7109375" style="4" customWidth="1"/>
    <col min="4089" max="4089" width="20" style="4" customWidth="1"/>
    <col min="4090" max="4090" width="15.140625" style="4" customWidth="1"/>
    <col min="4091" max="4091" width="18.42578125" style="4" customWidth="1"/>
    <col min="4092" max="4092" width="22.28515625" style="4" customWidth="1"/>
    <col min="4093" max="4093" width="17.85546875" style="4" customWidth="1"/>
    <col min="4094" max="4325" width="11" style="4"/>
    <col min="4326" max="4326" width="2.7109375" style="4" customWidth="1"/>
    <col min="4327" max="4327" width="8.140625" style="4" customWidth="1"/>
    <col min="4328" max="4328" width="18.7109375" style="4" customWidth="1"/>
    <col min="4329" max="4329" width="17.140625" style="4" customWidth="1"/>
    <col min="4330" max="4330" width="19" style="4" customWidth="1"/>
    <col min="4331" max="4331" width="17.140625" style="4" customWidth="1"/>
    <col min="4332" max="4332" width="47.7109375" style="4" customWidth="1"/>
    <col min="4333" max="4333" width="15.42578125" style="4" customWidth="1"/>
    <col min="4334" max="4334" width="1.7109375" style="4" customWidth="1"/>
    <col min="4335" max="4335" width="22.28515625" style="4" customWidth="1"/>
    <col min="4336" max="4336" width="14.42578125" style="4" customWidth="1"/>
    <col min="4337" max="4337" width="16" style="4" customWidth="1"/>
    <col min="4338" max="4338" width="21.28515625" style="4" customWidth="1"/>
    <col min="4339" max="4339" width="1.7109375" style="4" customWidth="1"/>
    <col min="4340" max="4340" width="17.5703125" style="4" customWidth="1"/>
    <col min="4341" max="4341" width="15.140625" style="4" customWidth="1"/>
    <col min="4342" max="4342" width="15.7109375" style="4" customWidth="1"/>
    <col min="4343" max="4343" width="24.42578125" style="4" customWidth="1"/>
    <col min="4344" max="4344" width="1.7109375" style="4" customWidth="1"/>
    <col min="4345" max="4345" width="20" style="4" customWidth="1"/>
    <col min="4346" max="4346" width="15.140625" style="4" customWidth="1"/>
    <col min="4347" max="4347" width="18.42578125" style="4" customWidth="1"/>
    <col min="4348" max="4348" width="22.28515625" style="4" customWidth="1"/>
    <col min="4349" max="4349" width="17.85546875" style="4" customWidth="1"/>
    <col min="4350" max="4581" width="11" style="4"/>
    <col min="4582" max="4582" width="2.7109375" style="4" customWidth="1"/>
    <col min="4583" max="4583" width="8.140625" style="4" customWidth="1"/>
    <col min="4584" max="4584" width="18.7109375" style="4" customWidth="1"/>
    <col min="4585" max="4585" width="17.140625" style="4" customWidth="1"/>
    <col min="4586" max="4586" width="19" style="4" customWidth="1"/>
    <col min="4587" max="4587" width="17.140625" style="4" customWidth="1"/>
    <col min="4588" max="4588" width="47.7109375" style="4" customWidth="1"/>
    <col min="4589" max="4589" width="15.42578125" style="4" customWidth="1"/>
    <col min="4590" max="4590" width="1.7109375" style="4" customWidth="1"/>
    <col min="4591" max="4591" width="22.28515625" style="4" customWidth="1"/>
    <col min="4592" max="4592" width="14.42578125" style="4" customWidth="1"/>
    <col min="4593" max="4593" width="16" style="4" customWidth="1"/>
    <col min="4594" max="4594" width="21.28515625" style="4" customWidth="1"/>
    <col min="4595" max="4595" width="1.7109375" style="4" customWidth="1"/>
    <col min="4596" max="4596" width="17.5703125" style="4" customWidth="1"/>
    <col min="4597" max="4597" width="15.140625" style="4" customWidth="1"/>
    <col min="4598" max="4598" width="15.7109375" style="4" customWidth="1"/>
    <col min="4599" max="4599" width="24.42578125" style="4" customWidth="1"/>
    <col min="4600" max="4600" width="1.7109375" style="4" customWidth="1"/>
    <col min="4601" max="4601" width="20" style="4" customWidth="1"/>
    <col min="4602" max="4602" width="15.140625" style="4" customWidth="1"/>
    <col min="4603" max="4603" width="18.42578125" style="4" customWidth="1"/>
    <col min="4604" max="4604" width="22.28515625" style="4" customWidth="1"/>
    <col min="4605" max="4605" width="17.85546875" style="4" customWidth="1"/>
    <col min="4606" max="4837" width="11" style="4"/>
    <col min="4838" max="4838" width="2.7109375" style="4" customWidth="1"/>
    <col min="4839" max="4839" width="8.140625" style="4" customWidth="1"/>
    <col min="4840" max="4840" width="18.7109375" style="4" customWidth="1"/>
    <col min="4841" max="4841" width="17.140625" style="4" customWidth="1"/>
    <col min="4842" max="4842" width="19" style="4" customWidth="1"/>
    <col min="4843" max="4843" width="17.140625" style="4" customWidth="1"/>
    <col min="4844" max="4844" width="47.7109375" style="4" customWidth="1"/>
    <col min="4845" max="4845" width="15.42578125" style="4" customWidth="1"/>
    <col min="4846" max="4846" width="1.7109375" style="4" customWidth="1"/>
    <col min="4847" max="4847" width="22.28515625" style="4" customWidth="1"/>
    <col min="4848" max="4848" width="14.42578125" style="4" customWidth="1"/>
    <col min="4849" max="4849" width="16" style="4" customWidth="1"/>
    <col min="4850" max="4850" width="21.28515625" style="4" customWidth="1"/>
    <col min="4851" max="4851" width="1.7109375" style="4" customWidth="1"/>
    <col min="4852" max="4852" width="17.5703125" style="4" customWidth="1"/>
    <col min="4853" max="4853" width="15.140625" style="4" customWidth="1"/>
    <col min="4854" max="4854" width="15.7109375" style="4" customWidth="1"/>
    <col min="4855" max="4855" width="24.42578125" style="4" customWidth="1"/>
    <col min="4856" max="4856" width="1.7109375" style="4" customWidth="1"/>
    <col min="4857" max="4857" width="20" style="4" customWidth="1"/>
    <col min="4858" max="4858" width="15.140625" style="4" customWidth="1"/>
    <col min="4859" max="4859" width="18.42578125" style="4" customWidth="1"/>
    <col min="4860" max="4860" width="22.28515625" style="4" customWidth="1"/>
    <col min="4861" max="4861" width="17.85546875" style="4" customWidth="1"/>
    <col min="4862" max="5093" width="11" style="4"/>
    <col min="5094" max="5094" width="2.7109375" style="4" customWidth="1"/>
    <col min="5095" max="5095" width="8.140625" style="4" customWidth="1"/>
    <col min="5096" max="5096" width="18.7109375" style="4" customWidth="1"/>
    <col min="5097" max="5097" width="17.140625" style="4" customWidth="1"/>
    <col min="5098" max="5098" width="19" style="4" customWidth="1"/>
    <col min="5099" max="5099" width="17.140625" style="4" customWidth="1"/>
    <col min="5100" max="5100" width="47.7109375" style="4" customWidth="1"/>
    <col min="5101" max="5101" width="15.42578125" style="4" customWidth="1"/>
    <col min="5102" max="5102" width="1.7109375" style="4" customWidth="1"/>
    <col min="5103" max="5103" width="22.28515625" style="4" customWidth="1"/>
    <col min="5104" max="5104" width="14.42578125" style="4" customWidth="1"/>
    <col min="5105" max="5105" width="16" style="4" customWidth="1"/>
    <col min="5106" max="5106" width="21.28515625" style="4" customWidth="1"/>
    <col min="5107" max="5107" width="1.7109375" style="4" customWidth="1"/>
    <col min="5108" max="5108" width="17.5703125" style="4" customWidth="1"/>
    <col min="5109" max="5109" width="15.140625" style="4" customWidth="1"/>
    <col min="5110" max="5110" width="15.7109375" style="4" customWidth="1"/>
    <col min="5111" max="5111" width="24.42578125" style="4" customWidth="1"/>
    <col min="5112" max="5112" width="1.7109375" style="4" customWidth="1"/>
    <col min="5113" max="5113" width="20" style="4" customWidth="1"/>
    <col min="5114" max="5114" width="15.140625" style="4" customWidth="1"/>
    <col min="5115" max="5115" width="18.42578125" style="4" customWidth="1"/>
    <col min="5116" max="5116" width="22.28515625" style="4" customWidth="1"/>
    <col min="5117" max="5117" width="17.85546875" style="4" customWidth="1"/>
    <col min="5118" max="5349" width="11" style="4"/>
    <col min="5350" max="5350" width="2.7109375" style="4" customWidth="1"/>
    <col min="5351" max="5351" width="8.140625" style="4" customWidth="1"/>
    <col min="5352" max="5352" width="18.7109375" style="4" customWidth="1"/>
    <col min="5353" max="5353" width="17.140625" style="4" customWidth="1"/>
    <col min="5354" max="5354" width="19" style="4" customWidth="1"/>
    <col min="5355" max="5355" width="17.140625" style="4" customWidth="1"/>
    <col min="5356" max="5356" width="47.7109375" style="4" customWidth="1"/>
    <col min="5357" max="5357" width="15.42578125" style="4" customWidth="1"/>
    <col min="5358" max="5358" width="1.7109375" style="4" customWidth="1"/>
    <col min="5359" max="5359" width="22.28515625" style="4" customWidth="1"/>
    <col min="5360" max="5360" width="14.42578125" style="4" customWidth="1"/>
    <col min="5361" max="5361" width="16" style="4" customWidth="1"/>
    <col min="5362" max="5362" width="21.28515625" style="4" customWidth="1"/>
    <col min="5363" max="5363" width="1.7109375" style="4" customWidth="1"/>
    <col min="5364" max="5364" width="17.5703125" style="4" customWidth="1"/>
    <col min="5365" max="5365" width="15.140625" style="4" customWidth="1"/>
    <col min="5366" max="5366" width="15.7109375" style="4" customWidth="1"/>
    <col min="5367" max="5367" width="24.42578125" style="4" customWidth="1"/>
    <col min="5368" max="5368" width="1.7109375" style="4" customWidth="1"/>
    <col min="5369" max="5369" width="20" style="4" customWidth="1"/>
    <col min="5370" max="5370" width="15.140625" style="4" customWidth="1"/>
    <col min="5371" max="5371" width="18.42578125" style="4" customWidth="1"/>
    <col min="5372" max="5372" width="22.28515625" style="4" customWidth="1"/>
    <col min="5373" max="5373" width="17.85546875" style="4" customWidth="1"/>
    <col min="5374" max="5605" width="11" style="4"/>
    <col min="5606" max="5606" width="2.7109375" style="4" customWidth="1"/>
    <col min="5607" max="5607" width="8.140625" style="4" customWidth="1"/>
    <col min="5608" max="5608" width="18.7109375" style="4" customWidth="1"/>
    <col min="5609" max="5609" width="17.140625" style="4" customWidth="1"/>
    <col min="5610" max="5610" width="19" style="4" customWidth="1"/>
    <col min="5611" max="5611" width="17.140625" style="4" customWidth="1"/>
    <col min="5612" max="5612" width="47.7109375" style="4" customWidth="1"/>
    <col min="5613" max="5613" width="15.42578125" style="4" customWidth="1"/>
    <col min="5614" max="5614" width="1.7109375" style="4" customWidth="1"/>
    <col min="5615" max="5615" width="22.28515625" style="4" customWidth="1"/>
    <col min="5616" max="5616" width="14.42578125" style="4" customWidth="1"/>
    <col min="5617" max="5617" width="16" style="4" customWidth="1"/>
    <col min="5618" max="5618" width="21.28515625" style="4" customWidth="1"/>
    <col min="5619" max="5619" width="1.7109375" style="4" customWidth="1"/>
    <col min="5620" max="5620" width="17.5703125" style="4" customWidth="1"/>
    <col min="5621" max="5621" width="15.140625" style="4" customWidth="1"/>
    <col min="5622" max="5622" width="15.7109375" style="4" customWidth="1"/>
    <col min="5623" max="5623" width="24.42578125" style="4" customWidth="1"/>
    <col min="5624" max="5624" width="1.7109375" style="4" customWidth="1"/>
    <col min="5625" max="5625" width="20" style="4" customWidth="1"/>
    <col min="5626" max="5626" width="15.140625" style="4" customWidth="1"/>
    <col min="5627" max="5627" width="18.42578125" style="4" customWidth="1"/>
    <col min="5628" max="5628" width="22.28515625" style="4" customWidth="1"/>
    <col min="5629" max="5629" width="17.85546875" style="4" customWidth="1"/>
    <col min="5630" max="5861" width="11" style="4"/>
    <col min="5862" max="5862" width="2.7109375" style="4" customWidth="1"/>
    <col min="5863" max="5863" width="8.140625" style="4" customWidth="1"/>
    <col min="5864" max="5864" width="18.7109375" style="4" customWidth="1"/>
    <col min="5865" max="5865" width="17.140625" style="4" customWidth="1"/>
    <col min="5866" max="5866" width="19" style="4" customWidth="1"/>
    <col min="5867" max="5867" width="17.140625" style="4" customWidth="1"/>
    <col min="5868" max="5868" width="47.7109375" style="4" customWidth="1"/>
    <col min="5869" max="5869" width="15.42578125" style="4" customWidth="1"/>
    <col min="5870" max="5870" width="1.7109375" style="4" customWidth="1"/>
    <col min="5871" max="5871" width="22.28515625" style="4" customWidth="1"/>
    <col min="5872" max="5872" width="14.42578125" style="4" customWidth="1"/>
    <col min="5873" max="5873" width="16" style="4" customWidth="1"/>
    <col min="5874" max="5874" width="21.28515625" style="4" customWidth="1"/>
    <col min="5875" max="5875" width="1.7109375" style="4" customWidth="1"/>
    <col min="5876" max="5876" width="17.5703125" style="4" customWidth="1"/>
    <col min="5877" max="5877" width="15.140625" style="4" customWidth="1"/>
    <col min="5878" max="5878" width="15.7109375" style="4" customWidth="1"/>
    <col min="5879" max="5879" width="24.42578125" style="4" customWidth="1"/>
    <col min="5880" max="5880" width="1.7109375" style="4" customWidth="1"/>
    <col min="5881" max="5881" width="20" style="4" customWidth="1"/>
    <col min="5882" max="5882" width="15.140625" style="4" customWidth="1"/>
    <col min="5883" max="5883" width="18.42578125" style="4" customWidth="1"/>
    <col min="5884" max="5884" width="22.28515625" style="4" customWidth="1"/>
    <col min="5885" max="5885" width="17.85546875" style="4" customWidth="1"/>
    <col min="5886" max="6117" width="11" style="4"/>
    <col min="6118" max="6118" width="2.7109375" style="4" customWidth="1"/>
    <col min="6119" max="6119" width="8.140625" style="4" customWidth="1"/>
    <col min="6120" max="6120" width="18.7109375" style="4" customWidth="1"/>
    <col min="6121" max="6121" width="17.140625" style="4" customWidth="1"/>
    <col min="6122" max="6122" width="19" style="4" customWidth="1"/>
    <col min="6123" max="6123" width="17.140625" style="4" customWidth="1"/>
    <col min="6124" max="6124" width="47.7109375" style="4" customWidth="1"/>
    <col min="6125" max="6125" width="15.42578125" style="4" customWidth="1"/>
    <col min="6126" max="6126" width="1.7109375" style="4" customWidth="1"/>
    <col min="6127" max="6127" width="22.28515625" style="4" customWidth="1"/>
    <col min="6128" max="6128" width="14.42578125" style="4" customWidth="1"/>
    <col min="6129" max="6129" width="16" style="4" customWidth="1"/>
    <col min="6130" max="6130" width="21.28515625" style="4" customWidth="1"/>
    <col min="6131" max="6131" width="1.7109375" style="4" customWidth="1"/>
    <col min="6132" max="6132" width="17.5703125" style="4" customWidth="1"/>
    <col min="6133" max="6133" width="15.140625" style="4" customWidth="1"/>
    <col min="6134" max="6134" width="15.7109375" style="4" customWidth="1"/>
    <col min="6135" max="6135" width="24.42578125" style="4" customWidth="1"/>
    <col min="6136" max="6136" width="1.7109375" style="4" customWidth="1"/>
    <col min="6137" max="6137" width="20" style="4" customWidth="1"/>
    <col min="6138" max="6138" width="15.140625" style="4" customWidth="1"/>
    <col min="6139" max="6139" width="18.42578125" style="4" customWidth="1"/>
    <col min="6140" max="6140" width="22.28515625" style="4" customWidth="1"/>
    <col min="6141" max="6141" width="17.85546875" style="4" customWidth="1"/>
    <col min="6142" max="6373" width="11" style="4"/>
    <col min="6374" max="6374" width="2.7109375" style="4" customWidth="1"/>
    <col min="6375" max="6375" width="8.140625" style="4" customWidth="1"/>
    <col min="6376" max="6376" width="18.7109375" style="4" customWidth="1"/>
    <col min="6377" max="6377" width="17.140625" style="4" customWidth="1"/>
    <col min="6378" max="6378" width="19" style="4" customWidth="1"/>
    <col min="6379" max="6379" width="17.140625" style="4" customWidth="1"/>
    <col min="6380" max="6380" width="47.7109375" style="4" customWidth="1"/>
    <col min="6381" max="6381" width="15.42578125" style="4" customWidth="1"/>
    <col min="6382" max="6382" width="1.7109375" style="4" customWidth="1"/>
    <col min="6383" max="6383" width="22.28515625" style="4" customWidth="1"/>
    <col min="6384" max="6384" width="14.42578125" style="4" customWidth="1"/>
    <col min="6385" max="6385" width="16" style="4" customWidth="1"/>
    <col min="6386" max="6386" width="21.28515625" style="4" customWidth="1"/>
    <col min="6387" max="6387" width="1.7109375" style="4" customWidth="1"/>
    <col min="6388" max="6388" width="17.5703125" style="4" customWidth="1"/>
    <col min="6389" max="6389" width="15.140625" style="4" customWidth="1"/>
    <col min="6390" max="6390" width="15.7109375" style="4" customWidth="1"/>
    <col min="6391" max="6391" width="24.42578125" style="4" customWidth="1"/>
    <col min="6392" max="6392" width="1.7109375" style="4" customWidth="1"/>
    <col min="6393" max="6393" width="20" style="4" customWidth="1"/>
    <col min="6394" max="6394" width="15.140625" style="4" customWidth="1"/>
    <col min="6395" max="6395" width="18.42578125" style="4" customWidth="1"/>
    <col min="6396" max="6396" width="22.28515625" style="4" customWidth="1"/>
    <col min="6397" max="6397" width="17.85546875" style="4" customWidth="1"/>
    <col min="6398" max="6629" width="11" style="4"/>
    <col min="6630" max="6630" width="2.7109375" style="4" customWidth="1"/>
    <col min="6631" max="6631" width="8.140625" style="4" customWidth="1"/>
    <col min="6632" max="6632" width="18.7109375" style="4" customWidth="1"/>
    <col min="6633" max="6633" width="17.140625" style="4" customWidth="1"/>
    <col min="6634" max="6634" width="19" style="4" customWidth="1"/>
    <col min="6635" max="6635" width="17.140625" style="4" customWidth="1"/>
    <col min="6636" max="6636" width="47.7109375" style="4" customWidth="1"/>
    <col min="6637" max="6637" width="15.42578125" style="4" customWidth="1"/>
    <col min="6638" max="6638" width="1.7109375" style="4" customWidth="1"/>
    <col min="6639" max="6639" width="22.28515625" style="4" customWidth="1"/>
    <col min="6640" max="6640" width="14.42578125" style="4" customWidth="1"/>
    <col min="6641" max="6641" width="16" style="4" customWidth="1"/>
    <col min="6642" max="6642" width="21.28515625" style="4" customWidth="1"/>
    <col min="6643" max="6643" width="1.7109375" style="4" customWidth="1"/>
    <col min="6644" max="6644" width="17.5703125" style="4" customWidth="1"/>
    <col min="6645" max="6645" width="15.140625" style="4" customWidth="1"/>
    <col min="6646" max="6646" width="15.7109375" style="4" customWidth="1"/>
    <col min="6647" max="6647" width="24.42578125" style="4" customWidth="1"/>
    <col min="6648" max="6648" width="1.7109375" style="4" customWidth="1"/>
    <col min="6649" max="6649" width="20" style="4" customWidth="1"/>
    <col min="6650" max="6650" width="15.140625" style="4" customWidth="1"/>
    <col min="6651" max="6651" width="18.42578125" style="4" customWidth="1"/>
    <col min="6652" max="6652" width="22.28515625" style="4" customWidth="1"/>
    <col min="6653" max="6653" width="17.85546875" style="4" customWidth="1"/>
    <col min="6654" max="6885" width="11" style="4"/>
    <col min="6886" max="6886" width="2.7109375" style="4" customWidth="1"/>
    <col min="6887" max="6887" width="8.140625" style="4" customWidth="1"/>
    <col min="6888" max="6888" width="18.7109375" style="4" customWidth="1"/>
    <col min="6889" max="6889" width="17.140625" style="4" customWidth="1"/>
    <col min="6890" max="6890" width="19" style="4" customWidth="1"/>
    <col min="6891" max="6891" width="17.140625" style="4" customWidth="1"/>
    <col min="6892" max="6892" width="47.7109375" style="4" customWidth="1"/>
    <col min="6893" max="6893" width="15.42578125" style="4" customWidth="1"/>
    <col min="6894" max="6894" width="1.7109375" style="4" customWidth="1"/>
    <col min="6895" max="6895" width="22.28515625" style="4" customWidth="1"/>
    <col min="6896" max="6896" width="14.42578125" style="4" customWidth="1"/>
    <col min="6897" max="6897" width="16" style="4" customWidth="1"/>
    <col min="6898" max="6898" width="21.28515625" style="4" customWidth="1"/>
    <col min="6899" max="6899" width="1.7109375" style="4" customWidth="1"/>
    <col min="6900" max="6900" width="17.5703125" style="4" customWidth="1"/>
    <col min="6901" max="6901" width="15.140625" style="4" customWidth="1"/>
    <col min="6902" max="6902" width="15.7109375" style="4" customWidth="1"/>
    <col min="6903" max="6903" width="24.42578125" style="4" customWidth="1"/>
    <col min="6904" max="6904" width="1.7109375" style="4" customWidth="1"/>
    <col min="6905" max="6905" width="20" style="4" customWidth="1"/>
    <col min="6906" max="6906" width="15.140625" style="4" customWidth="1"/>
    <col min="6907" max="6907" width="18.42578125" style="4" customWidth="1"/>
    <col min="6908" max="6908" width="22.28515625" style="4" customWidth="1"/>
    <col min="6909" max="6909" width="17.85546875" style="4" customWidth="1"/>
    <col min="6910" max="7141" width="11" style="4"/>
    <col min="7142" max="7142" width="2.7109375" style="4" customWidth="1"/>
    <col min="7143" max="7143" width="8.140625" style="4" customWidth="1"/>
    <col min="7144" max="7144" width="18.7109375" style="4" customWidth="1"/>
    <col min="7145" max="7145" width="17.140625" style="4" customWidth="1"/>
    <col min="7146" max="7146" width="19" style="4" customWidth="1"/>
    <col min="7147" max="7147" width="17.140625" style="4" customWidth="1"/>
    <col min="7148" max="7148" width="47.7109375" style="4" customWidth="1"/>
    <col min="7149" max="7149" width="15.42578125" style="4" customWidth="1"/>
    <col min="7150" max="7150" width="1.7109375" style="4" customWidth="1"/>
    <col min="7151" max="7151" width="22.28515625" style="4" customWidth="1"/>
    <col min="7152" max="7152" width="14.42578125" style="4" customWidth="1"/>
    <col min="7153" max="7153" width="16" style="4" customWidth="1"/>
    <col min="7154" max="7154" width="21.28515625" style="4" customWidth="1"/>
    <col min="7155" max="7155" width="1.7109375" style="4" customWidth="1"/>
    <col min="7156" max="7156" width="17.5703125" style="4" customWidth="1"/>
    <col min="7157" max="7157" width="15.140625" style="4" customWidth="1"/>
    <col min="7158" max="7158" width="15.7109375" style="4" customWidth="1"/>
    <col min="7159" max="7159" width="24.42578125" style="4" customWidth="1"/>
    <col min="7160" max="7160" width="1.7109375" style="4" customWidth="1"/>
    <col min="7161" max="7161" width="20" style="4" customWidth="1"/>
    <col min="7162" max="7162" width="15.140625" style="4" customWidth="1"/>
    <col min="7163" max="7163" width="18.42578125" style="4" customWidth="1"/>
    <col min="7164" max="7164" width="22.28515625" style="4" customWidth="1"/>
    <col min="7165" max="7165" width="17.85546875" style="4" customWidth="1"/>
    <col min="7166" max="7397" width="11" style="4"/>
    <col min="7398" max="7398" width="2.7109375" style="4" customWidth="1"/>
    <col min="7399" max="7399" width="8.140625" style="4" customWidth="1"/>
    <col min="7400" max="7400" width="18.7109375" style="4" customWidth="1"/>
    <col min="7401" max="7401" width="17.140625" style="4" customWidth="1"/>
    <col min="7402" max="7402" width="19" style="4" customWidth="1"/>
    <col min="7403" max="7403" width="17.140625" style="4" customWidth="1"/>
    <col min="7404" max="7404" width="47.7109375" style="4" customWidth="1"/>
    <col min="7405" max="7405" width="15.42578125" style="4" customWidth="1"/>
    <col min="7406" max="7406" width="1.7109375" style="4" customWidth="1"/>
    <col min="7407" max="7407" width="22.28515625" style="4" customWidth="1"/>
    <col min="7408" max="7408" width="14.42578125" style="4" customWidth="1"/>
    <col min="7409" max="7409" width="16" style="4" customWidth="1"/>
    <col min="7410" max="7410" width="21.28515625" style="4" customWidth="1"/>
    <col min="7411" max="7411" width="1.7109375" style="4" customWidth="1"/>
    <col min="7412" max="7412" width="17.5703125" style="4" customWidth="1"/>
    <col min="7413" max="7413" width="15.140625" style="4" customWidth="1"/>
    <col min="7414" max="7414" width="15.7109375" style="4" customWidth="1"/>
    <col min="7415" max="7415" width="24.42578125" style="4" customWidth="1"/>
    <col min="7416" max="7416" width="1.7109375" style="4" customWidth="1"/>
    <col min="7417" max="7417" width="20" style="4" customWidth="1"/>
    <col min="7418" max="7418" width="15.140625" style="4" customWidth="1"/>
    <col min="7419" max="7419" width="18.42578125" style="4" customWidth="1"/>
    <col min="7420" max="7420" width="22.28515625" style="4" customWidth="1"/>
    <col min="7421" max="7421" width="17.85546875" style="4" customWidth="1"/>
    <col min="7422" max="7653" width="11" style="4"/>
    <col min="7654" max="7654" width="2.7109375" style="4" customWidth="1"/>
    <col min="7655" max="7655" width="8.140625" style="4" customWidth="1"/>
    <col min="7656" max="7656" width="18.7109375" style="4" customWidth="1"/>
    <col min="7657" max="7657" width="17.140625" style="4" customWidth="1"/>
    <col min="7658" max="7658" width="19" style="4" customWidth="1"/>
    <col min="7659" max="7659" width="17.140625" style="4" customWidth="1"/>
    <col min="7660" max="7660" width="47.7109375" style="4" customWidth="1"/>
    <col min="7661" max="7661" width="15.42578125" style="4" customWidth="1"/>
    <col min="7662" max="7662" width="1.7109375" style="4" customWidth="1"/>
    <col min="7663" max="7663" width="22.28515625" style="4" customWidth="1"/>
    <col min="7664" max="7664" width="14.42578125" style="4" customWidth="1"/>
    <col min="7665" max="7665" width="16" style="4" customWidth="1"/>
    <col min="7666" max="7666" width="21.28515625" style="4" customWidth="1"/>
    <col min="7667" max="7667" width="1.7109375" style="4" customWidth="1"/>
    <col min="7668" max="7668" width="17.5703125" style="4" customWidth="1"/>
    <col min="7669" max="7669" width="15.140625" style="4" customWidth="1"/>
    <col min="7670" max="7670" width="15.7109375" style="4" customWidth="1"/>
    <col min="7671" max="7671" width="24.42578125" style="4" customWidth="1"/>
    <col min="7672" max="7672" width="1.7109375" style="4" customWidth="1"/>
    <col min="7673" max="7673" width="20" style="4" customWidth="1"/>
    <col min="7674" max="7674" width="15.140625" style="4" customWidth="1"/>
    <col min="7675" max="7675" width="18.42578125" style="4" customWidth="1"/>
    <col min="7676" max="7676" width="22.28515625" style="4" customWidth="1"/>
    <col min="7677" max="7677" width="17.85546875" style="4" customWidth="1"/>
    <col min="7678" max="7909" width="11" style="4"/>
    <col min="7910" max="7910" width="2.7109375" style="4" customWidth="1"/>
    <col min="7911" max="7911" width="8.140625" style="4" customWidth="1"/>
    <col min="7912" max="7912" width="18.7109375" style="4" customWidth="1"/>
    <col min="7913" max="7913" width="17.140625" style="4" customWidth="1"/>
    <col min="7914" max="7914" width="19" style="4" customWidth="1"/>
    <col min="7915" max="7915" width="17.140625" style="4" customWidth="1"/>
    <col min="7916" max="7916" width="47.7109375" style="4" customWidth="1"/>
    <col min="7917" max="7917" width="15.42578125" style="4" customWidth="1"/>
    <col min="7918" max="7918" width="1.7109375" style="4" customWidth="1"/>
    <col min="7919" max="7919" width="22.28515625" style="4" customWidth="1"/>
    <col min="7920" max="7920" width="14.42578125" style="4" customWidth="1"/>
    <col min="7921" max="7921" width="16" style="4" customWidth="1"/>
    <col min="7922" max="7922" width="21.28515625" style="4" customWidth="1"/>
    <col min="7923" max="7923" width="1.7109375" style="4" customWidth="1"/>
    <col min="7924" max="7924" width="17.5703125" style="4" customWidth="1"/>
    <col min="7925" max="7925" width="15.140625" style="4" customWidth="1"/>
    <col min="7926" max="7926" width="15.7109375" style="4" customWidth="1"/>
    <col min="7927" max="7927" width="24.42578125" style="4" customWidth="1"/>
    <col min="7928" max="7928" width="1.7109375" style="4" customWidth="1"/>
    <col min="7929" max="7929" width="20" style="4" customWidth="1"/>
    <col min="7930" max="7930" width="15.140625" style="4" customWidth="1"/>
    <col min="7931" max="7931" width="18.42578125" style="4" customWidth="1"/>
    <col min="7932" max="7932" width="22.28515625" style="4" customWidth="1"/>
    <col min="7933" max="7933" width="17.85546875" style="4" customWidth="1"/>
    <col min="7934" max="8165" width="11" style="4"/>
    <col min="8166" max="8166" width="2.7109375" style="4" customWidth="1"/>
    <col min="8167" max="8167" width="8.140625" style="4" customWidth="1"/>
    <col min="8168" max="8168" width="18.7109375" style="4" customWidth="1"/>
    <col min="8169" max="8169" width="17.140625" style="4" customWidth="1"/>
    <col min="8170" max="8170" width="19" style="4" customWidth="1"/>
    <col min="8171" max="8171" width="17.140625" style="4" customWidth="1"/>
    <col min="8172" max="8172" width="47.7109375" style="4" customWidth="1"/>
    <col min="8173" max="8173" width="15.42578125" style="4" customWidth="1"/>
    <col min="8174" max="8174" width="1.7109375" style="4" customWidth="1"/>
    <col min="8175" max="8175" width="22.28515625" style="4" customWidth="1"/>
    <col min="8176" max="8176" width="14.42578125" style="4" customWidth="1"/>
    <col min="8177" max="8177" width="16" style="4" customWidth="1"/>
    <col min="8178" max="8178" width="21.28515625" style="4" customWidth="1"/>
    <col min="8179" max="8179" width="1.7109375" style="4" customWidth="1"/>
    <col min="8180" max="8180" width="17.5703125" style="4" customWidth="1"/>
    <col min="8181" max="8181" width="15.140625" style="4" customWidth="1"/>
    <col min="8182" max="8182" width="15.7109375" style="4" customWidth="1"/>
    <col min="8183" max="8183" width="24.42578125" style="4" customWidth="1"/>
    <col min="8184" max="8184" width="1.7109375" style="4" customWidth="1"/>
    <col min="8185" max="8185" width="20" style="4" customWidth="1"/>
    <col min="8186" max="8186" width="15.140625" style="4" customWidth="1"/>
    <col min="8187" max="8187" width="18.42578125" style="4" customWidth="1"/>
    <col min="8188" max="8188" width="22.28515625" style="4" customWidth="1"/>
    <col min="8189" max="8189" width="17.85546875" style="4" customWidth="1"/>
    <col min="8190" max="8421" width="11" style="4"/>
    <col min="8422" max="8422" width="2.7109375" style="4" customWidth="1"/>
    <col min="8423" max="8423" width="8.140625" style="4" customWidth="1"/>
    <col min="8424" max="8424" width="18.7109375" style="4" customWidth="1"/>
    <col min="8425" max="8425" width="17.140625" style="4" customWidth="1"/>
    <col min="8426" max="8426" width="19" style="4" customWidth="1"/>
    <col min="8427" max="8427" width="17.140625" style="4" customWidth="1"/>
    <col min="8428" max="8428" width="47.7109375" style="4" customWidth="1"/>
    <col min="8429" max="8429" width="15.42578125" style="4" customWidth="1"/>
    <col min="8430" max="8430" width="1.7109375" style="4" customWidth="1"/>
    <col min="8431" max="8431" width="22.28515625" style="4" customWidth="1"/>
    <col min="8432" max="8432" width="14.42578125" style="4" customWidth="1"/>
    <col min="8433" max="8433" width="16" style="4" customWidth="1"/>
    <col min="8434" max="8434" width="21.28515625" style="4" customWidth="1"/>
    <col min="8435" max="8435" width="1.7109375" style="4" customWidth="1"/>
    <col min="8436" max="8436" width="17.5703125" style="4" customWidth="1"/>
    <col min="8437" max="8437" width="15.140625" style="4" customWidth="1"/>
    <col min="8438" max="8438" width="15.7109375" style="4" customWidth="1"/>
    <col min="8439" max="8439" width="24.42578125" style="4" customWidth="1"/>
    <col min="8440" max="8440" width="1.7109375" style="4" customWidth="1"/>
    <col min="8441" max="8441" width="20" style="4" customWidth="1"/>
    <col min="8442" max="8442" width="15.140625" style="4" customWidth="1"/>
    <col min="8443" max="8443" width="18.42578125" style="4" customWidth="1"/>
    <col min="8444" max="8444" width="22.28515625" style="4" customWidth="1"/>
    <col min="8445" max="8445" width="17.85546875" style="4" customWidth="1"/>
    <col min="8446" max="8677" width="11" style="4"/>
    <col min="8678" max="8678" width="2.7109375" style="4" customWidth="1"/>
    <col min="8679" max="8679" width="8.140625" style="4" customWidth="1"/>
    <col min="8680" max="8680" width="18.7109375" style="4" customWidth="1"/>
    <col min="8681" max="8681" width="17.140625" style="4" customWidth="1"/>
    <col min="8682" max="8682" width="19" style="4" customWidth="1"/>
    <col min="8683" max="8683" width="17.140625" style="4" customWidth="1"/>
    <col min="8684" max="8684" width="47.7109375" style="4" customWidth="1"/>
    <col min="8685" max="8685" width="15.42578125" style="4" customWidth="1"/>
    <col min="8686" max="8686" width="1.7109375" style="4" customWidth="1"/>
    <col min="8687" max="8687" width="22.28515625" style="4" customWidth="1"/>
    <col min="8688" max="8688" width="14.42578125" style="4" customWidth="1"/>
    <col min="8689" max="8689" width="16" style="4" customWidth="1"/>
    <col min="8690" max="8690" width="21.28515625" style="4" customWidth="1"/>
    <col min="8691" max="8691" width="1.7109375" style="4" customWidth="1"/>
    <col min="8692" max="8692" width="17.5703125" style="4" customWidth="1"/>
    <col min="8693" max="8693" width="15.140625" style="4" customWidth="1"/>
    <col min="8694" max="8694" width="15.7109375" style="4" customWidth="1"/>
    <col min="8695" max="8695" width="24.42578125" style="4" customWidth="1"/>
    <col min="8696" max="8696" width="1.7109375" style="4" customWidth="1"/>
    <col min="8697" max="8697" width="20" style="4" customWidth="1"/>
    <col min="8698" max="8698" width="15.140625" style="4" customWidth="1"/>
    <col min="8699" max="8699" width="18.42578125" style="4" customWidth="1"/>
    <col min="8700" max="8700" width="22.28515625" style="4" customWidth="1"/>
    <col min="8701" max="8701" width="17.85546875" style="4" customWidth="1"/>
    <col min="8702" max="8933" width="11" style="4"/>
    <col min="8934" max="8934" width="2.7109375" style="4" customWidth="1"/>
    <col min="8935" max="8935" width="8.140625" style="4" customWidth="1"/>
    <col min="8936" max="8936" width="18.7109375" style="4" customWidth="1"/>
    <col min="8937" max="8937" width="17.140625" style="4" customWidth="1"/>
    <col min="8938" max="8938" width="19" style="4" customWidth="1"/>
    <col min="8939" max="8939" width="17.140625" style="4" customWidth="1"/>
    <col min="8940" max="8940" width="47.7109375" style="4" customWidth="1"/>
    <col min="8941" max="8941" width="15.42578125" style="4" customWidth="1"/>
    <col min="8942" max="8942" width="1.7109375" style="4" customWidth="1"/>
    <col min="8943" max="8943" width="22.28515625" style="4" customWidth="1"/>
    <col min="8944" max="8944" width="14.42578125" style="4" customWidth="1"/>
    <col min="8945" max="8945" width="16" style="4" customWidth="1"/>
    <col min="8946" max="8946" width="21.28515625" style="4" customWidth="1"/>
    <col min="8947" max="8947" width="1.7109375" style="4" customWidth="1"/>
    <col min="8948" max="8948" width="17.5703125" style="4" customWidth="1"/>
    <col min="8949" max="8949" width="15.140625" style="4" customWidth="1"/>
    <col min="8950" max="8950" width="15.7109375" style="4" customWidth="1"/>
    <col min="8951" max="8951" width="24.42578125" style="4" customWidth="1"/>
    <col min="8952" max="8952" width="1.7109375" style="4" customWidth="1"/>
    <col min="8953" max="8953" width="20" style="4" customWidth="1"/>
    <col min="8954" max="8954" width="15.140625" style="4" customWidth="1"/>
    <col min="8955" max="8955" width="18.42578125" style="4" customWidth="1"/>
    <col min="8956" max="8956" width="22.28515625" style="4" customWidth="1"/>
    <col min="8957" max="8957" width="17.85546875" style="4" customWidth="1"/>
    <col min="8958" max="9189" width="11" style="4"/>
    <col min="9190" max="9190" width="2.7109375" style="4" customWidth="1"/>
    <col min="9191" max="9191" width="8.140625" style="4" customWidth="1"/>
    <col min="9192" max="9192" width="18.7109375" style="4" customWidth="1"/>
    <col min="9193" max="9193" width="17.140625" style="4" customWidth="1"/>
    <col min="9194" max="9194" width="19" style="4" customWidth="1"/>
    <col min="9195" max="9195" width="17.140625" style="4" customWidth="1"/>
    <col min="9196" max="9196" width="47.7109375" style="4" customWidth="1"/>
    <col min="9197" max="9197" width="15.42578125" style="4" customWidth="1"/>
    <col min="9198" max="9198" width="1.7109375" style="4" customWidth="1"/>
    <col min="9199" max="9199" width="22.28515625" style="4" customWidth="1"/>
    <col min="9200" max="9200" width="14.42578125" style="4" customWidth="1"/>
    <col min="9201" max="9201" width="16" style="4" customWidth="1"/>
    <col min="9202" max="9202" width="21.28515625" style="4" customWidth="1"/>
    <col min="9203" max="9203" width="1.7109375" style="4" customWidth="1"/>
    <col min="9204" max="9204" width="17.5703125" style="4" customWidth="1"/>
    <col min="9205" max="9205" width="15.140625" style="4" customWidth="1"/>
    <col min="9206" max="9206" width="15.7109375" style="4" customWidth="1"/>
    <col min="9207" max="9207" width="24.42578125" style="4" customWidth="1"/>
    <col min="9208" max="9208" width="1.7109375" style="4" customWidth="1"/>
    <col min="9209" max="9209" width="20" style="4" customWidth="1"/>
    <col min="9210" max="9210" width="15.140625" style="4" customWidth="1"/>
    <col min="9211" max="9211" width="18.42578125" style="4" customWidth="1"/>
    <col min="9212" max="9212" width="22.28515625" style="4" customWidth="1"/>
    <col min="9213" max="9213" width="17.85546875" style="4" customWidth="1"/>
    <col min="9214" max="9445" width="11" style="4"/>
    <col min="9446" max="9446" width="2.7109375" style="4" customWidth="1"/>
    <col min="9447" max="9447" width="8.140625" style="4" customWidth="1"/>
    <col min="9448" max="9448" width="18.7109375" style="4" customWidth="1"/>
    <col min="9449" max="9449" width="17.140625" style="4" customWidth="1"/>
    <col min="9450" max="9450" width="19" style="4" customWidth="1"/>
    <col min="9451" max="9451" width="17.140625" style="4" customWidth="1"/>
    <col min="9452" max="9452" width="47.7109375" style="4" customWidth="1"/>
    <col min="9453" max="9453" width="15.42578125" style="4" customWidth="1"/>
    <col min="9454" max="9454" width="1.7109375" style="4" customWidth="1"/>
    <col min="9455" max="9455" width="22.28515625" style="4" customWidth="1"/>
    <col min="9456" max="9456" width="14.42578125" style="4" customWidth="1"/>
    <col min="9457" max="9457" width="16" style="4" customWidth="1"/>
    <col min="9458" max="9458" width="21.28515625" style="4" customWidth="1"/>
    <col min="9459" max="9459" width="1.7109375" style="4" customWidth="1"/>
    <col min="9460" max="9460" width="17.5703125" style="4" customWidth="1"/>
    <col min="9461" max="9461" width="15.140625" style="4" customWidth="1"/>
    <col min="9462" max="9462" width="15.7109375" style="4" customWidth="1"/>
    <col min="9463" max="9463" width="24.42578125" style="4" customWidth="1"/>
    <col min="9464" max="9464" width="1.7109375" style="4" customWidth="1"/>
    <col min="9465" max="9465" width="20" style="4" customWidth="1"/>
    <col min="9466" max="9466" width="15.140625" style="4" customWidth="1"/>
    <col min="9467" max="9467" width="18.42578125" style="4" customWidth="1"/>
    <col min="9468" max="9468" width="22.28515625" style="4" customWidth="1"/>
    <col min="9469" max="9469" width="17.85546875" style="4" customWidth="1"/>
    <col min="9470" max="9701" width="11" style="4"/>
    <col min="9702" max="9702" width="2.7109375" style="4" customWidth="1"/>
    <col min="9703" max="9703" width="8.140625" style="4" customWidth="1"/>
    <col min="9704" max="9704" width="18.7109375" style="4" customWidth="1"/>
    <col min="9705" max="9705" width="17.140625" style="4" customWidth="1"/>
    <col min="9706" max="9706" width="19" style="4" customWidth="1"/>
    <col min="9707" max="9707" width="17.140625" style="4" customWidth="1"/>
    <col min="9708" max="9708" width="47.7109375" style="4" customWidth="1"/>
    <col min="9709" max="9709" width="15.42578125" style="4" customWidth="1"/>
    <col min="9710" max="9710" width="1.7109375" style="4" customWidth="1"/>
    <col min="9711" max="9711" width="22.28515625" style="4" customWidth="1"/>
    <col min="9712" max="9712" width="14.42578125" style="4" customWidth="1"/>
    <col min="9713" max="9713" width="16" style="4" customWidth="1"/>
    <col min="9714" max="9714" width="21.28515625" style="4" customWidth="1"/>
    <col min="9715" max="9715" width="1.7109375" style="4" customWidth="1"/>
    <col min="9716" max="9716" width="17.5703125" style="4" customWidth="1"/>
    <col min="9717" max="9717" width="15.140625" style="4" customWidth="1"/>
    <col min="9718" max="9718" width="15.7109375" style="4" customWidth="1"/>
    <col min="9719" max="9719" width="24.42578125" style="4" customWidth="1"/>
    <col min="9720" max="9720" width="1.7109375" style="4" customWidth="1"/>
    <col min="9721" max="9721" width="20" style="4" customWidth="1"/>
    <col min="9722" max="9722" width="15.140625" style="4" customWidth="1"/>
    <col min="9723" max="9723" width="18.42578125" style="4" customWidth="1"/>
    <col min="9724" max="9724" width="22.28515625" style="4" customWidth="1"/>
    <col min="9725" max="9725" width="17.85546875" style="4" customWidth="1"/>
    <col min="9726" max="9957" width="11" style="4"/>
    <col min="9958" max="9958" width="2.7109375" style="4" customWidth="1"/>
    <col min="9959" max="9959" width="8.140625" style="4" customWidth="1"/>
    <col min="9960" max="9960" width="18.7109375" style="4" customWidth="1"/>
    <col min="9961" max="9961" width="17.140625" style="4" customWidth="1"/>
    <col min="9962" max="9962" width="19" style="4" customWidth="1"/>
    <col min="9963" max="9963" width="17.140625" style="4" customWidth="1"/>
    <col min="9964" max="9964" width="47.7109375" style="4" customWidth="1"/>
    <col min="9965" max="9965" width="15.42578125" style="4" customWidth="1"/>
    <col min="9966" max="9966" width="1.7109375" style="4" customWidth="1"/>
    <col min="9967" max="9967" width="22.28515625" style="4" customWidth="1"/>
    <col min="9968" max="9968" width="14.42578125" style="4" customWidth="1"/>
    <col min="9969" max="9969" width="16" style="4" customWidth="1"/>
    <col min="9970" max="9970" width="21.28515625" style="4" customWidth="1"/>
    <col min="9971" max="9971" width="1.7109375" style="4" customWidth="1"/>
    <col min="9972" max="9972" width="17.5703125" style="4" customWidth="1"/>
    <col min="9973" max="9973" width="15.140625" style="4" customWidth="1"/>
    <col min="9974" max="9974" width="15.7109375" style="4" customWidth="1"/>
    <col min="9975" max="9975" width="24.42578125" style="4" customWidth="1"/>
    <col min="9976" max="9976" width="1.7109375" style="4" customWidth="1"/>
    <col min="9977" max="9977" width="20" style="4" customWidth="1"/>
    <col min="9978" max="9978" width="15.140625" style="4" customWidth="1"/>
    <col min="9979" max="9979" width="18.42578125" style="4" customWidth="1"/>
    <col min="9980" max="9980" width="22.28515625" style="4" customWidth="1"/>
    <col min="9981" max="9981" width="17.85546875" style="4" customWidth="1"/>
    <col min="9982" max="10213" width="11" style="4"/>
    <col min="10214" max="10214" width="2.7109375" style="4" customWidth="1"/>
    <col min="10215" max="10215" width="8.140625" style="4" customWidth="1"/>
    <col min="10216" max="10216" width="18.7109375" style="4" customWidth="1"/>
    <col min="10217" max="10217" width="17.140625" style="4" customWidth="1"/>
    <col min="10218" max="10218" width="19" style="4" customWidth="1"/>
    <col min="10219" max="10219" width="17.140625" style="4" customWidth="1"/>
    <col min="10220" max="10220" width="47.7109375" style="4" customWidth="1"/>
    <col min="10221" max="10221" width="15.42578125" style="4" customWidth="1"/>
    <col min="10222" max="10222" width="1.7109375" style="4" customWidth="1"/>
    <col min="10223" max="10223" width="22.28515625" style="4" customWidth="1"/>
    <col min="10224" max="10224" width="14.42578125" style="4" customWidth="1"/>
    <col min="10225" max="10225" width="16" style="4" customWidth="1"/>
    <col min="10226" max="10226" width="21.28515625" style="4" customWidth="1"/>
    <col min="10227" max="10227" width="1.7109375" style="4" customWidth="1"/>
    <col min="10228" max="10228" width="17.5703125" style="4" customWidth="1"/>
    <col min="10229" max="10229" width="15.140625" style="4" customWidth="1"/>
    <col min="10230" max="10230" width="15.7109375" style="4" customWidth="1"/>
    <col min="10231" max="10231" width="24.42578125" style="4" customWidth="1"/>
    <col min="10232" max="10232" width="1.7109375" style="4" customWidth="1"/>
    <col min="10233" max="10233" width="20" style="4" customWidth="1"/>
    <col min="10234" max="10234" width="15.140625" style="4" customWidth="1"/>
    <col min="10235" max="10235" width="18.42578125" style="4" customWidth="1"/>
    <col min="10236" max="10236" width="22.28515625" style="4" customWidth="1"/>
    <col min="10237" max="10237" width="17.85546875" style="4" customWidth="1"/>
    <col min="10238" max="10469" width="11" style="4"/>
    <col min="10470" max="10470" width="2.7109375" style="4" customWidth="1"/>
    <col min="10471" max="10471" width="8.140625" style="4" customWidth="1"/>
    <col min="10472" max="10472" width="18.7109375" style="4" customWidth="1"/>
    <col min="10473" max="10473" width="17.140625" style="4" customWidth="1"/>
    <col min="10474" max="10474" width="19" style="4" customWidth="1"/>
    <col min="10475" max="10475" width="17.140625" style="4" customWidth="1"/>
    <col min="10476" max="10476" width="47.7109375" style="4" customWidth="1"/>
    <col min="10477" max="10477" width="15.42578125" style="4" customWidth="1"/>
    <col min="10478" max="10478" width="1.7109375" style="4" customWidth="1"/>
    <col min="10479" max="10479" width="22.28515625" style="4" customWidth="1"/>
    <col min="10480" max="10480" width="14.42578125" style="4" customWidth="1"/>
    <col min="10481" max="10481" width="16" style="4" customWidth="1"/>
    <col min="10482" max="10482" width="21.28515625" style="4" customWidth="1"/>
    <col min="10483" max="10483" width="1.7109375" style="4" customWidth="1"/>
    <col min="10484" max="10484" width="17.5703125" style="4" customWidth="1"/>
    <col min="10485" max="10485" width="15.140625" style="4" customWidth="1"/>
    <col min="10486" max="10486" width="15.7109375" style="4" customWidth="1"/>
    <col min="10487" max="10487" width="24.42578125" style="4" customWidth="1"/>
    <col min="10488" max="10488" width="1.7109375" style="4" customWidth="1"/>
    <col min="10489" max="10489" width="20" style="4" customWidth="1"/>
    <col min="10490" max="10490" width="15.140625" style="4" customWidth="1"/>
    <col min="10491" max="10491" width="18.42578125" style="4" customWidth="1"/>
    <col min="10492" max="10492" width="22.28515625" style="4" customWidth="1"/>
    <col min="10493" max="10493" width="17.85546875" style="4" customWidth="1"/>
    <col min="10494" max="10725" width="11" style="4"/>
    <col min="10726" max="10726" width="2.7109375" style="4" customWidth="1"/>
    <col min="10727" max="10727" width="8.140625" style="4" customWidth="1"/>
    <col min="10728" max="10728" width="18.7109375" style="4" customWidth="1"/>
    <col min="10729" max="10729" width="17.140625" style="4" customWidth="1"/>
    <col min="10730" max="10730" width="19" style="4" customWidth="1"/>
    <col min="10731" max="10731" width="17.140625" style="4" customWidth="1"/>
    <col min="10732" max="10732" width="47.7109375" style="4" customWidth="1"/>
    <col min="10733" max="10733" width="15.42578125" style="4" customWidth="1"/>
    <col min="10734" max="10734" width="1.7109375" style="4" customWidth="1"/>
    <col min="10735" max="10735" width="22.28515625" style="4" customWidth="1"/>
    <col min="10736" max="10736" width="14.42578125" style="4" customWidth="1"/>
    <col min="10737" max="10737" width="16" style="4" customWidth="1"/>
    <col min="10738" max="10738" width="21.28515625" style="4" customWidth="1"/>
    <col min="10739" max="10739" width="1.7109375" style="4" customWidth="1"/>
    <col min="10740" max="10740" width="17.5703125" style="4" customWidth="1"/>
    <col min="10741" max="10741" width="15.140625" style="4" customWidth="1"/>
    <col min="10742" max="10742" width="15.7109375" style="4" customWidth="1"/>
    <col min="10743" max="10743" width="24.42578125" style="4" customWidth="1"/>
    <col min="10744" max="10744" width="1.7109375" style="4" customWidth="1"/>
    <col min="10745" max="10745" width="20" style="4" customWidth="1"/>
    <col min="10746" max="10746" width="15.140625" style="4" customWidth="1"/>
    <col min="10747" max="10747" width="18.42578125" style="4" customWidth="1"/>
    <col min="10748" max="10748" width="22.28515625" style="4" customWidth="1"/>
    <col min="10749" max="10749" width="17.85546875" style="4" customWidth="1"/>
    <col min="10750" max="10981" width="11" style="4"/>
    <col min="10982" max="10982" width="2.7109375" style="4" customWidth="1"/>
    <col min="10983" max="10983" width="8.140625" style="4" customWidth="1"/>
    <col min="10984" max="10984" width="18.7109375" style="4" customWidth="1"/>
    <col min="10985" max="10985" width="17.140625" style="4" customWidth="1"/>
    <col min="10986" max="10986" width="19" style="4" customWidth="1"/>
    <col min="10987" max="10987" width="17.140625" style="4" customWidth="1"/>
    <col min="10988" max="10988" width="47.7109375" style="4" customWidth="1"/>
    <col min="10989" max="10989" width="15.42578125" style="4" customWidth="1"/>
    <col min="10990" max="10990" width="1.7109375" style="4" customWidth="1"/>
    <col min="10991" max="10991" width="22.28515625" style="4" customWidth="1"/>
    <col min="10992" max="10992" width="14.42578125" style="4" customWidth="1"/>
    <col min="10993" max="10993" width="16" style="4" customWidth="1"/>
    <col min="10994" max="10994" width="21.28515625" style="4" customWidth="1"/>
    <col min="10995" max="10995" width="1.7109375" style="4" customWidth="1"/>
    <col min="10996" max="10996" width="17.5703125" style="4" customWidth="1"/>
    <col min="10997" max="10997" width="15.140625" style="4" customWidth="1"/>
    <col min="10998" max="10998" width="15.7109375" style="4" customWidth="1"/>
    <col min="10999" max="10999" width="24.42578125" style="4" customWidth="1"/>
    <col min="11000" max="11000" width="1.7109375" style="4" customWidth="1"/>
    <col min="11001" max="11001" width="20" style="4" customWidth="1"/>
    <col min="11002" max="11002" width="15.140625" style="4" customWidth="1"/>
    <col min="11003" max="11003" width="18.42578125" style="4" customWidth="1"/>
    <col min="11004" max="11004" width="22.28515625" style="4" customWidth="1"/>
    <col min="11005" max="11005" width="17.85546875" style="4" customWidth="1"/>
    <col min="11006" max="11237" width="11" style="4"/>
    <col min="11238" max="11238" width="2.7109375" style="4" customWidth="1"/>
    <col min="11239" max="11239" width="8.140625" style="4" customWidth="1"/>
    <col min="11240" max="11240" width="18.7109375" style="4" customWidth="1"/>
    <col min="11241" max="11241" width="17.140625" style="4" customWidth="1"/>
    <col min="11242" max="11242" width="19" style="4" customWidth="1"/>
    <col min="11243" max="11243" width="17.140625" style="4" customWidth="1"/>
    <col min="11244" max="11244" width="47.7109375" style="4" customWidth="1"/>
    <col min="11245" max="11245" width="15.42578125" style="4" customWidth="1"/>
    <col min="11246" max="11246" width="1.7109375" style="4" customWidth="1"/>
    <col min="11247" max="11247" width="22.28515625" style="4" customWidth="1"/>
    <col min="11248" max="11248" width="14.42578125" style="4" customWidth="1"/>
    <col min="11249" max="11249" width="16" style="4" customWidth="1"/>
    <col min="11250" max="11250" width="21.28515625" style="4" customWidth="1"/>
    <col min="11251" max="11251" width="1.7109375" style="4" customWidth="1"/>
    <col min="11252" max="11252" width="17.5703125" style="4" customWidth="1"/>
    <col min="11253" max="11253" width="15.140625" style="4" customWidth="1"/>
    <col min="11254" max="11254" width="15.7109375" style="4" customWidth="1"/>
    <col min="11255" max="11255" width="24.42578125" style="4" customWidth="1"/>
    <col min="11256" max="11256" width="1.7109375" style="4" customWidth="1"/>
    <col min="11257" max="11257" width="20" style="4" customWidth="1"/>
    <col min="11258" max="11258" width="15.140625" style="4" customWidth="1"/>
    <col min="11259" max="11259" width="18.42578125" style="4" customWidth="1"/>
    <col min="11260" max="11260" width="22.28515625" style="4" customWidth="1"/>
    <col min="11261" max="11261" width="17.85546875" style="4" customWidth="1"/>
    <col min="11262" max="11493" width="11" style="4"/>
    <col min="11494" max="11494" width="2.7109375" style="4" customWidth="1"/>
    <col min="11495" max="11495" width="8.140625" style="4" customWidth="1"/>
    <col min="11496" max="11496" width="18.7109375" style="4" customWidth="1"/>
    <col min="11497" max="11497" width="17.140625" style="4" customWidth="1"/>
    <col min="11498" max="11498" width="19" style="4" customWidth="1"/>
    <col min="11499" max="11499" width="17.140625" style="4" customWidth="1"/>
    <col min="11500" max="11500" width="47.7109375" style="4" customWidth="1"/>
    <col min="11501" max="11501" width="15.42578125" style="4" customWidth="1"/>
    <col min="11502" max="11502" width="1.7109375" style="4" customWidth="1"/>
    <col min="11503" max="11503" width="22.28515625" style="4" customWidth="1"/>
    <col min="11504" max="11504" width="14.42578125" style="4" customWidth="1"/>
    <col min="11505" max="11505" width="16" style="4" customWidth="1"/>
    <col min="11506" max="11506" width="21.28515625" style="4" customWidth="1"/>
    <col min="11507" max="11507" width="1.7109375" style="4" customWidth="1"/>
    <col min="11508" max="11508" width="17.5703125" style="4" customWidth="1"/>
    <col min="11509" max="11509" width="15.140625" style="4" customWidth="1"/>
    <col min="11510" max="11510" width="15.7109375" style="4" customWidth="1"/>
    <col min="11511" max="11511" width="24.42578125" style="4" customWidth="1"/>
    <col min="11512" max="11512" width="1.7109375" style="4" customWidth="1"/>
    <col min="11513" max="11513" width="20" style="4" customWidth="1"/>
    <col min="11514" max="11514" width="15.140625" style="4" customWidth="1"/>
    <col min="11515" max="11515" width="18.42578125" style="4" customWidth="1"/>
    <col min="11516" max="11516" width="22.28515625" style="4" customWidth="1"/>
    <col min="11517" max="11517" width="17.85546875" style="4" customWidth="1"/>
    <col min="11518" max="11749" width="11" style="4"/>
    <col min="11750" max="11750" width="2.7109375" style="4" customWidth="1"/>
    <col min="11751" max="11751" width="8.140625" style="4" customWidth="1"/>
    <col min="11752" max="11752" width="18.7109375" style="4" customWidth="1"/>
    <col min="11753" max="11753" width="17.140625" style="4" customWidth="1"/>
    <col min="11754" max="11754" width="19" style="4" customWidth="1"/>
    <col min="11755" max="11755" width="17.140625" style="4" customWidth="1"/>
    <col min="11756" max="11756" width="47.7109375" style="4" customWidth="1"/>
    <col min="11757" max="11757" width="15.42578125" style="4" customWidth="1"/>
    <col min="11758" max="11758" width="1.7109375" style="4" customWidth="1"/>
    <col min="11759" max="11759" width="22.28515625" style="4" customWidth="1"/>
    <col min="11760" max="11760" width="14.42578125" style="4" customWidth="1"/>
    <col min="11761" max="11761" width="16" style="4" customWidth="1"/>
    <col min="11762" max="11762" width="21.28515625" style="4" customWidth="1"/>
    <col min="11763" max="11763" width="1.7109375" style="4" customWidth="1"/>
    <col min="11764" max="11764" width="17.5703125" style="4" customWidth="1"/>
    <col min="11765" max="11765" width="15.140625" style="4" customWidth="1"/>
    <col min="11766" max="11766" width="15.7109375" style="4" customWidth="1"/>
    <col min="11767" max="11767" width="24.42578125" style="4" customWidth="1"/>
    <col min="11768" max="11768" width="1.7109375" style="4" customWidth="1"/>
    <col min="11769" max="11769" width="20" style="4" customWidth="1"/>
    <col min="11770" max="11770" width="15.140625" style="4" customWidth="1"/>
    <col min="11771" max="11771" width="18.42578125" style="4" customWidth="1"/>
    <col min="11772" max="11772" width="22.28515625" style="4" customWidth="1"/>
    <col min="11773" max="11773" width="17.85546875" style="4" customWidth="1"/>
    <col min="11774" max="12005" width="11" style="4"/>
    <col min="12006" max="12006" width="2.7109375" style="4" customWidth="1"/>
    <col min="12007" max="12007" width="8.140625" style="4" customWidth="1"/>
    <col min="12008" max="12008" width="18.7109375" style="4" customWidth="1"/>
    <col min="12009" max="12009" width="17.140625" style="4" customWidth="1"/>
    <col min="12010" max="12010" width="19" style="4" customWidth="1"/>
    <col min="12011" max="12011" width="17.140625" style="4" customWidth="1"/>
    <col min="12012" max="12012" width="47.7109375" style="4" customWidth="1"/>
    <col min="12013" max="12013" width="15.42578125" style="4" customWidth="1"/>
    <col min="12014" max="12014" width="1.7109375" style="4" customWidth="1"/>
    <col min="12015" max="12015" width="22.28515625" style="4" customWidth="1"/>
    <col min="12016" max="12016" width="14.42578125" style="4" customWidth="1"/>
    <col min="12017" max="12017" width="16" style="4" customWidth="1"/>
    <col min="12018" max="12018" width="21.28515625" style="4" customWidth="1"/>
    <col min="12019" max="12019" width="1.7109375" style="4" customWidth="1"/>
    <col min="12020" max="12020" width="17.5703125" style="4" customWidth="1"/>
    <col min="12021" max="12021" width="15.140625" style="4" customWidth="1"/>
    <col min="12022" max="12022" width="15.7109375" style="4" customWidth="1"/>
    <col min="12023" max="12023" width="24.42578125" style="4" customWidth="1"/>
    <col min="12024" max="12024" width="1.7109375" style="4" customWidth="1"/>
    <col min="12025" max="12025" width="20" style="4" customWidth="1"/>
    <col min="12026" max="12026" width="15.140625" style="4" customWidth="1"/>
    <col min="12027" max="12027" width="18.42578125" style="4" customWidth="1"/>
    <col min="12028" max="12028" width="22.28515625" style="4" customWidth="1"/>
    <col min="12029" max="12029" width="17.85546875" style="4" customWidth="1"/>
    <col min="12030" max="12261" width="11" style="4"/>
    <col min="12262" max="12262" width="2.7109375" style="4" customWidth="1"/>
    <col min="12263" max="12263" width="8.140625" style="4" customWidth="1"/>
    <col min="12264" max="12264" width="18.7109375" style="4" customWidth="1"/>
    <col min="12265" max="12265" width="17.140625" style="4" customWidth="1"/>
    <col min="12266" max="12266" width="19" style="4" customWidth="1"/>
    <col min="12267" max="12267" width="17.140625" style="4" customWidth="1"/>
    <col min="12268" max="12268" width="47.7109375" style="4" customWidth="1"/>
    <col min="12269" max="12269" width="15.42578125" style="4" customWidth="1"/>
    <col min="12270" max="12270" width="1.7109375" style="4" customWidth="1"/>
    <col min="12271" max="12271" width="22.28515625" style="4" customWidth="1"/>
    <col min="12272" max="12272" width="14.42578125" style="4" customWidth="1"/>
    <col min="12273" max="12273" width="16" style="4" customWidth="1"/>
    <col min="12274" max="12274" width="21.28515625" style="4" customWidth="1"/>
    <col min="12275" max="12275" width="1.7109375" style="4" customWidth="1"/>
    <col min="12276" max="12276" width="17.5703125" style="4" customWidth="1"/>
    <col min="12277" max="12277" width="15.140625" style="4" customWidth="1"/>
    <col min="12278" max="12278" width="15.7109375" style="4" customWidth="1"/>
    <col min="12279" max="12279" width="24.42578125" style="4" customWidth="1"/>
    <col min="12280" max="12280" width="1.7109375" style="4" customWidth="1"/>
    <col min="12281" max="12281" width="20" style="4" customWidth="1"/>
    <col min="12282" max="12282" width="15.140625" style="4" customWidth="1"/>
    <col min="12283" max="12283" width="18.42578125" style="4" customWidth="1"/>
    <col min="12284" max="12284" width="22.28515625" style="4" customWidth="1"/>
    <col min="12285" max="12285" width="17.85546875" style="4" customWidth="1"/>
    <col min="12286" max="12517" width="11" style="4"/>
    <col min="12518" max="12518" width="2.7109375" style="4" customWidth="1"/>
    <col min="12519" max="12519" width="8.140625" style="4" customWidth="1"/>
    <col min="12520" max="12520" width="18.7109375" style="4" customWidth="1"/>
    <col min="12521" max="12521" width="17.140625" style="4" customWidth="1"/>
    <col min="12522" max="12522" width="19" style="4" customWidth="1"/>
    <col min="12523" max="12523" width="17.140625" style="4" customWidth="1"/>
    <col min="12524" max="12524" width="47.7109375" style="4" customWidth="1"/>
    <col min="12525" max="12525" width="15.42578125" style="4" customWidth="1"/>
    <col min="12526" max="12526" width="1.7109375" style="4" customWidth="1"/>
    <col min="12527" max="12527" width="22.28515625" style="4" customWidth="1"/>
    <col min="12528" max="12528" width="14.42578125" style="4" customWidth="1"/>
    <col min="12529" max="12529" width="16" style="4" customWidth="1"/>
    <col min="12530" max="12530" width="21.28515625" style="4" customWidth="1"/>
    <col min="12531" max="12531" width="1.7109375" style="4" customWidth="1"/>
    <col min="12532" max="12532" width="17.5703125" style="4" customWidth="1"/>
    <col min="12533" max="12533" width="15.140625" style="4" customWidth="1"/>
    <col min="12534" max="12534" width="15.7109375" style="4" customWidth="1"/>
    <col min="12535" max="12535" width="24.42578125" style="4" customWidth="1"/>
    <col min="12536" max="12536" width="1.7109375" style="4" customWidth="1"/>
    <col min="12537" max="12537" width="20" style="4" customWidth="1"/>
    <col min="12538" max="12538" width="15.140625" style="4" customWidth="1"/>
    <col min="12539" max="12539" width="18.42578125" style="4" customWidth="1"/>
    <col min="12540" max="12540" width="22.28515625" style="4" customWidth="1"/>
    <col min="12541" max="12541" width="17.85546875" style="4" customWidth="1"/>
    <col min="12542" max="12773" width="11" style="4"/>
    <col min="12774" max="12774" width="2.7109375" style="4" customWidth="1"/>
    <col min="12775" max="12775" width="8.140625" style="4" customWidth="1"/>
    <col min="12776" max="12776" width="18.7109375" style="4" customWidth="1"/>
    <col min="12777" max="12777" width="17.140625" style="4" customWidth="1"/>
    <col min="12778" max="12778" width="19" style="4" customWidth="1"/>
    <col min="12779" max="12779" width="17.140625" style="4" customWidth="1"/>
    <col min="12780" max="12780" width="47.7109375" style="4" customWidth="1"/>
    <col min="12781" max="12781" width="15.42578125" style="4" customWidth="1"/>
    <col min="12782" max="12782" width="1.7109375" style="4" customWidth="1"/>
    <col min="12783" max="12783" width="22.28515625" style="4" customWidth="1"/>
    <col min="12784" max="12784" width="14.42578125" style="4" customWidth="1"/>
    <col min="12785" max="12785" width="16" style="4" customWidth="1"/>
    <col min="12786" max="12786" width="21.28515625" style="4" customWidth="1"/>
    <col min="12787" max="12787" width="1.7109375" style="4" customWidth="1"/>
    <col min="12788" max="12788" width="17.5703125" style="4" customWidth="1"/>
    <col min="12789" max="12789" width="15.140625" style="4" customWidth="1"/>
    <col min="12790" max="12790" width="15.7109375" style="4" customWidth="1"/>
    <col min="12791" max="12791" width="24.42578125" style="4" customWidth="1"/>
    <col min="12792" max="12792" width="1.7109375" style="4" customWidth="1"/>
    <col min="12793" max="12793" width="20" style="4" customWidth="1"/>
    <col min="12794" max="12794" width="15.140625" style="4" customWidth="1"/>
    <col min="12795" max="12795" width="18.42578125" style="4" customWidth="1"/>
    <col min="12796" max="12796" width="22.28515625" style="4" customWidth="1"/>
    <col min="12797" max="12797" width="17.85546875" style="4" customWidth="1"/>
    <col min="12798" max="13029" width="11" style="4"/>
    <col min="13030" max="13030" width="2.7109375" style="4" customWidth="1"/>
    <col min="13031" max="13031" width="8.140625" style="4" customWidth="1"/>
    <col min="13032" max="13032" width="18.7109375" style="4" customWidth="1"/>
    <col min="13033" max="13033" width="17.140625" style="4" customWidth="1"/>
    <col min="13034" max="13034" width="19" style="4" customWidth="1"/>
    <col min="13035" max="13035" width="17.140625" style="4" customWidth="1"/>
    <col min="13036" max="13036" width="47.7109375" style="4" customWidth="1"/>
    <col min="13037" max="13037" width="15.42578125" style="4" customWidth="1"/>
    <col min="13038" max="13038" width="1.7109375" style="4" customWidth="1"/>
    <col min="13039" max="13039" width="22.28515625" style="4" customWidth="1"/>
    <col min="13040" max="13040" width="14.42578125" style="4" customWidth="1"/>
    <col min="13041" max="13041" width="16" style="4" customWidth="1"/>
    <col min="13042" max="13042" width="21.28515625" style="4" customWidth="1"/>
    <col min="13043" max="13043" width="1.7109375" style="4" customWidth="1"/>
    <col min="13044" max="13044" width="17.5703125" style="4" customWidth="1"/>
    <col min="13045" max="13045" width="15.140625" style="4" customWidth="1"/>
    <col min="13046" max="13046" width="15.7109375" style="4" customWidth="1"/>
    <col min="13047" max="13047" width="24.42578125" style="4" customWidth="1"/>
    <col min="13048" max="13048" width="1.7109375" style="4" customWidth="1"/>
    <col min="13049" max="13049" width="20" style="4" customWidth="1"/>
    <col min="13050" max="13050" width="15.140625" style="4" customWidth="1"/>
    <col min="13051" max="13051" width="18.42578125" style="4" customWidth="1"/>
    <col min="13052" max="13052" width="22.28515625" style="4" customWidth="1"/>
    <col min="13053" max="13053" width="17.85546875" style="4" customWidth="1"/>
    <col min="13054" max="13285" width="11" style="4"/>
    <col min="13286" max="13286" width="2.7109375" style="4" customWidth="1"/>
    <col min="13287" max="13287" width="8.140625" style="4" customWidth="1"/>
    <col min="13288" max="13288" width="18.7109375" style="4" customWidth="1"/>
    <col min="13289" max="13289" width="17.140625" style="4" customWidth="1"/>
    <col min="13290" max="13290" width="19" style="4" customWidth="1"/>
    <col min="13291" max="13291" width="17.140625" style="4" customWidth="1"/>
    <col min="13292" max="13292" width="47.7109375" style="4" customWidth="1"/>
    <col min="13293" max="13293" width="15.42578125" style="4" customWidth="1"/>
    <col min="13294" max="13294" width="1.7109375" style="4" customWidth="1"/>
    <col min="13295" max="13295" width="22.28515625" style="4" customWidth="1"/>
    <col min="13296" max="13296" width="14.42578125" style="4" customWidth="1"/>
    <col min="13297" max="13297" width="16" style="4" customWidth="1"/>
    <col min="13298" max="13298" width="21.28515625" style="4" customWidth="1"/>
    <col min="13299" max="13299" width="1.7109375" style="4" customWidth="1"/>
    <col min="13300" max="13300" width="17.5703125" style="4" customWidth="1"/>
    <col min="13301" max="13301" width="15.140625" style="4" customWidth="1"/>
    <col min="13302" max="13302" width="15.7109375" style="4" customWidth="1"/>
    <col min="13303" max="13303" width="24.42578125" style="4" customWidth="1"/>
    <col min="13304" max="13304" width="1.7109375" style="4" customWidth="1"/>
    <col min="13305" max="13305" width="20" style="4" customWidth="1"/>
    <col min="13306" max="13306" width="15.140625" style="4" customWidth="1"/>
    <col min="13307" max="13307" width="18.42578125" style="4" customWidth="1"/>
    <col min="13308" max="13308" width="22.28515625" style="4" customWidth="1"/>
    <col min="13309" max="13309" width="17.85546875" style="4" customWidth="1"/>
    <col min="13310" max="13541" width="11" style="4"/>
    <col min="13542" max="13542" width="2.7109375" style="4" customWidth="1"/>
    <col min="13543" max="13543" width="8.140625" style="4" customWidth="1"/>
    <col min="13544" max="13544" width="18.7109375" style="4" customWidth="1"/>
    <col min="13545" max="13545" width="17.140625" style="4" customWidth="1"/>
    <col min="13546" max="13546" width="19" style="4" customWidth="1"/>
    <col min="13547" max="13547" width="17.140625" style="4" customWidth="1"/>
    <col min="13548" max="13548" width="47.7109375" style="4" customWidth="1"/>
    <col min="13549" max="13549" width="15.42578125" style="4" customWidth="1"/>
    <col min="13550" max="13550" width="1.7109375" style="4" customWidth="1"/>
    <col min="13551" max="13551" width="22.28515625" style="4" customWidth="1"/>
    <col min="13552" max="13552" width="14.42578125" style="4" customWidth="1"/>
    <col min="13553" max="13553" width="16" style="4" customWidth="1"/>
    <col min="13554" max="13554" width="21.28515625" style="4" customWidth="1"/>
    <col min="13555" max="13555" width="1.7109375" style="4" customWidth="1"/>
    <col min="13556" max="13556" width="17.5703125" style="4" customWidth="1"/>
    <col min="13557" max="13557" width="15.140625" style="4" customWidth="1"/>
    <col min="13558" max="13558" width="15.7109375" style="4" customWidth="1"/>
    <col min="13559" max="13559" width="24.42578125" style="4" customWidth="1"/>
    <col min="13560" max="13560" width="1.7109375" style="4" customWidth="1"/>
    <col min="13561" max="13561" width="20" style="4" customWidth="1"/>
    <col min="13562" max="13562" width="15.140625" style="4" customWidth="1"/>
    <col min="13563" max="13563" width="18.42578125" style="4" customWidth="1"/>
    <col min="13564" max="13564" width="22.28515625" style="4" customWidth="1"/>
    <col min="13565" max="13565" width="17.85546875" style="4" customWidth="1"/>
    <col min="13566" max="13797" width="11" style="4"/>
    <col min="13798" max="13798" width="2.7109375" style="4" customWidth="1"/>
    <col min="13799" max="13799" width="8.140625" style="4" customWidth="1"/>
    <col min="13800" max="13800" width="18.7109375" style="4" customWidth="1"/>
    <col min="13801" max="13801" width="17.140625" style="4" customWidth="1"/>
    <col min="13802" max="13802" width="19" style="4" customWidth="1"/>
    <col min="13803" max="13803" width="17.140625" style="4" customWidth="1"/>
    <col min="13804" max="13804" width="47.7109375" style="4" customWidth="1"/>
    <col min="13805" max="13805" width="15.42578125" style="4" customWidth="1"/>
    <col min="13806" max="13806" width="1.7109375" style="4" customWidth="1"/>
    <col min="13807" max="13807" width="22.28515625" style="4" customWidth="1"/>
    <col min="13808" max="13808" width="14.42578125" style="4" customWidth="1"/>
    <col min="13809" max="13809" width="16" style="4" customWidth="1"/>
    <col min="13810" max="13810" width="21.28515625" style="4" customWidth="1"/>
    <col min="13811" max="13811" width="1.7109375" style="4" customWidth="1"/>
    <col min="13812" max="13812" width="17.5703125" style="4" customWidth="1"/>
    <col min="13813" max="13813" width="15.140625" style="4" customWidth="1"/>
    <col min="13814" max="13814" width="15.7109375" style="4" customWidth="1"/>
    <col min="13815" max="13815" width="24.42578125" style="4" customWidth="1"/>
    <col min="13816" max="13816" width="1.7109375" style="4" customWidth="1"/>
    <col min="13817" max="13817" width="20" style="4" customWidth="1"/>
    <col min="13818" max="13818" width="15.140625" style="4" customWidth="1"/>
    <col min="13819" max="13819" width="18.42578125" style="4" customWidth="1"/>
    <col min="13820" max="13820" width="22.28515625" style="4" customWidth="1"/>
    <col min="13821" max="13821" width="17.85546875" style="4" customWidth="1"/>
    <col min="13822" max="14053" width="11" style="4"/>
    <col min="14054" max="14054" width="2.7109375" style="4" customWidth="1"/>
    <col min="14055" max="14055" width="8.140625" style="4" customWidth="1"/>
    <col min="14056" max="14056" width="18.7109375" style="4" customWidth="1"/>
    <col min="14057" max="14057" width="17.140625" style="4" customWidth="1"/>
    <col min="14058" max="14058" width="19" style="4" customWidth="1"/>
    <col min="14059" max="14059" width="17.140625" style="4" customWidth="1"/>
    <col min="14060" max="14060" width="47.7109375" style="4" customWidth="1"/>
    <col min="14061" max="14061" width="15.42578125" style="4" customWidth="1"/>
    <col min="14062" max="14062" width="1.7109375" style="4" customWidth="1"/>
    <col min="14063" max="14063" width="22.28515625" style="4" customWidth="1"/>
    <col min="14064" max="14064" width="14.42578125" style="4" customWidth="1"/>
    <col min="14065" max="14065" width="16" style="4" customWidth="1"/>
    <col min="14066" max="14066" width="21.28515625" style="4" customWidth="1"/>
    <col min="14067" max="14067" width="1.7109375" style="4" customWidth="1"/>
    <col min="14068" max="14068" width="17.5703125" style="4" customWidth="1"/>
    <col min="14069" max="14069" width="15.140625" style="4" customWidth="1"/>
    <col min="14070" max="14070" width="15.7109375" style="4" customWidth="1"/>
    <col min="14071" max="14071" width="24.42578125" style="4" customWidth="1"/>
    <col min="14072" max="14072" width="1.7109375" style="4" customWidth="1"/>
    <col min="14073" max="14073" width="20" style="4" customWidth="1"/>
    <col min="14074" max="14074" width="15.140625" style="4" customWidth="1"/>
    <col min="14075" max="14075" width="18.42578125" style="4" customWidth="1"/>
    <col min="14076" max="14076" width="22.28515625" style="4" customWidth="1"/>
    <col min="14077" max="14077" width="17.85546875" style="4" customWidth="1"/>
    <col min="14078" max="14309" width="11" style="4"/>
    <col min="14310" max="14310" width="2.7109375" style="4" customWidth="1"/>
    <col min="14311" max="14311" width="8.140625" style="4" customWidth="1"/>
    <col min="14312" max="14312" width="18.7109375" style="4" customWidth="1"/>
    <col min="14313" max="14313" width="17.140625" style="4" customWidth="1"/>
    <col min="14314" max="14314" width="19" style="4" customWidth="1"/>
    <col min="14315" max="14315" width="17.140625" style="4" customWidth="1"/>
    <col min="14316" max="14316" width="47.7109375" style="4" customWidth="1"/>
    <col min="14317" max="14317" width="15.42578125" style="4" customWidth="1"/>
    <col min="14318" max="14318" width="1.7109375" style="4" customWidth="1"/>
    <col min="14319" max="14319" width="22.28515625" style="4" customWidth="1"/>
    <col min="14320" max="14320" width="14.42578125" style="4" customWidth="1"/>
    <col min="14321" max="14321" width="16" style="4" customWidth="1"/>
    <col min="14322" max="14322" width="21.28515625" style="4" customWidth="1"/>
    <col min="14323" max="14323" width="1.7109375" style="4" customWidth="1"/>
    <col min="14324" max="14324" width="17.5703125" style="4" customWidth="1"/>
    <col min="14325" max="14325" width="15.140625" style="4" customWidth="1"/>
    <col min="14326" max="14326" width="15.7109375" style="4" customWidth="1"/>
    <col min="14327" max="14327" width="24.42578125" style="4" customWidth="1"/>
    <col min="14328" max="14328" width="1.7109375" style="4" customWidth="1"/>
    <col min="14329" max="14329" width="20" style="4" customWidth="1"/>
    <col min="14330" max="14330" width="15.140625" style="4" customWidth="1"/>
    <col min="14331" max="14331" width="18.42578125" style="4" customWidth="1"/>
    <col min="14332" max="14332" width="22.28515625" style="4" customWidth="1"/>
    <col min="14333" max="14333" width="17.85546875" style="4" customWidth="1"/>
    <col min="14334" max="14565" width="11" style="4"/>
    <col min="14566" max="14566" width="2.7109375" style="4" customWidth="1"/>
    <col min="14567" max="14567" width="8.140625" style="4" customWidth="1"/>
    <col min="14568" max="14568" width="18.7109375" style="4" customWidth="1"/>
    <col min="14569" max="14569" width="17.140625" style="4" customWidth="1"/>
    <col min="14570" max="14570" width="19" style="4" customWidth="1"/>
    <col min="14571" max="14571" width="17.140625" style="4" customWidth="1"/>
    <col min="14572" max="14572" width="47.7109375" style="4" customWidth="1"/>
    <col min="14573" max="14573" width="15.42578125" style="4" customWidth="1"/>
    <col min="14574" max="14574" width="1.7109375" style="4" customWidth="1"/>
    <col min="14575" max="14575" width="22.28515625" style="4" customWidth="1"/>
    <col min="14576" max="14576" width="14.42578125" style="4" customWidth="1"/>
    <col min="14577" max="14577" width="16" style="4" customWidth="1"/>
    <col min="14578" max="14578" width="21.28515625" style="4" customWidth="1"/>
    <col min="14579" max="14579" width="1.7109375" style="4" customWidth="1"/>
    <col min="14580" max="14580" width="17.5703125" style="4" customWidth="1"/>
    <col min="14581" max="14581" width="15.140625" style="4" customWidth="1"/>
    <col min="14582" max="14582" width="15.7109375" style="4" customWidth="1"/>
    <col min="14583" max="14583" width="24.42578125" style="4" customWidth="1"/>
    <col min="14584" max="14584" width="1.7109375" style="4" customWidth="1"/>
    <col min="14585" max="14585" width="20" style="4" customWidth="1"/>
    <col min="14586" max="14586" width="15.140625" style="4" customWidth="1"/>
    <col min="14587" max="14587" width="18.42578125" style="4" customWidth="1"/>
    <col min="14588" max="14588" width="22.28515625" style="4" customWidth="1"/>
    <col min="14589" max="14589" width="17.85546875" style="4" customWidth="1"/>
    <col min="14590" max="14821" width="11" style="4"/>
    <col min="14822" max="14822" width="2.7109375" style="4" customWidth="1"/>
    <col min="14823" max="14823" width="8.140625" style="4" customWidth="1"/>
    <col min="14824" max="14824" width="18.7109375" style="4" customWidth="1"/>
    <col min="14825" max="14825" width="17.140625" style="4" customWidth="1"/>
    <col min="14826" max="14826" width="19" style="4" customWidth="1"/>
    <col min="14827" max="14827" width="17.140625" style="4" customWidth="1"/>
    <col min="14828" max="14828" width="47.7109375" style="4" customWidth="1"/>
    <col min="14829" max="14829" width="15.42578125" style="4" customWidth="1"/>
    <col min="14830" max="14830" width="1.7109375" style="4" customWidth="1"/>
    <col min="14831" max="14831" width="22.28515625" style="4" customWidth="1"/>
    <col min="14832" max="14832" width="14.42578125" style="4" customWidth="1"/>
    <col min="14833" max="14833" width="16" style="4" customWidth="1"/>
    <col min="14834" max="14834" width="21.28515625" style="4" customWidth="1"/>
    <col min="14835" max="14835" width="1.7109375" style="4" customWidth="1"/>
    <col min="14836" max="14836" width="17.5703125" style="4" customWidth="1"/>
    <col min="14837" max="14837" width="15.140625" style="4" customWidth="1"/>
    <col min="14838" max="14838" width="15.7109375" style="4" customWidth="1"/>
    <col min="14839" max="14839" width="24.42578125" style="4" customWidth="1"/>
    <col min="14840" max="14840" width="1.7109375" style="4" customWidth="1"/>
    <col min="14841" max="14841" width="20" style="4" customWidth="1"/>
    <col min="14842" max="14842" width="15.140625" style="4" customWidth="1"/>
    <col min="14843" max="14843" width="18.42578125" style="4" customWidth="1"/>
    <col min="14844" max="14844" width="22.28515625" style="4" customWidth="1"/>
    <col min="14845" max="14845" width="17.85546875" style="4" customWidth="1"/>
    <col min="14846" max="15077" width="11" style="4"/>
    <col min="15078" max="15078" width="2.7109375" style="4" customWidth="1"/>
    <col min="15079" max="15079" width="8.140625" style="4" customWidth="1"/>
    <col min="15080" max="15080" width="18.7109375" style="4" customWidth="1"/>
    <col min="15081" max="15081" width="17.140625" style="4" customWidth="1"/>
    <col min="15082" max="15082" width="19" style="4" customWidth="1"/>
    <col min="15083" max="15083" width="17.140625" style="4" customWidth="1"/>
    <col min="15084" max="15084" width="47.7109375" style="4" customWidth="1"/>
    <col min="15085" max="15085" width="15.42578125" style="4" customWidth="1"/>
    <col min="15086" max="15086" width="1.7109375" style="4" customWidth="1"/>
    <col min="15087" max="15087" width="22.28515625" style="4" customWidth="1"/>
    <col min="15088" max="15088" width="14.42578125" style="4" customWidth="1"/>
    <col min="15089" max="15089" width="16" style="4" customWidth="1"/>
    <col min="15090" max="15090" width="21.28515625" style="4" customWidth="1"/>
    <col min="15091" max="15091" width="1.7109375" style="4" customWidth="1"/>
    <col min="15092" max="15092" width="17.5703125" style="4" customWidth="1"/>
    <col min="15093" max="15093" width="15.140625" style="4" customWidth="1"/>
    <col min="15094" max="15094" width="15.7109375" style="4" customWidth="1"/>
    <col min="15095" max="15095" width="24.42578125" style="4" customWidth="1"/>
    <col min="15096" max="15096" width="1.7109375" style="4" customWidth="1"/>
    <col min="15097" max="15097" width="20" style="4" customWidth="1"/>
    <col min="15098" max="15098" width="15.140625" style="4" customWidth="1"/>
    <col min="15099" max="15099" width="18.42578125" style="4" customWidth="1"/>
    <col min="15100" max="15100" width="22.28515625" style="4" customWidth="1"/>
    <col min="15101" max="15101" width="17.85546875" style="4" customWidth="1"/>
    <col min="15102" max="15333" width="11" style="4"/>
    <col min="15334" max="15334" width="2.7109375" style="4" customWidth="1"/>
    <col min="15335" max="15335" width="8.140625" style="4" customWidth="1"/>
    <col min="15336" max="15336" width="18.7109375" style="4" customWidth="1"/>
    <col min="15337" max="15337" width="17.140625" style="4" customWidth="1"/>
    <col min="15338" max="15338" width="19" style="4" customWidth="1"/>
    <col min="15339" max="15339" width="17.140625" style="4" customWidth="1"/>
    <col min="15340" max="15340" width="47.7109375" style="4" customWidth="1"/>
    <col min="15341" max="15341" width="15.42578125" style="4" customWidth="1"/>
    <col min="15342" max="15342" width="1.7109375" style="4" customWidth="1"/>
    <col min="15343" max="15343" width="22.28515625" style="4" customWidth="1"/>
    <col min="15344" max="15344" width="14.42578125" style="4" customWidth="1"/>
    <col min="15345" max="15345" width="16" style="4" customWidth="1"/>
    <col min="15346" max="15346" width="21.28515625" style="4" customWidth="1"/>
    <col min="15347" max="15347" width="1.7109375" style="4" customWidth="1"/>
    <col min="15348" max="15348" width="17.5703125" style="4" customWidth="1"/>
    <col min="15349" max="15349" width="15.140625" style="4" customWidth="1"/>
    <col min="15350" max="15350" width="15.7109375" style="4" customWidth="1"/>
    <col min="15351" max="15351" width="24.42578125" style="4" customWidth="1"/>
    <col min="15352" max="15352" width="1.7109375" style="4" customWidth="1"/>
    <col min="15353" max="15353" width="20" style="4" customWidth="1"/>
    <col min="15354" max="15354" width="15.140625" style="4" customWidth="1"/>
    <col min="15355" max="15355" width="18.42578125" style="4" customWidth="1"/>
    <col min="15356" max="15356" width="22.28515625" style="4" customWidth="1"/>
    <col min="15357" max="15357" width="17.85546875" style="4" customWidth="1"/>
    <col min="15358" max="15589" width="11" style="4"/>
    <col min="15590" max="15590" width="2.7109375" style="4" customWidth="1"/>
    <col min="15591" max="15591" width="8.140625" style="4" customWidth="1"/>
    <col min="15592" max="15592" width="18.7109375" style="4" customWidth="1"/>
    <col min="15593" max="15593" width="17.140625" style="4" customWidth="1"/>
    <col min="15594" max="15594" width="19" style="4" customWidth="1"/>
    <col min="15595" max="15595" width="17.140625" style="4" customWidth="1"/>
    <col min="15596" max="15596" width="47.7109375" style="4" customWidth="1"/>
    <col min="15597" max="15597" width="15.42578125" style="4" customWidth="1"/>
    <col min="15598" max="15598" width="1.7109375" style="4" customWidth="1"/>
    <col min="15599" max="15599" width="22.28515625" style="4" customWidth="1"/>
    <col min="15600" max="15600" width="14.42578125" style="4" customWidth="1"/>
    <col min="15601" max="15601" width="16" style="4" customWidth="1"/>
    <col min="15602" max="15602" width="21.28515625" style="4" customWidth="1"/>
    <col min="15603" max="15603" width="1.7109375" style="4" customWidth="1"/>
    <col min="15604" max="15604" width="17.5703125" style="4" customWidth="1"/>
    <col min="15605" max="15605" width="15.140625" style="4" customWidth="1"/>
    <col min="15606" max="15606" width="15.7109375" style="4" customWidth="1"/>
    <col min="15607" max="15607" width="24.42578125" style="4" customWidth="1"/>
    <col min="15608" max="15608" width="1.7109375" style="4" customWidth="1"/>
    <col min="15609" max="15609" width="20" style="4" customWidth="1"/>
    <col min="15610" max="15610" width="15.140625" style="4" customWidth="1"/>
    <col min="15611" max="15611" width="18.42578125" style="4" customWidth="1"/>
    <col min="15612" max="15612" width="22.28515625" style="4" customWidth="1"/>
    <col min="15613" max="15613" width="17.85546875" style="4" customWidth="1"/>
    <col min="15614" max="15845" width="11" style="4"/>
    <col min="15846" max="15846" width="2.7109375" style="4" customWidth="1"/>
    <col min="15847" max="15847" width="8.140625" style="4" customWidth="1"/>
    <col min="15848" max="15848" width="18.7109375" style="4" customWidth="1"/>
    <col min="15849" max="15849" width="17.140625" style="4" customWidth="1"/>
    <col min="15850" max="15850" width="19" style="4" customWidth="1"/>
    <col min="15851" max="15851" width="17.140625" style="4" customWidth="1"/>
    <col min="15852" max="15852" width="47.7109375" style="4" customWidth="1"/>
    <col min="15853" max="15853" width="15.42578125" style="4" customWidth="1"/>
    <col min="15854" max="15854" width="1.7109375" style="4" customWidth="1"/>
    <col min="15855" max="15855" width="22.28515625" style="4" customWidth="1"/>
    <col min="15856" max="15856" width="14.42578125" style="4" customWidth="1"/>
    <col min="15857" max="15857" width="16" style="4" customWidth="1"/>
    <col min="15858" max="15858" width="21.28515625" style="4" customWidth="1"/>
    <col min="15859" max="15859" width="1.7109375" style="4" customWidth="1"/>
    <col min="15860" max="15860" width="17.5703125" style="4" customWidth="1"/>
    <col min="15861" max="15861" width="15.140625" style="4" customWidth="1"/>
    <col min="15862" max="15862" width="15.7109375" style="4" customWidth="1"/>
    <col min="15863" max="15863" width="24.42578125" style="4" customWidth="1"/>
    <col min="15864" max="15864" width="1.7109375" style="4" customWidth="1"/>
    <col min="15865" max="15865" width="20" style="4" customWidth="1"/>
    <col min="15866" max="15866" width="15.140625" style="4" customWidth="1"/>
    <col min="15867" max="15867" width="18.42578125" style="4" customWidth="1"/>
    <col min="15868" max="15868" width="22.28515625" style="4" customWidth="1"/>
    <col min="15869" max="15869" width="17.85546875" style="4" customWidth="1"/>
    <col min="15870" max="16101" width="11" style="4"/>
    <col min="16102" max="16102" width="2.7109375" style="4" customWidth="1"/>
    <col min="16103" max="16103" width="8.140625" style="4" customWidth="1"/>
    <col min="16104" max="16104" width="18.7109375" style="4" customWidth="1"/>
    <col min="16105" max="16105" width="17.140625" style="4" customWidth="1"/>
    <col min="16106" max="16106" width="19" style="4" customWidth="1"/>
    <col min="16107" max="16107" width="17.140625" style="4" customWidth="1"/>
    <col min="16108" max="16108" width="47.7109375" style="4" customWidth="1"/>
    <col min="16109" max="16109" width="15.42578125" style="4" customWidth="1"/>
    <col min="16110" max="16110" width="1.7109375" style="4" customWidth="1"/>
    <col min="16111" max="16111" width="22.28515625" style="4" customWidth="1"/>
    <col min="16112" max="16112" width="14.42578125" style="4" customWidth="1"/>
    <col min="16113" max="16113" width="16" style="4" customWidth="1"/>
    <col min="16114" max="16114" width="21.28515625" style="4" customWidth="1"/>
    <col min="16115" max="16115" width="1.7109375" style="4" customWidth="1"/>
    <col min="16116" max="16116" width="17.5703125" style="4" customWidth="1"/>
    <col min="16117" max="16117" width="15.140625" style="4" customWidth="1"/>
    <col min="16118" max="16118" width="15.7109375" style="4" customWidth="1"/>
    <col min="16119" max="16119" width="24.42578125" style="4" customWidth="1"/>
    <col min="16120" max="16120" width="1.7109375" style="4" customWidth="1"/>
    <col min="16121" max="16121" width="20" style="4" customWidth="1"/>
    <col min="16122" max="16122" width="15.140625" style="4" customWidth="1"/>
    <col min="16123" max="16123" width="18.42578125" style="4" customWidth="1"/>
    <col min="16124" max="16124" width="22.28515625" style="4" customWidth="1"/>
    <col min="16125" max="16125" width="17.85546875" style="4" customWidth="1"/>
    <col min="16126" max="16375" width="11" style="4"/>
    <col min="16376" max="16384" width="11.42578125" style="4" customWidth="1"/>
  </cols>
  <sheetData>
    <row r="1" spans="1:24" ht="16.5" hidden="1" customHeight="1">
      <c r="A1" s="11"/>
      <c r="B1" s="12"/>
      <c r="C1" s="12"/>
      <c r="D1" s="12"/>
      <c r="E1" s="12"/>
      <c r="F1" s="11"/>
      <c r="G1" s="11"/>
      <c r="H1" s="11"/>
      <c r="I1" s="11"/>
      <c r="J1" s="11"/>
      <c r="K1" s="11"/>
      <c r="L1" s="11"/>
      <c r="M1" s="11"/>
      <c r="N1" s="11"/>
      <c r="O1" s="11"/>
    </row>
    <row r="2" spans="1:24" ht="29.25" customHeight="1" thickBot="1">
      <c r="A2" s="11"/>
      <c r="B2" s="321" t="s">
        <v>96</v>
      </c>
      <c r="C2" s="322"/>
      <c r="D2" s="322"/>
      <c r="E2" s="322"/>
      <c r="F2" s="322"/>
      <c r="G2" s="322"/>
      <c r="H2" s="322"/>
      <c r="I2" s="322"/>
      <c r="J2" s="322"/>
      <c r="K2" s="322"/>
      <c r="L2" s="322"/>
      <c r="M2" s="322"/>
      <c r="N2" s="322"/>
      <c r="O2" s="322"/>
      <c r="P2" s="322"/>
      <c r="Q2" s="322"/>
      <c r="R2" s="322"/>
      <c r="S2" s="322"/>
      <c r="T2" s="322"/>
    </row>
    <row r="3" spans="1:24" ht="146.25" customHeight="1" thickBot="1">
      <c r="A3" s="11"/>
      <c r="B3" s="247"/>
      <c r="C3" s="248"/>
      <c r="D3" s="318" t="s">
        <v>73</v>
      </c>
      <c r="E3" s="319"/>
      <c r="F3" s="319"/>
      <c r="G3" s="319"/>
      <c r="H3" s="319"/>
      <c r="I3" s="319"/>
      <c r="J3" s="319"/>
      <c r="K3" s="319"/>
      <c r="L3" s="319"/>
      <c r="M3" s="319"/>
      <c r="N3" s="319"/>
      <c r="O3" s="319"/>
      <c r="P3" s="319"/>
      <c r="Q3" s="319"/>
      <c r="R3" s="319"/>
      <c r="S3" s="319"/>
      <c r="T3" s="320"/>
    </row>
    <row r="4" spans="1:24" ht="67.5" customHeight="1" thickBot="1">
      <c r="A4" s="11"/>
      <c r="B4" s="310" t="s">
        <v>1</v>
      </c>
      <c r="C4" s="310"/>
      <c r="D4" s="311"/>
      <c r="E4" s="311"/>
      <c r="F4" s="43"/>
      <c r="G4" s="313" t="s">
        <v>20</v>
      </c>
      <c r="H4" s="313"/>
      <c r="I4" s="313"/>
      <c r="J4" s="313"/>
      <c r="K4" s="144"/>
      <c r="L4" s="312" t="s">
        <v>78</v>
      </c>
      <c r="M4" s="312"/>
      <c r="N4" s="312"/>
      <c r="O4" s="312"/>
      <c r="P4" s="4" t="s">
        <v>19</v>
      </c>
      <c r="Q4" s="317" t="s">
        <v>77</v>
      </c>
      <c r="R4" s="317"/>
      <c r="S4" s="317"/>
      <c r="T4" s="317"/>
    </row>
    <row r="5" spans="1:24" ht="61.5" customHeight="1" thickBot="1">
      <c r="A5" s="11"/>
      <c r="B5" s="310"/>
      <c r="C5" s="310"/>
      <c r="D5" s="310"/>
      <c r="E5" s="310"/>
      <c r="F5" s="13"/>
      <c r="G5" s="237"/>
      <c r="H5" s="238"/>
      <c r="I5" s="238"/>
      <c r="J5" s="239"/>
      <c r="K5" s="15"/>
      <c r="L5" s="237"/>
      <c r="M5" s="238"/>
      <c r="N5" s="238"/>
      <c r="O5" s="239"/>
      <c r="Q5" s="237"/>
      <c r="R5" s="238"/>
      <c r="S5" s="238"/>
      <c r="T5" s="239"/>
    </row>
    <row r="6" spans="1:24" ht="75" customHeight="1" thickBot="1">
      <c r="A6" s="11"/>
      <c r="B6" s="234" t="s">
        <v>28</v>
      </c>
      <c r="C6" s="235"/>
      <c r="D6" s="235"/>
      <c r="E6" s="236"/>
      <c r="F6" s="18"/>
      <c r="G6" s="242" t="s">
        <v>2</v>
      </c>
      <c r="H6" s="242" t="s">
        <v>3</v>
      </c>
      <c r="I6" s="242" t="s">
        <v>4</v>
      </c>
      <c r="J6" s="242" t="s">
        <v>5</v>
      </c>
      <c r="K6" s="19"/>
      <c r="L6" s="242" t="s">
        <v>2</v>
      </c>
      <c r="M6" s="242" t="s">
        <v>3</v>
      </c>
      <c r="N6" s="242" t="s">
        <v>4</v>
      </c>
      <c r="O6" s="242" t="s">
        <v>5</v>
      </c>
      <c r="Q6" s="242" t="s">
        <v>2</v>
      </c>
      <c r="R6" s="242" t="s">
        <v>3</v>
      </c>
      <c r="S6" s="242" t="s">
        <v>4</v>
      </c>
      <c r="T6" s="242" t="s">
        <v>5</v>
      </c>
    </row>
    <row r="7" spans="1:24" ht="64.5" customHeight="1" thickBot="1">
      <c r="A7" s="11"/>
      <c r="B7" s="20" t="s">
        <v>13</v>
      </c>
      <c r="C7" s="21" t="s">
        <v>14</v>
      </c>
      <c r="D7" s="21" t="s">
        <v>64</v>
      </c>
      <c r="E7" s="21" t="s">
        <v>15</v>
      </c>
      <c r="F7" s="18"/>
      <c r="G7" s="243"/>
      <c r="H7" s="243"/>
      <c r="I7" s="243"/>
      <c r="J7" s="243"/>
      <c r="K7" s="42"/>
      <c r="L7" s="243"/>
      <c r="M7" s="243"/>
      <c r="N7" s="243"/>
      <c r="O7" s="243"/>
      <c r="Q7" s="243"/>
      <c r="R7" s="243"/>
      <c r="S7" s="243"/>
      <c r="T7" s="243"/>
    </row>
    <row r="8" spans="1:24" s="1" customFormat="1" ht="39" customHeight="1" thickBot="1">
      <c r="A8" s="22"/>
      <c r="B8" s="23">
        <v>1</v>
      </c>
      <c r="C8" s="23" t="s">
        <v>21</v>
      </c>
      <c r="D8" s="23">
        <v>70</v>
      </c>
      <c r="E8" s="23" t="s">
        <v>16</v>
      </c>
      <c r="F8" s="24"/>
      <c r="G8" s="28">
        <f>'ANEXO 1 - COTIZACION'!U9</f>
        <v>1903525</v>
      </c>
      <c r="H8" s="28">
        <f>ROUND(G8*19%,2)</f>
        <v>361669.75</v>
      </c>
      <c r="I8" s="28">
        <f>ROUND(H8+G8,2)</f>
        <v>2265194.75</v>
      </c>
      <c r="J8" s="28">
        <f>ROUND(I8*D8,2)</f>
        <v>158563632.5</v>
      </c>
      <c r="K8" s="26"/>
      <c r="L8" s="28">
        <f>'ANEXO 2 - HISTORIC'!J7</f>
        <v>1022119.19</v>
      </c>
      <c r="M8" s="28">
        <f>ROUND(L8*19%,2)</f>
        <v>194202.65</v>
      </c>
      <c r="N8" s="28">
        <f>ROUND(M8+L8,2)</f>
        <v>1216321.8400000001</v>
      </c>
      <c r="O8" s="28">
        <f>ROUND(N8*D8,2)</f>
        <v>85142528.799999997</v>
      </c>
      <c r="P8" s="7"/>
      <c r="Q8" s="199">
        <f>ROUND(AVERAGE(AVERAGE(G8,L8),L8),2)</f>
        <v>1242470.6399999999</v>
      </c>
      <c r="R8" s="28">
        <f>ROUND(Q8*19%,2)</f>
        <v>236069.42</v>
      </c>
      <c r="S8" s="28">
        <f>ROUND(R8+Q8,2)</f>
        <v>1478540.06</v>
      </c>
      <c r="T8" s="28">
        <f>ROUND(S8*D8,2)</f>
        <v>103497804.2</v>
      </c>
    </row>
    <row r="9" spans="1:24" s="1" customFormat="1" ht="39" customHeight="1" thickBot="1">
      <c r="A9" s="22"/>
      <c r="B9" s="23">
        <v>2</v>
      </c>
      <c r="C9" s="23" t="s">
        <v>22</v>
      </c>
      <c r="D9" s="23">
        <v>21</v>
      </c>
      <c r="E9" s="23" t="s">
        <v>16</v>
      </c>
      <c r="F9" s="24"/>
      <c r="G9" s="28">
        <f>'ANEXO 1 - COTIZACION'!U10</f>
        <v>2214525</v>
      </c>
      <c r="H9" s="28">
        <f t="shared" ref="H9:H14" si="0">ROUND(G9*19%,2)</f>
        <v>420759.75</v>
      </c>
      <c r="I9" s="28">
        <f t="shared" ref="I9:I14" si="1">ROUND(H9+G9,2)</f>
        <v>2635284.75</v>
      </c>
      <c r="J9" s="28">
        <f t="shared" ref="J9:J14" si="2">ROUND(I9*D9,2)</f>
        <v>55340979.75</v>
      </c>
      <c r="K9" s="26"/>
      <c r="L9" s="150">
        <f>'ANEXO 2 - HISTORIC'!J8</f>
        <v>0</v>
      </c>
      <c r="M9" s="150">
        <f t="shared" ref="M9:M14" si="3">ROUND(L9*19%,2)</f>
        <v>0</v>
      </c>
      <c r="N9" s="150">
        <f t="shared" ref="N9:N14" si="4">ROUND(M9+L9,2)</f>
        <v>0</v>
      </c>
      <c r="O9" s="150">
        <f t="shared" ref="O9:O14" si="5">ROUND(N9*D9,2)</f>
        <v>0</v>
      </c>
      <c r="P9" s="7"/>
      <c r="Q9" s="184">
        <f>G9</f>
        <v>2214525</v>
      </c>
      <c r="R9" s="28">
        <f t="shared" ref="R9:R14" si="6">ROUND(Q9*19%,2)</f>
        <v>420759.75</v>
      </c>
      <c r="S9" s="28">
        <f t="shared" ref="S9:S14" si="7">ROUND(R9+Q9,2)</f>
        <v>2635284.75</v>
      </c>
      <c r="T9" s="28">
        <f>ROUND(S9*D9,2)</f>
        <v>55340979.75</v>
      </c>
    </row>
    <row r="10" spans="1:24" s="1" customFormat="1" ht="39" customHeight="1" thickBot="1">
      <c r="A10" s="22"/>
      <c r="B10" s="23">
        <v>3</v>
      </c>
      <c r="C10" s="23" t="s">
        <v>23</v>
      </c>
      <c r="D10" s="23">
        <v>114</v>
      </c>
      <c r="E10" s="23" t="s">
        <v>16</v>
      </c>
      <c r="F10" s="24"/>
      <c r="G10" s="28">
        <f>'ANEXO 1 - COTIZACION'!U11</f>
        <v>163025</v>
      </c>
      <c r="H10" s="28">
        <f t="shared" si="0"/>
        <v>30974.75</v>
      </c>
      <c r="I10" s="28">
        <f t="shared" si="1"/>
        <v>193999.75</v>
      </c>
      <c r="J10" s="28">
        <f t="shared" si="2"/>
        <v>22115971.5</v>
      </c>
      <c r="K10" s="26"/>
      <c r="L10" s="28">
        <f>'ANEXO 2 - HISTORIC'!J9</f>
        <v>117708.9</v>
      </c>
      <c r="M10" s="28">
        <f t="shared" si="3"/>
        <v>22364.69</v>
      </c>
      <c r="N10" s="28">
        <f t="shared" si="4"/>
        <v>140073.59</v>
      </c>
      <c r="O10" s="28">
        <f t="shared" si="5"/>
        <v>15968389.26</v>
      </c>
      <c r="P10" s="7"/>
      <c r="Q10" s="199">
        <f>ROUND(AVERAGE(G10,L10),2)</f>
        <v>140366.95000000001</v>
      </c>
      <c r="R10" s="28">
        <f t="shared" si="6"/>
        <v>26669.72</v>
      </c>
      <c r="S10" s="28">
        <f t="shared" si="7"/>
        <v>167036.67000000001</v>
      </c>
      <c r="T10" s="28">
        <f>ROUND(S10*D10,2)</f>
        <v>19042180.379999999</v>
      </c>
    </row>
    <row r="11" spans="1:24" s="1" customFormat="1" ht="39" customHeight="1" thickBot="1">
      <c r="A11" s="22"/>
      <c r="B11" s="23">
        <v>4</v>
      </c>
      <c r="C11" s="23" t="s">
        <v>24</v>
      </c>
      <c r="D11" s="23">
        <v>93</v>
      </c>
      <c r="E11" s="23" t="s">
        <v>16</v>
      </c>
      <c r="F11" s="24"/>
      <c r="G11" s="28">
        <f>'ANEXO 1 - COTIZACION'!U12</f>
        <v>2044825</v>
      </c>
      <c r="H11" s="28">
        <f t="shared" si="0"/>
        <v>388516.75</v>
      </c>
      <c r="I11" s="28">
        <f t="shared" si="1"/>
        <v>2433341.75</v>
      </c>
      <c r="J11" s="28">
        <f t="shared" si="2"/>
        <v>226300782.75</v>
      </c>
      <c r="K11" s="26"/>
      <c r="L11" s="28">
        <f>'ANEXO 2 - HISTORIC'!J10</f>
        <v>1176241.53</v>
      </c>
      <c r="M11" s="28">
        <f t="shared" si="3"/>
        <v>223485.89</v>
      </c>
      <c r="N11" s="28">
        <f t="shared" si="4"/>
        <v>1399727.42</v>
      </c>
      <c r="O11" s="28">
        <f t="shared" si="5"/>
        <v>130174650.06</v>
      </c>
      <c r="P11" s="7"/>
      <c r="Q11" s="199">
        <f>ROUND(AVERAGE(AVERAGE(G11,L11),L11),2)</f>
        <v>1393387.4</v>
      </c>
      <c r="R11" s="28">
        <f t="shared" si="6"/>
        <v>264743.61</v>
      </c>
      <c r="S11" s="28">
        <f t="shared" si="7"/>
        <v>1658131.01</v>
      </c>
      <c r="T11" s="28">
        <f>ROUND(S11*D11,2)</f>
        <v>154206183.93000001</v>
      </c>
    </row>
    <row r="12" spans="1:24" s="1" customFormat="1" ht="39" customHeight="1" thickBot="1">
      <c r="A12" s="22"/>
      <c r="B12" s="23">
        <v>5</v>
      </c>
      <c r="C12" s="23" t="s">
        <v>25</v>
      </c>
      <c r="D12" s="23">
        <v>22</v>
      </c>
      <c r="E12" s="23" t="s">
        <v>16</v>
      </c>
      <c r="F12" s="24"/>
      <c r="G12" s="28">
        <f>'ANEXO 1 - COTIZACION'!U13</f>
        <v>2364787.5</v>
      </c>
      <c r="H12" s="28">
        <f t="shared" si="0"/>
        <v>449309.63</v>
      </c>
      <c r="I12" s="28">
        <f t="shared" si="1"/>
        <v>2814097.13</v>
      </c>
      <c r="J12" s="28">
        <f t="shared" si="2"/>
        <v>61910136.859999999</v>
      </c>
      <c r="K12" s="26"/>
      <c r="L12" s="150">
        <f>'ANEXO 2 - HISTORIC'!J11</f>
        <v>0</v>
      </c>
      <c r="M12" s="150">
        <f t="shared" si="3"/>
        <v>0</v>
      </c>
      <c r="N12" s="150">
        <f t="shared" si="4"/>
        <v>0</v>
      </c>
      <c r="O12" s="150">
        <f t="shared" si="5"/>
        <v>0</v>
      </c>
      <c r="P12" s="7"/>
      <c r="Q12" s="184">
        <f>G12</f>
        <v>2364787.5</v>
      </c>
      <c r="R12" s="28">
        <f t="shared" si="6"/>
        <v>449309.63</v>
      </c>
      <c r="S12" s="28">
        <f t="shared" si="7"/>
        <v>2814097.13</v>
      </c>
      <c r="T12" s="28">
        <f t="shared" ref="T9:T14" si="8">ROUND(S12*D12,2)</f>
        <v>61910136.859999999</v>
      </c>
    </row>
    <row r="13" spans="1:24" s="1" customFormat="1" ht="39" customHeight="1" thickBot="1">
      <c r="A13" s="22"/>
      <c r="B13" s="23">
        <v>6</v>
      </c>
      <c r="C13" s="23" t="s">
        <v>26</v>
      </c>
      <c r="D13" s="23">
        <v>120</v>
      </c>
      <c r="E13" s="23" t="s">
        <v>16</v>
      </c>
      <c r="F13" s="24"/>
      <c r="G13" s="28">
        <f>'ANEXO 1 - COTIZACION'!U14</f>
        <v>868266.67</v>
      </c>
      <c r="H13" s="28">
        <f t="shared" si="0"/>
        <v>164970.67000000001</v>
      </c>
      <c r="I13" s="28">
        <f t="shared" si="1"/>
        <v>1033237.34</v>
      </c>
      <c r="J13" s="28">
        <f t="shared" si="2"/>
        <v>123988480.8</v>
      </c>
      <c r="K13" s="26"/>
      <c r="L13" s="28">
        <f>'ANEXO 2 - HISTORIC'!J12</f>
        <v>579229.13</v>
      </c>
      <c r="M13" s="28">
        <f t="shared" si="3"/>
        <v>110053.53</v>
      </c>
      <c r="N13" s="28">
        <f t="shared" si="4"/>
        <v>689282.66</v>
      </c>
      <c r="O13" s="28">
        <f t="shared" si="5"/>
        <v>82713919.200000003</v>
      </c>
      <c r="P13" s="7"/>
      <c r="Q13" s="199">
        <f>ROUND(AVERAGE(G13,L13),2)</f>
        <v>723747.9</v>
      </c>
      <c r="R13" s="28">
        <f t="shared" si="6"/>
        <v>137512.1</v>
      </c>
      <c r="S13" s="28">
        <f t="shared" si="7"/>
        <v>861260</v>
      </c>
      <c r="T13" s="28">
        <f>ROUND(S13*D13,2)</f>
        <v>103351200</v>
      </c>
      <c r="X13" s="1" t="s">
        <v>19</v>
      </c>
    </row>
    <row r="14" spans="1:24" s="1" customFormat="1" ht="39" customHeight="1" thickBot="1">
      <c r="A14" s="22"/>
      <c r="B14" s="23">
        <v>7</v>
      </c>
      <c r="C14" s="23" t="s">
        <v>27</v>
      </c>
      <c r="D14" s="23">
        <v>174</v>
      </c>
      <c r="E14" s="23" t="s">
        <v>16</v>
      </c>
      <c r="F14" s="24"/>
      <c r="G14" s="28">
        <f>'ANEXO 1 - COTIZACION'!U15</f>
        <v>261025</v>
      </c>
      <c r="H14" s="28">
        <f t="shared" si="0"/>
        <v>49594.75</v>
      </c>
      <c r="I14" s="28">
        <f t="shared" si="1"/>
        <v>310619.75</v>
      </c>
      <c r="J14" s="28">
        <f t="shared" si="2"/>
        <v>54047836.5</v>
      </c>
      <c r="K14" s="26"/>
      <c r="L14" s="150">
        <f>'ANEXO 2 - HISTORIC'!J13</f>
        <v>0</v>
      </c>
      <c r="M14" s="150">
        <f t="shared" si="3"/>
        <v>0</v>
      </c>
      <c r="N14" s="150">
        <f t="shared" si="4"/>
        <v>0</v>
      </c>
      <c r="O14" s="150">
        <f t="shared" si="5"/>
        <v>0</v>
      </c>
      <c r="P14" s="7"/>
      <c r="Q14" s="184">
        <f>G14</f>
        <v>261025</v>
      </c>
      <c r="R14" s="28">
        <f t="shared" si="6"/>
        <v>49594.75</v>
      </c>
      <c r="S14" s="28">
        <f t="shared" si="7"/>
        <v>310619.75</v>
      </c>
      <c r="T14" s="28">
        <f>ROUND(S14*D14,2)</f>
        <v>54047836.5</v>
      </c>
      <c r="V14" s="1" t="s">
        <v>19</v>
      </c>
    </row>
    <row r="15" spans="1:24" s="1" customFormat="1" ht="39.75" customHeight="1" thickBot="1">
      <c r="A15" s="22"/>
      <c r="B15" s="234" t="s">
        <v>61</v>
      </c>
      <c r="C15" s="235"/>
      <c r="D15" s="235"/>
      <c r="E15" s="236"/>
      <c r="F15" s="24"/>
      <c r="G15" s="276" t="s">
        <v>61</v>
      </c>
      <c r="H15" s="277"/>
      <c r="I15" s="278"/>
      <c r="J15" s="148">
        <f>SUM(J8:J14)</f>
        <v>702267820.65999997</v>
      </c>
      <c r="K15" s="124"/>
      <c r="L15" s="276" t="s">
        <v>61</v>
      </c>
      <c r="M15" s="277"/>
      <c r="N15" s="278"/>
      <c r="O15" s="148">
        <f>SUM(O8:O14)</f>
        <v>313999487.31999999</v>
      </c>
      <c r="Q15" s="276" t="s">
        <v>61</v>
      </c>
      <c r="R15" s="277"/>
      <c r="S15" s="278"/>
      <c r="T15" s="148">
        <f>SUM(T8:T14)</f>
        <v>551396321.62</v>
      </c>
    </row>
    <row r="16" spans="1:24" s="1" customFormat="1" ht="39.75" customHeight="1" thickBot="1">
      <c r="A16" s="22"/>
      <c r="B16" s="264" t="s">
        <v>29</v>
      </c>
      <c r="C16" s="265"/>
      <c r="D16" s="265"/>
      <c r="E16" s="266"/>
      <c r="F16" s="24"/>
      <c r="G16" s="255"/>
      <c r="H16" s="256"/>
      <c r="I16" s="256"/>
      <c r="J16" s="257"/>
      <c r="K16" s="127"/>
      <c r="L16" s="255"/>
      <c r="M16" s="256"/>
      <c r="N16" s="256"/>
      <c r="O16" s="257"/>
      <c r="Q16" s="255"/>
      <c r="R16" s="256"/>
      <c r="S16" s="256"/>
      <c r="T16" s="257"/>
    </row>
    <row r="17" spans="1:21" s="1" customFormat="1" ht="36.75" customHeight="1" thickBot="1">
      <c r="A17" s="22"/>
      <c r="B17" s="101"/>
      <c r="C17" s="102"/>
      <c r="D17" s="102"/>
      <c r="E17" s="103"/>
      <c r="F17" s="24"/>
      <c r="G17" s="258"/>
      <c r="H17" s="259"/>
      <c r="I17" s="259"/>
      <c r="J17" s="260"/>
      <c r="K17" s="130"/>
      <c r="L17" s="258"/>
      <c r="M17" s="259"/>
      <c r="N17" s="259"/>
      <c r="O17" s="260"/>
      <c r="Q17" s="258"/>
      <c r="R17" s="259"/>
      <c r="S17" s="259"/>
      <c r="T17" s="260"/>
    </row>
    <row r="18" spans="1:21" s="1" customFormat="1" ht="35.25" customHeight="1" thickBot="1">
      <c r="A18" s="22"/>
      <c r="B18" s="107">
        <f t="shared" ref="B18:B19" si="9">B17+1</f>
        <v>1</v>
      </c>
      <c r="C18" s="110" t="s">
        <v>30</v>
      </c>
      <c r="D18" s="24">
        <v>120</v>
      </c>
      <c r="E18" s="109" t="s">
        <v>16</v>
      </c>
      <c r="F18" s="24"/>
      <c r="G18" s="28">
        <f>'ANEXO 1 - COTIZACION'!U19</f>
        <v>551000</v>
      </c>
      <c r="H18" s="28">
        <f t="shared" ref="H18:H21" si="10">ROUND(G18*19%,2)</f>
        <v>104690</v>
      </c>
      <c r="I18" s="28">
        <f t="shared" ref="I18:I21" si="11">ROUND(H18+G18,2)</f>
        <v>655690</v>
      </c>
      <c r="J18" s="28">
        <f t="shared" ref="J18:J21" si="12">ROUND(I18*D18,2)</f>
        <v>78682800</v>
      </c>
      <c r="K18" s="26"/>
      <c r="L18" s="28">
        <f>'ANEXO 2 - HISTORIC'!J16</f>
        <v>149520.03</v>
      </c>
      <c r="M18" s="28">
        <f t="shared" ref="M18:M21" si="13">ROUND(L18*19%,2)</f>
        <v>28408.81</v>
      </c>
      <c r="N18" s="28">
        <f t="shared" ref="N18:N21" si="14">ROUND(M18+L18,2)</f>
        <v>177928.84</v>
      </c>
      <c r="O18" s="28">
        <f>ROUND(N18*D18,2)</f>
        <v>21351460.800000001</v>
      </c>
      <c r="Q18" s="199">
        <f>ROUND(AVERAGE(AVERAGE(G18,L18),L18),2)</f>
        <v>249890.02</v>
      </c>
      <c r="R18" s="28">
        <f t="shared" ref="R18:R21" si="15">ROUND(Q18*19%,2)</f>
        <v>47479.1</v>
      </c>
      <c r="S18" s="28">
        <f t="shared" ref="S18:S21" si="16">ROUND(R18+Q18,2)</f>
        <v>297369.12</v>
      </c>
      <c r="T18" s="28">
        <f>ROUND(S18*D18,2)</f>
        <v>35684294.399999999</v>
      </c>
    </row>
    <row r="19" spans="1:21" s="1" customFormat="1" ht="35.25" customHeight="1" thickBot="1">
      <c r="A19" s="22"/>
      <c r="B19" s="121">
        <f t="shared" si="9"/>
        <v>2</v>
      </c>
      <c r="C19" s="122" t="s">
        <v>31</v>
      </c>
      <c r="D19" s="23">
        <v>230</v>
      </c>
      <c r="E19" s="109" t="s">
        <v>16</v>
      </c>
      <c r="F19" s="24"/>
      <c r="G19" s="28">
        <f>'ANEXO 1 - COTIZACION'!U20</f>
        <v>459000</v>
      </c>
      <c r="H19" s="28">
        <f t="shared" si="10"/>
        <v>87210</v>
      </c>
      <c r="I19" s="28">
        <f t="shared" si="11"/>
        <v>546210</v>
      </c>
      <c r="J19" s="28">
        <f t="shared" si="12"/>
        <v>125628300</v>
      </c>
      <c r="K19" s="26"/>
      <c r="L19" s="28">
        <f>'ANEXO 2 - HISTORIC'!J17</f>
        <v>148840.82</v>
      </c>
      <c r="M19" s="28">
        <f t="shared" si="13"/>
        <v>28279.759999999998</v>
      </c>
      <c r="N19" s="28">
        <f t="shared" si="14"/>
        <v>177120.58</v>
      </c>
      <c r="O19" s="28">
        <f>ROUND(N19*D19,2)</f>
        <v>40737733.399999999</v>
      </c>
      <c r="Q19" s="199">
        <f>ROUND(AVERAGE(AVERAGE(G19,L19),L19),2)</f>
        <v>226380.62</v>
      </c>
      <c r="R19" s="28">
        <f t="shared" si="15"/>
        <v>43012.32</v>
      </c>
      <c r="S19" s="28">
        <f t="shared" si="16"/>
        <v>269392.94</v>
      </c>
      <c r="T19" s="28">
        <f>ROUND(S19*D19,2)</f>
        <v>61960376.200000003</v>
      </c>
    </row>
    <row r="20" spans="1:21" s="1" customFormat="1" ht="35.25" customHeight="1" thickBot="1">
      <c r="A20" s="22"/>
      <c r="B20" s="121">
        <v>3</v>
      </c>
      <c r="C20" s="122" t="s">
        <v>86</v>
      </c>
      <c r="D20" s="23">
        <v>130</v>
      </c>
      <c r="E20" s="109" t="s">
        <v>65</v>
      </c>
      <c r="F20" s="24"/>
      <c r="G20" s="28">
        <f>'ANEXO 1 - COTIZACION'!U21</f>
        <v>378350</v>
      </c>
      <c r="H20" s="28">
        <f t="shared" si="10"/>
        <v>71886.5</v>
      </c>
      <c r="I20" s="28">
        <f t="shared" si="11"/>
        <v>450236.5</v>
      </c>
      <c r="J20" s="28">
        <f t="shared" si="12"/>
        <v>58530745</v>
      </c>
      <c r="K20" s="26"/>
      <c r="L20" s="28">
        <f>'ANEXO 2 - HISTORIC'!J18</f>
        <v>180723.04</v>
      </c>
      <c r="M20" s="28">
        <f t="shared" si="13"/>
        <v>34337.379999999997</v>
      </c>
      <c r="N20" s="28">
        <f t="shared" si="14"/>
        <v>215060.42</v>
      </c>
      <c r="O20" s="28">
        <f>ROUND(N20*D20,2)</f>
        <v>27957854.600000001</v>
      </c>
      <c r="Q20" s="199">
        <f>ROUND(AVERAGE(AVERAGE(G20,L20),L20),2)</f>
        <v>230129.78</v>
      </c>
      <c r="R20" s="28">
        <f t="shared" si="15"/>
        <v>43724.66</v>
      </c>
      <c r="S20" s="28">
        <f t="shared" si="16"/>
        <v>273854.44</v>
      </c>
      <c r="T20" s="28">
        <f>ROUND(S20*D20,2)</f>
        <v>35601077.200000003</v>
      </c>
    </row>
    <row r="21" spans="1:21" s="1" customFormat="1" ht="35.25" customHeight="1" thickBot="1">
      <c r="A21" s="22"/>
      <c r="B21" s="121">
        <v>4</v>
      </c>
      <c r="C21" s="122" t="s">
        <v>32</v>
      </c>
      <c r="D21" s="23">
        <v>122</v>
      </c>
      <c r="E21" s="122" t="s">
        <v>16</v>
      </c>
      <c r="F21" s="24"/>
      <c r="G21" s="28">
        <f>'ANEXO 1 - COTIZACION'!U22</f>
        <v>1860000</v>
      </c>
      <c r="H21" s="28">
        <f t="shared" si="10"/>
        <v>353400</v>
      </c>
      <c r="I21" s="28">
        <f t="shared" si="11"/>
        <v>2213400</v>
      </c>
      <c r="J21" s="28">
        <f t="shared" si="12"/>
        <v>270034800</v>
      </c>
      <c r="K21" s="26"/>
      <c r="L21" s="28">
        <f>'ANEXO 2 - HISTORIC'!J19</f>
        <v>594702.62</v>
      </c>
      <c r="M21" s="28">
        <f t="shared" si="13"/>
        <v>112993.5</v>
      </c>
      <c r="N21" s="28">
        <f t="shared" si="14"/>
        <v>707696.12</v>
      </c>
      <c r="O21" s="28">
        <f>ROUND(N21*D21,2)</f>
        <v>86338926.640000001</v>
      </c>
      <c r="Q21" s="199">
        <f>ROUND(AVERAGE(AVERAGE(G21,L21),L21),2)</f>
        <v>911026.97</v>
      </c>
      <c r="R21" s="28">
        <f t="shared" si="15"/>
        <v>173095.12</v>
      </c>
      <c r="S21" s="28">
        <f t="shared" si="16"/>
        <v>1084122.0900000001</v>
      </c>
      <c r="T21" s="28">
        <f>ROUND(S21*D21,2)</f>
        <v>132262894.98</v>
      </c>
    </row>
    <row r="22" spans="1:21" s="1" customFormat="1" ht="35.25" customHeight="1" thickBot="1">
      <c r="A22" s="22"/>
      <c r="B22" s="267" t="s">
        <v>62</v>
      </c>
      <c r="C22" s="268"/>
      <c r="D22" s="268"/>
      <c r="E22" s="269"/>
      <c r="F22" s="24"/>
      <c r="G22" s="288" t="s">
        <v>70</v>
      </c>
      <c r="H22" s="289"/>
      <c r="I22" s="290"/>
      <c r="J22" s="136">
        <f>SUM(J18:J21)</f>
        <v>532876645</v>
      </c>
      <c r="K22" s="124"/>
      <c r="L22" s="288" t="s">
        <v>70</v>
      </c>
      <c r="M22" s="289"/>
      <c r="N22" s="290"/>
      <c r="O22" s="133">
        <f>SUM(O18:O21)</f>
        <v>176385975.44</v>
      </c>
      <c r="Q22" s="288" t="s">
        <v>70</v>
      </c>
      <c r="R22" s="289"/>
      <c r="S22" s="290"/>
      <c r="T22" s="136">
        <f>SUM(T18:T21)</f>
        <v>265508642.78</v>
      </c>
    </row>
    <row r="23" spans="1:21" s="1" customFormat="1" ht="48" customHeight="1" thickBot="1">
      <c r="A23" s="22"/>
      <c r="B23" s="270" t="s">
        <v>48</v>
      </c>
      <c r="C23" s="271"/>
      <c r="D23" s="271"/>
      <c r="E23" s="272"/>
      <c r="F23" s="24"/>
      <c r="G23" s="255"/>
      <c r="H23" s="256"/>
      <c r="I23" s="256"/>
      <c r="J23" s="257"/>
      <c r="K23" s="127"/>
      <c r="L23" s="255"/>
      <c r="M23" s="256"/>
      <c r="N23" s="256"/>
      <c r="O23" s="257"/>
      <c r="Q23" s="255"/>
      <c r="R23" s="256"/>
      <c r="S23" s="256"/>
      <c r="T23" s="257"/>
    </row>
    <row r="24" spans="1:21" s="1" customFormat="1" ht="14.45" customHeight="1" thickBot="1">
      <c r="A24" s="22"/>
      <c r="B24" s="101"/>
      <c r="C24" s="102"/>
      <c r="D24" s="102"/>
      <c r="E24" s="103"/>
      <c r="F24" s="24"/>
      <c r="G24" s="258"/>
      <c r="H24" s="259"/>
      <c r="I24" s="259"/>
      <c r="J24" s="260"/>
      <c r="K24" s="130"/>
      <c r="L24" s="258"/>
      <c r="M24" s="259"/>
      <c r="N24" s="259"/>
      <c r="O24" s="260"/>
      <c r="Q24" s="258"/>
      <c r="R24" s="259"/>
      <c r="S24" s="259"/>
      <c r="T24" s="260"/>
    </row>
    <row r="25" spans="1:21" s="1" customFormat="1" ht="37.5" customHeight="1" thickBot="1">
      <c r="A25" s="22"/>
      <c r="B25" s="107">
        <f t="shared" ref="B25:B41" si="17">B24+1</f>
        <v>1</v>
      </c>
      <c r="C25" s="166" t="s">
        <v>33</v>
      </c>
      <c r="D25" s="24">
        <v>181</v>
      </c>
      <c r="E25" s="109" t="s">
        <v>16</v>
      </c>
      <c r="F25" s="24"/>
      <c r="G25" s="28">
        <f>'ANEXO 1 - COTIZACION'!U26</f>
        <v>21660</v>
      </c>
      <c r="H25" s="28">
        <f t="shared" ref="H25:H42" si="18">ROUND(G25*19%,2)</f>
        <v>4115.3999999999996</v>
      </c>
      <c r="I25" s="28">
        <f t="shared" ref="I25:I42" si="19">ROUND(H25+G25,2)</f>
        <v>25775.4</v>
      </c>
      <c r="J25" s="28">
        <f t="shared" ref="J25:J42" si="20">ROUND(I25*D25,2)</f>
        <v>4665347.4000000004</v>
      </c>
      <c r="K25" s="29"/>
      <c r="L25" s="28">
        <f>'ANEXO 2 - HISTORIC'!J22</f>
        <v>11973.5</v>
      </c>
      <c r="M25" s="28">
        <f t="shared" ref="M25:M42" si="21">ROUND(L25*19%,2)</f>
        <v>2274.9699999999998</v>
      </c>
      <c r="N25" s="28">
        <f t="shared" ref="N25:N42" si="22">ROUND(M25+L25,2)</f>
        <v>14248.47</v>
      </c>
      <c r="O25" s="28">
        <f t="shared" ref="O25:O42" si="23">ROUND(N25*D25,2)</f>
        <v>2578973.0699999998</v>
      </c>
      <c r="Q25" s="199">
        <f>ROUND(AVERAGE(G25,L25),2)</f>
        <v>16816.75</v>
      </c>
      <c r="R25" s="28">
        <f t="shared" ref="R25:R42" si="24">ROUND(Q25*19%,2)</f>
        <v>3195.18</v>
      </c>
      <c r="S25" s="28">
        <f t="shared" ref="S25:S42" si="25">ROUND(R25+Q25,2)</f>
        <v>20011.93</v>
      </c>
      <c r="T25" s="28">
        <f>ROUND(S25*D25,2)</f>
        <v>3622159.33</v>
      </c>
    </row>
    <row r="26" spans="1:21" s="1" customFormat="1" ht="37.5" customHeight="1" thickBot="1">
      <c r="A26" s="22"/>
      <c r="B26" s="107">
        <f t="shared" si="17"/>
        <v>2</v>
      </c>
      <c r="C26" s="166" t="s">
        <v>34</v>
      </c>
      <c r="D26" s="24">
        <v>181</v>
      </c>
      <c r="E26" s="109" t="s">
        <v>65</v>
      </c>
      <c r="F26" s="24"/>
      <c r="G26" s="28">
        <f>'ANEXO 1 - COTIZACION'!U27</f>
        <v>279000</v>
      </c>
      <c r="H26" s="28">
        <f t="shared" si="18"/>
        <v>53010</v>
      </c>
      <c r="I26" s="28">
        <f t="shared" si="19"/>
        <v>332010</v>
      </c>
      <c r="J26" s="28">
        <f t="shared" si="20"/>
        <v>60093810</v>
      </c>
      <c r="K26" s="29"/>
      <c r="L26" s="28">
        <f>'ANEXO 2 - HISTORIC'!J23</f>
        <v>90870.26</v>
      </c>
      <c r="M26" s="28">
        <f t="shared" si="21"/>
        <v>17265.349999999999</v>
      </c>
      <c r="N26" s="28">
        <f t="shared" si="22"/>
        <v>108135.61</v>
      </c>
      <c r="O26" s="28">
        <f t="shared" si="23"/>
        <v>19572545.41</v>
      </c>
      <c r="Q26" s="199">
        <f>ROUND(AVERAGE(AVERAGE(G26,L26),L26),2)</f>
        <v>137902.70000000001</v>
      </c>
      <c r="R26" s="28">
        <f t="shared" si="24"/>
        <v>26201.51</v>
      </c>
      <c r="S26" s="28">
        <f t="shared" si="25"/>
        <v>164104.21</v>
      </c>
      <c r="T26" s="28">
        <f t="shared" ref="T25:T42" si="26">ROUND(S26*D26,2)</f>
        <v>29702862.010000002</v>
      </c>
    </row>
    <row r="27" spans="1:21" s="1" customFormat="1" ht="37.5" customHeight="1" thickBot="1">
      <c r="A27" s="22"/>
      <c r="B27" s="107">
        <f t="shared" si="17"/>
        <v>3</v>
      </c>
      <c r="C27" s="166" t="s">
        <v>35</v>
      </c>
      <c r="D27" s="24">
        <v>50</v>
      </c>
      <c r="E27" s="109" t="s">
        <v>16</v>
      </c>
      <c r="F27" s="24"/>
      <c r="G27" s="28">
        <f>'ANEXO 1 - COTIZACION'!U28</f>
        <v>68200</v>
      </c>
      <c r="H27" s="28">
        <f t="shared" si="18"/>
        <v>12958</v>
      </c>
      <c r="I27" s="28">
        <f t="shared" si="19"/>
        <v>81158</v>
      </c>
      <c r="J27" s="28">
        <f t="shared" si="20"/>
        <v>4057900</v>
      </c>
      <c r="K27" s="29"/>
      <c r="L27" s="150">
        <f>'ANEXO 2 - HISTORIC'!J24</f>
        <v>0</v>
      </c>
      <c r="M27" s="150">
        <f t="shared" si="21"/>
        <v>0</v>
      </c>
      <c r="N27" s="150">
        <f t="shared" si="22"/>
        <v>0</v>
      </c>
      <c r="O27" s="150">
        <f t="shared" si="23"/>
        <v>0</v>
      </c>
      <c r="Q27" s="184">
        <f>G27</f>
        <v>68200</v>
      </c>
      <c r="R27" s="28">
        <f t="shared" si="24"/>
        <v>12958</v>
      </c>
      <c r="S27" s="28">
        <f t="shared" si="25"/>
        <v>81158</v>
      </c>
      <c r="T27" s="28">
        <f>ROUND(S27*D27,2)</f>
        <v>4057900</v>
      </c>
    </row>
    <row r="28" spans="1:21" s="1" customFormat="1" ht="37.5" customHeight="1" thickBot="1">
      <c r="A28" s="22"/>
      <c r="B28" s="107">
        <f t="shared" si="17"/>
        <v>4</v>
      </c>
      <c r="C28" s="166" t="s">
        <v>36</v>
      </c>
      <c r="D28" s="24">
        <v>500</v>
      </c>
      <c r="E28" s="109" t="s">
        <v>16</v>
      </c>
      <c r="F28" s="24"/>
      <c r="G28" s="28">
        <f>'ANEXO 1 - COTIZACION'!U29</f>
        <v>6820</v>
      </c>
      <c r="H28" s="28">
        <f t="shared" si="18"/>
        <v>1295.8</v>
      </c>
      <c r="I28" s="28">
        <f t="shared" si="19"/>
        <v>8115.8</v>
      </c>
      <c r="J28" s="28">
        <f t="shared" si="20"/>
        <v>4057900</v>
      </c>
      <c r="K28" s="29"/>
      <c r="L28" s="28">
        <f>'ANEXO 2 - HISTORIC'!J25</f>
        <v>3135.91</v>
      </c>
      <c r="M28" s="28">
        <f t="shared" si="21"/>
        <v>595.82000000000005</v>
      </c>
      <c r="N28" s="28">
        <f t="shared" si="22"/>
        <v>3731.73</v>
      </c>
      <c r="O28" s="28">
        <f t="shared" si="23"/>
        <v>1865865</v>
      </c>
      <c r="Q28" s="199">
        <f>ROUND(AVERAGE(G28,L28),2)</f>
        <v>4977.96</v>
      </c>
      <c r="R28" s="28">
        <f t="shared" si="24"/>
        <v>945.81</v>
      </c>
      <c r="S28" s="28">
        <f t="shared" si="25"/>
        <v>5923.77</v>
      </c>
      <c r="T28" s="28">
        <f>ROUND(S28*D28,2)</f>
        <v>2961885</v>
      </c>
    </row>
    <row r="29" spans="1:21" s="1" customFormat="1" ht="37.5" customHeight="1" thickBot="1">
      <c r="A29" s="22"/>
      <c r="B29" s="107">
        <f t="shared" si="17"/>
        <v>5</v>
      </c>
      <c r="C29" s="166" t="s">
        <v>37</v>
      </c>
      <c r="D29" s="24">
        <v>181</v>
      </c>
      <c r="E29" s="109" t="s">
        <v>16</v>
      </c>
      <c r="F29" s="24"/>
      <c r="G29" s="28">
        <f>'ANEXO 1 - COTIZACION'!U30</f>
        <v>49600</v>
      </c>
      <c r="H29" s="28">
        <f t="shared" si="18"/>
        <v>9424</v>
      </c>
      <c r="I29" s="28">
        <f t="shared" si="19"/>
        <v>59024</v>
      </c>
      <c r="J29" s="28">
        <f t="shared" si="20"/>
        <v>10683344</v>
      </c>
      <c r="K29" s="29"/>
      <c r="L29" s="28">
        <f>'ANEXO 2 - HISTORIC'!J26</f>
        <v>21096.15</v>
      </c>
      <c r="M29" s="28">
        <f t="shared" si="21"/>
        <v>4008.27</v>
      </c>
      <c r="N29" s="28">
        <f t="shared" si="22"/>
        <v>25104.42</v>
      </c>
      <c r="O29" s="28">
        <f t="shared" si="23"/>
        <v>4543900.0199999996</v>
      </c>
      <c r="Q29" s="199">
        <f>ROUND(AVERAGE(G29,L29),2)</f>
        <v>35348.080000000002</v>
      </c>
      <c r="R29" s="28">
        <f t="shared" si="24"/>
        <v>6716.14</v>
      </c>
      <c r="S29" s="28">
        <f t="shared" si="25"/>
        <v>42064.22</v>
      </c>
      <c r="T29" s="28">
        <f t="shared" si="26"/>
        <v>7613623.8200000003</v>
      </c>
    </row>
    <row r="30" spans="1:21" s="1" customFormat="1" ht="37.5" customHeight="1" thickBot="1">
      <c r="A30" s="22"/>
      <c r="B30" s="107">
        <f t="shared" si="17"/>
        <v>6</v>
      </c>
      <c r="C30" s="166" t="s">
        <v>38</v>
      </c>
      <c r="D30" s="24">
        <v>480</v>
      </c>
      <c r="E30" s="109" t="s">
        <v>16</v>
      </c>
      <c r="F30" s="24"/>
      <c r="G30" s="28">
        <f>'ANEXO 1 - COTIZACION'!U31</f>
        <v>136400</v>
      </c>
      <c r="H30" s="28">
        <f t="shared" si="18"/>
        <v>25916</v>
      </c>
      <c r="I30" s="28">
        <f t="shared" si="19"/>
        <v>162316</v>
      </c>
      <c r="J30" s="28">
        <f t="shared" si="20"/>
        <v>77911680</v>
      </c>
      <c r="K30" s="29"/>
      <c r="L30" s="28">
        <f>'ANEXO 2 - HISTORIC'!J27</f>
        <v>39056.39</v>
      </c>
      <c r="M30" s="28">
        <f t="shared" si="21"/>
        <v>7420.71</v>
      </c>
      <c r="N30" s="28">
        <f t="shared" si="22"/>
        <v>46477.1</v>
      </c>
      <c r="O30" s="28">
        <f t="shared" si="23"/>
        <v>22309008</v>
      </c>
      <c r="Q30" s="199">
        <f>ROUND(AVERAGE(AVERAGE(G30,L30),L30),2)</f>
        <v>63392.29</v>
      </c>
      <c r="R30" s="28">
        <f t="shared" si="24"/>
        <v>12044.54</v>
      </c>
      <c r="S30" s="28">
        <f t="shared" si="25"/>
        <v>75436.83</v>
      </c>
      <c r="T30" s="28">
        <f t="shared" si="26"/>
        <v>36209678.399999999</v>
      </c>
      <c r="U30" s="1" t="s">
        <v>19</v>
      </c>
    </row>
    <row r="31" spans="1:21" s="1" customFormat="1" ht="37.5" customHeight="1" thickBot="1">
      <c r="A31" s="22"/>
      <c r="B31" s="107">
        <f t="shared" si="17"/>
        <v>7</v>
      </c>
      <c r="C31" s="166" t="s">
        <v>39</v>
      </c>
      <c r="D31" s="24">
        <v>181</v>
      </c>
      <c r="E31" s="109" t="s">
        <v>16</v>
      </c>
      <c r="F31" s="24"/>
      <c r="G31" s="28">
        <f>'ANEXO 1 - COTIZACION'!U32</f>
        <v>24800</v>
      </c>
      <c r="H31" s="28">
        <f t="shared" si="18"/>
        <v>4712</v>
      </c>
      <c r="I31" s="28">
        <f t="shared" si="19"/>
        <v>29512</v>
      </c>
      <c r="J31" s="28">
        <f t="shared" si="20"/>
        <v>5341672</v>
      </c>
      <c r="K31" s="29"/>
      <c r="L31" s="28">
        <f>'ANEXO 2 - HISTORIC'!J28</f>
        <v>7412.16</v>
      </c>
      <c r="M31" s="28">
        <f t="shared" si="21"/>
        <v>1408.31</v>
      </c>
      <c r="N31" s="28">
        <f t="shared" si="22"/>
        <v>8820.4699999999993</v>
      </c>
      <c r="O31" s="28">
        <f t="shared" si="23"/>
        <v>1596505.07</v>
      </c>
      <c r="Q31" s="199">
        <f>ROUND(AVERAGE(AVERAGE(G31,L31),L31),2)</f>
        <v>11759.12</v>
      </c>
      <c r="R31" s="28">
        <f t="shared" si="24"/>
        <v>2234.23</v>
      </c>
      <c r="S31" s="28">
        <f t="shared" si="25"/>
        <v>13993.35</v>
      </c>
      <c r="T31" s="28">
        <f t="shared" si="26"/>
        <v>2532796.35</v>
      </c>
    </row>
    <row r="32" spans="1:21" s="1" customFormat="1" ht="37.5" customHeight="1" thickBot="1">
      <c r="A32" s="22"/>
      <c r="B32" s="323">
        <f t="shared" si="17"/>
        <v>8</v>
      </c>
      <c r="C32" s="167" t="s">
        <v>40</v>
      </c>
      <c r="D32" s="23">
        <v>181</v>
      </c>
      <c r="E32" s="109" t="s">
        <v>16</v>
      </c>
      <c r="F32" s="24"/>
      <c r="G32" s="28">
        <f>'ANEXO 1 - COTIZACION'!U33</f>
        <v>27900</v>
      </c>
      <c r="H32" s="28">
        <f t="shared" si="18"/>
        <v>5301</v>
      </c>
      <c r="I32" s="28">
        <f t="shared" si="19"/>
        <v>33201</v>
      </c>
      <c r="J32" s="28">
        <f t="shared" si="20"/>
        <v>6009381</v>
      </c>
      <c r="K32" s="29"/>
      <c r="L32" s="28">
        <f>'ANEXO 2 - HISTORIC'!J29</f>
        <v>7340.89</v>
      </c>
      <c r="M32" s="28">
        <f t="shared" si="21"/>
        <v>1394.77</v>
      </c>
      <c r="N32" s="28">
        <f t="shared" si="22"/>
        <v>8735.66</v>
      </c>
      <c r="O32" s="28">
        <f t="shared" si="23"/>
        <v>1581154.46</v>
      </c>
      <c r="Q32" s="199">
        <f>ROUND(AVERAGE(AVERAGE(G32,L32),L32),2)</f>
        <v>12480.67</v>
      </c>
      <c r="R32" s="28">
        <f t="shared" si="24"/>
        <v>2371.33</v>
      </c>
      <c r="S32" s="28">
        <f t="shared" si="25"/>
        <v>14852</v>
      </c>
      <c r="T32" s="28">
        <f t="shared" si="26"/>
        <v>2688212</v>
      </c>
    </row>
    <row r="33" spans="1:20" s="1" customFormat="1" ht="37.5" customHeight="1" thickBot="1">
      <c r="A33" s="22"/>
      <c r="B33" s="323">
        <f t="shared" si="17"/>
        <v>9</v>
      </c>
      <c r="C33" s="167" t="s">
        <v>41</v>
      </c>
      <c r="D33" s="23">
        <v>181</v>
      </c>
      <c r="E33" s="109" t="s">
        <v>65</v>
      </c>
      <c r="F33" s="24"/>
      <c r="G33" s="28">
        <f>'ANEXO 1 - COTIZACION'!U34</f>
        <v>58280</v>
      </c>
      <c r="H33" s="28">
        <f t="shared" si="18"/>
        <v>11073.2</v>
      </c>
      <c r="I33" s="28">
        <f t="shared" si="19"/>
        <v>69353.2</v>
      </c>
      <c r="J33" s="28">
        <f t="shared" si="20"/>
        <v>12552929.199999999</v>
      </c>
      <c r="K33" s="29"/>
      <c r="L33" s="28">
        <f>'ANEXO 2 - HISTORIC'!J30</f>
        <v>20668.53</v>
      </c>
      <c r="M33" s="28">
        <f t="shared" si="21"/>
        <v>3927.02</v>
      </c>
      <c r="N33" s="28">
        <f t="shared" si="22"/>
        <v>24595.55</v>
      </c>
      <c r="O33" s="28">
        <f t="shared" si="23"/>
        <v>4451794.55</v>
      </c>
      <c r="Q33" s="199">
        <f>ROUND(AVERAGE(AVERAGE(G33,L33),L33),2)</f>
        <v>30071.4</v>
      </c>
      <c r="R33" s="28">
        <f t="shared" si="24"/>
        <v>5713.57</v>
      </c>
      <c r="S33" s="28">
        <f t="shared" si="25"/>
        <v>35784.97</v>
      </c>
      <c r="T33" s="28">
        <f t="shared" si="26"/>
        <v>6477079.5700000003</v>
      </c>
    </row>
    <row r="34" spans="1:20" s="1" customFormat="1" ht="37.5" customHeight="1" thickBot="1">
      <c r="A34" s="22"/>
      <c r="B34" s="323">
        <f t="shared" si="17"/>
        <v>10</v>
      </c>
      <c r="C34" s="167" t="s">
        <v>42</v>
      </c>
      <c r="D34" s="23">
        <v>181</v>
      </c>
      <c r="E34" s="109" t="s">
        <v>65</v>
      </c>
      <c r="F34" s="24"/>
      <c r="G34" s="28">
        <f>'ANEXO 1 - COTIZACION'!U35</f>
        <v>62000</v>
      </c>
      <c r="H34" s="28">
        <f t="shared" si="18"/>
        <v>11780</v>
      </c>
      <c r="I34" s="28">
        <f t="shared" si="19"/>
        <v>73780</v>
      </c>
      <c r="J34" s="28">
        <f t="shared" si="20"/>
        <v>13354180</v>
      </c>
      <c r="K34" s="29"/>
      <c r="L34" s="28">
        <f>'ANEXO 2 - HISTORIC'!J31</f>
        <v>31715.5</v>
      </c>
      <c r="M34" s="28">
        <f t="shared" si="21"/>
        <v>6025.95</v>
      </c>
      <c r="N34" s="28">
        <f t="shared" si="22"/>
        <v>37741.449999999997</v>
      </c>
      <c r="O34" s="28">
        <f t="shared" si="23"/>
        <v>6831202.4500000002</v>
      </c>
      <c r="Q34" s="199">
        <f>ROUND(AVERAGE(G34,L34),2)</f>
        <v>46857.75</v>
      </c>
      <c r="R34" s="28">
        <f t="shared" si="24"/>
        <v>8902.9699999999993</v>
      </c>
      <c r="S34" s="28">
        <f t="shared" si="25"/>
        <v>55760.72</v>
      </c>
      <c r="T34" s="28">
        <f t="shared" si="26"/>
        <v>10092690.32</v>
      </c>
    </row>
    <row r="35" spans="1:20" s="1" customFormat="1" ht="37.5" customHeight="1" thickBot="1">
      <c r="A35" s="22"/>
      <c r="B35" s="323">
        <f t="shared" si="17"/>
        <v>11</v>
      </c>
      <c r="C35" s="123" t="s">
        <v>101</v>
      </c>
      <c r="D35" s="23">
        <v>181</v>
      </c>
      <c r="E35" s="109" t="s">
        <v>65</v>
      </c>
      <c r="F35" s="24"/>
      <c r="G35" s="28">
        <f>'ANEXO 1 - COTIZACION'!U36</f>
        <v>74400</v>
      </c>
      <c r="H35" s="28">
        <f t="shared" si="18"/>
        <v>14136</v>
      </c>
      <c r="I35" s="28">
        <f t="shared" si="19"/>
        <v>88536</v>
      </c>
      <c r="J35" s="28">
        <f t="shared" si="20"/>
        <v>16025016</v>
      </c>
      <c r="K35" s="29"/>
      <c r="L35" s="28">
        <f>'ANEXO 2 - HISTORIC'!J32</f>
        <v>18316.59</v>
      </c>
      <c r="M35" s="28">
        <f t="shared" si="21"/>
        <v>3480.15</v>
      </c>
      <c r="N35" s="28">
        <f t="shared" si="22"/>
        <v>21796.74</v>
      </c>
      <c r="O35" s="28">
        <f t="shared" si="23"/>
        <v>3945209.94</v>
      </c>
      <c r="Q35" s="199">
        <f>ROUND(AVERAGE(AVERAGE(G35,L35),L35),2)</f>
        <v>32337.439999999999</v>
      </c>
      <c r="R35" s="28">
        <f t="shared" si="24"/>
        <v>6144.11</v>
      </c>
      <c r="S35" s="28">
        <f t="shared" si="25"/>
        <v>38481.550000000003</v>
      </c>
      <c r="T35" s="28">
        <f>ROUND(S35*D35,2)</f>
        <v>6965160.5499999998</v>
      </c>
    </row>
    <row r="36" spans="1:20" s="1" customFormat="1" ht="37.5" customHeight="1" thickBot="1">
      <c r="A36" s="22"/>
      <c r="B36" s="323">
        <f t="shared" si="17"/>
        <v>12</v>
      </c>
      <c r="C36" s="123" t="s">
        <v>102</v>
      </c>
      <c r="D36" s="23">
        <v>181</v>
      </c>
      <c r="E36" s="109" t="s">
        <v>65</v>
      </c>
      <c r="F36" s="24"/>
      <c r="G36" s="28">
        <f>'ANEXO 1 - COTIZACION'!U37</f>
        <v>52080</v>
      </c>
      <c r="H36" s="28">
        <f t="shared" si="18"/>
        <v>9895.2000000000007</v>
      </c>
      <c r="I36" s="28">
        <f t="shared" si="19"/>
        <v>61975.199999999997</v>
      </c>
      <c r="J36" s="28">
        <f t="shared" si="20"/>
        <v>11217511.199999999</v>
      </c>
      <c r="K36" s="29"/>
      <c r="L36" s="28">
        <f>'ANEXO 2 - HISTORIC'!J33</f>
        <v>26940.32</v>
      </c>
      <c r="M36" s="28">
        <f t="shared" si="21"/>
        <v>5118.66</v>
      </c>
      <c r="N36" s="28">
        <f t="shared" si="22"/>
        <v>32058.98</v>
      </c>
      <c r="O36" s="28">
        <f t="shared" si="23"/>
        <v>5802675.3799999999</v>
      </c>
      <c r="Q36" s="199">
        <f>ROUND(AVERAGE(G36,L36),2)</f>
        <v>39510.160000000003</v>
      </c>
      <c r="R36" s="28">
        <f t="shared" si="24"/>
        <v>7506.93</v>
      </c>
      <c r="S36" s="28">
        <f t="shared" si="25"/>
        <v>47017.09</v>
      </c>
      <c r="T36" s="28">
        <f>ROUND(S36*D36,2)</f>
        <v>8510093.2899999991</v>
      </c>
    </row>
    <row r="37" spans="1:20" s="1" customFormat="1" ht="37.5" customHeight="1" thickBot="1">
      <c r="A37" s="22"/>
      <c r="B37" s="323">
        <f t="shared" si="17"/>
        <v>13</v>
      </c>
      <c r="C37" s="167" t="s">
        <v>43</v>
      </c>
      <c r="D37" s="23">
        <v>150</v>
      </c>
      <c r="E37" s="109" t="s">
        <v>16</v>
      </c>
      <c r="F37" s="24"/>
      <c r="G37" s="28">
        <f>'ANEXO 1 - COTIZACION'!U38</f>
        <v>124000</v>
      </c>
      <c r="H37" s="28">
        <f t="shared" si="18"/>
        <v>23560</v>
      </c>
      <c r="I37" s="28">
        <f t="shared" si="19"/>
        <v>147560</v>
      </c>
      <c r="J37" s="28">
        <f t="shared" si="20"/>
        <v>22134000</v>
      </c>
      <c r="K37" s="29"/>
      <c r="L37" s="28">
        <f>'ANEXO 2 - HISTORIC'!J34</f>
        <v>61791.839999999997</v>
      </c>
      <c r="M37" s="28">
        <f t="shared" si="21"/>
        <v>11740.45</v>
      </c>
      <c r="N37" s="28">
        <f t="shared" si="22"/>
        <v>73532.289999999994</v>
      </c>
      <c r="O37" s="28">
        <f t="shared" si="23"/>
        <v>11029843.5</v>
      </c>
      <c r="Q37" s="199">
        <f>ROUND(AVERAGE(AVERAGE(G37,L37),L37),2)</f>
        <v>77343.88</v>
      </c>
      <c r="R37" s="28">
        <f t="shared" si="24"/>
        <v>14695.34</v>
      </c>
      <c r="S37" s="28">
        <f t="shared" si="25"/>
        <v>92039.22</v>
      </c>
      <c r="T37" s="28">
        <f t="shared" si="26"/>
        <v>13805883</v>
      </c>
    </row>
    <row r="38" spans="1:20" s="1" customFormat="1" ht="37.5" customHeight="1" thickBot="1">
      <c r="A38" s="22"/>
      <c r="B38" s="323">
        <f t="shared" si="17"/>
        <v>14</v>
      </c>
      <c r="C38" s="167" t="s">
        <v>44</v>
      </c>
      <c r="D38" s="23">
        <v>181</v>
      </c>
      <c r="E38" s="109" t="s">
        <v>16</v>
      </c>
      <c r="F38" s="24"/>
      <c r="G38" s="28">
        <f>'ANEXO 1 - COTIZACION'!U39</f>
        <v>6200</v>
      </c>
      <c r="H38" s="28">
        <f t="shared" si="18"/>
        <v>1178</v>
      </c>
      <c r="I38" s="28">
        <f t="shared" si="19"/>
        <v>7378</v>
      </c>
      <c r="J38" s="28">
        <f t="shared" si="20"/>
        <v>1335418</v>
      </c>
      <c r="K38" s="29"/>
      <c r="L38" s="28">
        <f>'ANEXO 2 - HISTORIC'!J35</f>
        <v>3135.93</v>
      </c>
      <c r="M38" s="28">
        <f t="shared" si="21"/>
        <v>595.83000000000004</v>
      </c>
      <c r="N38" s="28">
        <f t="shared" si="22"/>
        <v>3731.76</v>
      </c>
      <c r="O38" s="28">
        <f t="shared" si="23"/>
        <v>675448.56</v>
      </c>
      <c r="Q38" s="199">
        <f>ROUND(AVERAGE(G38,L38),2)</f>
        <v>4667.97</v>
      </c>
      <c r="R38" s="28">
        <f t="shared" si="24"/>
        <v>886.91</v>
      </c>
      <c r="S38" s="28">
        <f t="shared" si="25"/>
        <v>5554.88</v>
      </c>
      <c r="T38" s="28">
        <f t="shared" si="26"/>
        <v>1005433.28</v>
      </c>
    </row>
    <row r="39" spans="1:20" s="1" customFormat="1" ht="37.5" customHeight="1" thickBot="1">
      <c r="A39" s="22"/>
      <c r="B39" s="323">
        <f t="shared" si="17"/>
        <v>15</v>
      </c>
      <c r="C39" s="167" t="s">
        <v>45</v>
      </c>
      <c r="D39" s="23">
        <v>181</v>
      </c>
      <c r="E39" s="109" t="s">
        <v>16</v>
      </c>
      <c r="F39" s="24"/>
      <c r="G39" s="28">
        <f>'ANEXO 1 - COTIZACION'!U40</f>
        <v>31000</v>
      </c>
      <c r="H39" s="28">
        <f t="shared" si="18"/>
        <v>5890</v>
      </c>
      <c r="I39" s="28">
        <f t="shared" si="19"/>
        <v>36890</v>
      </c>
      <c r="J39" s="28">
        <f t="shared" si="20"/>
        <v>6677090</v>
      </c>
      <c r="K39" s="29"/>
      <c r="L39" s="28">
        <f>'ANEXO 2 - HISTORIC'!J36</f>
        <v>20312.28</v>
      </c>
      <c r="M39" s="28">
        <f t="shared" si="21"/>
        <v>3859.33</v>
      </c>
      <c r="N39" s="28">
        <f t="shared" si="22"/>
        <v>24171.61</v>
      </c>
      <c r="O39" s="28">
        <f t="shared" si="23"/>
        <v>4375061.41</v>
      </c>
      <c r="Q39" s="199">
        <f>ROUND(AVERAGE(G39,L39),2)</f>
        <v>25656.14</v>
      </c>
      <c r="R39" s="28">
        <f t="shared" si="24"/>
        <v>4874.67</v>
      </c>
      <c r="S39" s="28">
        <f t="shared" si="25"/>
        <v>30530.81</v>
      </c>
      <c r="T39" s="28">
        <f t="shared" si="26"/>
        <v>5526076.6100000003</v>
      </c>
    </row>
    <row r="40" spans="1:20" s="1" customFormat="1" ht="37.5" customHeight="1" thickBot="1">
      <c r="A40" s="22"/>
      <c r="B40" s="323">
        <f t="shared" si="17"/>
        <v>16</v>
      </c>
      <c r="C40" s="167" t="s">
        <v>46</v>
      </c>
      <c r="D40" s="23">
        <v>155</v>
      </c>
      <c r="E40" s="109" t="s">
        <v>16</v>
      </c>
      <c r="F40" s="24"/>
      <c r="G40" s="28">
        <f>'ANEXO 1 - COTIZACION'!U41</f>
        <v>14880</v>
      </c>
      <c r="H40" s="28">
        <f t="shared" si="18"/>
        <v>2827.2</v>
      </c>
      <c r="I40" s="28">
        <f t="shared" si="19"/>
        <v>17707.2</v>
      </c>
      <c r="J40" s="28">
        <f t="shared" si="20"/>
        <v>2744616</v>
      </c>
      <c r="K40" s="29"/>
      <c r="L40" s="28">
        <f>'ANEXO 2 - HISTORIC'!J37</f>
        <v>5986.66</v>
      </c>
      <c r="M40" s="28">
        <f t="shared" si="21"/>
        <v>1137.47</v>
      </c>
      <c r="N40" s="28">
        <f t="shared" si="22"/>
        <v>7124.13</v>
      </c>
      <c r="O40" s="28">
        <f t="shared" si="23"/>
        <v>1104240.1499999999</v>
      </c>
      <c r="Q40" s="199">
        <f>ROUND(AVERAGE(AVERAGE(G40,L40),L40),2)</f>
        <v>8210</v>
      </c>
      <c r="R40" s="28">
        <f t="shared" si="24"/>
        <v>1559.9</v>
      </c>
      <c r="S40" s="28">
        <f t="shared" si="25"/>
        <v>9769.9</v>
      </c>
      <c r="T40" s="28">
        <f t="shared" si="26"/>
        <v>1514334.5</v>
      </c>
    </row>
    <row r="41" spans="1:20" s="1" customFormat="1" ht="37.5" customHeight="1" thickBot="1">
      <c r="A41" s="22"/>
      <c r="B41" s="323">
        <f t="shared" si="17"/>
        <v>17</v>
      </c>
      <c r="C41" s="123" t="s">
        <v>103</v>
      </c>
      <c r="D41" s="23">
        <v>181</v>
      </c>
      <c r="E41" s="109" t="s">
        <v>65</v>
      </c>
      <c r="F41" s="24"/>
      <c r="G41" s="28">
        <f>'ANEXO 1 - COTIZACION'!U42</f>
        <v>117800</v>
      </c>
      <c r="H41" s="28">
        <f t="shared" si="18"/>
        <v>22382</v>
      </c>
      <c r="I41" s="28">
        <f t="shared" si="19"/>
        <v>140182</v>
      </c>
      <c r="J41" s="28">
        <f t="shared" si="20"/>
        <v>25372942</v>
      </c>
      <c r="K41" s="29"/>
      <c r="L41" s="28">
        <f>'ANEXO 2 - HISTORIC'!J38</f>
        <v>65711.67</v>
      </c>
      <c r="M41" s="28">
        <f t="shared" si="21"/>
        <v>12485.22</v>
      </c>
      <c r="N41" s="28">
        <f t="shared" si="22"/>
        <v>78196.89</v>
      </c>
      <c r="O41" s="28">
        <f t="shared" si="23"/>
        <v>14153637.09</v>
      </c>
      <c r="Q41" s="199">
        <f>ROUND(AVERAGE(AVERAGE(G41,L41),L41),2)</f>
        <v>78733.75</v>
      </c>
      <c r="R41" s="28">
        <f t="shared" si="24"/>
        <v>14959.41</v>
      </c>
      <c r="S41" s="28">
        <f t="shared" si="25"/>
        <v>93693.16</v>
      </c>
      <c r="T41" s="28">
        <f t="shared" si="26"/>
        <v>16958461.960000001</v>
      </c>
    </row>
    <row r="42" spans="1:20" s="1" customFormat="1" ht="37.5" customHeight="1" thickBot="1">
      <c r="A42" s="22"/>
      <c r="B42" s="107">
        <v>18</v>
      </c>
      <c r="C42" s="166" t="s">
        <v>47</v>
      </c>
      <c r="D42" s="24">
        <v>749</v>
      </c>
      <c r="E42" s="109" t="s">
        <v>16</v>
      </c>
      <c r="F42" s="24"/>
      <c r="G42" s="28">
        <f>'ANEXO 1 - COTIZACION'!U43</f>
        <v>5580</v>
      </c>
      <c r="H42" s="28">
        <f t="shared" si="18"/>
        <v>1060.2</v>
      </c>
      <c r="I42" s="28">
        <f t="shared" si="19"/>
        <v>6640.2</v>
      </c>
      <c r="J42" s="28">
        <f t="shared" si="20"/>
        <v>4973509.8</v>
      </c>
      <c r="K42" s="29"/>
      <c r="L42" s="28">
        <f>'ANEXO 2 - HISTORIC'!J39</f>
        <v>2922.1</v>
      </c>
      <c r="M42" s="28">
        <f t="shared" si="21"/>
        <v>555.20000000000005</v>
      </c>
      <c r="N42" s="28">
        <f t="shared" si="22"/>
        <v>3477.3</v>
      </c>
      <c r="O42" s="28">
        <f t="shared" si="23"/>
        <v>2604497.7000000002</v>
      </c>
      <c r="Q42" s="199">
        <f>ROUND(AVERAGE(G42,L42),2)</f>
        <v>4251.05</v>
      </c>
      <c r="R42" s="28">
        <f t="shared" si="24"/>
        <v>807.7</v>
      </c>
      <c r="S42" s="28">
        <f t="shared" si="25"/>
        <v>5058.75</v>
      </c>
      <c r="T42" s="28">
        <f t="shared" si="26"/>
        <v>3789003.75</v>
      </c>
    </row>
    <row r="43" spans="1:20" s="1" customFormat="1" ht="56.25" customHeight="1" thickBot="1">
      <c r="A43" s="22"/>
      <c r="B43" s="270" t="s">
        <v>72</v>
      </c>
      <c r="C43" s="271"/>
      <c r="D43" s="271"/>
      <c r="E43" s="272"/>
      <c r="F43" s="24"/>
      <c r="G43" s="285" t="s">
        <v>63</v>
      </c>
      <c r="H43" s="286"/>
      <c r="I43" s="287"/>
      <c r="J43" s="149">
        <f>SUM(J25:J42)</f>
        <v>289208246.59999996</v>
      </c>
      <c r="K43" s="124"/>
      <c r="L43" s="285" t="s">
        <v>63</v>
      </c>
      <c r="M43" s="286"/>
      <c r="N43" s="287"/>
      <c r="O43" s="134">
        <f>SUM(O25:O42)</f>
        <v>109021561.76000001</v>
      </c>
      <c r="Q43" s="285" t="s">
        <v>63</v>
      </c>
      <c r="R43" s="286"/>
      <c r="S43" s="287"/>
      <c r="T43" s="149">
        <f>SUM(T25:T42)</f>
        <v>164033333.74000001</v>
      </c>
    </row>
    <row r="44" spans="1:20" s="1" customFormat="1" ht="56.25" customHeight="1" thickBot="1">
      <c r="A44" s="22"/>
      <c r="B44" s="92"/>
      <c r="C44" s="93" t="s">
        <v>49</v>
      </c>
      <c r="D44" s="93"/>
      <c r="E44" s="94"/>
      <c r="F44" s="24"/>
      <c r="G44" s="273"/>
      <c r="H44" s="274"/>
      <c r="I44" s="274"/>
      <c r="J44" s="275"/>
      <c r="K44" s="130"/>
      <c r="L44" s="273"/>
      <c r="M44" s="274"/>
      <c r="N44" s="274"/>
      <c r="O44" s="275"/>
      <c r="Q44" s="273"/>
      <c r="R44" s="274"/>
      <c r="S44" s="274"/>
      <c r="T44" s="275"/>
    </row>
    <row r="45" spans="1:20" s="1" customFormat="1" ht="56.25" customHeight="1" thickBot="1">
      <c r="A45" s="22"/>
      <c r="B45" s="107">
        <f t="shared" ref="B45:B52" si="27">B44+1</f>
        <v>1</v>
      </c>
      <c r="C45" s="108" t="s">
        <v>50</v>
      </c>
      <c r="D45" s="24">
        <v>450</v>
      </c>
      <c r="E45" s="109" t="s">
        <v>16</v>
      </c>
      <c r="F45" s="24"/>
      <c r="G45" s="28">
        <f>'ANEXO 1 - COTIZACION'!U46</f>
        <v>31000</v>
      </c>
      <c r="H45" s="28">
        <f t="shared" ref="H45:H54" si="28">ROUND(G45*19%,2)</f>
        <v>5890</v>
      </c>
      <c r="I45" s="28">
        <f t="shared" ref="I45:I54" si="29">ROUND(H45+G45,2)</f>
        <v>36890</v>
      </c>
      <c r="J45" s="28">
        <f t="shared" ref="J45:J54" si="30">ROUND(I45*D45,2)</f>
        <v>16600500</v>
      </c>
      <c r="K45" s="29"/>
      <c r="L45" s="28">
        <f>'ANEXO 2 - HISTORIC'!J42</f>
        <v>8583.35</v>
      </c>
      <c r="M45" s="28">
        <f t="shared" ref="M45:M54" si="31">ROUND(L45*19%,2)</f>
        <v>1630.84</v>
      </c>
      <c r="N45" s="28">
        <f t="shared" ref="N45:N54" si="32">ROUND(M45+L45,2)</f>
        <v>10214.19</v>
      </c>
      <c r="O45" s="28">
        <f t="shared" ref="O45:O54" si="33">ROUND(N45*D45,2)</f>
        <v>4596385.5</v>
      </c>
      <c r="Q45" s="199">
        <f>ROUND(AVERAGE(AVERAGE(G45,L45),L45),2)</f>
        <v>14187.51</v>
      </c>
      <c r="R45" s="28">
        <f t="shared" ref="R45:R54" si="34">ROUND(Q45*19%,2)</f>
        <v>2695.63</v>
      </c>
      <c r="S45" s="28">
        <f t="shared" ref="S45:S54" si="35">ROUND(R45+Q45,2)</f>
        <v>16883.14</v>
      </c>
      <c r="T45" s="28">
        <f t="shared" ref="T45:T54" si="36">ROUND(S45*D45,2)</f>
        <v>7597413</v>
      </c>
    </row>
    <row r="46" spans="1:20" s="1" customFormat="1" ht="56.25" customHeight="1" thickBot="1">
      <c r="A46" s="22"/>
      <c r="B46" s="107">
        <f t="shared" si="27"/>
        <v>2</v>
      </c>
      <c r="C46" s="108" t="s">
        <v>51</v>
      </c>
      <c r="D46" s="24">
        <v>200</v>
      </c>
      <c r="E46" s="122" t="s">
        <v>16</v>
      </c>
      <c r="F46" s="24"/>
      <c r="G46" s="28">
        <f>'ANEXO 1 - COTIZACION'!U47</f>
        <v>55800</v>
      </c>
      <c r="H46" s="28">
        <f t="shared" si="28"/>
        <v>10602</v>
      </c>
      <c r="I46" s="28">
        <f t="shared" si="29"/>
        <v>66402</v>
      </c>
      <c r="J46" s="28">
        <f t="shared" si="30"/>
        <v>13280400</v>
      </c>
      <c r="K46" s="29"/>
      <c r="L46" s="28">
        <f>'ANEXO 2 - HISTORIC'!J43</f>
        <v>23297.68</v>
      </c>
      <c r="M46" s="28">
        <f t="shared" si="31"/>
        <v>4426.5600000000004</v>
      </c>
      <c r="N46" s="28">
        <f t="shared" si="32"/>
        <v>27724.240000000002</v>
      </c>
      <c r="O46" s="28">
        <f t="shared" si="33"/>
        <v>5544848</v>
      </c>
      <c r="Q46" s="199">
        <f>ROUND(AVERAGE(G46,L46),2)</f>
        <v>39548.839999999997</v>
      </c>
      <c r="R46" s="28">
        <f t="shared" si="34"/>
        <v>7514.28</v>
      </c>
      <c r="S46" s="28">
        <f t="shared" si="35"/>
        <v>47063.12</v>
      </c>
      <c r="T46" s="28">
        <f t="shared" si="36"/>
        <v>9412624</v>
      </c>
    </row>
    <row r="47" spans="1:20" s="1" customFormat="1" ht="56.25" customHeight="1" thickBot="1">
      <c r="A47" s="22"/>
      <c r="B47" s="107">
        <f t="shared" si="27"/>
        <v>3</v>
      </c>
      <c r="C47" s="108" t="s">
        <v>52</v>
      </c>
      <c r="D47" s="24">
        <v>300</v>
      </c>
      <c r="E47" s="122" t="s">
        <v>16</v>
      </c>
      <c r="F47" s="24"/>
      <c r="G47" s="28">
        <f>'ANEXO 1 - COTIZACION'!U48</f>
        <v>49600</v>
      </c>
      <c r="H47" s="28">
        <f t="shared" si="28"/>
        <v>9424</v>
      </c>
      <c r="I47" s="28">
        <f t="shared" si="29"/>
        <v>59024</v>
      </c>
      <c r="J47" s="28">
        <f t="shared" si="30"/>
        <v>17707200</v>
      </c>
      <c r="K47" s="29"/>
      <c r="L47" s="28">
        <f>'ANEXO 2 - HISTORIC'!J44</f>
        <v>19006.009999999998</v>
      </c>
      <c r="M47" s="28">
        <f t="shared" si="31"/>
        <v>3611.14</v>
      </c>
      <c r="N47" s="28">
        <f t="shared" si="32"/>
        <v>22617.15</v>
      </c>
      <c r="O47" s="28">
        <f t="shared" si="33"/>
        <v>6785145</v>
      </c>
      <c r="Q47" s="199">
        <f>ROUND(AVERAGE(AVERAGE(G47,L47),L47),2)</f>
        <v>26654.51</v>
      </c>
      <c r="R47" s="28">
        <f t="shared" si="34"/>
        <v>5064.3599999999997</v>
      </c>
      <c r="S47" s="28">
        <f t="shared" si="35"/>
        <v>31718.87</v>
      </c>
      <c r="T47" s="28">
        <f t="shared" si="36"/>
        <v>9515661</v>
      </c>
    </row>
    <row r="48" spans="1:20" s="1" customFormat="1" ht="56.25" customHeight="1" thickBot="1">
      <c r="A48" s="22"/>
      <c r="B48" s="107">
        <f t="shared" si="27"/>
        <v>4</v>
      </c>
      <c r="C48" s="108" t="s">
        <v>53</v>
      </c>
      <c r="D48" s="24">
        <v>400</v>
      </c>
      <c r="E48" s="122" t="s">
        <v>16</v>
      </c>
      <c r="F48" s="24"/>
      <c r="G48" s="28">
        <f>'ANEXO 1 - COTIZACION'!U49</f>
        <v>124000</v>
      </c>
      <c r="H48" s="28">
        <f t="shared" si="28"/>
        <v>23560</v>
      </c>
      <c r="I48" s="28">
        <f t="shared" si="29"/>
        <v>147560</v>
      </c>
      <c r="J48" s="28">
        <f t="shared" si="30"/>
        <v>59024000</v>
      </c>
      <c r="K48" s="29"/>
      <c r="L48" s="28">
        <f>'ANEXO 2 - HISTORIC'!J45</f>
        <v>42916.77</v>
      </c>
      <c r="M48" s="28">
        <f t="shared" si="31"/>
        <v>8154.19</v>
      </c>
      <c r="N48" s="28">
        <f t="shared" si="32"/>
        <v>51070.96</v>
      </c>
      <c r="O48" s="28">
        <f t="shared" si="33"/>
        <v>20428384</v>
      </c>
      <c r="Q48" s="199">
        <f>ROUND(AVERAGE(AVERAGE(G48,L48),L48),2)</f>
        <v>63187.58</v>
      </c>
      <c r="R48" s="28">
        <f t="shared" si="34"/>
        <v>12005.64</v>
      </c>
      <c r="S48" s="28">
        <f t="shared" si="35"/>
        <v>75193.22</v>
      </c>
      <c r="T48" s="28">
        <f t="shared" si="36"/>
        <v>30077288</v>
      </c>
    </row>
    <row r="49" spans="1:22" s="1" customFormat="1" ht="56.25" customHeight="1" thickBot="1">
      <c r="A49" s="22"/>
      <c r="B49" s="107">
        <f t="shared" si="27"/>
        <v>5</v>
      </c>
      <c r="C49" s="108" t="s">
        <v>54</v>
      </c>
      <c r="D49" s="24">
        <v>500</v>
      </c>
      <c r="E49" s="122" t="s">
        <v>16</v>
      </c>
      <c r="F49" s="24"/>
      <c r="G49" s="28">
        <f>'ANEXO 1 - COTIZACION'!U50</f>
        <v>161200</v>
      </c>
      <c r="H49" s="28">
        <f t="shared" si="28"/>
        <v>30628</v>
      </c>
      <c r="I49" s="28">
        <f t="shared" si="29"/>
        <v>191828</v>
      </c>
      <c r="J49" s="28">
        <f t="shared" si="30"/>
        <v>95914000</v>
      </c>
      <c r="K49" s="29"/>
      <c r="L49" s="28">
        <f>'ANEXO 2 - HISTORIC'!J46</f>
        <v>40464.400000000001</v>
      </c>
      <c r="M49" s="28">
        <f t="shared" si="31"/>
        <v>7688.24</v>
      </c>
      <c r="N49" s="28">
        <f t="shared" si="32"/>
        <v>48152.639999999999</v>
      </c>
      <c r="O49" s="28">
        <f t="shared" si="33"/>
        <v>24076320</v>
      </c>
      <c r="Q49" s="199">
        <f>ROUND(AVERAGE(AVERAGE(G49,L49),L49),2)</f>
        <v>70648.3</v>
      </c>
      <c r="R49" s="28">
        <f t="shared" si="34"/>
        <v>13423.18</v>
      </c>
      <c r="S49" s="28">
        <f t="shared" si="35"/>
        <v>84071.48</v>
      </c>
      <c r="T49" s="28">
        <f t="shared" si="36"/>
        <v>42035740</v>
      </c>
    </row>
    <row r="50" spans="1:22" s="1" customFormat="1" ht="56.25" customHeight="1" thickBot="1">
      <c r="A50" s="22"/>
      <c r="B50" s="107">
        <f t="shared" si="27"/>
        <v>6</v>
      </c>
      <c r="C50" s="108" t="s">
        <v>55</v>
      </c>
      <c r="D50" s="24">
        <v>450</v>
      </c>
      <c r="E50" s="109" t="s">
        <v>65</v>
      </c>
      <c r="F50" s="24"/>
      <c r="G50" s="28">
        <f>'ANEXO 1 - COTIZACION'!U51</f>
        <v>86800</v>
      </c>
      <c r="H50" s="28">
        <f t="shared" si="28"/>
        <v>16492</v>
      </c>
      <c r="I50" s="28">
        <f t="shared" si="29"/>
        <v>103292</v>
      </c>
      <c r="J50" s="28">
        <f t="shared" si="30"/>
        <v>46481400</v>
      </c>
      <c r="K50" s="29"/>
      <c r="L50" s="28">
        <f>'ANEXO 2 - HISTORIC'!J47</f>
        <v>28815.53</v>
      </c>
      <c r="M50" s="28">
        <f t="shared" si="31"/>
        <v>5474.95</v>
      </c>
      <c r="N50" s="28">
        <f t="shared" si="32"/>
        <v>34290.480000000003</v>
      </c>
      <c r="O50" s="28">
        <f t="shared" si="33"/>
        <v>15430716</v>
      </c>
      <c r="Q50" s="199">
        <f>ROUND(AVERAGE(AVERAGE(G50,L50),L50),2)</f>
        <v>43311.65</v>
      </c>
      <c r="R50" s="28">
        <f t="shared" si="34"/>
        <v>8229.2099999999991</v>
      </c>
      <c r="S50" s="28">
        <f t="shared" si="35"/>
        <v>51540.86</v>
      </c>
      <c r="T50" s="28">
        <f t="shared" si="36"/>
        <v>23193387</v>
      </c>
    </row>
    <row r="51" spans="1:22" s="1" customFormat="1" ht="56.25" customHeight="1" thickBot="1">
      <c r="A51" s="22"/>
      <c r="B51" s="107">
        <f t="shared" si="27"/>
        <v>7</v>
      </c>
      <c r="C51" s="108" t="s">
        <v>56</v>
      </c>
      <c r="D51" s="24">
        <v>550</v>
      </c>
      <c r="E51" s="109" t="s">
        <v>65</v>
      </c>
      <c r="F51" s="24"/>
      <c r="G51" s="28">
        <f>'ANEXO 1 - COTIZACION'!U52</f>
        <v>62000</v>
      </c>
      <c r="H51" s="28">
        <f t="shared" si="28"/>
        <v>11780</v>
      </c>
      <c r="I51" s="28">
        <f t="shared" si="29"/>
        <v>73780</v>
      </c>
      <c r="J51" s="28">
        <f t="shared" si="30"/>
        <v>40579000</v>
      </c>
      <c r="K51" s="29"/>
      <c r="L51" s="28">
        <f>'ANEXO 2 - HISTORIC'!J48</f>
        <v>27589.37</v>
      </c>
      <c r="M51" s="28">
        <f t="shared" si="31"/>
        <v>5241.9799999999996</v>
      </c>
      <c r="N51" s="28">
        <f t="shared" si="32"/>
        <v>32831.35</v>
      </c>
      <c r="O51" s="28">
        <f t="shared" si="33"/>
        <v>18057242.5</v>
      </c>
      <c r="Q51" s="199">
        <f>ROUND(AVERAGE(G51,L51),2)</f>
        <v>44794.69</v>
      </c>
      <c r="R51" s="28">
        <f t="shared" si="34"/>
        <v>8510.99</v>
      </c>
      <c r="S51" s="28">
        <f t="shared" si="35"/>
        <v>53305.68</v>
      </c>
      <c r="T51" s="28">
        <f t="shared" si="36"/>
        <v>29318124</v>
      </c>
    </row>
    <row r="52" spans="1:22" s="1" customFormat="1" ht="56.25" customHeight="1" thickBot="1">
      <c r="A52" s="22"/>
      <c r="B52" s="107">
        <f t="shared" si="27"/>
        <v>8</v>
      </c>
      <c r="C52" s="108" t="s">
        <v>57</v>
      </c>
      <c r="D52" s="24">
        <v>24</v>
      </c>
      <c r="E52" s="109" t="s">
        <v>16</v>
      </c>
      <c r="F52" s="24"/>
      <c r="G52" s="28">
        <f>'ANEXO 1 - COTIZACION'!U53</f>
        <v>86800</v>
      </c>
      <c r="H52" s="28">
        <f t="shared" si="28"/>
        <v>16492</v>
      </c>
      <c r="I52" s="28">
        <f t="shared" si="29"/>
        <v>103292</v>
      </c>
      <c r="J52" s="28">
        <f t="shared" si="30"/>
        <v>2479008</v>
      </c>
      <c r="K52" s="29"/>
      <c r="L52" s="28">
        <f>'ANEXO 2 - HISTORIC'!J49</f>
        <v>24524.21</v>
      </c>
      <c r="M52" s="28">
        <f t="shared" si="31"/>
        <v>4659.6000000000004</v>
      </c>
      <c r="N52" s="28">
        <f t="shared" si="32"/>
        <v>29183.81</v>
      </c>
      <c r="O52" s="28">
        <f t="shared" si="33"/>
        <v>700411.44</v>
      </c>
      <c r="Q52" s="199">
        <f>ROUND(AVERAGE(AVERAGE(G52,L52),L52),2)</f>
        <v>40093.160000000003</v>
      </c>
      <c r="R52" s="28">
        <f t="shared" si="34"/>
        <v>7617.7</v>
      </c>
      <c r="S52" s="28">
        <f t="shared" si="35"/>
        <v>47710.86</v>
      </c>
      <c r="T52" s="28">
        <f t="shared" si="36"/>
        <v>1145060.6399999999</v>
      </c>
    </row>
    <row r="53" spans="1:22" s="1" customFormat="1" ht="56.25" customHeight="1" thickBot="1">
      <c r="A53" s="22"/>
      <c r="B53" s="107">
        <v>9</v>
      </c>
      <c r="C53" s="108" t="s">
        <v>58</v>
      </c>
      <c r="D53" s="24">
        <v>24</v>
      </c>
      <c r="E53" s="109" t="s">
        <v>16</v>
      </c>
      <c r="F53" s="24"/>
      <c r="G53" s="28">
        <f>'ANEXO 1 - COTIZACION'!U54</f>
        <v>74400</v>
      </c>
      <c r="H53" s="28">
        <f t="shared" si="28"/>
        <v>14136</v>
      </c>
      <c r="I53" s="28">
        <f t="shared" si="29"/>
        <v>88536</v>
      </c>
      <c r="J53" s="28">
        <f t="shared" si="30"/>
        <v>2124864</v>
      </c>
      <c r="K53" s="29"/>
      <c r="L53" s="28">
        <f>'ANEXO 2 - HISTORIC'!J50</f>
        <v>21458.67</v>
      </c>
      <c r="M53" s="28">
        <f t="shared" si="31"/>
        <v>4077.15</v>
      </c>
      <c r="N53" s="28">
        <f t="shared" si="32"/>
        <v>25535.82</v>
      </c>
      <c r="O53" s="28">
        <f t="shared" si="33"/>
        <v>612859.68000000005</v>
      </c>
      <c r="Q53" s="199">
        <f>ROUND(AVERAGE(AVERAGE(G53,L53),L53),2)</f>
        <v>34694</v>
      </c>
      <c r="R53" s="28">
        <f t="shared" si="34"/>
        <v>6591.86</v>
      </c>
      <c r="S53" s="28">
        <f t="shared" si="35"/>
        <v>41285.86</v>
      </c>
      <c r="T53" s="28">
        <f t="shared" si="36"/>
        <v>990860.64</v>
      </c>
    </row>
    <row r="54" spans="1:22" s="1" customFormat="1" ht="56.25" customHeight="1" thickBot="1">
      <c r="A54" s="22"/>
      <c r="B54" s="107">
        <v>10</v>
      </c>
      <c r="C54" s="108" t="s">
        <v>59</v>
      </c>
      <c r="D54" s="24">
        <v>1100</v>
      </c>
      <c r="E54" s="109" t="s">
        <v>16</v>
      </c>
      <c r="F54" s="24"/>
      <c r="G54" s="28">
        <f>'ANEXO 1 - COTIZACION'!U55</f>
        <v>59461</v>
      </c>
      <c r="H54" s="28">
        <f t="shared" si="28"/>
        <v>11297.59</v>
      </c>
      <c r="I54" s="28">
        <f t="shared" si="29"/>
        <v>70758.59</v>
      </c>
      <c r="J54" s="28">
        <f t="shared" si="30"/>
        <v>77834449</v>
      </c>
      <c r="K54" s="29"/>
      <c r="L54" s="28">
        <f>'ANEXO 2 - HISTORIC'!J51</f>
        <v>19006</v>
      </c>
      <c r="M54" s="28">
        <f t="shared" si="31"/>
        <v>3611.14</v>
      </c>
      <c r="N54" s="28">
        <f t="shared" si="32"/>
        <v>22617.14</v>
      </c>
      <c r="O54" s="28">
        <f t="shared" si="33"/>
        <v>24878854</v>
      </c>
      <c r="Q54" s="199">
        <f>ROUND(AVERAGE(AVERAGE(G54,L54),L54),2)</f>
        <v>29119.75</v>
      </c>
      <c r="R54" s="28">
        <f t="shared" si="34"/>
        <v>5532.75</v>
      </c>
      <c r="S54" s="28">
        <f t="shared" si="35"/>
        <v>34652.5</v>
      </c>
      <c r="T54" s="28">
        <f t="shared" si="36"/>
        <v>38117750</v>
      </c>
    </row>
    <row r="55" spans="1:22" s="1" customFormat="1" ht="56.25" customHeight="1" thickBot="1">
      <c r="A55" s="22"/>
      <c r="B55" s="92"/>
      <c r="C55" s="93" t="s">
        <v>67</v>
      </c>
      <c r="D55" s="93"/>
      <c r="E55" s="94"/>
      <c r="F55" s="24"/>
      <c r="G55" s="276" t="s">
        <v>67</v>
      </c>
      <c r="H55" s="277"/>
      <c r="I55" s="278"/>
      <c r="J55" s="148">
        <f>SUM(J45:J54)</f>
        <v>372024821</v>
      </c>
      <c r="K55" s="124"/>
      <c r="L55" s="276" t="s">
        <v>67</v>
      </c>
      <c r="M55" s="277"/>
      <c r="N55" s="278"/>
      <c r="O55" s="132">
        <f>SUM(O45:O54)</f>
        <v>121111166.12</v>
      </c>
      <c r="Q55" s="276" t="s">
        <v>67</v>
      </c>
      <c r="R55" s="277"/>
      <c r="S55" s="278"/>
      <c r="T55" s="148">
        <f>SUM(T45:T54)</f>
        <v>191403908.27999997</v>
      </c>
    </row>
    <row r="56" spans="1:22" s="1" customFormat="1" ht="56.25" customHeight="1" thickBot="1">
      <c r="A56" s="22"/>
      <c r="B56" s="95"/>
      <c r="C56" s="96" t="s">
        <v>60</v>
      </c>
      <c r="D56" s="96"/>
      <c r="E56" s="97"/>
      <c r="F56" s="24"/>
      <c r="G56" s="273"/>
      <c r="H56" s="274"/>
      <c r="I56" s="274"/>
      <c r="J56" s="275"/>
      <c r="K56" s="130"/>
      <c r="L56" s="273"/>
      <c r="M56" s="274"/>
      <c r="N56" s="274"/>
      <c r="O56" s="275"/>
      <c r="Q56" s="273"/>
      <c r="R56" s="274"/>
      <c r="S56" s="274"/>
      <c r="T56" s="275"/>
      <c r="V56" s="1" t="s">
        <v>19</v>
      </c>
    </row>
    <row r="57" spans="1:22" s="1" customFormat="1" ht="56.25" customHeight="1" thickBot="1">
      <c r="A57" s="22"/>
      <c r="B57" s="114">
        <f t="shared" ref="B57:B58" si="37">B56+1</f>
        <v>1</v>
      </c>
      <c r="C57" s="328" t="s">
        <v>99</v>
      </c>
      <c r="D57" s="115">
        <v>156</v>
      </c>
      <c r="E57" s="116" t="s">
        <v>16</v>
      </c>
      <c r="F57" s="24"/>
      <c r="G57" s="28">
        <f>'ANEXO 1 - COTIZACION'!U58</f>
        <v>792399.5</v>
      </c>
      <c r="H57" s="28">
        <f t="shared" ref="H57:H58" si="38">ROUND(G57*19%,2)</f>
        <v>150555.91</v>
      </c>
      <c r="I57" s="28">
        <f t="shared" ref="I57:I58" si="39">ROUND(H57+G57,2)</f>
        <v>942955.41</v>
      </c>
      <c r="J57" s="28">
        <f t="shared" ref="J57:J58" si="40">ROUND(I57*D57,2)</f>
        <v>147101043.96000001</v>
      </c>
      <c r="K57" s="29"/>
      <c r="L57" s="184">
        <f>'ANEXO 2 - HISTORIC'!J54</f>
        <v>319249.08</v>
      </c>
      <c r="M57" s="28">
        <f t="shared" ref="M57:M58" si="41">ROUND(L57*19%,2)</f>
        <v>60657.33</v>
      </c>
      <c r="N57" s="28">
        <f t="shared" ref="N57:N58" si="42">ROUND(M57+L57,2)</f>
        <v>379906.41</v>
      </c>
      <c r="O57" s="28">
        <f t="shared" ref="O57:O58" si="43">ROUND(N57*D57,2)</f>
        <v>59265399.960000001</v>
      </c>
      <c r="Q57" s="199">
        <f>ROUND(AVERAGE(AVERAGE(G57,L57),L57),2)</f>
        <v>437536.69</v>
      </c>
      <c r="R57" s="184">
        <f t="shared" ref="R57:R58" si="44">ROUND(Q57*19%,2)</f>
        <v>83131.97</v>
      </c>
      <c r="S57" s="184">
        <f t="shared" ref="S57:S58" si="45">ROUND(R57+Q57,2)</f>
        <v>520668.66</v>
      </c>
      <c r="T57" s="184">
        <f t="shared" ref="T57:T58" si="46">ROUND(S57*D57,2)</f>
        <v>81224310.959999993</v>
      </c>
    </row>
    <row r="58" spans="1:22" s="1" customFormat="1" ht="56.25" customHeight="1" thickBot="1">
      <c r="A58" s="22"/>
      <c r="B58" s="117">
        <f t="shared" si="37"/>
        <v>2</v>
      </c>
      <c r="C58" s="328" t="s">
        <v>100</v>
      </c>
      <c r="D58" s="118">
        <v>400</v>
      </c>
      <c r="E58" s="119" t="s">
        <v>16</v>
      </c>
      <c r="F58" s="24"/>
      <c r="G58" s="28">
        <f>'ANEXO 1 - COTIZACION'!U59</f>
        <v>592256</v>
      </c>
      <c r="H58" s="28">
        <f t="shared" si="38"/>
        <v>112528.64</v>
      </c>
      <c r="I58" s="28">
        <f t="shared" si="39"/>
        <v>704784.64</v>
      </c>
      <c r="J58" s="28">
        <f t="shared" si="40"/>
        <v>281913856</v>
      </c>
      <c r="K58" s="29"/>
      <c r="L58" s="184">
        <f>'ANEXO 2 - HISTORIC'!J55</f>
        <v>372457.67</v>
      </c>
      <c r="M58" s="28">
        <f t="shared" si="41"/>
        <v>70766.960000000006</v>
      </c>
      <c r="N58" s="28">
        <f t="shared" si="42"/>
        <v>443224.63</v>
      </c>
      <c r="O58" s="28">
        <f t="shared" si="43"/>
        <v>177289852</v>
      </c>
      <c r="Q58" s="199">
        <f>ROUND(AVERAGE(AVERAGE(G58,L58),L58),2)</f>
        <v>427407.25</v>
      </c>
      <c r="R58" s="184">
        <f t="shared" si="44"/>
        <v>81207.38</v>
      </c>
      <c r="S58" s="184">
        <f t="shared" si="45"/>
        <v>508614.63</v>
      </c>
      <c r="T58" s="184">
        <f t="shared" si="46"/>
        <v>203445852</v>
      </c>
    </row>
    <row r="59" spans="1:22" s="1" customFormat="1" ht="56.25" customHeight="1" thickBot="1">
      <c r="A59" s="22"/>
      <c r="B59" s="111"/>
      <c r="C59" s="120" t="s">
        <v>66</v>
      </c>
      <c r="D59" s="112"/>
      <c r="E59" s="113"/>
      <c r="F59" s="24"/>
      <c r="G59" s="98"/>
      <c r="H59" s="99" t="s">
        <v>66</v>
      </c>
      <c r="I59" s="100"/>
      <c r="J59" s="136">
        <f>SUM(J57:J58)</f>
        <v>429014899.96000004</v>
      </c>
      <c r="K59" s="135"/>
      <c r="L59" s="98"/>
      <c r="M59" s="99" t="s">
        <v>66</v>
      </c>
      <c r="N59" s="100"/>
      <c r="O59" s="136">
        <f>SUM(O57:O58)</f>
        <v>236555251.96000001</v>
      </c>
      <c r="Q59" s="98"/>
      <c r="R59" s="99" t="s">
        <v>66</v>
      </c>
      <c r="S59" s="100"/>
      <c r="T59" s="136">
        <f>SUM(T57:T58)</f>
        <v>284670162.95999998</v>
      </c>
    </row>
    <row r="60" spans="1:22" s="2" customFormat="1" ht="52.5" customHeight="1" thickBot="1">
      <c r="A60" s="30"/>
      <c r="B60" s="261" t="s">
        <v>68</v>
      </c>
      <c r="C60" s="262"/>
      <c r="D60" s="262"/>
      <c r="E60" s="263"/>
      <c r="F60" s="16"/>
      <c r="G60" s="282" t="s">
        <v>74</v>
      </c>
      <c r="H60" s="283"/>
      <c r="I60" s="284"/>
      <c r="J60" s="31">
        <f>SUM(J15+J22+J43+J55+J59)</f>
        <v>2325392433.2199998</v>
      </c>
      <c r="K60" s="32"/>
      <c r="L60" s="282" t="s">
        <v>74</v>
      </c>
      <c r="M60" s="283"/>
      <c r="N60" s="284"/>
      <c r="O60" s="31">
        <f>SUM(O15+O22+O43+O55+O59)</f>
        <v>957073442.60000002</v>
      </c>
      <c r="Q60" s="282" t="s">
        <v>74</v>
      </c>
      <c r="R60" s="283"/>
      <c r="S60" s="284"/>
      <c r="T60" s="31">
        <f>SUM(T15+T22+T43+T55+T59)</f>
        <v>1457012369.3800001</v>
      </c>
    </row>
    <row r="61" spans="1:22" s="2" customFormat="1" ht="52.5" customHeight="1">
      <c r="A61" s="30"/>
      <c r="B61" s="69"/>
      <c r="C61" s="69"/>
      <c r="D61" s="69"/>
      <c r="E61" s="69"/>
      <c r="F61" s="30"/>
      <c r="G61" s="70"/>
      <c r="H61" s="70"/>
      <c r="I61" s="70"/>
      <c r="J61" s="70"/>
      <c r="K61" s="71"/>
      <c r="L61" s="68"/>
      <c r="M61" s="68"/>
      <c r="N61" s="68"/>
      <c r="O61" s="70"/>
    </row>
    <row r="62" spans="1:22" s="3" customFormat="1" ht="17.25" thickBot="1">
      <c r="A62" s="34"/>
      <c r="B62" s="35" t="s">
        <v>6</v>
      </c>
      <c r="C62" s="35"/>
      <c r="D62" s="36"/>
      <c r="E62" s="36"/>
      <c r="F62" s="36"/>
      <c r="G62" s="36"/>
      <c r="H62" s="36"/>
      <c r="I62" s="36"/>
      <c r="J62" s="36"/>
      <c r="K62" s="36"/>
      <c r="L62" s="36"/>
      <c r="M62" s="34"/>
      <c r="N62" s="34"/>
      <c r="O62" s="34"/>
      <c r="P62" s="8"/>
    </row>
    <row r="63" spans="1:22" s="3" customFormat="1" ht="94.5" customHeight="1" thickBot="1">
      <c r="A63" s="34"/>
      <c r="B63" s="314" t="s">
        <v>80</v>
      </c>
      <c r="C63" s="315"/>
      <c r="D63" s="315"/>
      <c r="E63" s="315"/>
      <c r="F63" s="315"/>
      <c r="G63" s="315"/>
      <c r="H63" s="315"/>
      <c r="I63" s="315"/>
      <c r="J63" s="315"/>
      <c r="K63" s="315"/>
      <c r="L63" s="38"/>
      <c r="M63" s="34"/>
      <c r="N63" s="34"/>
      <c r="O63" s="34"/>
      <c r="S63" s="3" t="s">
        <v>19</v>
      </c>
    </row>
    <row r="64" spans="1:22" s="3" customFormat="1" ht="93" customHeight="1" thickBot="1">
      <c r="A64" s="34"/>
      <c r="B64" s="293" t="s">
        <v>18</v>
      </c>
      <c r="C64" s="294"/>
      <c r="D64" s="294"/>
      <c r="E64" s="294"/>
      <c r="F64" s="316"/>
      <c r="G64" s="316"/>
      <c r="H64" s="316"/>
      <c r="I64" s="316"/>
      <c r="J64" s="316"/>
      <c r="K64" s="316"/>
      <c r="L64" s="38"/>
      <c r="M64" s="34"/>
      <c r="N64" s="34"/>
      <c r="O64" s="34"/>
    </row>
    <row r="65" spans="1:15" s="3" customFormat="1" ht="33.75" customHeight="1">
      <c r="A65" s="34"/>
      <c r="B65" s="224" t="s">
        <v>83</v>
      </c>
      <c r="C65" s="224"/>
      <c r="D65" s="40"/>
      <c r="E65" s="40"/>
      <c r="F65" s="40"/>
      <c r="G65" s="40"/>
      <c r="H65" s="40"/>
      <c r="I65" s="40"/>
      <c r="J65" s="40"/>
      <c r="K65" s="40"/>
      <c r="L65" s="40"/>
      <c r="M65" s="34"/>
      <c r="N65" s="34"/>
      <c r="O65" s="34"/>
    </row>
    <row r="66" spans="1:15" s="3" customFormat="1" ht="33.75" customHeight="1">
      <c r="A66" s="34"/>
      <c r="B66" s="224" t="s">
        <v>98</v>
      </c>
      <c r="C66" s="224"/>
      <c r="D66" s="40"/>
      <c r="E66" s="40"/>
      <c r="F66" s="40"/>
      <c r="G66" s="40"/>
      <c r="H66" s="40"/>
      <c r="I66" s="40"/>
      <c r="J66" s="40"/>
      <c r="K66" s="40"/>
      <c r="L66" s="40"/>
      <c r="M66" s="34"/>
      <c r="N66" s="34"/>
      <c r="O66" s="34"/>
    </row>
    <row r="67" spans="1:15" s="3" customFormat="1" ht="33.75" customHeight="1">
      <c r="A67" s="34"/>
      <c r="B67" s="223" t="s">
        <v>71</v>
      </c>
      <c r="C67" s="223"/>
      <c r="D67" s="40"/>
      <c r="E67" s="40"/>
      <c r="F67" s="40"/>
      <c r="G67" s="40"/>
      <c r="H67" s="40"/>
      <c r="I67" s="40"/>
      <c r="J67" s="40"/>
      <c r="K67" s="40"/>
      <c r="L67" s="40"/>
      <c r="M67" s="34"/>
      <c r="N67" s="34"/>
      <c r="O67" s="34"/>
    </row>
    <row r="68" spans="1:15" s="3" customFormat="1" ht="22.15" customHeight="1">
      <c r="A68" s="34"/>
      <c r="B68" s="329" t="s">
        <v>104</v>
      </c>
      <c r="C68" s="329"/>
      <c r="D68" s="40"/>
      <c r="E68" s="40"/>
      <c r="F68" s="40"/>
      <c r="G68" s="40"/>
      <c r="H68" s="40"/>
      <c r="I68" s="40"/>
      <c r="J68" s="40"/>
      <c r="K68" s="40"/>
      <c r="L68" s="40"/>
      <c r="M68" s="34"/>
      <c r="N68" s="34"/>
      <c r="O68" s="34"/>
    </row>
    <row r="69" spans="1:15" s="3" customFormat="1">
      <c r="A69" s="34"/>
      <c r="B69" s="73"/>
      <c r="C69" s="73"/>
      <c r="D69" s="36"/>
      <c r="E69" s="36"/>
      <c r="F69" s="36"/>
      <c r="G69" s="36"/>
      <c r="H69" s="36"/>
      <c r="I69" s="36"/>
      <c r="J69" s="36"/>
      <c r="K69" s="36"/>
      <c r="L69" s="36"/>
      <c r="M69" s="34"/>
      <c r="N69" s="34"/>
      <c r="O69" s="34"/>
    </row>
    <row r="70" spans="1:15" s="3" customFormat="1">
      <c r="A70" s="34"/>
      <c r="B70" s="73"/>
      <c r="C70" s="73"/>
      <c r="D70" s="36"/>
      <c r="E70" s="36"/>
      <c r="F70" s="36"/>
      <c r="G70" s="36"/>
      <c r="H70" s="36"/>
      <c r="I70" s="36"/>
      <c r="J70" s="36"/>
      <c r="K70" s="36"/>
      <c r="L70" s="36"/>
      <c r="M70" s="34"/>
      <c r="N70" s="34"/>
      <c r="O70" s="34"/>
    </row>
    <row r="71" spans="1:15" s="3" customFormat="1">
      <c r="A71" s="34"/>
      <c r="B71" s="74"/>
      <c r="C71" s="74"/>
      <c r="D71" s="36"/>
      <c r="E71" s="36"/>
      <c r="F71" s="36"/>
      <c r="G71" s="36"/>
      <c r="H71" s="36"/>
      <c r="I71" s="36"/>
      <c r="J71" s="36"/>
      <c r="K71" s="36"/>
      <c r="L71" s="36"/>
      <c r="M71" s="34"/>
      <c r="N71" s="34"/>
      <c r="O71" s="34"/>
    </row>
    <row r="72" spans="1:15" s="3" customFormat="1">
      <c r="A72" s="34"/>
      <c r="B72" s="72"/>
      <c r="C72" s="72"/>
      <c r="D72" s="36"/>
      <c r="E72" s="36"/>
      <c r="F72" s="36"/>
      <c r="G72" s="36"/>
      <c r="H72" s="36"/>
      <c r="I72" s="36"/>
      <c r="J72" s="36"/>
      <c r="K72" s="36"/>
      <c r="L72" s="36"/>
      <c r="M72" s="34"/>
      <c r="N72" s="34"/>
      <c r="O72" s="34"/>
    </row>
    <row r="73" spans="1:15" s="3" customFormat="1">
      <c r="A73" s="34"/>
      <c r="B73" s="73"/>
      <c r="C73" s="73"/>
      <c r="D73" s="36"/>
      <c r="E73" s="36"/>
      <c r="F73" s="36"/>
      <c r="G73" s="36"/>
      <c r="H73" s="36"/>
      <c r="I73" s="36"/>
      <c r="J73" s="36"/>
      <c r="K73" s="36"/>
      <c r="L73" s="36"/>
      <c r="M73" s="34"/>
      <c r="N73" s="34"/>
      <c r="O73" s="34"/>
    </row>
    <row r="74" spans="1:15" s="3" customFormat="1">
      <c r="A74" s="34"/>
      <c r="B74" s="73"/>
      <c r="C74" s="73"/>
      <c r="D74" s="36"/>
      <c r="E74" s="36"/>
      <c r="F74" s="36"/>
      <c r="G74" s="36"/>
      <c r="H74" s="36"/>
      <c r="I74" s="36"/>
      <c r="J74" s="36"/>
      <c r="K74" s="36"/>
      <c r="L74" s="36"/>
      <c r="M74" s="34"/>
      <c r="N74" s="34"/>
      <c r="O74" s="34"/>
    </row>
    <row r="75" spans="1:15" s="3" customFormat="1">
      <c r="A75" s="34"/>
      <c r="B75" s="74"/>
      <c r="C75" s="74"/>
      <c r="D75" s="36"/>
      <c r="E75" s="36"/>
      <c r="F75" s="36"/>
      <c r="G75" s="36"/>
      <c r="H75" s="36"/>
      <c r="I75" s="36"/>
      <c r="J75" s="36"/>
      <c r="K75" s="36"/>
      <c r="L75" s="36"/>
      <c r="M75" s="34"/>
      <c r="N75" s="34"/>
      <c r="O75" s="34"/>
    </row>
    <row r="76" spans="1:15" s="3" customFormat="1"/>
    <row r="77" spans="1:15" s="3" customFormat="1"/>
  </sheetData>
  <mergeCells count="62">
    <mergeCell ref="B68:C68"/>
    <mergeCell ref="B64:K64"/>
    <mergeCell ref="B65:C65"/>
    <mergeCell ref="B66:C66"/>
    <mergeCell ref="B67:C67"/>
    <mergeCell ref="B60:E60"/>
    <mergeCell ref="G60:I60"/>
    <mergeCell ref="L60:N60"/>
    <mergeCell ref="Q60:S60"/>
    <mergeCell ref="B63:K63"/>
    <mergeCell ref="G55:I55"/>
    <mergeCell ref="L55:N55"/>
    <mergeCell ref="Q55:S55"/>
    <mergeCell ref="G56:J56"/>
    <mergeCell ref="L56:O56"/>
    <mergeCell ref="Q56:T56"/>
    <mergeCell ref="B43:E43"/>
    <mergeCell ref="G43:I43"/>
    <mergeCell ref="L43:N43"/>
    <mergeCell ref="Q43:S43"/>
    <mergeCell ref="G44:J44"/>
    <mergeCell ref="L44:O44"/>
    <mergeCell ref="Q44:T44"/>
    <mergeCell ref="B22:E22"/>
    <mergeCell ref="G22:I22"/>
    <mergeCell ref="L22:N22"/>
    <mergeCell ref="Q22:S22"/>
    <mergeCell ref="B23:E23"/>
    <mergeCell ref="G23:J24"/>
    <mergeCell ref="L23:O24"/>
    <mergeCell ref="Q23:T24"/>
    <mergeCell ref="T6:T7"/>
    <mergeCell ref="B15:E15"/>
    <mergeCell ref="G15:I15"/>
    <mergeCell ref="L15:N15"/>
    <mergeCell ref="Q15:S15"/>
    <mergeCell ref="B16:E16"/>
    <mergeCell ref="G16:J17"/>
    <mergeCell ref="L16:O17"/>
    <mergeCell ref="Q16:T17"/>
    <mergeCell ref="M6:M7"/>
    <mergeCell ref="N6:N7"/>
    <mergeCell ref="O6:O7"/>
    <mergeCell ref="Q6:Q7"/>
    <mergeCell ref="R6:R7"/>
    <mergeCell ref="S6:S7"/>
    <mergeCell ref="B6:E6"/>
    <mergeCell ref="G6:G7"/>
    <mergeCell ref="H6:H7"/>
    <mergeCell ref="I6:I7"/>
    <mergeCell ref="J6:J7"/>
    <mergeCell ref="L6:L7"/>
    <mergeCell ref="B2:T2"/>
    <mergeCell ref="B3:C3"/>
    <mergeCell ref="D3:T3"/>
    <mergeCell ref="B4:E5"/>
    <mergeCell ref="G4:J4"/>
    <mergeCell ref="L4:O4"/>
    <mergeCell ref="Q4:T4"/>
    <mergeCell ref="G5:J5"/>
    <mergeCell ref="L5:O5"/>
    <mergeCell ref="Q5:T5"/>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ANEXO 1 - COTIZACION</vt:lpstr>
      <vt:lpstr>ANEXO 2 - HISTORIC</vt:lpstr>
      <vt:lpstr>ANEXO3.</vt:lpstr>
      <vt:lpstr>ANEXO4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Patricia Lopez Forero</dc:creator>
  <cp:lastModifiedBy>Vivian Vanessa Gonzalez Villalba</cp:lastModifiedBy>
  <cp:lastPrinted>2026-02-13T20:54:08Z</cp:lastPrinted>
  <dcterms:created xsi:type="dcterms:W3CDTF">2024-05-20T14:05:00Z</dcterms:created>
  <dcterms:modified xsi:type="dcterms:W3CDTF">2026-06-03T13:45:13Z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A609224EEAC44B269790071945D6BE2D_13</vt:lpwstr>
  </property>
  <property fmtid="{D5CDD505-2E9C-101B-9397-08002B2CF9AE}" pid="3" name="KSOProductBuildVer">
    <vt:lpwstr>1033-12.2.0.16731</vt:lpwstr>
  </property>
</Properties>
</file>