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I:\Mi unidad\PLANEACIÓN\BASE DE DATOS PLANEACIÓN\E_Previos\2026\MINIMA HASTA 49.025.340\4.OBRA\26. DEMARCACIÓN CANCHAS\"/>
    </mc:Choice>
  </mc:AlternateContent>
  <xr:revisionPtr revIDLastSave="0" documentId="13_ncr:1_{FFABCCE8-3A1B-4C6A-B6AF-C23C2FC09B4C}" xr6:coauthVersionLast="47" xr6:coauthVersionMax="47" xr10:uidLastSave="{00000000-0000-0000-0000-000000000000}"/>
  <bookViews>
    <workbookView xWindow="-120" yWindow="-120" windowWidth="29040" windowHeight="15840" tabRatio="742" firstSheet="1" activeTab="2" xr2:uid="{00000000-000D-0000-FFFF-FFFF00000000}"/>
  </bookViews>
  <sheets>
    <sheet name="PROPUESTA ECONOMICA(Proponente)" sheetId="269" r:id="rId1"/>
    <sheet name="INFORMACION" sheetId="283" r:id="rId2"/>
    <sheet name="PRESUPUESTO OFICIAL " sheetId="332" r:id="rId3"/>
    <sheet name="1.1" sheetId="291" r:id="rId4"/>
    <sheet name="APU 1.2" sheetId="336" r:id="rId5"/>
    <sheet name="APU 1.3" sheetId="337" r:id="rId6"/>
  </sheets>
  <externalReferences>
    <externalReference r:id="rId7"/>
    <externalReference r:id="rId8"/>
    <externalReference r:id="rId9"/>
    <externalReference r:id="rId10"/>
    <externalReference r:id="rId11"/>
    <externalReference r:id="rId12"/>
  </externalReferences>
  <definedNames>
    <definedName name="_________key2" hidden="1">[1]INST!#REF!</definedName>
    <definedName name="________key2" hidden="1">[2]INST!#REF!</definedName>
    <definedName name="________key3" hidden="1">#REF!</definedName>
    <definedName name="___key2" hidden="1">[2]INST!#REF!</definedName>
    <definedName name="___key3" hidden="1">#REF!</definedName>
    <definedName name="___key31" hidden="1">#REF!</definedName>
    <definedName name="__123Graph_A" hidden="1">#REF!</definedName>
    <definedName name="__123Graph_B" hidden="1">#REF!</definedName>
    <definedName name="__key2" hidden="1">[3]INST!#REF!</definedName>
    <definedName name="__key21" hidden="1">[2]INST!#REF!</definedName>
    <definedName name="__key3" hidden="1">#REF!</definedName>
    <definedName name="__key31" hidden="1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Fill" hidden="1">#REF!</definedName>
    <definedName name="_xlnm._FilterDatabase" localSheetId="0" hidden="1">'PROPUESTA ECONOMICA(Proponente)'!$I$12:$I$41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[4]INST!#REF!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rse_Out" hidden="1">'[5]7422CW00'!#REF!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ort" hidden="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[2]INST!#REF!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CD" hidden="1">#REF!</definedName>
    <definedName name="ABCDE" hidden="1">#REF!</definedName>
    <definedName name="AccessDatabase" hidden="1">"C:\C-314\VOLUMENES\volfin4.mdb"</definedName>
    <definedName name="ADFGSDB" hidden="1">{"via1",#N/A,TRUE,"general";"via2",#N/A,TRUE,"general";"via3",#N/A,TRUE,"general"}</definedName>
    <definedName name="ADMINISTRACION">[6]PRESUPUESTO!$D$2037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PROBO">[6]PRESUPUESTO!$D$2036</definedName>
    <definedName name="aqaq" hidden="1">{"TAB1",#N/A,TRUE,"GENERAL";"TAB2",#N/A,TRUE,"GENERAL";"TAB3",#N/A,TRUE,"GENERAL";"TAB4",#N/A,TRUE,"GENERAL";"TAB5",#N/A,TRUE,"GENERAL"}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vfcdx" hidden="1">{"via1",#N/A,TRUE,"general";"via2",#N/A,TRUE,"general";"via3",#N/A,TRUE,"general"}</definedName>
    <definedName name="BLPH1" hidden="1">#REF!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BWorkbookPriority" hidden="1">-1602700874</definedName>
    <definedName name="ccccc" hidden="1">{"TAB1",#N/A,TRUE,"GENERAL";"TAB2",#N/A,TRUE,"GENERAL";"TAB3",#N/A,TRUE,"GENERAL";"TAB4",#N/A,TRUE,"GENERAL";"TAB5",#N/A,TRUE,"GENERAL"}</definedName>
    <definedName name="cdcdc" hidden="1">{"via1",#N/A,TRUE,"general";"via2",#N/A,TRUE,"general";"via3",#N/A,TRUE,"general"}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jsa" hidden="1">#REF!</definedName>
    <definedName name="costo2" hidden="1">#REF!</definedName>
    <definedName name="CUNET" hidden="1">{"via1",#N/A,TRUE,"general";"via2",#N/A,TRUE,"general";"via3",#N/A,TRUE,"general"}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CSDCTV" hidden="1">{"via1",#N/A,TRUE,"general";"via2",#N/A,TRUE,"general";"via3",#N/A,TRUE,"general"}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jdytj" hidden="1">{"TAB1",#N/A,TRUE,"GENERAL";"TAB2",#N/A,TRUE,"GENERAL";"TAB3",#N/A,TRUE,"GENERAL";"TAB4",#N/A,TRUE,"GENERAL";"TAB5",#N/A,TRUE,"GENERAL"}</definedName>
    <definedName name="dry" hidden="1">{"via1",#N/A,TRUE,"general";"via2",#N/A,TRUE,"general";"via3",#N/A,TRUE,"general"}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3e33" hidden="1">{"via1",#N/A,TRUE,"general";"via2",#N/A,TRUE,"general";"via3",#N/A,TRUE,"general"}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qw" hidden="1">{"via1",#N/A,TRUE,"general";"via2",#N/A,TRUE,"general";"via3",#N/A,TRUE,"general"}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TRUCTURA" hidden="1">{#N/A,#N/A,TRUE,"INGENIERIA";#N/A,#N/A,TRUE,"COMPRAS";#N/A,#N/A,TRUE,"DIRECCION";#N/A,#N/A,TRUE,"RESUMEN"}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rfer" hidden="1">{"via1",#N/A,TRUE,"general";"via2",#N/A,TRUE,"general";"via3",#N/A,TRUE,"general"}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D">[6]PRESUPUESTO!$D$2040</definedName>
    <definedName name="fill1" hidden="1">#REF!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tyerh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h9h" hidden="1">{"via1",#N/A,TRUE,"general";"via2",#N/A,TRUE,"general";"via3",#N/A,TRUE,"general"}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n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8i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MPREVISTOS">[6]PRESUPUESTO!$D$2038</definedName>
    <definedName name="INGENIERIA1" hidden="1">#REF!</definedName>
    <definedName name="INGENIERIA11" hidden="1">#REF!</definedName>
    <definedName name="irng" hidden="1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dmfm" hidden="1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rtrk" hidden="1">{"via1",#N/A,TRUE,"general";"via2",#N/A,TRUE,"general";"via3",#N/A,TRUE,"general"}</definedName>
    <definedName name="kyr" hidden="1">{"TAB1",#N/A,TRUE,"GENERAL";"TAB2",#N/A,TRUE,"GENERAL";"TAB3",#N/A,TRUE,"GENERAL";"TAB4",#N/A,TRUE,"GENERAL";"TAB5",#N/A,TRUE,"GENERAL"}</definedName>
    <definedName name="lame" hidden="1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lol" hidden="1">{"TAB1",#N/A,TRUE,"GENERAL";"TAB2",#N/A,TRUE,"GENERAL";"TAB3",#N/A,TRUE,"GENERAL";"TAB4",#N/A,TRUE,"GENERAL";"TAB5",#N/A,TRUE,"GENERAL"}</definedName>
    <definedName name="lplpl" hidden="1">{"via1",#N/A,TRUE,"general";"via2",#N/A,TRUE,"general";"via3",#N/A,TRUE,"general"}</definedName>
    <definedName name="mafdsf" hidden="1">{"via1",#N/A,TRUE,"general";"via2",#N/A,TRUE,"general";"via3",#N/A,TRUE,"general"}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sor" hidden="1">{"via1",#N/A,TRUE,"general";"via2",#N/A,TRUE,"general";"via3",#N/A,TRUE,"general"}</definedName>
    <definedName name="mdd" hidden="1">{"via1",#N/A,TRUE,"general";"via2",#N/A,TRUE,"general";"via3",#N/A,TRUE,"general"}</definedName>
    <definedName name="meg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IVejec" hidden="1">{#N/A,#N/A,FALSE,"Hoja1";#N/A,#N/A,FALSE,"Hoja2"}</definedName>
    <definedName name="MOE" hidden="1">{#N/A,#N/A,FALSE,"Hoja1";#N/A,#N/A,FALSE,"Hoja2"}</definedName>
    <definedName name="n" hidden="1">{"via1",#N/A,TRUE,"general";"via2",#N/A,TRUE,"general";"via3",#N/A,TRUE,"general"}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o9o9" hidden="1">{"via1",#N/A,TRUE,"general";"via2",#N/A,TRUE,"general";"via3",#N/A,TRUE,"general"}</definedName>
    <definedName name="obras" hidden="1">#REF!</definedName>
    <definedName name="obras11" hidden="1">#REF!</definedName>
    <definedName name="OCTUBRE" hidden="1">{#N/A,#N/A,FALSE,"orthoflow";#N/A,#N/A,FALSE,"Miscelaneos";#N/A,#N/A,FALSE,"Instrumentacio";#N/A,#N/A,FALSE,"Electrico";#N/A,#N/A,FALSE,"Valv. Seguridad"}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RIGINAL" hidden="1">{#N/A,#N/A,FALSE,"orthoflow";#N/A,#N/A,FALSE,"Miscelaneos";#N/A,#N/A,FALSE,"Instrumentacio";#N/A,#N/A,FALSE,"Electrico";#N/A,#N/A,FALSE,"Valv. Seguridad"}</definedName>
    <definedName name="OROZCO" hidden="1">[1]INST!#REF!</definedName>
    <definedName name="p0p0" hidden="1">{"via1",#N/A,TRUE,"general";"via2",#N/A,TRUE,"general";"via3",#N/A,TRUE,"general"}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vds" hidden="1">{"TAB1",#N/A,TRUE,"GENERAL";"TAB2",#N/A,TRUE,"GENERAL";"TAB3",#N/A,TRUE,"GENERAL";"TAB4",#N/A,TRUE,"GENERAL";"TAB5",#N/A,TRUE,"GENERAL"}</definedName>
    <definedName name="pouig" hidden="1">{"via1",#N/A,TRUE,"general";"via2",#N/A,TRUE,"general";"via3",#N/A,TRUE,"general"}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IMER" hidden="1">{"via1",#N/A,TRUE,"general";"via2",#N/A,TRUE,"general";"via3",#N/A,TRUE,"general"}</definedName>
    <definedName name="PRIMET" hidden="1">{"TAB1",#N/A,TRUE,"GENERAL";"TAB2",#N/A,TRUE,"GENERAL";"TAB3",#N/A,TRUE,"GENERAL";"TAB4",#N/A,TRUE,"GENERAL";"TAB5",#N/A,TRUE,"GENERAL"}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EALIZO">[6]PRESUPUESTO!$D$2035</definedName>
    <definedName name="rege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JHE" hidden="1">{"via1",#N/A,TRUE,"general";"via2",#N/A,TRUE,"general";"via3",#N/A,TRUE,"general"}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bgfbgdr" hidden="1">{"via1",#N/A,TRUE,"general";"via2",#N/A,TRUE,"general";"via3",#N/A,TRUE,"general"}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olver_adj" localSheetId="0" hidden="1">'PROPUESTA ECONOMICA(Proponente)'!$K$43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'PROPUESTA ECONOMICA(Proponente)'!$K$55</definedName>
    <definedName name="solver_lin" localSheetId="0" hidden="1">2</definedName>
    <definedName name="solver_neg" localSheetId="0" hidden="1">2</definedName>
    <definedName name="solver_num" localSheetId="0" hidden="1">1</definedName>
    <definedName name="solver_nwt" localSheetId="0" hidden="1">1</definedName>
    <definedName name="solver_opt" localSheetId="0" hidden="1">'PROPUESTA ECONOMICA(Proponente)'!$K$55</definedName>
    <definedName name="solver_pre" localSheetId="0" hidden="1">0.000001</definedName>
    <definedName name="solver_rel1" localSheetId="0" hidden="1">2</definedName>
    <definedName name="solver_rhs1" localSheetId="0" hidden="1">'PROPUESTA ECONOMICA(Proponente)'!$K$56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63899000000</definedName>
    <definedName name="srwrwr" hidden="1">{"TAB1",#N/A,TRUE,"GENERAL";"TAB2",#N/A,TRUE,"GENERAL";"TAB3",#N/A,TRUE,"GENERAL";"TAB4",#N/A,TRUE,"GENERAL";"TAB5",#N/A,TRUE,"GENERAL"}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K_1" hidden="1">[4]INST!#REF!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r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jfgjh" hidden="1">{"via1",#N/A,TRUE,"general";"via2",#N/A,TRUE,"general";"via3",#N/A,TRUE,"general"}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j" hidden="1">[3]INST!#REF!</definedName>
    <definedName name="UOUIV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TILIDAD">[6]PRESUPUESTO!$D$2039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fbgnhyt" hidden="1">{"via1",#N/A,TRUE,"general";"via2",#N/A,TRUE,"general";"via3",#N/A,TRUE,"general"}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cxv" hidden="1">{"TAB1",#N/A,TRUE,"GENERAL";"TAB2",#N/A,TRUE,"GENERAL";"TAB3",#N/A,TRUE,"GENERAL";"TAB4",#N/A,TRUE,"GENERAL";"TAB5",#N/A,TRUE,"GENERAL"}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DD" hidden="1">{#N/A,#N/A,FALSE,"orthoflow";#N/A,#N/A,FALSE,"Miscelaneos";#N/A,#N/A,FALSE,"Instrumentacio";#N/A,#N/A,FALSE,"Electrico";#N/A,#N/A,FALSE,"Valv. Seguridad"}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cbvbs" hidden="1">{"TAB1",#N/A,TRUE,"GENERAL";"TAB2",#N/A,TRUE,"GENERAL";"TAB3",#N/A,TRUE,"GENERAL";"TAB4",#N/A,TRUE,"GENERAL";"TAB5",#N/A,TRUE,"GENERAL"}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fg" hidden="1">{"via1",#N/A,TRUE,"general";"via2",#N/A,TRUE,"general";"via3",#N/A,TRUE,"general"}</definedName>
    <definedName name="XXXX" hidden="1">#REF!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29" hidden="1">{"via1",#N/A,TRUE,"general";"via2",#N/A,TRUE,"general";"via3",#N/A,TRUE,"general"}</definedName>
    <definedName name="XZS" hidden="1">#REF!</definedName>
    <definedName name="XZXZV" hidden="1">{"via1",#N/A,TRUE,"general";"via2",#N/A,TRUE,"general";"via3",#N/A,TRUE,"general"}</definedName>
    <definedName name="y6y6" hidden="1">{"via1",#N/A,TRUE,"general";"via2",#N/A,TRUE,"general";"via3",#N/A,TRUE,"general"}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18" i="332" l="1"/>
  <c r="L18" i="332" s="1"/>
  <c r="K19" i="332"/>
  <c r="L19" i="332" s="1"/>
  <c r="K17" i="332"/>
  <c r="L17" i="332" s="1"/>
  <c r="K16" i="332"/>
  <c r="L16" i="332" s="1"/>
  <c r="F63" i="337"/>
  <c r="F60" i="337"/>
  <c r="H53" i="337" a="1"/>
  <c r="H53" i="337" s="1"/>
  <c r="H52" i="337"/>
  <c r="H51" i="337"/>
  <c r="H48" i="337"/>
  <c r="I44" i="337"/>
  <c r="I43" i="337"/>
  <c r="I42" i="337"/>
  <c r="I41" i="337"/>
  <c r="I40" i="337"/>
  <c r="I35" i="337"/>
  <c r="I34" i="337"/>
  <c r="I33" i="337"/>
  <c r="I36" i="337" s="1"/>
  <c r="I28" i="337"/>
  <c r="I27" i="337"/>
  <c r="I26" i="337"/>
  <c r="I25" i="337"/>
  <c r="I19" i="337"/>
  <c r="I29" i="337" s="1"/>
  <c r="D11" i="337"/>
  <c r="D9" i="337"/>
  <c r="L20" i="332" l="1"/>
  <c r="I46" i="337"/>
  <c r="I48" i="337" s="1"/>
  <c r="I49" i="337" s="1"/>
  <c r="I53" i="337" l="1"/>
  <c r="I52" i="337"/>
  <c r="I51" i="337"/>
  <c r="I54" i="337" l="1"/>
  <c r="I56" i="337" s="1"/>
  <c r="K15" i="332" l="1"/>
  <c r="L15" i="332" s="1"/>
  <c r="I31" i="336"/>
  <c r="I25" i="336"/>
  <c r="I19" i="336"/>
  <c r="F54" i="336"/>
  <c r="F51" i="336"/>
  <c r="H44" i="336" a="1"/>
  <c r="H44" i="336" s="1"/>
  <c r="H43" i="336"/>
  <c r="H42" i="336"/>
  <c r="H39" i="336"/>
  <c r="I33" i="336"/>
  <c r="I26" i="336"/>
  <c r="I27" i="336"/>
  <c r="I20" i="336"/>
  <c r="I14" i="336"/>
  <c r="D11" i="336"/>
  <c r="D9" i="336"/>
  <c r="I21" i="336" l="1"/>
  <c r="I35" i="336"/>
  <c r="I37" i="336" l="1"/>
  <c r="I39" i="336" s="1"/>
  <c r="I40" i="336" s="1"/>
  <c r="I44" i="336" s="1"/>
  <c r="I42" i="336" l="1"/>
  <c r="I43" i="336"/>
  <c r="I45" i="336" s="1"/>
  <c r="I47" i="336" s="1"/>
  <c r="E25" i="332" l="1"/>
  <c r="K14" i="332" l="1"/>
  <c r="D14" i="291" l="1"/>
  <c r="C14" i="291"/>
  <c r="D11" i="291"/>
  <c r="D10" i="291"/>
  <c r="B14" i="291"/>
  <c r="N18" i="291" l="1"/>
  <c r="N19" i="291"/>
  <c r="N20" i="291"/>
  <c r="N35" i="291" l="1"/>
  <c r="L13" i="291" l="1"/>
  <c r="B40" i="291" l="1"/>
  <c r="K39" i="291"/>
  <c r="F39" i="291"/>
  <c r="N38" i="291"/>
  <c r="L14" i="332" s="1"/>
  <c r="N9" i="291"/>
  <c r="M9" i="291"/>
  <c r="H9" i="291"/>
  <c r="I6" i="291"/>
  <c r="L21" i="332" l="1"/>
  <c r="L29" i="332" s="1"/>
  <c r="A1" i="337"/>
  <c r="A1" i="337" a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<sst xmlns="http://schemas.openxmlformats.org/spreadsheetml/2006/main" count="279" uniqueCount="164">
  <si>
    <t>Código</t>
  </si>
  <si>
    <t>CCE-EICP-FM-25</t>
  </si>
  <si>
    <t>Versión</t>
  </si>
  <si>
    <t>FORMULARIO 1</t>
  </si>
  <si>
    <t>PRESUPUESTO OFICIAL</t>
  </si>
  <si>
    <t>Nº</t>
  </si>
  <si>
    <t>ITEM DE PAGO</t>
  </si>
  <si>
    <t xml:space="preserve">ESPECIFICACIONES </t>
  </si>
  <si>
    <t>DESCRIPCION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</si>
  <si>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</si>
  <si>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</si>
  <si>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</si>
  <si>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</si>
  <si>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</si>
  <si>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</si>
  <si>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Subtotal</t>
  </si>
  <si>
    <t xml:space="preserve">SUBTOTAL OBRAS </t>
  </si>
  <si>
    <t>SUBTOTAL OBRAS (INCLUYE IVA)</t>
  </si>
  <si>
    <t>VALOR TOTAL</t>
  </si>
  <si>
    <r>
      <rPr>
        <b/>
        <sz val="12"/>
        <rFont val="Arial Narrow"/>
        <family val="2"/>
      </rPr>
      <t xml:space="preserve">NOTA 1: </t>
    </r>
    <r>
      <rPr>
        <sz val="12"/>
        <rFont val="Arial Narrow"/>
        <family val="2"/>
      </rPr>
      <t xml:space="preserve"> Se debe tener en cuenta que el PRECIO UNITARIO incluye el valor de A.I.U. </t>
    </r>
  </si>
  <si>
    <t>PORCENTAJE</t>
  </si>
  <si>
    <r>
      <rPr>
        <b/>
        <sz val="12"/>
        <rFont val="Arial Narrow"/>
        <family val="2"/>
      </rPr>
      <t>NOTA 2:</t>
    </r>
    <r>
      <rPr>
        <sz val="12"/>
        <rFont val="Arial Narrow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</si>
  <si>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ADMINISTRACION</t>
  </si>
  <si>
    <t>A=</t>
  </si>
  <si>
    <r>
      <rPr>
        <b/>
        <sz val="12"/>
        <rFont val="Arial Narrow"/>
        <family val="2"/>
      </rPr>
      <t>NOTA 3:</t>
    </r>
    <r>
      <rPr>
        <sz val="12"/>
        <rFont val="Arial Narrow"/>
        <family val="2"/>
      </rPr>
      <t xml:space="preserve"> El A.I.U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</si>
  <si>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</si>
  <si>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</si>
  <si>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</si>
  <si>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</si>
  <si>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</si>
  <si>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</si>
  <si>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PROPUESTA ECONOMICA</t>
  </si>
  <si>
    <t xml:space="preserve">Cuando el proceso de contratación es estructurado por precios unitarios, la Entidad debe aplicar las notas 1, 2 y 3 del presente formato y las casillas de "Descripción", "Porcentaje" de la Administración, Imprevisto, Utilidad  y total  A.I.U.  resaltadas en color amarillo. </t>
  </si>
  <si>
    <t>[Ofrecimiento del Proponente]</t>
  </si>
  <si>
    <r>
      <t xml:space="preserve">	</t>
    </r>
    <r>
      <rPr>
        <b/>
        <sz val="16"/>
        <rFont val="Arial Narrow"/>
        <family val="2"/>
      </rPr>
      <t>Firma del Proponente o de su Representante Legal</t>
    </r>
  </si>
  <si>
    <t>UTILIDAD</t>
  </si>
  <si>
    <t>Formulario 1 - Propuesta económica  - Documento tipo de selección abreviada de menor cuantía - versión 2</t>
  </si>
  <si>
    <r>
      <t xml:space="preserve">[La entidad puede utilizar este formulario de presentación de </t>
    </r>
    <r>
      <rPr>
        <b/>
        <u/>
        <sz val="11"/>
        <rFont val="Arial Narrow"/>
        <family val="2"/>
      </rPr>
      <t>propuesta económica</t>
    </r>
    <r>
      <rPr>
        <sz val="11"/>
        <rFont val="Arial Narrow"/>
        <family val="2"/>
      </rPr>
      <t xml:space="preserve"> de forma detallada, sin perjuicio que la entidad pueda modificarlo o establecer la presentación de la oferta económica con un formulario distinto al indicado.]
[Los proponentes emplearán el formulario establecido por la entidad para determinar su propuesta económica conforme al Formulario 1 - Presupuesto Oficial publicado por la Entidad]</t>
    </r>
  </si>
  <si>
    <t>UND</t>
  </si>
  <si>
    <t>IMPREVISTOS</t>
  </si>
  <si>
    <t>ITEM</t>
  </si>
  <si>
    <t>MEMORIAS DE CALCULO DE CANTIDADES</t>
  </si>
  <si>
    <t xml:space="preserve">MEMORIAS DE CALCULO CANTIDADES </t>
  </si>
  <si>
    <t>PROYECTO:</t>
  </si>
  <si>
    <t xml:space="preserve">CONTRATISTA:  </t>
  </si>
  <si>
    <t xml:space="preserve">INTERVENTOR: </t>
  </si>
  <si>
    <t>FECHA:</t>
  </si>
  <si>
    <t>N/A</t>
  </si>
  <si>
    <t>CAPITULO:</t>
  </si>
  <si>
    <t>UBICACIÓN</t>
  </si>
  <si>
    <t>Localización</t>
  </si>
  <si>
    <t>Dimensiones</t>
  </si>
  <si>
    <t>Total</t>
  </si>
  <si>
    <t>No.  Elem.</t>
  </si>
  <si>
    <t>Largo</t>
  </si>
  <si>
    <t>Alto</t>
  </si>
  <si>
    <t>EJECUTADO ACTA 1</t>
  </si>
  <si>
    <t>EJECUTADO ACTA 2</t>
  </si>
  <si>
    <t>EJECUTADO PRESENTE ACTA</t>
  </si>
  <si>
    <t>Otanche - Boyacá</t>
  </si>
  <si>
    <t>Ancho</t>
  </si>
  <si>
    <t>TOTAL PRESENTE ACTA</t>
  </si>
  <si>
    <t>Hoja Nov. de 1</t>
  </si>
  <si>
    <t>CACULO:</t>
  </si>
  <si>
    <t xml:space="preserve">Calculó: </t>
  </si>
  <si>
    <t>INFORMACIÓN GENERAL</t>
  </si>
  <si>
    <t>OBJETO :</t>
  </si>
  <si>
    <t>Vo.Bo. Supervisión</t>
  </si>
  <si>
    <t>Vo.Bo. Secretario de Planeación e Infraestructura</t>
  </si>
  <si>
    <t>Vo.Bo. Secretaria de Planeación</t>
  </si>
  <si>
    <t>Contratista:</t>
  </si>
  <si>
    <t>Interventor:</t>
  </si>
  <si>
    <t>Fecha:</t>
  </si>
  <si>
    <t>ENTIDAD:</t>
  </si>
  <si>
    <t xml:space="preserve"> ALCALDÍA MUNICIPAL DE OTANCHE - BOYACÁ</t>
  </si>
  <si>
    <t>OBJETO:</t>
  </si>
  <si>
    <t>ITEM DE PAGO:</t>
  </si>
  <si>
    <t>Ubiucacion:</t>
  </si>
  <si>
    <t>factor de exponjamiento</t>
  </si>
  <si>
    <t>perfilada terreno sectro 2</t>
  </si>
  <si>
    <t>perfilada terreno sectro 3</t>
  </si>
  <si>
    <t>perfilada terreno sectro 4</t>
  </si>
  <si>
    <t>Formulario 1 - Propuesta económica  - Documento tipo de mínima cuantía de obra pública de infraestructura social</t>
  </si>
  <si>
    <t>Versión: 1 de 21 de agosto de 2025</t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</si>
  <si>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</si>
  <si>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ÍTEM DE PAGO</t>
  </si>
  <si>
    <t>DESCRIPCIÓN</t>
  </si>
  <si>
    <t>INCREMENTO X TRANSPORTE</t>
  </si>
  <si>
    <t>GOBERNACIÓN</t>
  </si>
  <si>
    <t xml:space="preserve">    </t>
  </si>
  <si>
    <t>ADMINISTRACIÓN</t>
  </si>
  <si>
    <r>
      <t>[La Entidad puede utilizar este formulario de detalle del</t>
    </r>
    <r>
      <rPr>
        <b/>
        <u/>
        <sz val="10"/>
        <rFont val="Verdana"/>
        <family val="2"/>
      </rPr>
      <t xml:space="preserve"> presupuesto oficial</t>
    </r>
    <r>
      <rPr>
        <sz val="10"/>
        <rFont val="Verdana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
[El presente Formulario aplica para los Procesos de Contratación que tengan como forma de pago precios unitarios. Tratándose de otras modalidades de pago, la Entidad debe ajustarlo cuando corresponde a: precio global, llave en mano, administración delegada, reembolso de gastos o cualquier otra forma de pago.]</t>
    </r>
  </si>
  <si>
    <r>
      <rPr>
        <b/>
        <sz val="10"/>
        <rFont val="Verdana"/>
        <family val="2"/>
      </rPr>
      <t xml:space="preserve">NOTA 1: </t>
    </r>
    <r>
      <rPr>
        <sz val="10"/>
        <rFont val="Verdana"/>
        <family val="2"/>
      </rPr>
      <t xml:space="preserve"> Se debe tener en cuenta que el PRECIO UNITARIO incluye el valor de AIU E INCREMENTO DE TRANSPORTE </t>
    </r>
  </si>
  <si>
    <r>
      <rPr>
        <b/>
        <sz val="10"/>
        <rFont val="Verdana"/>
        <family val="2"/>
      </rPr>
      <t>NOTA 2</t>
    </r>
    <r>
      <rPr>
        <sz val="10"/>
        <rFont val="Verdana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</si>
  <si>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r>
      <rPr>
        <b/>
        <sz val="10"/>
        <rFont val="Verdana"/>
        <family val="2"/>
      </rPr>
      <t>NOTA 3:</t>
    </r>
    <r>
      <rPr>
        <sz val="10"/>
        <rFont val="Verdana"/>
        <family val="2"/>
      </rPr>
      <t xml:space="preserve"> El AIU y su discriminación deben estar en porcentaje (%). </t>
    </r>
  </si>
  <si>
    <t>FORMATO</t>
  </si>
  <si>
    <t>VERSIÓN: 1</t>
  </si>
  <si>
    <t>CÓDIGO: M-PD-ID-F-001</t>
  </si>
  <si>
    <t>GOBERNACIÓN DE BOYACÁ - SECRETARÍA DE INFRAESTRUCTURA PÚBLICA</t>
  </si>
  <si>
    <t>FECHA: 30/abril/2025</t>
  </si>
  <si>
    <t>ANÁLISIS DE PRECIOS UNITARIOS</t>
  </si>
  <si>
    <t>No. CAPÍTULO</t>
  </si>
  <si>
    <t>C A P Í T U L O</t>
  </si>
  <si>
    <t>No. SUB-CAPÍTULO</t>
  </si>
  <si>
    <t>S U B - C A P Í T U L O</t>
  </si>
  <si>
    <t>REF. PRECIO GOB. BOYACÁ</t>
  </si>
  <si>
    <t>DESCRIPCIÓN DE LA ACTIVIDAD</t>
  </si>
  <si>
    <t>Unidad</t>
  </si>
  <si>
    <t>No. ÍTEM PRESUPUESTO</t>
  </si>
  <si>
    <t>1. MATERIAL</t>
  </si>
  <si>
    <t>Descripción</t>
  </si>
  <si>
    <t>Valor Unitario</t>
  </si>
  <si>
    <t>Cantidad</t>
  </si>
  <si>
    <t>Valor parcial</t>
  </si>
  <si>
    <t/>
  </si>
  <si>
    <t>SUBTOTAL MATERIALES</t>
  </si>
  <si>
    <t>2. EQUIPO</t>
  </si>
  <si>
    <t>Vr. Unitario</t>
  </si>
  <si>
    <t>HERRAMIENTA Y EQUIPO MENOR (%M.O.)</t>
  </si>
  <si>
    <t>%</t>
  </si>
  <si>
    <t>SUBTOTAL EQUIPO</t>
  </si>
  <si>
    <t>3. MANO DE OBRA</t>
  </si>
  <si>
    <t>HC</t>
  </si>
  <si>
    <t>SUBTOTAL MANO DE OBRA</t>
  </si>
  <si>
    <t>COSTO DIRECTO</t>
  </si>
  <si>
    <t>INCREMENTO POR DISTANCIA (F.I.D.)</t>
  </si>
  <si>
    <t>TOTAL COSTO DIRECTO + INCREMENTO POR DISTANCIA</t>
  </si>
  <si>
    <t>TOTAL COSTOS INDIRECTOS</t>
  </si>
  <si>
    <t>TOTAL COSTOS ACTIVIDAD (INCLUYE AIU E INCREMENTO POR DISTANCIA)</t>
  </si>
  <si>
    <t>OBSERVACIONES:</t>
  </si>
  <si>
    <t>Realizó</t>
  </si>
  <si>
    <t xml:space="preserve"> </t>
  </si>
  <si>
    <t>Aprobó</t>
  </si>
  <si>
    <t xml:space="preserve">  </t>
  </si>
  <si>
    <t>DEMARCACION DE ESPACIOS DEPORTIVOS CON PINTURA PARA CANCHAS BASE AGUA. (INCLUYE LAVADO DE SUPERFICIE CON ÁCIDO).</t>
  </si>
  <si>
    <t>ML</t>
  </si>
  <si>
    <t>2.18.08</t>
  </si>
  <si>
    <t>NAZARET, PIZARRA, OASIS, SEVILLA, BUSAL, BETANIA</t>
  </si>
  <si>
    <t>IMPREVISTO</t>
  </si>
  <si>
    <t>KG</t>
  </si>
  <si>
    <t>MALLA GALLINERO 1.1/4</t>
  </si>
  <si>
    <t>RLL</t>
  </si>
  <si>
    <t>CUADRILLA DE INSTALACIÓNES (BB)</t>
  </si>
  <si>
    <t>ALAMBRE GALVANIZADO C 12</t>
  </si>
  <si>
    <t>APU</t>
  </si>
  <si>
    <t>SUMINISTRO E INSTALACIÓN ROLLO DE MALLA GALLINERO 1. 1/4</t>
  </si>
  <si>
    <t xml:space="preserve">  SUMINISTRO E INSTALACIÓN ROLLO DE MALLA GALLINERO 1. 1/4</t>
  </si>
  <si>
    <t>TALADRO</t>
  </si>
  <si>
    <t>HORA</t>
  </si>
  <si>
    <t>ANDAMIO TUBULAR NORMALIZADO, TIPO MULTIDIRECCIONAL, DE ACERO GALVANIZADO EN CALIENTE, SEGÚN ISO 9001</t>
  </si>
  <si>
    <t>DIA</t>
  </si>
  <si>
    <t>CUADRILLA DE INSTALACIÓNES ELÉCTRICAS (FF)</t>
  </si>
  <si>
    <t xml:space="preserve">LUMINARIA LED FL TABLETA 200 W LUZ BLANCA </t>
  </si>
  <si>
    <t xml:space="preserve">SUMINISTRO E INSTALACIÓN DE LUMINARIA LED FL TABLETA 200 W LUZ BLANCA </t>
  </si>
  <si>
    <t>}</t>
  </si>
  <si>
    <t xml:space="preserve">1.MANTENIMIENTO  </t>
  </si>
  <si>
    <t xml:space="preserve">MANTENIMIENTO DE CENTROS DEPORTIVOS RURALES DEL MUNICIPIO DE OTANCHE BOYACA 2026 </t>
  </si>
  <si>
    <t>SUMINISTRO E INSTALACIÓN RED DE ALIMENTACION PARA SALIDAS DE ILUMINACION EXTERIOR DE CAJA DE CONEXIÓN A LUMINARIA
EN POSTES EN 3x12AWG. Cu.,</t>
  </si>
  <si>
    <t>7.07.03</t>
  </si>
  <si>
    <t>SUMINISTRO E INSTALACIÓN DE TABLERO DE DISTRIBUCIÓN MONOFÁSICO DE 4 CIRCUITOS</t>
  </si>
  <si>
    <t>2.10.77</t>
  </si>
  <si>
    <t>SUMINISTRO E INSTALACIÓN DE BREAKER TERMOMAGNÉTICO BIPOLAR ENCHUFABLE DE 2 X 20 AMP.</t>
  </si>
  <si>
    <t>2.10.213</t>
  </si>
  <si>
    <t xml:space="preserve">VEINTI TRES MILLONES CIENTO CINCUENTA Y NUEVE MIL TRECIENTOS CUARENTA PESOS  (23.159.340.00) M/CTE.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</si>
</sst>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8">
    <numFmt numFmtId="43" formatCode="_-* #,##0.00_-;\-* #,##0.00_-;_-* &quot;-&quot;??_-;_-@_-"/>
    <numFmt numFmtId="164" formatCode="_-&quot;$&quot;\ * #,##0.00_-;\-&quot;$&quot;\ * #,##0.00_-;_-&quot;$&quot;\ * &quot;-&quot;??_-;_-@_-"/>
    <numFmt numFmtId="165" formatCode="_-&quot;$&quot;* #,##0.00_-;\-&quot;$&quot;* #,##0.00_-;_-&quot;$&quot;* &quot;-&quot;??_-;_-@_-"/>
    <numFmt numFmtId="166" formatCode="_-* #,##0.00\ &quot;€&quot;_-;\-* #,##0.00\ &quot;€&quot;_-;_-* &quot;-&quot;??\ &quot;€&quot;_-;_-@_-"/>
    <numFmt numFmtId="167" formatCode="&quot;$&quot;\ #,##0.00_);\(&quot;$&quot;\ #,##0.00\)"/>
    <numFmt numFmtId="168" formatCode="_(&quot;$&quot;\ * #,##0.00_);_(&quot;$&quot;\ * \(#,##0.00\);_(&quot;$&quot;\ * &quot;-&quot;??_);_(@_)"/>
    <numFmt numFmtId="169" formatCode="_(* #,##0.00_);_(* \(#,##0.00\);_(* &quot;-&quot;??_);_(@_)"/>
    <numFmt numFmtId="170" formatCode="&quot;$&quot;\ #,##0.00;[Red]&quot;$&quot;\ \-#,##0.00"/>
    <numFmt numFmtId="171" formatCode="_ &quot;$&quot;\ * #,##0_ ;_ &quot;$&quot;\ * \-#,##0_ ;_ &quot;$&quot;\ * &quot;-&quot;_ ;_ @_ "/>
    <numFmt numFmtId="172" formatCode="_ &quot;$&quot;\ * #,##0.00_ ;_ &quot;$&quot;\ * \-#,##0.00_ ;_ &quot;$&quot;\ * &quot;-&quot;??_ ;_ @_ "/>
    <numFmt numFmtId="173" formatCode="_ * #,##0.00_ ;_ * \-#,##0.00_ ;_ * &quot;-&quot;??_ ;_ @_ "/>
    <numFmt numFmtId="174" formatCode="#,##0.000"/>
    <numFmt numFmtId="175" formatCode="#,##0.0"/>
    <numFmt numFmtId="176" formatCode="&quot;$&quot;\ #,##0.00"/>
    <numFmt numFmtId="177" formatCode="_-* #,##0.00\ &quot;Pts&quot;_-;\-* #,##0.00\ &quot;Pts&quot;_-;_-* &quot;-&quot;??\ &quot;Pts&quot;_-;_-@_-"/>
    <numFmt numFmtId="178" formatCode="#,##0.0000"/>
    <numFmt numFmtId="179" formatCode="0#.00\ \L\t"/>
    <numFmt numFmtId="180" formatCode="0.0%"/>
    <numFmt numFmtId="181" formatCode="_([$$-240A]\ * #,##0.00_);_([$$-240A]\ * \(#,##0.00\);_([$$-240A]\ * &quot;-&quot;??_);_(@_)"/>
    <numFmt numFmtId="182" formatCode="_([$$-240A]\ * #,##0_);_([$$-240A]\ * \(#,##0\);_([$$-240A]\ * &quot;-&quot;??_);_(@_)"/>
    <numFmt numFmtId="183" formatCode="_-* #,##0.00\ [$€]_-;\-* #,##0.00\ [$€]_-;_-* &quot;-&quot;??\ [$€]_-;_-@_-"/>
    <numFmt numFmtId="184" formatCode="_ [$$-240A]\ * #,##0.00_ ;_ [$$-240A]\ * \-#,##0.00_ ;_ [$$-240A]\ * &quot;-&quot;??_ ;_ @_ "/>
    <numFmt numFmtId="185" formatCode="_ * #,##0_ ;_ * \-#,##0_ ;_ * &quot;-&quot;??_ ;_ @_ "/>
    <numFmt numFmtId="186" formatCode="_-[$$-240A]\ * #,##0.00_ ;_-[$$-240A]\ * \-#,##0.00\ ;_-[$$-240A]\ * &quot;-&quot;??_ ;_-@_ "/>
    <numFmt numFmtId="187" formatCode="_-[$$-240A]* #,##0.00_-;\-[$$-240A]* #,##0.00_-;_-[$$-240A]* &quot;-&quot;??_-;_-@_-"/>
    <numFmt numFmtId="188" formatCode="##0"/>
    <numFmt numFmtId="189" formatCode="0.000"/>
    <numFmt numFmtId="190" formatCode="0.0000"/>
    <numFmt numFmtId="191" formatCode="_-* #,##0\ _P_t_s_-;\-* #,##0\ _P_t_s_-;_-* &quot;-&quot;??\ _P_t_s_-;_-@_-"/>
    <numFmt numFmtId="192" formatCode="0.00%;\-0.00%;&quot;&quot;"/>
    <numFmt numFmtId="193" formatCode="&quot;$&quot;#,##0\ ;\(&quot;$&quot;#,##0\)"/>
    <numFmt numFmtId="194" formatCode="\(0%\)"/>
    <numFmt numFmtId="195" formatCode=";;"/>
    <numFmt numFmtId="196" formatCode="d\ \d\e\ mmmm\ \d\e\ yyyy"/>
    <numFmt numFmtId="197" formatCode="0%;\-0%;&quot;&quot;"/>
    <numFmt numFmtId="198" formatCode="#0&quot;.&quot;000&quot;´&quot;000&quot;.&quot;000"/>
    <numFmt numFmtId="199" formatCode="##0&quot;.&quot;000"/>
    <numFmt numFmtId="200" formatCode="##0&quot;´&quot;000&quot;.&quot;000"/>
    <numFmt numFmtId="201" formatCode="_(&quot;$&quot;\ * #,##0_);_(&quot;$&quot;\ * \(#,##0\);_(&quot;$&quot;\ * &quot;-&quot;??_);_(@_)"/>
    <numFmt numFmtId="202" formatCode="#0&quot;.&quot;"/>
    <numFmt numFmtId="203" formatCode="0.0%;\-0.0%;&quot;&quot;"/>
    <numFmt numFmtId="204" formatCode="dd/mm/yy;@"/>
    <numFmt numFmtId="205" formatCode="_ * #,##0.0_ ;_ * \-#,##0.0_ ;_ * &quot;-&quot;??_ ;_ @_ "/>
    <numFmt numFmtId="206" formatCode="0.0"/>
    <numFmt numFmtId="207" formatCode="&quot; &quot;&quot; &quot;#,##0.00"/>
    <numFmt numFmtId="208" formatCode="&quot;$&quot;#,##0.00"/>
    <numFmt numFmtId="209" formatCode="&quot;$&quot;#,##0"/>
    <numFmt numFmtId="210" formatCode="_(&quot;$&quot;&quot; &quot;* #,##0_);_(&quot;$&quot;&quot; &quot;* \(#,##0\);_(&quot;$&quot;&quot; &quot;* &quot;-&quot;_);_(@_)"/>
  </numFmts>
  <fonts count="78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1"/>
      <name val="Arial Narrow"/>
      <family val="2"/>
    </font>
    <font>
      <b/>
      <sz val="12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b/>
      <sz val="12"/>
      <color rgb="FFFF0000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b/>
      <sz val="16"/>
      <name val="Arial Narrow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b/>
      <u/>
      <sz val="11"/>
      <name val="Arial Narrow"/>
      <family val="2"/>
    </font>
    <font>
      <sz val="12"/>
      <color theme="1"/>
      <name val="Arial Narrow"/>
      <family val="2"/>
    </font>
    <font>
      <b/>
      <sz val="11"/>
      <name val="Arial Narrow"/>
      <family val="2"/>
    </font>
    <font>
      <b/>
      <sz val="16"/>
      <name val="Arial"/>
      <family val="2"/>
    </font>
    <font>
      <b/>
      <sz val="8"/>
      <name val="Tahoma"/>
      <family val="2"/>
    </font>
    <font>
      <sz val="8"/>
      <name val="Tahoma"/>
      <family val="2"/>
    </font>
    <font>
      <b/>
      <sz val="11"/>
      <name val="Tahoma"/>
      <family val="2"/>
    </font>
    <font>
      <sz val="11"/>
      <name val="Tahoma"/>
      <family val="2"/>
    </font>
    <font>
      <b/>
      <sz val="11"/>
      <color indexed="8"/>
      <name val="Tahoma"/>
      <family val="2"/>
    </font>
    <font>
      <b/>
      <sz val="8"/>
      <color indexed="8"/>
      <name val="Tahoma"/>
      <family val="2"/>
    </font>
    <font>
      <b/>
      <sz val="10"/>
      <name val="Tahoma"/>
      <family val="2"/>
    </font>
    <font>
      <b/>
      <sz val="10"/>
      <name val="Arial"/>
      <family val="2"/>
    </font>
    <font>
      <sz val="9"/>
      <name val="Arial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8"/>
      <color rgb="FFFF0000"/>
      <name val="Arial"/>
      <family val="2"/>
    </font>
    <font>
      <sz val="8"/>
      <color rgb="FF00B0F0"/>
      <name val="Arial"/>
      <family val="2"/>
    </font>
    <font>
      <b/>
      <sz val="9"/>
      <name val="Arial"/>
      <family val="2"/>
    </font>
    <font>
      <b/>
      <sz val="9"/>
      <color theme="1"/>
      <name val="Calibri"/>
      <family val="2"/>
      <scheme val="minor"/>
    </font>
    <font>
      <sz val="11"/>
      <name val="Arial"/>
      <family val="2"/>
    </font>
    <font>
      <b/>
      <sz val="7"/>
      <name val="Tahoma"/>
      <family val="2"/>
    </font>
    <font>
      <b/>
      <sz val="7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sz val="11"/>
      <name val="Verdana"/>
      <family val="2"/>
    </font>
    <font>
      <sz val="12"/>
      <name val="Verdana"/>
      <family val="2"/>
    </font>
    <font>
      <sz val="10"/>
      <name val="Verdana"/>
      <family val="2"/>
    </font>
    <font>
      <b/>
      <sz val="10"/>
      <name val="Verdana"/>
      <family val="2"/>
    </font>
    <font>
      <b/>
      <u/>
      <sz val="10"/>
      <name val="Verdana"/>
      <family val="2"/>
    </font>
    <font>
      <sz val="10"/>
      <color theme="1"/>
      <name val="Arial Narrow"/>
      <family val="2"/>
    </font>
    <font>
      <b/>
      <sz val="10"/>
      <color theme="0"/>
      <name val="Verdana"/>
      <family val="2"/>
    </font>
    <font>
      <b/>
      <sz val="14"/>
      <name val="Arial Narrow"/>
      <family val="2"/>
    </font>
    <font>
      <b/>
      <sz val="10"/>
      <name val="Arial Narrow"/>
      <family val="2"/>
    </font>
    <font>
      <b/>
      <i/>
      <sz val="12"/>
      <name val="Arial Narrow"/>
      <family val="2"/>
    </font>
    <font>
      <i/>
      <sz val="12"/>
      <name val="Arial Narrow"/>
      <family val="2"/>
    </font>
    <font>
      <i/>
      <sz val="10"/>
      <name val="Arial Narrow"/>
      <family val="2"/>
    </font>
    <font>
      <b/>
      <i/>
      <sz val="10"/>
      <name val="Arial Narrow"/>
      <family val="2"/>
    </font>
  </fonts>
  <fills count="36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 tint="-0.4999542222357860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5117038483843"/>
        <bgColor indexed="64"/>
      </patternFill>
    </fill>
    <fill>
      <patternFill patternType="solid">
        <fgColor theme="5" tint="0.79995117038483843"/>
        <bgColor indexed="64"/>
      </patternFill>
    </fill>
    <fill>
      <patternFill patternType="solid">
        <fgColor theme="6" tint="0.7999511703848384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16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double">
        <color auto="1"/>
      </bottom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tted">
        <color auto="1"/>
      </left>
      <right/>
      <top style="hair">
        <color auto="1"/>
      </top>
      <bottom style="dotted">
        <color auto="1"/>
      </bottom>
      <diagonal/>
    </border>
    <border>
      <left style="hair">
        <color auto="1"/>
      </left>
      <right style="dotted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dotted">
        <color auto="1"/>
      </bottom>
      <diagonal/>
    </border>
    <border>
      <left style="dotted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hair">
        <color auto="1"/>
      </left>
      <right style="thick">
        <color auto="1"/>
      </right>
      <top style="hair">
        <color auto="1"/>
      </top>
      <bottom/>
      <diagonal/>
    </border>
    <border>
      <left style="thick">
        <color auto="1"/>
      </left>
      <right style="thick">
        <color auto="1"/>
      </right>
      <top style="hair">
        <color auto="1"/>
      </top>
      <bottom/>
      <diagonal/>
    </border>
    <border>
      <left style="thick">
        <color auto="1"/>
      </left>
      <right style="hair">
        <color auto="1"/>
      </right>
      <top style="hair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259">
    <xf numFmtId="0" fontId="0" fillId="0" borderId="0"/>
    <xf numFmtId="203" fontId="63" fillId="0" borderId="0">
      <protection locked="0"/>
    </xf>
    <xf numFmtId="192" fontId="63" fillId="0" borderId="0">
      <protection locked="0"/>
    </xf>
    <xf numFmtId="191" fontId="63" fillId="0" borderId="0">
      <protection locked="0"/>
    </xf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8" fillId="4" borderId="0" applyNumberFormat="0" applyBorder="0" applyAlignment="0" applyProtection="0"/>
    <xf numFmtId="0" fontId="9" fillId="16" borderId="1" applyNumberFormat="0" applyAlignment="0" applyProtection="0"/>
    <xf numFmtId="0" fontId="10" fillId="17" borderId="2" applyNumberFormat="0" applyAlignment="0" applyProtection="0"/>
    <xf numFmtId="0" fontId="11" fillId="0" borderId="3" applyNumberFormat="0" applyFill="0" applyAlignment="0" applyProtection="0"/>
    <xf numFmtId="0" fontId="12" fillId="0" borderId="0" applyNumberFormat="0" applyFill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21" borderId="0" applyNumberFormat="0" applyBorder="0" applyAlignment="0" applyProtection="0"/>
    <xf numFmtId="0" fontId="13" fillId="7" borderId="1" applyNumberFormat="0" applyAlignment="0" applyProtection="0"/>
    <xf numFmtId="0" fontId="23" fillId="0" borderId="0">
      <alignment vertical="top"/>
    </xf>
    <xf numFmtId="183" fontId="63" fillId="0" borderId="0" applyFont="0" applyFill="0" applyBorder="0" applyAlignment="0" applyProtection="0"/>
    <xf numFmtId="0" fontId="14" fillId="3" borderId="0" applyNumberFormat="0" applyBorder="0" applyAlignment="0" applyProtection="0"/>
    <xf numFmtId="173" fontId="63" fillId="0" borderId="0" applyFont="0" applyFill="0" applyBorder="0" applyAlignment="0" applyProtection="0"/>
    <xf numFmtId="2" fontId="4" fillId="0" borderId="4" applyFont="0" applyBorder="0"/>
    <xf numFmtId="173" fontId="63" fillId="0" borderId="0" applyFont="0" applyFill="0" applyBorder="0" applyAlignment="0" applyProtection="0"/>
    <xf numFmtId="173" fontId="63" fillId="0" borderId="0" applyFont="0" applyFill="0" applyBorder="0" applyAlignment="0" applyProtection="0"/>
    <xf numFmtId="173" fontId="63" fillId="0" borderId="0" applyFont="0" applyFill="0" applyBorder="0" applyAlignment="0" applyProtection="0"/>
    <xf numFmtId="171" fontId="63" fillId="0" borderId="0" applyFont="0" applyFill="0" applyBorder="0" applyAlignment="0" applyProtection="0"/>
    <xf numFmtId="171" fontId="63" fillId="0" borderId="0" applyFont="0" applyFill="0" applyBorder="0" applyAlignment="0" applyProtection="0"/>
    <xf numFmtId="173" fontId="63" fillId="0" borderId="0" applyFont="0" applyFill="0" applyBorder="0" applyAlignment="0" applyProtection="0"/>
    <xf numFmtId="169" fontId="63" fillId="0" borderId="0" applyFont="0" applyFill="0" applyBorder="0" applyAlignment="0" applyProtection="0"/>
    <xf numFmtId="178" fontId="63" fillId="0" borderId="0" applyFont="0" applyFill="0" applyBorder="0" applyAlignment="0" applyProtection="0"/>
    <xf numFmtId="175" fontId="63" fillId="0" borderId="0" applyFont="0" applyFill="0" applyBorder="0" applyAlignment="0" applyProtection="0"/>
    <xf numFmtId="175" fontId="63" fillId="0" borderId="0" applyFont="0" applyFill="0" applyBorder="0" applyAlignment="0" applyProtection="0"/>
    <xf numFmtId="175" fontId="63" fillId="0" borderId="0" applyFont="0" applyFill="0" applyBorder="0" applyAlignment="0" applyProtection="0"/>
    <xf numFmtId="178" fontId="63" fillId="0" borderId="0" applyFont="0" applyFill="0" applyBorder="0" applyAlignment="0" applyProtection="0"/>
    <xf numFmtId="174" fontId="63" fillId="0" borderId="0" applyFont="0" applyFill="0" applyBorder="0" applyAlignment="0" applyProtection="0"/>
    <xf numFmtId="169" fontId="6" fillId="0" borderId="0" applyFont="0" applyFill="0" applyBorder="0" applyAlignment="0" applyProtection="0"/>
    <xf numFmtId="174" fontId="63" fillId="0" borderId="0" applyFont="0" applyFill="0" applyBorder="0" applyAlignment="0" applyProtection="0"/>
    <xf numFmtId="169" fontId="63" fillId="0" borderId="0" applyFont="0" applyFill="0" applyBorder="0" applyAlignment="0" applyProtection="0"/>
    <xf numFmtId="169" fontId="63" fillId="0" borderId="0" applyFont="0" applyFill="0" applyBorder="0" applyAlignment="0" applyProtection="0"/>
    <xf numFmtId="173" fontId="63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3" fillId="0" borderId="0" applyFont="0" applyFill="0" applyBorder="0" applyAlignment="0" applyProtection="0"/>
    <xf numFmtId="173" fontId="63" fillId="0" borderId="0" applyFont="0" applyFill="0" applyBorder="0" applyAlignment="0" applyProtection="0"/>
    <xf numFmtId="173" fontId="63" fillId="0" borderId="0" applyFont="0" applyFill="0" applyBorder="0" applyAlignment="0" applyProtection="0"/>
    <xf numFmtId="173" fontId="63" fillId="0" borderId="0" applyFont="0" applyFill="0" applyBorder="0" applyAlignment="0" applyProtection="0"/>
    <xf numFmtId="173" fontId="63" fillId="0" borderId="0" applyFont="0" applyFill="0" applyBorder="0" applyAlignment="0" applyProtection="0"/>
    <xf numFmtId="179" fontId="63" fillId="0" borderId="0" applyFont="0" applyFill="0" applyBorder="0" applyAlignment="0" applyProtection="0"/>
    <xf numFmtId="168" fontId="6" fillId="0" borderId="0" applyFont="0" applyFill="0" applyBorder="0" applyAlignment="0" applyProtection="0"/>
    <xf numFmtId="170" fontId="63" fillId="0" borderId="0" applyFont="0" applyFill="0" applyBorder="0" applyAlignment="0" applyProtection="0"/>
    <xf numFmtId="177" fontId="63" fillId="0" borderId="0" applyFont="0" applyFill="0" applyBorder="0" applyAlignment="0" applyProtection="0"/>
    <xf numFmtId="166" fontId="63" fillId="0" borderId="0" applyFont="0" applyFill="0" applyBorder="0" applyAlignment="0" applyProtection="0"/>
    <xf numFmtId="177" fontId="63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63" fillId="0" borderId="0" applyFont="0" applyFill="0" applyBorder="0" applyAlignment="0" applyProtection="0"/>
    <xf numFmtId="170" fontId="63" fillId="0" borderId="0" applyFont="0" applyFill="0" applyBorder="0" applyAlignment="0" applyProtection="0"/>
    <xf numFmtId="172" fontId="63" fillId="0" borderId="0" applyFont="0" applyFill="0" applyBorder="0" applyAlignment="0" applyProtection="0"/>
    <xf numFmtId="172" fontId="63" fillId="0" borderId="0" applyFont="0" applyFill="0" applyBorder="0" applyAlignment="0" applyProtection="0"/>
    <xf numFmtId="0" fontId="15" fillId="22" borderId="0" applyNumberFormat="0" applyBorder="0" applyAlignment="0" applyProtection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" fillId="0" borderId="0"/>
    <xf numFmtId="0" fontId="3" fillId="0" borderId="0"/>
    <xf numFmtId="0" fontId="3" fillId="0" borderId="0"/>
    <xf numFmtId="0" fontId="63" fillId="0" borderId="0"/>
    <xf numFmtId="0" fontId="63" fillId="0" borderId="0"/>
    <xf numFmtId="0" fontId="63" fillId="0" borderId="0"/>
    <xf numFmtId="0" fontId="63" fillId="23" borderId="5" applyNumberFormat="0" applyFont="0" applyAlignment="0" applyProtection="0"/>
    <xf numFmtId="9" fontId="6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0" fontId="16" fillId="16" borderId="6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20" fillId="0" borderId="7" applyNumberFormat="0" applyFill="0" applyAlignment="0" applyProtection="0"/>
    <xf numFmtId="0" fontId="21" fillId="0" borderId="8" applyNumberFormat="0" applyFill="0" applyAlignment="0" applyProtection="0"/>
    <xf numFmtId="0" fontId="12" fillId="0" borderId="9" applyNumberFormat="0" applyFill="0" applyAlignment="0" applyProtection="0"/>
    <xf numFmtId="0" fontId="19" fillId="0" borderId="0" applyNumberFormat="0" applyFill="0" applyBorder="0" applyAlignment="0" applyProtection="0"/>
    <xf numFmtId="0" fontId="22" fillId="0" borderId="10" applyNumberFormat="0" applyFill="0" applyAlignment="0" applyProtection="0"/>
    <xf numFmtId="173" fontId="63" fillId="0" borderId="0" applyFont="0" applyFill="0" applyBorder="0" applyAlignment="0" applyProtection="0"/>
    <xf numFmtId="0" fontId="63" fillId="0" borderId="0"/>
    <xf numFmtId="9" fontId="63" fillId="0" borderId="0" applyFont="0" applyFill="0" applyBorder="0" applyAlignment="0" applyProtection="0"/>
    <xf numFmtId="0" fontId="63" fillId="0" borderId="0"/>
    <xf numFmtId="177" fontId="63" fillId="0" borderId="0" applyFont="0" applyFill="0" applyBorder="0" applyAlignment="0" applyProtection="0"/>
    <xf numFmtId="0" fontId="3" fillId="0" borderId="0"/>
    <xf numFmtId="0" fontId="63" fillId="0" borderId="0"/>
    <xf numFmtId="0" fontId="63" fillId="0" borderId="0"/>
    <xf numFmtId="0" fontId="3" fillId="0" borderId="0"/>
    <xf numFmtId="43" fontId="3" fillId="0" borderId="0" applyFont="0" applyFill="0" applyBorder="0" applyAlignment="0" applyProtection="0"/>
    <xf numFmtId="0" fontId="63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8" fillId="4" borderId="0" applyNumberFormat="0" applyBorder="0" applyAlignment="0" applyProtection="0"/>
    <xf numFmtId="0" fontId="9" fillId="16" borderId="1" applyNumberFormat="0" applyAlignment="0" applyProtection="0"/>
    <xf numFmtId="0" fontId="63" fillId="0" borderId="0"/>
    <xf numFmtId="0" fontId="10" fillId="17" borderId="2" applyNumberFormat="0" applyAlignment="0" applyProtection="0"/>
    <xf numFmtId="0" fontId="11" fillId="0" borderId="3" applyNumberFormat="0" applyFill="0" applyAlignment="0" applyProtection="0"/>
    <xf numFmtId="188" fontId="4" fillId="0" borderId="11">
      <alignment horizontal="right"/>
    </xf>
    <xf numFmtId="188" fontId="4" fillId="0" borderId="11">
      <alignment horizontal="right"/>
    </xf>
    <xf numFmtId="2" fontId="4" fillId="0" borderId="0"/>
    <xf numFmtId="2" fontId="4" fillId="0" borderId="0"/>
    <xf numFmtId="2" fontId="4" fillId="0" borderId="0"/>
    <xf numFmtId="189" fontId="4" fillId="0" borderId="0"/>
    <xf numFmtId="189" fontId="4" fillId="0" borderId="0"/>
    <xf numFmtId="189" fontId="4" fillId="0" borderId="0"/>
    <xf numFmtId="190" fontId="5" fillId="0" borderId="0"/>
    <xf numFmtId="190" fontId="5" fillId="0" borderId="0"/>
    <xf numFmtId="190" fontId="5" fillId="0" borderId="0"/>
    <xf numFmtId="188" fontId="4" fillId="0" borderId="11">
      <alignment horizontal="right"/>
    </xf>
    <xf numFmtId="3" fontId="30" fillId="0" borderId="0" applyFont="0" applyFill="0" applyBorder="0" applyAlignment="0" applyProtection="0"/>
    <xf numFmtId="193" fontId="30" fillId="0" borderId="0" applyFont="0" applyFill="0" applyBorder="0" applyAlignment="0" applyProtection="0"/>
    <xf numFmtId="194" fontId="63" fillId="0" borderId="0">
      <protection locked="0"/>
    </xf>
    <xf numFmtId="0" fontId="12" fillId="0" borderId="0" applyNumberFormat="0" applyFill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21" borderId="0" applyNumberFormat="0" applyBorder="0" applyAlignment="0" applyProtection="0"/>
    <xf numFmtId="0" fontId="13" fillId="7" borderId="1" applyNumberFormat="0" applyAlignment="0" applyProtection="0"/>
    <xf numFmtId="195" fontId="31" fillId="0" borderId="0">
      <protection locked="0"/>
    </xf>
    <xf numFmtId="195" fontId="31" fillId="0" borderId="0">
      <protection locked="0"/>
    </xf>
    <xf numFmtId="195" fontId="31" fillId="0" borderId="0">
      <protection locked="0"/>
    </xf>
    <xf numFmtId="195" fontId="31" fillId="0" borderId="0">
      <protection locked="0"/>
    </xf>
    <xf numFmtId="195" fontId="31" fillId="0" borderId="0">
      <protection locked="0"/>
    </xf>
    <xf numFmtId="195" fontId="31" fillId="0" borderId="0">
      <protection locked="0"/>
    </xf>
    <xf numFmtId="195" fontId="31" fillId="0" borderId="0">
      <protection locked="0"/>
    </xf>
    <xf numFmtId="196" fontId="63" fillId="0" borderId="0">
      <protection locked="0"/>
    </xf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197" fontId="63" fillId="0" borderId="0">
      <protection locked="0"/>
    </xf>
    <xf numFmtId="197" fontId="63" fillId="0" borderId="0">
      <protection locked="0"/>
    </xf>
    <xf numFmtId="0" fontId="14" fillId="3" borderId="0" applyNumberFormat="0" applyBorder="0" applyAlignment="0" applyProtection="0"/>
    <xf numFmtId="198" fontId="4" fillId="0" borderId="0">
      <alignment horizontal="right"/>
    </xf>
    <xf numFmtId="198" fontId="4" fillId="0" borderId="0">
      <alignment horizontal="right"/>
    </xf>
    <xf numFmtId="198" fontId="4" fillId="0" borderId="0">
      <alignment horizontal="right"/>
    </xf>
    <xf numFmtId="199" fontId="4" fillId="0" borderId="0" applyFont="0" applyFill="0" applyBorder="0"/>
    <xf numFmtId="199" fontId="4" fillId="0" borderId="0" applyFont="0" applyFill="0" applyBorder="0"/>
    <xf numFmtId="2" fontId="4" fillId="0" borderId="4" applyFont="0" applyBorder="0"/>
    <xf numFmtId="169" fontId="6" fillId="0" borderId="0" applyFont="0" applyFill="0" applyBorder="0" applyAlignment="0" applyProtection="0"/>
    <xf numFmtId="173" fontId="63" fillId="0" borderId="0" applyFont="0" applyFill="0" applyBorder="0" applyAlignment="0" applyProtection="0"/>
    <xf numFmtId="169" fontId="63" fillId="0" borderId="0" applyFont="0" applyFill="0" applyBorder="0" applyAlignment="0" applyProtection="0"/>
    <xf numFmtId="169" fontId="34" fillId="0" borderId="0" applyFont="0" applyFill="0" applyBorder="0" applyAlignment="0" applyProtection="0"/>
    <xf numFmtId="169" fontId="34" fillId="0" borderId="0" applyFont="0" applyFill="0" applyBorder="0" applyAlignment="0" applyProtection="0"/>
    <xf numFmtId="169" fontId="34" fillId="0" borderId="0" applyFont="0" applyFill="0" applyBorder="0" applyAlignment="0" applyProtection="0"/>
    <xf numFmtId="200" fontId="4" fillId="0" borderId="0">
      <alignment horizontal="right"/>
    </xf>
    <xf numFmtId="200" fontId="4" fillId="0" borderId="0">
      <alignment horizontal="right"/>
    </xf>
    <xf numFmtId="200" fontId="4" fillId="0" borderId="0">
      <alignment horizontal="right"/>
    </xf>
    <xf numFmtId="201" fontId="63" fillId="0" borderId="0" applyFont="0" applyFill="0" applyBorder="0" applyAlignment="0" applyProtection="0"/>
    <xf numFmtId="201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8" fontId="63" fillId="0" borderId="0" applyFont="0" applyFill="0" applyBorder="0" applyAlignment="0" applyProtection="0"/>
    <xf numFmtId="201" fontId="63" fillId="0" borderId="0" applyFont="0" applyFill="0" applyBorder="0" applyAlignment="0" applyProtection="0"/>
    <xf numFmtId="201" fontId="63" fillId="0" borderId="0" applyFont="0" applyFill="0" applyBorder="0" applyAlignment="0" applyProtection="0"/>
    <xf numFmtId="201" fontId="63" fillId="0" borderId="0" applyFont="0" applyFill="0" applyBorder="0" applyAlignment="0" applyProtection="0"/>
    <xf numFmtId="201" fontId="63" fillId="0" borderId="0" applyFont="0" applyFill="0" applyBorder="0" applyAlignment="0" applyProtection="0"/>
    <xf numFmtId="201" fontId="63" fillId="0" borderId="0" applyFont="0" applyFill="0" applyBorder="0" applyAlignment="0" applyProtection="0"/>
    <xf numFmtId="201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8" fontId="6" fillId="0" borderId="0" applyFont="0" applyFill="0" applyBorder="0" applyAlignment="0" applyProtection="0"/>
    <xf numFmtId="193" fontId="35" fillId="0" borderId="0" applyFont="0" applyFill="0" applyBorder="0" applyAlignment="0" applyProtection="0"/>
    <xf numFmtId="0" fontId="15" fillId="22" borderId="0" applyNumberFormat="0" applyBorder="0" applyAlignment="0" applyProtection="0"/>
    <xf numFmtId="202" fontId="4" fillId="0" borderId="0" applyFont="0" applyFill="0" applyBorder="0"/>
    <xf numFmtId="202" fontId="4" fillId="0" borderId="0" applyFont="0" applyFill="0" applyBorder="0"/>
    <xf numFmtId="0" fontId="63" fillId="0" borderId="0"/>
    <xf numFmtId="0" fontId="63" fillId="0" borderId="0"/>
    <xf numFmtId="0" fontId="34" fillId="0" borderId="0"/>
    <xf numFmtId="0" fontId="3" fillId="0" borderId="0"/>
    <xf numFmtId="0" fontId="34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36" fillId="0" borderId="0"/>
    <xf numFmtId="0" fontId="63" fillId="0" borderId="0"/>
    <xf numFmtId="0" fontId="63" fillId="23" borderId="5" applyNumberFormat="0" applyFont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34" fillId="0" borderId="0" applyFont="0" applyFill="0" applyBorder="0" applyAlignment="0" applyProtection="0"/>
    <xf numFmtId="0" fontId="37" fillId="0" borderId="0">
      <alignment vertical="top"/>
    </xf>
    <xf numFmtId="0" fontId="16" fillId="16" borderId="6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20" fillId="0" borderId="7" applyNumberFormat="0" applyFill="0" applyAlignment="0" applyProtection="0"/>
    <xf numFmtId="0" fontId="21" fillId="0" borderId="8" applyNumberFormat="0" applyFill="0" applyAlignment="0" applyProtection="0"/>
    <xf numFmtId="0" fontId="12" fillId="0" borderId="9" applyNumberFormat="0" applyFill="0" applyAlignment="0" applyProtection="0"/>
    <xf numFmtId="0" fontId="19" fillId="0" borderId="0" applyNumberFormat="0" applyFill="0" applyBorder="0" applyAlignment="0" applyProtection="0"/>
    <xf numFmtId="197" fontId="63" fillId="0" borderId="12">
      <protection locked="0"/>
    </xf>
    <xf numFmtId="164" fontId="63" fillId="0" borderId="0" applyFont="0" applyFill="0" applyBorder="0" applyAlignment="0" applyProtection="0"/>
    <xf numFmtId="0" fontId="64" fillId="0" borderId="0" applyNumberFormat="0" applyFill="0" applyBorder="0" applyAlignment="0" applyProtection="0">
      <alignment vertical="top"/>
      <protection locked="0"/>
    </xf>
    <xf numFmtId="0" fontId="2" fillId="0" borderId="0"/>
    <xf numFmtId="164" fontId="2" fillId="0" borderId="0" applyFont="0" applyFill="0" applyBorder="0" applyAlignment="0" applyProtection="0"/>
    <xf numFmtId="173" fontId="63" fillId="0" borderId="0" applyFont="0" applyFill="0" applyBorder="0" applyAlignment="0" applyProtection="0"/>
    <xf numFmtId="210" fontId="1" fillId="0" borderId="0" applyFont="0" applyFill="0" applyBorder="0" applyAlignment="0" applyProtection="0"/>
  </cellStyleXfs>
  <cellXfs count="718">
    <xf numFmtId="0" fontId="0" fillId="0" borderId="0" xfId="0"/>
    <xf numFmtId="0" fontId="24" fillId="0" borderId="0" xfId="91" applyFont="1"/>
    <xf numFmtId="0" fontId="24" fillId="0" borderId="0" xfId="91" applyFont="1" applyAlignment="1">
      <alignment horizontal="center"/>
    </xf>
    <xf numFmtId="0" fontId="27" fillId="0" borderId="0" xfId="92" applyFont="1"/>
    <xf numFmtId="0" fontId="26" fillId="0" borderId="0" xfId="92" applyFont="1"/>
    <xf numFmtId="0" fontId="28" fillId="0" borderId="0" xfId="91" applyFont="1"/>
    <xf numFmtId="0" fontId="28" fillId="0" borderId="0" xfId="91" applyFont="1" applyAlignment="1">
      <alignment horizontal="center"/>
    </xf>
    <xf numFmtId="0" fontId="28" fillId="0" borderId="13" xfId="91" applyFont="1" applyBorder="1"/>
    <xf numFmtId="0" fontId="28" fillId="0" borderId="14" xfId="91" applyFont="1" applyBorder="1"/>
    <xf numFmtId="0" fontId="25" fillId="0" borderId="15" xfId="127" applyFont="1" applyBorder="1" applyAlignment="1">
      <alignment horizontal="center" vertical="center" wrapText="1"/>
    </xf>
    <xf numFmtId="0" fontId="25" fillId="24" borderId="16" xfId="75" applyFont="1" applyFill="1" applyBorder="1" applyAlignment="1">
      <alignment vertical="center"/>
    </xf>
    <xf numFmtId="0" fontId="25" fillId="24" borderId="17" xfId="75" applyFont="1" applyFill="1" applyBorder="1" applyAlignment="1">
      <alignment vertical="center"/>
    </xf>
    <xf numFmtId="0" fontId="25" fillId="24" borderId="18" xfId="75" applyFont="1" applyFill="1" applyBorder="1" applyAlignment="1">
      <alignment vertical="center"/>
    </xf>
    <xf numFmtId="0" fontId="28" fillId="0" borderId="19" xfId="75" applyFont="1" applyBorder="1" applyAlignment="1">
      <alignment horizontal="center" vertical="center"/>
    </xf>
    <xf numFmtId="0" fontId="28" fillId="0" borderId="20" xfId="75" applyFont="1" applyBorder="1" applyAlignment="1">
      <alignment horizontal="center" vertical="center"/>
    </xf>
    <xf numFmtId="0" fontId="28" fillId="0" borderId="20" xfId="75" applyFont="1" applyBorder="1" applyAlignment="1">
      <alignment horizontal="left" vertical="center" wrapText="1"/>
    </xf>
    <xf numFmtId="0" fontId="28" fillId="0" borderId="20" xfId="75" applyFont="1" applyBorder="1" applyAlignment="1">
      <alignment horizontal="center" vertical="center" wrapText="1"/>
    </xf>
    <xf numFmtId="4" fontId="28" fillId="0" borderId="20" xfId="42" applyNumberFormat="1" applyFont="1" applyBorder="1" applyAlignment="1">
      <alignment vertical="center" wrapText="1"/>
    </xf>
    <xf numFmtId="167" fontId="28" fillId="0" borderId="20" xfId="65" applyNumberFormat="1" applyFont="1" applyBorder="1" applyAlignment="1">
      <alignment horizontal="right" vertical="center" wrapText="1"/>
    </xf>
    <xf numFmtId="167" fontId="28" fillId="0" borderId="21" xfId="65" applyNumberFormat="1" applyFont="1" applyBorder="1" applyAlignment="1">
      <alignment horizontal="right" vertical="center" wrapText="1"/>
    </xf>
    <xf numFmtId="0" fontId="28" fillId="0" borderId="22" xfId="75" applyFont="1" applyBorder="1" applyAlignment="1">
      <alignment horizontal="left" vertical="center"/>
    </xf>
    <xf numFmtId="0" fontId="28" fillId="0" borderId="23" xfId="75" applyFont="1" applyBorder="1" applyAlignment="1">
      <alignment horizontal="center" vertical="center"/>
    </xf>
    <xf numFmtId="0" fontId="28" fillId="0" borderId="23" xfId="75" applyFont="1" applyBorder="1" applyAlignment="1">
      <alignment horizontal="left" vertical="center" wrapText="1"/>
    </xf>
    <xf numFmtId="167" fontId="28" fillId="0" borderId="24" xfId="65" applyNumberFormat="1" applyFont="1" applyBorder="1" applyAlignment="1">
      <alignment horizontal="right" vertical="center" wrapText="1"/>
    </xf>
    <xf numFmtId="176" fontId="25" fillId="0" borderId="25" xfId="42" applyNumberFormat="1" applyFont="1" applyBorder="1" applyAlignment="1">
      <alignment horizontal="right" vertical="center"/>
    </xf>
    <xf numFmtId="0" fontId="28" fillId="0" borderId="26" xfId="75" applyFont="1" applyBorder="1" applyAlignment="1">
      <alignment horizontal="center" vertical="center"/>
    </xf>
    <xf numFmtId="167" fontId="28" fillId="0" borderId="27" xfId="65" applyNumberFormat="1" applyFont="1" applyBorder="1" applyAlignment="1">
      <alignment horizontal="right" vertical="center" wrapText="1"/>
    </xf>
    <xf numFmtId="0" fontId="28" fillId="0" borderId="20" xfId="76" applyFont="1" applyBorder="1" applyAlignment="1">
      <alignment horizontal="center" vertical="center"/>
    </xf>
    <xf numFmtId="0" fontId="28" fillId="0" borderId="20" xfId="76" applyFont="1" applyBorder="1" applyAlignment="1">
      <alignment horizontal="left" vertical="center" wrapText="1"/>
    </xf>
    <xf numFmtId="0" fontId="28" fillId="0" borderId="23" xfId="76" applyFont="1" applyBorder="1" applyAlignment="1">
      <alignment horizontal="center" vertical="center"/>
    </xf>
    <xf numFmtId="0" fontId="28" fillId="0" borderId="23" xfId="76" applyFont="1" applyBorder="1" applyAlignment="1">
      <alignment horizontal="left" vertical="center" wrapText="1"/>
    </xf>
    <xf numFmtId="0" fontId="28" fillId="0" borderId="20" xfId="76" applyFont="1" applyBorder="1" applyAlignment="1">
      <alignment horizontal="left" vertical="center"/>
    </xf>
    <xf numFmtId="0" fontId="28" fillId="0" borderId="20" xfId="136" applyFont="1" applyBorder="1" applyAlignment="1">
      <alignment horizontal="center" vertical="center"/>
    </xf>
    <xf numFmtId="0" fontId="28" fillId="0" borderId="20" xfId="136" applyFont="1" applyBorder="1" applyAlignment="1">
      <alignment horizontal="left" vertical="center" wrapText="1"/>
    </xf>
    <xf numFmtId="0" fontId="28" fillId="0" borderId="23" xfId="91" applyFont="1" applyBorder="1"/>
    <xf numFmtId="0" fontId="28" fillId="0" borderId="23" xfId="91" applyFont="1" applyBorder="1" applyAlignment="1">
      <alignment horizontal="center"/>
    </xf>
    <xf numFmtId="167" fontId="28" fillId="0" borderId="20" xfId="65" quotePrefix="1" applyNumberFormat="1" applyFont="1" applyBorder="1" applyAlignment="1">
      <alignment horizontal="right" vertical="center" wrapText="1"/>
    </xf>
    <xf numFmtId="0" fontId="28" fillId="0" borderId="28" xfId="75" applyFont="1" applyBorder="1" applyAlignment="1">
      <alignment horizontal="left" vertical="center"/>
    </xf>
    <xf numFmtId="167" fontId="28" fillId="0" borderId="29" xfId="65" applyNumberFormat="1" applyFont="1" applyBorder="1" applyAlignment="1">
      <alignment horizontal="right" vertical="center" wrapText="1"/>
    </xf>
    <xf numFmtId="176" fontId="25" fillId="0" borderId="30" xfId="42" applyNumberFormat="1" applyFont="1" applyBorder="1" applyAlignment="1">
      <alignment horizontal="right" vertical="center"/>
    </xf>
    <xf numFmtId="2" fontId="28" fillId="0" borderId="23" xfId="75" applyNumberFormat="1" applyFont="1" applyBorder="1" applyAlignment="1">
      <alignment horizontal="center" vertical="center"/>
    </xf>
    <xf numFmtId="0" fontId="28" fillId="0" borderId="23" xfId="75" applyFont="1" applyBorder="1" applyAlignment="1">
      <alignment horizontal="left" vertical="center"/>
    </xf>
    <xf numFmtId="0" fontId="28" fillId="0" borderId="0" xfId="92" applyFont="1"/>
    <xf numFmtId="0" fontId="28" fillId="0" borderId="13" xfId="92" applyFont="1" applyBorder="1"/>
    <xf numFmtId="187" fontId="25" fillId="24" borderId="18" xfId="75" applyNumberFormat="1" applyFont="1" applyFill="1" applyBorder="1" applyAlignment="1">
      <alignment vertical="center"/>
    </xf>
    <xf numFmtId="0" fontId="28" fillId="0" borderId="14" xfId="92" applyFont="1" applyBorder="1"/>
    <xf numFmtId="0" fontId="25" fillId="0" borderId="31" xfId="129" applyFont="1" applyBorder="1" applyAlignment="1">
      <alignment horizontal="left" vertical="center" wrapText="1"/>
    </xf>
    <xf numFmtId="0" fontId="28" fillId="0" borderId="31" xfId="129" applyFont="1" applyBorder="1" applyAlignment="1">
      <alignment horizontal="left" vertical="center"/>
    </xf>
    <xf numFmtId="0" fontId="25" fillId="0" borderId="32" xfId="81" applyFont="1" applyBorder="1" applyAlignment="1">
      <alignment vertical="center"/>
    </xf>
    <xf numFmtId="182" fontId="28" fillId="0" borderId="14" xfId="92" applyNumberFormat="1" applyFont="1" applyBorder="1"/>
    <xf numFmtId="184" fontId="28" fillId="0" borderId="14" xfId="92" applyNumberFormat="1" applyFont="1" applyBorder="1"/>
    <xf numFmtId="0" fontId="28" fillId="0" borderId="20" xfId="127" applyFont="1" applyBorder="1" applyAlignment="1">
      <alignment horizontal="center" vertical="center"/>
    </xf>
    <xf numFmtId="0" fontId="29" fillId="0" borderId="33" xfId="129" applyFont="1" applyBorder="1" applyAlignment="1">
      <alignment horizontal="right" vertical="center"/>
    </xf>
    <xf numFmtId="181" fontId="28" fillId="0" borderId="34" xfId="130" applyNumberFormat="1" applyFont="1" applyBorder="1" applyAlignment="1">
      <alignment vertical="center"/>
    </xf>
    <xf numFmtId="180" fontId="28" fillId="0" borderId="35" xfId="130" applyNumberFormat="1" applyFont="1" applyBorder="1" applyAlignment="1">
      <alignment horizontal="center" vertical="center"/>
    </xf>
    <xf numFmtId="0" fontId="25" fillId="0" borderId="35" xfId="129" applyFont="1" applyBorder="1" applyAlignment="1">
      <alignment vertical="center"/>
    </xf>
    <xf numFmtId="0" fontId="25" fillId="0" borderId="36" xfId="129" applyFont="1" applyBorder="1" applyAlignment="1">
      <alignment horizontal="right" vertical="center"/>
    </xf>
    <xf numFmtId="181" fontId="28" fillId="0" borderId="21" xfId="130" applyNumberFormat="1" applyFont="1" applyBorder="1" applyAlignment="1">
      <alignment vertical="center"/>
    </xf>
    <xf numFmtId="9" fontId="28" fillId="0" borderId="35" xfId="130" applyNumberFormat="1" applyFont="1" applyBorder="1" applyAlignment="1">
      <alignment horizontal="center" vertical="center"/>
    </xf>
    <xf numFmtId="181" fontId="28" fillId="0" borderId="35" xfId="130" applyNumberFormat="1" applyFont="1" applyBorder="1" applyAlignment="1">
      <alignment vertical="center"/>
    </xf>
    <xf numFmtId="0" fontId="28" fillId="0" borderId="36" xfId="129" applyFont="1" applyBorder="1" applyAlignment="1">
      <alignment vertical="center"/>
    </xf>
    <xf numFmtId="0" fontId="25" fillId="0" borderId="31" xfId="129" applyFont="1" applyBorder="1" applyAlignment="1">
      <alignment horizontal="left" vertical="center"/>
    </xf>
    <xf numFmtId="181" fontId="25" fillId="0" borderId="21" xfId="130" applyNumberFormat="1" applyFont="1" applyBorder="1" applyAlignment="1">
      <alignment vertical="center"/>
    </xf>
    <xf numFmtId="0" fontId="28" fillId="0" borderId="36" xfId="129" applyFont="1" applyBorder="1" applyAlignment="1">
      <alignment horizontal="right" vertical="center"/>
    </xf>
    <xf numFmtId="0" fontId="25" fillId="0" borderId="37" xfId="129" applyFont="1" applyBorder="1" applyAlignment="1">
      <alignment horizontal="left" vertical="center"/>
    </xf>
    <xf numFmtId="9" fontId="28" fillId="0" borderId="38" xfId="130" applyNumberFormat="1" applyFont="1" applyBorder="1" applyAlignment="1">
      <alignment horizontal="center" vertical="center"/>
    </xf>
    <xf numFmtId="181" fontId="25" fillId="0" borderId="38" xfId="130" applyNumberFormat="1" applyFont="1" applyBorder="1" applyAlignment="1">
      <alignment vertical="center"/>
    </xf>
    <xf numFmtId="0" fontId="28" fillId="0" borderId="39" xfId="129" applyFont="1" applyBorder="1" applyAlignment="1">
      <alignment vertical="center"/>
    </xf>
    <xf numFmtId="0" fontId="24" fillId="0" borderId="13" xfId="91" applyFont="1" applyBorder="1"/>
    <xf numFmtId="0" fontId="24" fillId="0" borderId="14" xfId="91" applyFont="1" applyBorder="1"/>
    <xf numFmtId="0" fontId="28" fillId="0" borderId="31" xfId="129" applyFont="1" applyBorder="1" applyAlignment="1">
      <alignment horizontal="left" vertical="center" wrapText="1"/>
    </xf>
    <xf numFmtId="0" fontId="28" fillId="0" borderId="26" xfId="136" applyFont="1" applyBorder="1" applyAlignment="1">
      <alignment horizontal="center" vertical="center"/>
    </xf>
    <xf numFmtId="0" fontId="28" fillId="0" borderId="20" xfId="136" applyFont="1" applyBorder="1" applyAlignment="1">
      <alignment horizontal="left" vertical="center"/>
    </xf>
    <xf numFmtId="0" fontId="28" fillId="25" borderId="0" xfId="91" applyFont="1" applyFill="1"/>
    <xf numFmtId="0" fontId="28" fillId="25" borderId="13" xfId="91" applyFont="1" applyFill="1" applyBorder="1"/>
    <xf numFmtId="0" fontId="24" fillId="25" borderId="0" xfId="91" applyFont="1" applyFill="1"/>
    <xf numFmtId="0" fontId="28" fillId="25" borderId="14" xfId="91" applyFont="1" applyFill="1" applyBorder="1"/>
    <xf numFmtId="9" fontId="28" fillId="26" borderId="21" xfId="97" applyFont="1" applyFill="1" applyBorder="1" applyAlignment="1">
      <alignment horizontal="center" vertical="center"/>
    </xf>
    <xf numFmtId="186" fontId="25" fillId="27" borderId="27" xfId="63" applyNumberFormat="1" applyFont="1" applyFill="1" applyBorder="1" applyAlignment="1">
      <alignment horizontal="center" vertical="center"/>
    </xf>
    <xf numFmtId="186" fontId="25" fillId="27" borderId="20" xfId="63" applyNumberFormat="1" applyFont="1" applyFill="1" applyBorder="1" applyAlignment="1">
      <alignment horizontal="center" vertical="center"/>
    </xf>
    <xf numFmtId="0" fontId="28" fillId="25" borderId="0" xfId="131" applyFont="1" applyFill="1" applyAlignment="1">
      <alignment horizontal="center" vertical="center" wrapText="1"/>
    </xf>
    <xf numFmtId="0" fontId="25" fillId="25" borderId="40" xfId="131" applyFont="1" applyFill="1" applyBorder="1" applyAlignment="1">
      <alignment horizontal="center" vertical="center" wrapText="1"/>
    </xf>
    <xf numFmtId="0" fontId="39" fillId="0" borderId="0" xfId="0" applyFont="1" applyAlignment="1">
      <alignment horizontal="left"/>
    </xf>
    <xf numFmtId="0" fontId="40" fillId="0" borderId="0" xfId="0" applyFont="1" applyAlignment="1">
      <alignment horizontal="left"/>
    </xf>
    <xf numFmtId="0" fontId="28" fillId="0" borderId="0" xfId="75" applyFont="1" applyAlignment="1">
      <alignment horizontal="center" vertical="center"/>
    </xf>
    <xf numFmtId="0" fontId="28" fillId="0" borderId="0" xfId="75" applyFont="1" applyAlignment="1">
      <alignment horizontal="left" vertical="center" wrapText="1"/>
    </xf>
    <xf numFmtId="49" fontId="25" fillId="0" borderId="0" xfId="132" applyNumberFormat="1" applyFont="1" applyAlignment="1">
      <alignment horizontal="right" vertical="center"/>
    </xf>
    <xf numFmtId="186" fontId="25" fillId="0" borderId="0" xfId="132" applyNumberFormat="1" applyFont="1" applyAlignment="1">
      <alignment vertical="center"/>
    </xf>
    <xf numFmtId="0" fontId="28" fillId="0" borderId="0" xfId="129" applyFont="1"/>
    <xf numFmtId="0" fontId="28" fillId="0" borderId="0" xfId="129" applyFont="1" applyAlignment="1">
      <alignment horizontal="center"/>
    </xf>
    <xf numFmtId="0" fontId="28" fillId="0" borderId="0" xfId="127" applyFont="1" applyAlignment="1">
      <alignment horizontal="center" vertical="center"/>
    </xf>
    <xf numFmtId="2" fontId="28" fillId="0" borderId="0" xfId="129" applyNumberFormat="1" applyFont="1"/>
    <xf numFmtId="181" fontId="28" fillId="0" borderId="0" xfId="130" applyNumberFormat="1" applyFont="1" applyBorder="1"/>
    <xf numFmtId="39" fontId="25" fillId="0" borderId="0" xfId="130" applyNumberFormat="1" applyFont="1" applyBorder="1" applyAlignment="1">
      <alignment vertical="center"/>
    </xf>
    <xf numFmtId="0" fontId="28" fillId="0" borderId="41" xfId="92" applyFont="1" applyBorder="1"/>
    <xf numFmtId="0" fontId="28" fillId="0" borderId="42" xfId="91" applyFont="1" applyBorder="1"/>
    <xf numFmtId="0" fontId="28" fillId="0" borderId="42" xfId="91" applyFont="1" applyBorder="1" applyAlignment="1">
      <alignment horizontal="center"/>
    </xf>
    <xf numFmtId="185" fontId="28" fillId="0" borderId="42" xfId="37" applyNumberFormat="1" applyFont="1" applyBorder="1"/>
    <xf numFmtId="0" fontId="28" fillId="0" borderId="43" xfId="91" applyFont="1" applyBorder="1"/>
    <xf numFmtId="0" fontId="40" fillId="0" borderId="23" xfId="0" applyFont="1" applyBorder="1" applyAlignment="1">
      <alignment horizontal="left"/>
    </xf>
    <xf numFmtId="0" fontId="39" fillId="0" borderId="44" xfId="0" applyFont="1" applyBorder="1" applyAlignment="1">
      <alignment horizontal="left"/>
    </xf>
    <xf numFmtId="0" fontId="39" fillId="0" borderId="45" xfId="0" applyFont="1" applyBorder="1" applyAlignment="1">
      <alignment horizontal="left"/>
    </xf>
    <xf numFmtId="0" fontId="4" fillId="0" borderId="46" xfId="0" applyFont="1" applyBorder="1" applyAlignment="1">
      <alignment horizontal="left"/>
    </xf>
    <xf numFmtId="0" fontId="4" fillId="0" borderId="47" xfId="0" applyFont="1" applyBorder="1" applyAlignment="1">
      <alignment horizontal="left"/>
    </xf>
    <xf numFmtId="0" fontId="24" fillId="0" borderId="0" xfId="91" applyFont="1" applyAlignment="1">
      <alignment horizontal="justify" vertical="center"/>
    </xf>
    <xf numFmtId="0" fontId="45" fillId="0" borderId="52" xfId="227" applyFont="1" applyBorder="1" applyAlignment="1">
      <alignment horizontal="center" vertical="center" wrapText="1"/>
    </xf>
    <xf numFmtId="0" fontId="45" fillId="0" borderId="52" xfId="227" applyFont="1" applyBorder="1" applyAlignment="1">
      <alignment horizontal="center" vertical="center"/>
    </xf>
    <xf numFmtId="204" fontId="45" fillId="0" borderId="53" xfId="227" applyNumberFormat="1" applyFont="1" applyBorder="1" applyAlignment="1">
      <alignment horizontal="center" vertical="center"/>
    </xf>
    <xf numFmtId="0" fontId="52" fillId="0" borderId="54" xfId="227" applyFont="1" applyBorder="1" applyAlignment="1">
      <alignment horizontal="center" vertical="center"/>
    </xf>
    <xf numFmtId="0" fontId="52" fillId="0" borderId="55" xfId="227" applyFont="1" applyBorder="1" applyAlignment="1">
      <alignment horizontal="center" vertical="center"/>
    </xf>
    <xf numFmtId="0" fontId="4" fillId="25" borderId="56" xfId="227" applyFont="1" applyFill="1" applyBorder="1" applyAlignment="1">
      <alignment horizontal="center" vertical="center"/>
    </xf>
    <xf numFmtId="0" fontId="4" fillId="25" borderId="0" xfId="227" applyFont="1" applyFill="1" applyAlignment="1">
      <alignment horizontal="center" vertical="center"/>
    </xf>
    <xf numFmtId="0" fontId="4" fillId="25" borderId="57" xfId="227" applyFont="1" applyFill="1" applyBorder="1" applyAlignment="1">
      <alignment horizontal="center" vertical="center"/>
    </xf>
    <xf numFmtId="205" fontId="0" fillId="29" borderId="58" xfId="37" applyNumberFormat="1" applyFont="1" applyFill="1" applyBorder="1" applyAlignment="1">
      <alignment horizontal="center" vertical="center"/>
    </xf>
    <xf numFmtId="4" fontId="60" fillId="0" borderId="15" xfId="227" applyNumberFormat="1" applyFont="1" applyBorder="1" applyAlignment="1">
      <alignment horizontal="center" vertical="center"/>
    </xf>
    <xf numFmtId="0" fontId="4" fillId="0" borderId="49" xfId="227" applyFont="1" applyBorder="1"/>
    <xf numFmtId="173" fontId="4" fillId="0" borderId="62" xfId="37" applyFont="1" applyBorder="1" applyAlignment="1">
      <alignment horizontal="center" vertical="center"/>
    </xf>
    <xf numFmtId="0" fontId="24" fillId="0" borderId="0" xfId="91" applyFont="1" applyAlignment="1">
      <alignment vertical="center"/>
    </xf>
    <xf numFmtId="0" fontId="24" fillId="0" borderId="0" xfId="91" applyFont="1" applyAlignment="1">
      <alignment horizontal="center" vertical="center"/>
    </xf>
    <xf numFmtId="4" fontId="24" fillId="0" borderId="0" xfId="91" applyNumberFormat="1" applyFont="1" applyAlignment="1">
      <alignment vertical="center"/>
    </xf>
    <xf numFmtId="173" fontId="58" fillId="0" borderId="52" xfId="37" applyFont="1" applyBorder="1" applyAlignment="1">
      <alignment horizontal="center" vertical="center"/>
    </xf>
    <xf numFmtId="173" fontId="58" fillId="0" borderId="66" xfId="37" applyFont="1" applyBorder="1" applyAlignment="1">
      <alignment horizontal="center" vertical="center"/>
    </xf>
    <xf numFmtId="173" fontId="58" fillId="0" borderId="67" xfId="37" applyFont="1" applyBorder="1" applyAlignment="1">
      <alignment horizontal="center" vertical="center"/>
    </xf>
    <xf numFmtId="173" fontId="58" fillId="0" borderId="68" xfId="37" applyFont="1" applyBorder="1" applyAlignment="1">
      <alignment horizontal="center" vertical="center"/>
    </xf>
    <xf numFmtId="173" fontId="4" fillId="0" borderId="70" xfId="37" applyFont="1" applyBorder="1" applyAlignment="1">
      <alignment horizontal="center"/>
    </xf>
    <xf numFmtId="173" fontId="4" fillId="0" borderId="70" xfId="37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52" fillId="0" borderId="20" xfId="0" applyFont="1" applyBorder="1" applyAlignment="1">
      <alignment vertical="center"/>
    </xf>
    <xf numFmtId="0" fontId="0" fillId="0" borderId="20" xfId="0" applyBorder="1" applyAlignment="1">
      <alignment vertical="center" wrapText="1"/>
    </xf>
    <xf numFmtId="0" fontId="0" fillId="0" borderId="20" xfId="0" applyBorder="1" applyAlignment="1">
      <alignment vertical="center"/>
    </xf>
    <xf numFmtId="0" fontId="0" fillId="0" borderId="20" xfId="0" applyBorder="1"/>
    <xf numFmtId="0" fontId="0" fillId="0" borderId="0" xfId="0" applyAlignment="1">
      <alignment horizontal="center"/>
    </xf>
    <xf numFmtId="0" fontId="52" fillId="0" borderId="69" xfId="0" applyFont="1" applyBorder="1" applyAlignment="1">
      <alignment vertical="center"/>
    </xf>
    <xf numFmtId="0" fontId="0" fillId="0" borderId="69" xfId="0" applyBorder="1" applyAlignment="1">
      <alignment vertical="center"/>
    </xf>
    <xf numFmtId="204" fontId="46" fillId="0" borderId="53" xfId="227" applyNumberFormat="1" applyFont="1" applyBorder="1" applyAlignment="1">
      <alignment horizontal="left" vertical="center"/>
    </xf>
    <xf numFmtId="0" fontId="5" fillId="28" borderId="92" xfId="227" applyFont="1" applyFill="1" applyBorder="1" applyAlignment="1">
      <alignment horizontal="center" vertical="center" wrapText="1"/>
    </xf>
    <xf numFmtId="0" fontId="5" fillId="28" borderId="49" xfId="227" applyFont="1" applyFill="1" applyBorder="1" applyAlignment="1">
      <alignment horizontal="center" vertical="center" wrapText="1"/>
    </xf>
    <xf numFmtId="0" fontId="5" fillId="28" borderId="70" xfId="227" applyFont="1" applyFill="1" applyBorder="1" applyAlignment="1">
      <alignment horizontal="center" vertical="center" wrapText="1"/>
    </xf>
    <xf numFmtId="43" fontId="0" fillId="0" borderId="0" xfId="0" applyNumberFormat="1"/>
    <xf numFmtId="173" fontId="55" fillId="0" borderId="93" xfId="37" applyFont="1" applyBorder="1" applyAlignment="1">
      <alignment vertical="center"/>
    </xf>
    <xf numFmtId="0" fontId="26" fillId="0" borderId="0" xfId="0" applyFont="1" applyAlignment="1">
      <alignment wrapText="1"/>
    </xf>
    <xf numFmtId="173" fontId="4" fillId="25" borderId="93" xfId="37" applyFont="1" applyFill="1" applyBorder="1" applyAlignment="1">
      <alignment horizontal="center" vertical="center"/>
    </xf>
    <xf numFmtId="173" fontId="0" fillId="0" borderId="0" xfId="0" applyNumberFormat="1"/>
    <xf numFmtId="173" fontId="4" fillId="0" borderId="93" xfId="37" applyFont="1" applyBorder="1" applyAlignment="1">
      <alignment horizontal="center" vertical="center"/>
    </xf>
    <xf numFmtId="0" fontId="5" fillId="28" borderId="62" xfId="227" applyFont="1" applyFill="1" applyBorder="1" applyAlignment="1">
      <alignment horizontal="center" vertical="center" wrapText="1"/>
    </xf>
    <xf numFmtId="0" fontId="54" fillId="0" borderId="93" xfId="0" applyFont="1" applyBorder="1" applyAlignment="1">
      <alignment horizontal="left" vertical="center" wrapText="1"/>
    </xf>
    <xf numFmtId="173" fontId="56" fillId="0" borderId="93" xfId="37" applyFont="1" applyBorder="1" applyAlignment="1">
      <alignment horizontal="center" vertical="center"/>
    </xf>
    <xf numFmtId="173" fontId="56" fillId="25" borderId="93" xfId="37" applyFont="1" applyFill="1" applyBorder="1" applyAlignment="1">
      <alignment horizontal="center" vertical="center"/>
    </xf>
    <xf numFmtId="0" fontId="54" fillId="25" borderId="93" xfId="0" applyFont="1" applyFill="1" applyBorder="1" applyAlignment="1">
      <alignment horizontal="left" vertical="center" wrapText="1"/>
    </xf>
    <xf numFmtId="173" fontId="55" fillId="25" borderId="93" xfId="37" applyFont="1" applyFill="1" applyBorder="1" applyAlignment="1">
      <alignment vertical="center"/>
    </xf>
    <xf numFmtId="173" fontId="57" fillId="25" borderId="93" xfId="37" applyFont="1" applyFill="1" applyBorder="1" applyAlignment="1">
      <alignment horizontal="center" vertical="center"/>
    </xf>
    <xf numFmtId="0" fontId="4" fillId="25" borderId="93" xfId="227" applyFont="1" applyFill="1" applyBorder="1" applyAlignment="1">
      <alignment horizontal="center" vertical="center" wrapText="1"/>
    </xf>
    <xf numFmtId="0" fontId="4" fillId="0" borderId="93" xfId="227" applyFont="1" applyBorder="1" applyAlignment="1">
      <alignment horizontal="center" vertical="center" wrapText="1"/>
    </xf>
    <xf numFmtId="173" fontId="5" fillId="0" borderId="93" xfId="37" applyFont="1" applyBorder="1" applyAlignment="1">
      <alignment horizontal="center" vertical="center"/>
    </xf>
    <xf numFmtId="0" fontId="65" fillId="0" borderId="0" xfId="91" applyFont="1"/>
    <xf numFmtId="0" fontId="65" fillId="0" borderId="0" xfId="91" applyFont="1" applyAlignment="1">
      <alignment horizontal="center"/>
    </xf>
    <xf numFmtId="0" fontId="66" fillId="0" borderId="0" xfId="91" applyFont="1"/>
    <xf numFmtId="0" fontId="66" fillId="0" borderId="0" xfId="91" applyFont="1" applyAlignment="1">
      <alignment horizontal="center"/>
    </xf>
    <xf numFmtId="0" fontId="66" fillId="0" borderId="95" xfId="91" applyFont="1" applyBorder="1"/>
    <xf numFmtId="0" fontId="66" fillId="0" borderId="78" xfId="91" applyFont="1" applyBorder="1"/>
    <xf numFmtId="0" fontId="66" fillId="0" borderId="78" xfId="91" applyFont="1" applyBorder="1" applyAlignment="1">
      <alignment horizontal="center"/>
    </xf>
    <xf numFmtId="0" fontId="66" fillId="0" borderId="96" xfId="91" applyFont="1" applyBorder="1"/>
    <xf numFmtId="0" fontId="66" fillId="0" borderId="13" xfId="91" applyFont="1" applyBorder="1"/>
    <xf numFmtId="0" fontId="66" fillId="0" borderId="14" xfId="91" applyFont="1" applyBorder="1"/>
    <xf numFmtId="0" fontId="66" fillId="25" borderId="0" xfId="91" applyFont="1" applyFill="1"/>
    <xf numFmtId="0" fontId="66" fillId="25" borderId="97" xfId="91" applyFont="1" applyFill="1" applyBorder="1"/>
    <xf numFmtId="0" fontId="66" fillId="25" borderId="14" xfId="91" applyFont="1" applyFill="1" applyBorder="1"/>
    <xf numFmtId="0" fontId="66" fillId="0" borderId="97" xfId="91" applyFont="1" applyBorder="1"/>
    <xf numFmtId="0" fontId="66" fillId="0" borderId="0" xfId="92" applyFont="1"/>
    <xf numFmtId="0" fontId="66" fillId="0" borderId="13" xfId="92" applyFont="1" applyBorder="1"/>
    <xf numFmtId="0" fontId="66" fillId="0" borderId="14" xfId="92" applyFont="1" applyBorder="1"/>
    <xf numFmtId="187" fontId="66" fillId="0" borderId="0" xfId="92" applyNumberFormat="1" applyFont="1"/>
    <xf numFmtId="9" fontId="66" fillId="0" borderId="0" xfId="92" applyNumberFormat="1" applyFont="1"/>
    <xf numFmtId="9" fontId="66" fillId="0" borderId="0" xfId="97" applyFont="1" applyBorder="1"/>
    <xf numFmtId="182" fontId="66" fillId="0" borderId="14" xfId="92" applyNumberFormat="1" applyFont="1" applyBorder="1"/>
    <xf numFmtId="184" fontId="66" fillId="0" borderId="14" xfId="92" applyNumberFormat="1" applyFont="1" applyBorder="1"/>
    <xf numFmtId="0" fontId="67" fillId="0" borderId="0" xfId="92" applyFont="1"/>
    <xf numFmtId="0" fontId="65" fillId="0" borderId="22" xfId="0" applyFont="1" applyBorder="1" applyAlignment="1">
      <alignment vertical="center" wrapText="1"/>
    </xf>
    <xf numFmtId="0" fontId="65" fillId="0" borderId="23" xfId="0" applyFont="1" applyBorder="1" applyAlignment="1">
      <alignment vertical="center" wrapText="1"/>
    </xf>
    <xf numFmtId="0" fontId="65" fillId="0" borderId="24" xfId="0" applyFont="1" applyBorder="1" applyAlignment="1">
      <alignment vertical="center" wrapText="1"/>
    </xf>
    <xf numFmtId="0" fontId="66" fillId="0" borderId="41" xfId="92" applyFont="1" applyBorder="1"/>
    <xf numFmtId="0" fontId="66" fillId="0" borderId="42" xfId="91" applyFont="1" applyBorder="1"/>
    <xf numFmtId="0" fontId="66" fillId="0" borderId="42" xfId="91" applyFont="1" applyBorder="1" applyAlignment="1">
      <alignment horizontal="center"/>
    </xf>
    <xf numFmtId="185" fontId="66" fillId="0" borderId="42" xfId="37" applyNumberFormat="1" applyFont="1" applyBorder="1"/>
    <xf numFmtId="0" fontId="66" fillId="0" borderId="43" xfId="91" applyFont="1" applyBorder="1"/>
    <xf numFmtId="0" fontId="68" fillId="32" borderId="22" xfId="75" applyFont="1" applyFill="1" applyBorder="1" applyAlignment="1">
      <alignment vertical="center"/>
    </xf>
    <xf numFmtId="0" fontId="68" fillId="32" borderId="23" xfId="75" applyFont="1" applyFill="1" applyBorder="1" applyAlignment="1">
      <alignment vertical="center"/>
    </xf>
    <xf numFmtId="0" fontId="68" fillId="32" borderId="50" xfId="75" applyFont="1" applyFill="1" applyBorder="1" applyAlignment="1">
      <alignment vertical="center"/>
    </xf>
    <xf numFmtId="0" fontId="68" fillId="0" borderId="104" xfId="127" applyFont="1" applyBorder="1" applyAlignment="1">
      <alignment horizontal="center" vertical="center" wrapText="1"/>
    </xf>
    <xf numFmtId="0" fontId="68" fillId="0" borderId="105" xfId="127" applyFont="1" applyBorder="1" applyAlignment="1">
      <alignment horizontal="center" vertical="center" wrapText="1"/>
    </xf>
    <xf numFmtId="0" fontId="68" fillId="32" borderId="16" xfId="75" applyFont="1" applyFill="1" applyBorder="1" applyAlignment="1">
      <alignment vertical="center"/>
    </xf>
    <xf numFmtId="0" fontId="67" fillId="0" borderId="0" xfId="129" applyFont="1"/>
    <xf numFmtId="0" fontId="67" fillId="0" borderId="0" xfId="129" applyFont="1" applyAlignment="1">
      <alignment horizontal="center"/>
    </xf>
    <xf numFmtId="181" fontId="67" fillId="0" borderId="27" xfId="130" applyNumberFormat="1" applyFont="1" applyBorder="1" applyAlignment="1">
      <alignment vertical="center"/>
    </xf>
    <xf numFmtId="0" fontId="67" fillId="0" borderId="101" xfId="129" applyFont="1" applyBorder="1" applyAlignment="1">
      <alignment horizontal="left" vertical="center"/>
    </xf>
    <xf numFmtId="180" fontId="67" fillId="0" borderId="35" xfId="130" applyNumberFormat="1" applyFont="1" applyBorder="1" applyAlignment="1">
      <alignment horizontal="center" vertical="center"/>
    </xf>
    <xf numFmtId="10" fontId="68" fillId="0" borderId="35" xfId="129" applyNumberFormat="1" applyFont="1" applyBorder="1" applyAlignment="1">
      <alignment vertical="center"/>
    </xf>
    <xf numFmtId="164" fontId="68" fillId="0" borderId="35" xfId="253" applyFont="1" applyBorder="1" applyAlignment="1">
      <alignment vertical="center"/>
    </xf>
    <xf numFmtId="187" fontId="68" fillId="0" borderId="108" xfId="129" applyNumberFormat="1" applyFont="1" applyBorder="1" applyAlignment="1">
      <alignment horizontal="right" vertical="center"/>
    </xf>
    <xf numFmtId="181" fontId="67" fillId="0" borderId="100" xfId="130" applyNumberFormat="1" applyFont="1" applyBorder="1" applyAlignment="1">
      <alignment vertical="center"/>
    </xf>
    <xf numFmtId="0" fontId="67" fillId="0" borderId="0" xfId="127" applyFont="1" applyAlignment="1">
      <alignment horizontal="center" vertical="center"/>
    </xf>
    <xf numFmtId="9" fontId="67" fillId="0" borderId="35" xfId="130" applyNumberFormat="1" applyFont="1" applyBorder="1" applyAlignment="1">
      <alignment horizontal="center" vertical="center"/>
    </xf>
    <xf numFmtId="181" fontId="67" fillId="0" borderId="35" xfId="130" applyNumberFormat="1" applyFont="1" applyBorder="1" applyAlignment="1">
      <alignment vertical="center"/>
    </xf>
    <xf numFmtId="0" fontId="67" fillId="0" borderId="108" xfId="129" applyFont="1" applyBorder="1" applyAlignment="1">
      <alignment vertical="center"/>
    </xf>
    <xf numFmtId="0" fontId="68" fillId="0" borderId="101" xfId="129" applyFont="1" applyBorder="1" applyAlignment="1">
      <alignment horizontal="left" vertical="center"/>
    </xf>
    <xf numFmtId="9" fontId="67" fillId="0" borderId="35" xfId="97" applyFont="1" applyBorder="1" applyAlignment="1">
      <alignment vertical="center"/>
    </xf>
    <xf numFmtId="164" fontId="67" fillId="0" borderId="108" xfId="253" applyFont="1" applyBorder="1" applyAlignment="1">
      <alignment vertical="center"/>
    </xf>
    <xf numFmtId="181" fontId="68" fillId="0" borderId="100" xfId="130" applyNumberFormat="1" applyFont="1" applyBorder="1" applyAlignment="1">
      <alignment vertical="center"/>
    </xf>
    <xf numFmtId="0" fontId="67" fillId="0" borderId="101" xfId="129" applyFont="1" applyBorder="1" applyAlignment="1">
      <alignment vertical="center"/>
    </xf>
    <xf numFmtId="0" fontId="67" fillId="0" borderId="35" xfId="129" applyFont="1" applyBorder="1" applyAlignment="1">
      <alignment vertical="center"/>
    </xf>
    <xf numFmtId="0" fontId="67" fillId="0" borderId="101" xfId="129" applyFont="1" applyBorder="1" applyAlignment="1">
      <alignment horizontal="left" vertical="center" wrapText="1"/>
    </xf>
    <xf numFmtId="0" fontId="67" fillId="0" borderId="108" xfId="129" applyFont="1" applyBorder="1" applyAlignment="1">
      <alignment horizontal="right" vertical="center"/>
    </xf>
    <xf numFmtId="0" fontId="67" fillId="0" borderId="0" xfId="129" applyFont="1" applyAlignment="1">
      <alignment horizontal="center" vertical="center" wrapText="1"/>
    </xf>
    <xf numFmtId="0" fontId="68" fillId="0" borderId="109" xfId="129" applyFont="1" applyBorder="1" applyAlignment="1">
      <alignment horizontal="left" vertical="center"/>
    </xf>
    <xf numFmtId="9" fontId="67" fillId="0" borderId="110" xfId="130" applyNumberFormat="1" applyFont="1" applyBorder="1" applyAlignment="1">
      <alignment horizontal="center" vertical="center"/>
    </xf>
    <xf numFmtId="181" fontId="68" fillId="0" borderId="110" xfId="130" applyNumberFormat="1" applyFont="1" applyBorder="1" applyAlignment="1">
      <alignment vertical="center"/>
    </xf>
    <xf numFmtId="0" fontId="67" fillId="0" borderId="111" xfId="129" applyFont="1" applyBorder="1" applyAlignment="1">
      <alignment vertical="center"/>
    </xf>
    <xf numFmtId="187" fontId="68" fillId="32" borderId="18" xfId="75" applyNumberFormat="1" applyFont="1" applyFill="1" applyBorder="1" applyAlignment="1">
      <alignment vertical="center"/>
    </xf>
    <xf numFmtId="2" fontId="67" fillId="0" borderId="0" xfId="129" applyNumberFormat="1" applyFont="1"/>
    <xf numFmtId="181" fontId="67" fillId="0" borderId="0" xfId="130" applyNumberFormat="1" applyFont="1"/>
    <xf numFmtId="39" fontId="68" fillId="0" borderId="0" xfId="130" applyNumberFormat="1" applyFont="1" applyAlignment="1">
      <alignment vertical="center"/>
    </xf>
    <xf numFmtId="0" fontId="68" fillId="0" borderId="32" xfId="81" applyFont="1" applyBorder="1" applyAlignment="1">
      <alignment vertical="center"/>
    </xf>
    <xf numFmtId="186" fontId="68" fillId="27" borderId="27" xfId="63" applyNumberFormat="1" applyFont="1" applyFill="1" applyBorder="1" applyAlignment="1">
      <alignment horizontal="center" vertical="center"/>
    </xf>
    <xf numFmtId="186" fontId="68" fillId="27" borderId="99" xfId="63" applyNumberFormat="1" applyFont="1" applyFill="1" applyBorder="1" applyAlignment="1">
      <alignment horizontal="center" vertical="center"/>
    </xf>
    <xf numFmtId="9" fontId="67" fillId="31" borderId="100" xfId="97" applyFont="1" applyFill="1" applyBorder="1" applyAlignment="1">
      <alignment horizontal="center" vertical="center"/>
    </xf>
    <xf numFmtId="0" fontId="67" fillId="0" borderId="51" xfId="0" applyFont="1" applyBorder="1" applyAlignment="1">
      <alignment vertical="center" wrapText="1"/>
    </xf>
    <xf numFmtId="0" fontId="67" fillId="0" borderId="40" xfId="0" applyFont="1" applyBorder="1" applyAlignment="1">
      <alignment vertical="center" wrapText="1"/>
    </xf>
    <xf numFmtId="0" fontId="67" fillId="0" borderId="49" xfId="0" applyFont="1" applyBorder="1" applyAlignment="1">
      <alignment vertical="center" wrapText="1"/>
    </xf>
    <xf numFmtId="0" fontId="67" fillId="0" borderId="56" xfId="0" applyFont="1" applyBorder="1" applyAlignment="1">
      <alignment vertical="center" wrapText="1"/>
    </xf>
    <xf numFmtId="0" fontId="67" fillId="0" borderId="0" xfId="0" applyFont="1" applyAlignment="1">
      <alignment vertical="center" wrapText="1"/>
    </xf>
    <xf numFmtId="0" fontId="67" fillId="0" borderId="29" xfId="0" applyFont="1" applyBorder="1" applyAlignment="1">
      <alignment vertical="center" wrapText="1"/>
    </xf>
    <xf numFmtId="0" fontId="26" fillId="0" borderId="99" xfId="76" applyFont="1" applyBorder="1" applyAlignment="1">
      <alignment horizontal="center" vertical="center" wrapText="1"/>
    </xf>
    <xf numFmtId="0" fontId="28" fillId="25" borderId="0" xfId="81" applyFont="1" applyFill="1" applyAlignment="1">
      <alignment vertical="center"/>
    </xf>
    <xf numFmtId="0" fontId="28" fillId="25" borderId="113" xfId="81" applyFont="1" applyFill="1" applyBorder="1" applyAlignment="1">
      <alignment vertical="center"/>
    </xf>
    <xf numFmtId="0" fontId="28" fillId="25" borderId="40" xfId="81" applyFont="1" applyFill="1" applyBorder="1" applyAlignment="1">
      <alignment vertical="center"/>
    </xf>
    <xf numFmtId="0" fontId="26" fillId="25" borderId="40" xfId="81" applyFont="1" applyFill="1" applyBorder="1" applyAlignment="1">
      <alignment vertical="center"/>
    </xf>
    <xf numFmtId="173" fontId="26" fillId="25" borderId="40" xfId="257" applyFont="1" applyFill="1" applyBorder="1" applyAlignment="1">
      <alignment vertical="center"/>
    </xf>
    <xf numFmtId="0" fontId="28" fillId="25" borderId="49" xfId="81" applyFont="1" applyFill="1" applyBorder="1" applyAlignment="1">
      <alignment vertical="center"/>
    </xf>
    <xf numFmtId="0" fontId="28" fillId="25" borderId="114" xfId="81" applyFont="1" applyFill="1" applyBorder="1" applyAlignment="1">
      <alignment vertical="center"/>
    </xf>
    <xf numFmtId="0" fontId="28" fillId="25" borderId="29" xfId="81" applyFont="1" applyFill="1" applyBorder="1" applyAlignment="1">
      <alignment vertical="center"/>
    </xf>
    <xf numFmtId="4" fontId="25" fillId="25" borderId="81" xfId="81" applyNumberFormat="1" applyFont="1" applyFill="1" applyBorder="1" applyAlignment="1">
      <alignment horizontal="center" vertical="center"/>
    </xf>
    <xf numFmtId="4" fontId="73" fillId="25" borderId="81" xfId="81" applyNumberFormat="1" applyFont="1" applyFill="1" applyBorder="1" applyAlignment="1">
      <alignment horizontal="center" vertical="center"/>
    </xf>
    <xf numFmtId="0" fontId="25" fillId="25" borderId="114" xfId="81" applyFont="1" applyFill="1" applyBorder="1" applyAlignment="1">
      <alignment horizontal="center" vertical="center"/>
    </xf>
    <xf numFmtId="0" fontId="43" fillId="33" borderId="115" xfId="81" quotePrefix="1" applyFont="1" applyFill="1" applyBorder="1" applyAlignment="1">
      <alignment horizontal="center" vertical="center"/>
    </xf>
    <xf numFmtId="0" fontId="25" fillId="25" borderId="29" xfId="81" applyFont="1" applyFill="1" applyBorder="1" applyAlignment="1">
      <alignment horizontal="center" vertical="center"/>
    </xf>
    <xf numFmtId="0" fontId="24" fillId="33" borderId="116" xfId="81" applyFont="1" applyFill="1" applyBorder="1" applyAlignment="1">
      <alignment horizontal="center" vertical="center"/>
    </xf>
    <xf numFmtId="0" fontId="43" fillId="33" borderId="117" xfId="81" quotePrefix="1" applyFont="1" applyFill="1" applyBorder="1" applyAlignment="1">
      <alignment horizontal="center" vertical="center"/>
    </xf>
    <xf numFmtId="0" fontId="24" fillId="33" borderId="121" xfId="81" applyFont="1" applyFill="1" applyBorder="1" applyAlignment="1">
      <alignment horizontal="center" vertical="center"/>
    </xf>
    <xf numFmtId="0" fontId="73" fillId="33" borderId="126" xfId="81" applyFont="1" applyFill="1" applyBorder="1" applyAlignment="1">
      <alignment horizontal="center" vertical="center"/>
    </xf>
    <xf numFmtId="173" fontId="25" fillId="33" borderId="126" xfId="257" quotePrefix="1" applyFont="1" applyFill="1" applyBorder="1" applyAlignment="1">
      <alignment horizontal="center" vertical="center"/>
    </xf>
    <xf numFmtId="0" fontId="25" fillId="33" borderId="127" xfId="81" applyFont="1" applyFill="1" applyBorder="1" applyAlignment="1">
      <alignment horizontal="center" vertical="center"/>
    </xf>
    <xf numFmtId="0" fontId="0" fillId="25" borderId="128" xfId="257" applyNumberFormat="1" applyFont="1" applyFill="1" applyBorder="1" applyAlignment="1" applyProtection="1">
      <alignment horizontal="center" vertical="center"/>
      <protection locked="0"/>
    </xf>
    <xf numFmtId="176" fontId="0" fillId="25" borderId="128" xfId="257" applyNumberFormat="1" applyFont="1" applyFill="1" applyBorder="1" applyAlignment="1" applyProtection="1">
      <alignment horizontal="right" vertical="center"/>
      <protection locked="0"/>
    </xf>
    <xf numFmtId="2" fontId="26" fillId="25" borderId="128" xfId="214" applyNumberFormat="1" applyFont="1" applyFill="1" applyBorder="1" applyAlignment="1">
      <alignment horizontal="center" vertical="center"/>
    </xf>
    <xf numFmtId="0" fontId="0" fillId="25" borderId="130" xfId="257" applyNumberFormat="1" applyFont="1" applyFill="1" applyBorder="1" applyAlignment="1" applyProtection="1">
      <alignment horizontal="center" vertical="center"/>
      <protection locked="0"/>
    </xf>
    <xf numFmtId="176" fontId="0" fillId="25" borderId="130" xfId="257" applyNumberFormat="1" applyFont="1" applyFill="1" applyBorder="1" applyAlignment="1" applyProtection="1">
      <alignment horizontal="right" vertical="center"/>
      <protection locked="0"/>
    </xf>
    <xf numFmtId="2" fontId="26" fillId="25" borderId="130" xfId="214" applyNumberFormat="1" applyFont="1" applyFill="1" applyBorder="1" applyAlignment="1">
      <alignment horizontal="center" vertical="center"/>
    </xf>
    <xf numFmtId="176" fontId="26" fillId="25" borderId="131" xfId="257" applyNumberFormat="1" applyFont="1" applyFill="1" applyBorder="1" applyAlignment="1">
      <alignment vertical="center"/>
    </xf>
    <xf numFmtId="176" fontId="25" fillId="25" borderId="69" xfId="257" applyNumberFormat="1" applyFont="1" applyFill="1" applyBorder="1" applyAlignment="1">
      <alignment vertical="center"/>
    </xf>
    <xf numFmtId="0" fontId="73" fillId="33" borderId="99" xfId="81" applyFont="1" applyFill="1" applyBorder="1" applyAlignment="1">
      <alignment horizontal="center" vertical="center"/>
    </xf>
    <xf numFmtId="208" fontId="26" fillId="25" borderId="128" xfId="253" applyNumberFormat="1" applyFont="1" applyFill="1" applyBorder="1" applyAlignment="1">
      <alignment horizontal="right" vertical="center"/>
    </xf>
    <xf numFmtId="180" fontId="26" fillId="25" borderId="128" xfId="81" applyNumberFormat="1" applyFont="1" applyFill="1" applyBorder="1" applyAlignment="1">
      <alignment horizontal="center" vertical="center"/>
    </xf>
    <xf numFmtId="176" fontId="26" fillId="25" borderId="134" xfId="257" applyNumberFormat="1" applyFont="1" applyFill="1" applyBorder="1" applyAlignment="1">
      <alignment vertical="center"/>
    </xf>
    <xf numFmtId="3" fontId="26" fillId="25" borderId="132" xfId="81" applyNumberFormat="1" applyFont="1" applyFill="1" applyBorder="1" applyAlignment="1">
      <alignment horizontal="center" vertical="center"/>
    </xf>
    <xf numFmtId="209" fontId="26" fillId="25" borderId="132" xfId="253" applyNumberFormat="1" applyFont="1" applyFill="1" applyBorder="1" applyAlignment="1">
      <alignment horizontal="right" vertical="center"/>
    </xf>
    <xf numFmtId="2" fontId="26" fillId="25" borderId="132" xfId="81" applyNumberFormat="1" applyFont="1" applyFill="1" applyBorder="1" applyAlignment="1">
      <alignment horizontal="center" vertical="center"/>
    </xf>
    <xf numFmtId="176" fontId="25" fillId="25" borderId="69" xfId="257" applyNumberFormat="1" applyFont="1" applyFill="1" applyBorder="1" applyAlignment="1">
      <alignment horizontal="right" vertical="center"/>
    </xf>
    <xf numFmtId="0" fontId="42" fillId="25" borderId="0" xfId="129" applyFont="1" applyFill="1" applyAlignment="1">
      <alignment vertical="center"/>
    </xf>
    <xf numFmtId="0" fontId="28" fillId="25" borderId="0" xfId="81" applyFont="1" applyFill="1" applyAlignment="1">
      <alignment horizontal="center" vertical="center"/>
    </xf>
    <xf numFmtId="0" fontId="28" fillId="25" borderId="114" xfId="81" applyFont="1" applyFill="1" applyBorder="1" applyAlignment="1">
      <alignment horizontal="center" vertical="center"/>
    </xf>
    <xf numFmtId="0" fontId="73" fillId="33" borderId="126" xfId="81" applyFont="1" applyFill="1" applyBorder="1" applyAlignment="1">
      <alignment horizontal="center" vertical="center" wrapText="1"/>
    </xf>
    <xf numFmtId="173" fontId="73" fillId="33" borderId="126" xfId="257" quotePrefix="1" applyFont="1" applyFill="1" applyBorder="1" applyAlignment="1">
      <alignment horizontal="center" vertical="center" wrapText="1"/>
    </xf>
    <xf numFmtId="0" fontId="25" fillId="33" borderId="127" xfId="81" applyFont="1" applyFill="1" applyBorder="1" applyAlignment="1">
      <alignment horizontal="center" vertical="center" wrapText="1"/>
    </xf>
    <xf numFmtId="0" fontId="28" fillId="25" borderId="29" xfId="81" applyFont="1" applyFill="1" applyBorder="1" applyAlignment="1">
      <alignment horizontal="center" vertical="center"/>
    </xf>
    <xf numFmtId="0" fontId="42" fillId="25" borderId="0" xfId="129" applyFont="1" applyFill="1" applyAlignment="1">
      <alignment horizontal="center" vertical="center"/>
    </xf>
    <xf numFmtId="0" fontId="26" fillId="25" borderId="138" xfId="81" applyFont="1" applyFill="1" applyBorder="1" applyAlignment="1">
      <alignment horizontal="center" vertical="center"/>
    </xf>
    <xf numFmtId="176" fontId="26" fillId="25" borderId="138" xfId="214" applyNumberFormat="1" applyFont="1" applyFill="1" applyBorder="1" applyAlignment="1">
      <alignment vertical="center"/>
    </xf>
    <xf numFmtId="2" fontId="70" fillId="25" borderId="138" xfId="129" applyNumberFormat="1" applyFont="1" applyFill="1" applyBorder="1" applyAlignment="1">
      <alignment horizontal="center" vertical="center" wrapText="1"/>
    </xf>
    <xf numFmtId="176" fontId="70" fillId="25" borderId="139" xfId="258" applyNumberFormat="1" applyFont="1" applyFill="1" applyBorder="1" applyAlignment="1">
      <alignment vertical="center" wrapText="1"/>
    </xf>
    <xf numFmtId="10" fontId="26" fillId="25" borderId="132" xfId="81" applyNumberFormat="1" applyFont="1" applyFill="1" applyBorder="1" applyAlignment="1">
      <alignment horizontal="center" vertical="center"/>
    </xf>
    <xf numFmtId="176" fontId="26" fillId="25" borderId="132" xfId="214" applyNumberFormat="1" applyFont="1" applyFill="1" applyBorder="1" applyAlignment="1">
      <alignment vertical="center"/>
    </xf>
    <xf numFmtId="2" fontId="70" fillId="25" borderId="132" xfId="129" applyNumberFormat="1" applyFont="1" applyFill="1" applyBorder="1" applyAlignment="1">
      <alignment horizontal="center" vertical="center" wrapText="1"/>
    </xf>
    <xf numFmtId="176" fontId="70" fillId="25" borderId="133" xfId="258" applyNumberFormat="1" applyFont="1" applyFill="1" applyBorder="1" applyAlignment="1">
      <alignment vertical="center" wrapText="1"/>
    </xf>
    <xf numFmtId="0" fontId="26" fillId="25" borderId="0" xfId="81" applyFont="1" applyFill="1" applyAlignment="1">
      <alignment vertical="center"/>
    </xf>
    <xf numFmtId="173" fontId="26" fillId="25" borderId="0" xfId="257" applyFont="1" applyFill="1" applyBorder="1" applyAlignment="1">
      <alignment vertical="center"/>
    </xf>
    <xf numFmtId="176" fontId="25" fillId="34" borderId="99" xfId="214" applyNumberFormat="1" applyFont="1" applyFill="1" applyBorder="1" applyAlignment="1">
      <alignment vertical="center"/>
    </xf>
    <xf numFmtId="0" fontId="75" fillId="25" borderId="114" xfId="81" applyFont="1" applyFill="1" applyBorder="1" applyAlignment="1">
      <alignment vertical="center"/>
    </xf>
    <xf numFmtId="0" fontId="76" fillId="25" borderId="0" xfId="81" applyFont="1" applyFill="1" applyAlignment="1">
      <alignment vertical="center"/>
    </xf>
    <xf numFmtId="173" fontId="76" fillId="25" borderId="0" xfId="257" applyFont="1" applyFill="1" applyBorder="1" applyAlignment="1">
      <alignment horizontal="left" vertical="top"/>
    </xf>
    <xf numFmtId="9" fontId="75" fillId="25" borderId="99" xfId="81" applyNumberFormat="1" applyFont="1" applyFill="1" applyBorder="1" applyAlignment="1">
      <alignment vertical="center"/>
    </xf>
    <xf numFmtId="176" fontId="75" fillId="25" borderId="99" xfId="81" applyNumberFormat="1" applyFont="1" applyFill="1" applyBorder="1" applyAlignment="1">
      <alignment vertical="center"/>
    </xf>
    <xf numFmtId="0" fontId="75" fillId="25" borderId="29" xfId="81" applyFont="1" applyFill="1" applyBorder="1" applyAlignment="1">
      <alignment vertical="center"/>
    </xf>
    <xf numFmtId="0" fontId="75" fillId="25" borderId="0" xfId="81" applyFont="1" applyFill="1" applyAlignment="1">
      <alignment vertical="center"/>
    </xf>
    <xf numFmtId="0" fontId="76" fillId="25" borderId="142" xfId="81" applyFont="1" applyFill="1" applyBorder="1" applyAlignment="1">
      <alignment horizontal="right" vertical="center"/>
    </xf>
    <xf numFmtId="173" fontId="76" fillId="25" borderId="143" xfId="257" applyFont="1" applyFill="1" applyBorder="1" applyAlignment="1">
      <alignment horizontal="right" vertical="top"/>
    </xf>
    <xf numFmtId="9" fontId="75" fillId="25" borderId="128" xfId="81" applyNumberFormat="1" applyFont="1" applyFill="1" applyBorder="1" applyAlignment="1">
      <alignment horizontal="right" vertical="center"/>
    </xf>
    <xf numFmtId="176" fontId="75" fillId="25" borderId="134" xfId="81" applyNumberFormat="1" applyFont="1" applyFill="1" applyBorder="1" applyAlignment="1">
      <alignment vertical="center"/>
    </xf>
    <xf numFmtId="9" fontId="75" fillId="25" borderId="130" xfId="81" applyNumberFormat="1" applyFont="1" applyFill="1" applyBorder="1" applyAlignment="1">
      <alignment horizontal="right" vertical="center"/>
    </xf>
    <xf numFmtId="176" fontId="75" fillId="25" borderId="131" xfId="81" applyNumberFormat="1" applyFont="1" applyFill="1" applyBorder="1" applyAlignment="1">
      <alignment vertical="center"/>
    </xf>
    <xf numFmtId="0" fontId="76" fillId="25" borderId="147" xfId="81" applyFont="1" applyFill="1" applyBorder="1" applyAlignment="1">
      <alignment horizontal="right" vertical="center"/>
    </xf>
    <xf numFmtId="173" fontId="76" fillId="25" borderId="148" xfId="257" applyFont="1" applyFill="1" applyBorder="1" applyAlignment="1">
      <alignment horizontal="right" vertical="top"/>
    </xf>
    <xf numFmtId="176" fontId="25" fillId="34" borderId="133" xfId="214" applyNumberFormat="1" applyFont="1" applyFill="1" applyBorder="1" applyAlignment="1">
      <alignment vertical="center"/>
    </xf>
    <xf numFmtId="176" fontId="25" fillId="35" borderId="99" xfId="214" applyNumberFormat="1" applyFont="1" applyFill="1" applyBorder="1" applyAlignment="1">
      <alignment vertical="center"/>
    </xf>
    <xf numFmtId="0" fontId="28" fillId="25" borderId="112" xfId="81" applyFont="1" applyFill="1" applyBorder="1" applyAlignment="1">
      <alignment vertical="center"/>
    </xf>
    <xf numFmtId="0" fontId="28" fillId="25" borderId="81" xfId="81" applyFont="1" applyFill="1" applyBorder="1" applyAlignment="1">
      <alignment vertical="center"/>
    </xf>
    <xf numFmtId="0" fontId="26" fillId="25" borderId="81" xfId="81" applyFont="1" applyFill="1" applyBorder="1" applyAlignment="1">
      <alignment vertical="center"/>
    </xf>
    <xf numFmtId="173" fontId="26" fillId="25" borderId="81" xfId="257" applyFont="1" applyFill="1" applyBorder="1" applyAlignment="1">
      <alignment vertical="center"/>
    </xf>
    <xf numFmtId="0" fontId="28" fillId="25" borderId="60" xfId="81" applyFont="1" applyFill="1" applyBorder="1" applyAlignment="1">
      <alignment vertical="center"/>
    </xf>
    <xf numFmtId="173" fontId="26" fillId="25" borderId="0" xfId="257" applyFont="1" applyFill="1" applyAlignment="1">
      <alignment vertical="center"/>
    </xf>
    <xf numFmtId="0" fontId="68" fillId="32" borderId="17" xfId="75" applyFont="1" applyFill="1" applyBorder="1" applyAlignment="1">
      <alignment vertical="center"/>
    </xf>
    <xf numFmtId="0" fontId="68" fillId="32" borderId="18" xfId="75" applyFont="1" applyFill="1" applyBorder="1" applyAlignment="1">
      <alignment vertical="center"/>
    </xf>
    <xf numFmtId="187" fontId="68" fillId="32" borderId="155" xfId="75" applyNumberFormat="1" applyFont="1" applyFill="1" applyBorder="1" applyAlignment="1">
      <alignment vertical="center"/>
    </xf>
    <xf numFmtId="4" fontId="26" fillId="25" borderId="99" xfId="254" applyNumberFormat="1" applyFont="1" applyFill="1" applyBorder="1" applyAlignment="1" applyProtection="1">
      <alignment horizontal="center" vertical="center"/>
    </xf>
    <xf numFmtId="0" fontId="26" fillId="0" borderId="99" xfId="76" applyFont="1" applyBorder="1" applyAlignment="1">
      <alignment horizontal="center" vertical="center"/>
    </xf>
    <xf numFmtId="0" fontId="26" fillId="0" borderId="99" xfId="76" applyFont="1" applyBorder="1" applyAlignment="1">
      <alignment horizontal="justify" vertical="center" wrapText="1"/>
    </xf>
    <xf numFmtId="10" fontId="70" fillId="0" borderId="99" xfId="97" applyNumberFormat="1" applyFont="1" applyBorder="1" applyAlignment="1">
      <alignment horizontal="center" vertical="center" wrapText="1"/>
    </xf>
    <xf numFmtId="207" fontId="70" fillId="0" borderId="99" xfId="0" applyNumberFormat="1" applyFont="1" applyBorder="1" applyAlignment="1">
      <alignment horizontal="center" vertical="center"/>
    </xf>
    <xf numFmtId="2" fontId="0" fillId="0" borderId="0" xfId="0" applyNumberFormat="1"/>
    <xf numFmtId="0" fontId="74" fillId="25" borderId="0" xfId="81" applyFont="1" applyFill="1" applyAlignment="1">
      <alignment horizontal="right" vertical="center"/>
    </xf>
    <xf numFmtId="0" fontId="25" fillId="25" borderId="0" xfId="81" applyFont="1" applyFill="1" applyAlignment="1">
      <alignment horizontal="center" vertical="center"/>
    </xf>
    <xf numFmtId="0" fontId="25" fillId="33" borderId="126" xfId="81" applyFont="1" applyFill="1" applyBorder="1" applyAlignment="1">
      <alignment horizontal="center" vertical="center" wrapText="1"/>
    </xf>
    <xf numFmtId="0" fontId="25" fillId="33" borderId="99" xfId="81" applyFont="1" applyFill="1" applyBorder="1" applyAlignment="1">
      <alignment horizontal="center" vertical="center"/>
    </xf>
    <xf numFmtId="0" fontId="25" fillId="25" borderId="0" xfId="81" applyFont="1" applyFill="1" applyAlignment="1">
      <alignment horizontal="center" vertical="center"/>
    </xf>
    <xf numFmtId="0" fontId="74" fillId="25" borderId="0" xfId="81" applyFont="1" applyFill="1" applyAlignment="1">
      <alignment horizontal="right" vertical="center"/>
    </xf>
    <xf numFmtId="0" fontId="25" fillId="33" borderId="99" xfId="81" applyFont="1" applyFill="1" applyBorder="1" applyAlignment="1">
      <alignment horizontal="center" vertical="center"/>
    </xf>
    <xf numFmtId="0" fontId="25" fillId="33" borderId="126" xfId="81" applyFont="1" applyFill="1" applyBorder="1" applyAlignment="1">
      <alignment horizontal="center" vertical="center" wrapText="1"/>
    </xf>
    <xf numFmtId="207" fontId="66" fillId="0" borderId="0" xfId="91" applyNumberFormat="1" applyFont="1"/>
    <xf numFmtId="207" fontId="66" fillId="0" borderId="0" xfId="92" applyNumberFormat="1" applyFont="1"/>
    <xf numFmtId="0" fontId="70" fillId="0" borderId="54" xfId="0" applyFont="1" applyBorder="1" applyAlignment="1">
      <alignment horizontal="center" vertical="center"/>
    </xf>
    <xf numFmtId="4" fontId="26" fillId="25" borderId="55" xfId="254" applyNumberFormat="1" applyFont="1" applyFill="1" applyBorder="1" applyAlignment="1" applyProtection="1">
      <alignment horizontal="center" vertical="center"/>
    </xf>
    <xf numFmtId="0" fontId="26" fillId="0" borderId="55" xfId="76" applyFont="1" applyBorder="1" applyAlignment="1">
      <alignment horizontal="center" vertical="center"/>
    </xf>
    <xf numFmtId="0" fontId="26" fillId="0" borderId="55" xfId="76" applyFont="1" applyBorder="1" applyAlignment="1">
      <alignment horizontal="justify" vertical="center" wrapText="1"/>
    </xf>
    <xf numFmtId="0" fontId="26" fillId="0" borderId="55" xfId="76" applyFont="1" applyBorder="1" applyAlignment="1">
      <alignment horizontal="center" vertical="center" wrapText="1"/>
    </xf>
    <xf numFmtId="10" fontId="70" fillId="0" borderId="55" xfId="97" applyNumberFormat="1" applyFont="1" applyBorder="1" applyAlignment="1">
      <alignment horizontal="center" vertical="center" wrapText="1"/>
    </xf>
    <xf numFmtId="207" fontId="70" fillId="0" borderId="55" xfId="0" applyNumberFormat="1" applyFont="1" applyBorder="1" applyAlignment="1">
      <alignment horizontal="center" vertical="center"/>
    </xf>
    <xf numFmtId="0" fontId="70" fillId="0" borderId="98" xfId="0" applyFont="1" applyBorder="1" applyAlignment="1">
      <alignment horizontal="center" vertical="center"/>
    </xf>
    <xf numFmtId="207" fontId="67" fillId="0" borderId="0" xfId="127" applyNumberFormat="1" applyFont="1" applyAlignment="1">
      <alignment horizontal="center" vertical="center"/>
    </xf>
    <xf numFmtId="2" fontId="24" fillId="33" borderId="116" xfId="81" applyNumberFormat="1" applyFont="1" applyFill="1" applyBorder="1" applyAlignment="1">
      <alignment horizontal="center" vertical="center"/>
    </xf>
    <xf numFmtId="0" fontId="77" fillId="25" borderId="0" xfId="81" applyFont="1" applyFill="1" applyAlignment="1">
      <alignment horizontal="right" vertical="center"/>
    </xf>
    <xf numFmtId="176" fontId="25" fillId="25" borderId="60" xfId="257" applyNumberFormat="1" applyFont="1" applyFill="1" applyBorder="1" applyAlignment="1">
      <alignment vertical="center"/>
    </xf>
    <xf numFmtId="3" fontId="26" fillId="25" borderId="156" xfId="81" applyNumberFormat="1" applyFont="1" applyFill="1" applyBorder="1" applyAlignment="1">
      <alignment horizontal="center" vertical="center"/>
    </xf>
    <xf numFmtId="176" fontId="26" fillId="25" borderId="124" xfId="257" applyNumberFormat="1" applyFont="1" applyFill="1" applyBorder="1" applyAlignment="1">
      <alignment vertical="center"/>
    </xf>
    <xf numFmtId="207" fontId="70" fillId="0" borderId="107" xfId="0" applyNumberFormat="1" applyFont="1" applyBorder="1" applyAlignment="1">
      <alignment horizontal="center" vertical="center"/>
    </xf>
    <xf numFmtId="167" fontId="67" fillId="0" borderId="157" xfId="214" applyNumberFormat="1" applyFont="1" applyBorder="1" applyAlignment="1">
      <alignment horizontal="right" vertical="center" wrapText="1"/>
    </xf>
    <xf numFmtId="0" fontId="73" fillId="25" borderId="0" xfId="81" applyFont="1" applyFill="1" applyAlignment="1">
      <alignment horizontal="center" vertical="center"/>
    </xf>
    <xf numFmtId="0" fontId="26" fillId="25" borderId="130" xfId="257" applyNumberFormat="1" applyFont="1" applyFill="1" applyBorder="1" applyAlignment="1" applyProtection="1">
      <alignment horizontal="center" vertical="center"/>
      <protection locked="0"/>
    </xf>
    <xf numFmtId="176" fontId="26" fillId="25" borderId="130" xfId="257" applyNumberFormat="1" applyFont="1" applyFill="1" applyBorder="1" applyAlignment="1" applyProtection="1">
      <alignment horizontal="right" vertical="center"/>
      <protection locked="0"/>
    </xf>
    <xf numFmtId="0" fontId="26" fillId="25" borderId="132" xfId="257" applyNumberFormat="1" applyFont="1" applyFill="1" applyBorder="1" applyAlignment="1" applyProtection="1">
      <alignment horizontal="center" vertical="center"/>
      <protection locked="0"/>
    </xf>
    <xf numFmtId="176" fontId="26" fillId="25" borderId="132" xfId="257" applyNumberFormat="1" applyFont="1" applyFill="1" applyBorder="1" applyAlignment="1" applyProtection="1">
      <alignment horizontal="right" vertical="center"/>
      <protection locked="0"/>
    </xf>
    <xf numFmtId="2" fontId="26" fillId="25" borderId="132" xfId="214" applyNumberFormat="1" applyFont="1" applyFill="1" applyBorder="1" applyAlignment="1">
      <alignment horizontal="center" vertical="center"/>
    </xf>
    <xf numFmtId="176" fontId="26" fillId="25" borderId="133" xfId="257" applyNumberFormat="1" applyFont="1" applyFill="1" applyBorder="1" applyAlignment="1">
      <alignment vertical="center"/>
    </xf>
    <xf numFmtId="209" fontId="26" fillId="25" borderId="156" xfId="253" applyNumberFormat="1" applyFont="1" applyFill="1" applyBorder="1" applyAlignment="1">
      <alignment horizontal="right" vertical="center"/>
    </xf>
    <xf numFmtId="9" fontId="26" fillId="25" borderId="158" xfId="97" applyFont="1" applyFill="1" applyBorder="1" applyAlignment="1">
      <alignment horizontal="center" vertical="center"/>
    </xf>
    <xf numFmtId="0" fontId="68" fillId="0" borderId="159" xfId="75" applyFont="1" applyBorder="1" applyAlignment="1">
      <alignment horizontal="left" vertical="center"/>
    </xf>
    <xf numFmtId="0" fontId="70" fillId="0" borderId="160" xfId="0" applyFont="1" applyBorder="1" applyAlignment="1">
      <alignment horizontal="center" vertical="center"/>
    </xf>
    <xf numFmtId="0" fontId="70" fillId="0" borderId="160" xfId="0" applyFont="1" applyBorder="1" applyAlignment="1">
      <alignment vertical="center"/>
    </xf>
    <xf numFmtId="0" fontId="70" fillId="0" borderId="160" xfId="0" applyFont="1" applyBorder="1" applyAlignment="1">
      <alignment horizontal="left" vertical="center" wrapText="1"/>
    </xf>
    <xf numFmtId="2" fontId="70" fillId="0" borderId="160" xfId="0" applyNumberFormat="1" applyFont="1" applyBorder="1" applyAlignment="1">
      <alignment horizontal="right" vertical="center" wrapText="1"/>
    </xf>
    <xf numFmtId="10" fontId="70" fillId="0" borderId="160" xfId="97" applyNumberFormat="1" applyFont="1" applyBorder="1" applyAlignment="1">
      <alignment horizontal="center" vertical="center" wrapText="1"/>
    </xf>
    <xf numFmtId="207" fontId="70" fillId="0" borderId="160" xfId="0" applyNumberFormat="1" applyFont="1" applyBorder="1" applyAlignment="1">
      <alignment horizontal="center" vertical="center"/>
    </xf>
    <xf numFmtId="167" fontId="68" fillId="0" borderId="161" xfId="214" applyNumberFormat="1" applyFont="1" applyBorder="1" applyAlignment="1">
      <alignment horizontal="right" vertical="center" wrapText="1"/>
    </xf>
    <xf numFmtId="167" fontId="67" fillId="0" borderId="100" xfId="214" applyNumberFormat="1" applyFont="1" applyBorder="1" applyAlignment="1">
      <alignment horizontal="right" vertical="center" wrapText="1"/>
    </xf>
    <xf numFmtId="0" fontId="70" fillId="0" borderId="103" xfId="0" applyFont="1" applyBorder="1" applyAlignment="1">
      <alignment horizontal="center" vertical="center"/>
    </xf>
    <xf numFmtId="4" fontId="26" fillId="25" borderId="104" xfId="254" applyNumberFormat="1" applyFont="1" applyFill="1" applyBorder="1" applyAlignment="1" applyProtection="1">
      <alignment horizontal="center" vertical="center"/>
    </xf>
    <xf numFmtId="0" fontId="26" fillId="0" borderId="104" xfId="76" applyFont="1" applyBorder="1" applyAlignment="1">
      <alignment horizontal="center" vertical="center"/>
    </xf>
    <xf numFmtId="0" fontId="26" fillId="0" borderId="104" xfId="76" applyFont="1" applyBorder="1" applyAlignment="1">
      <alignment horizontal="justify" vertical="center" wrapText="1"/>
    </xf>
    <xf numFmtId="0" fontId="26" fillId="0" borderId="104" xfId="76" applyFont="1" applyBorder="1" applyAlignment="1">
      <alignment horizontal="center" vertical="center" wrapText="1"/>
    </xf>
    <xf numFmtId="10" fontId="70" fillId="0" borderId="104" xfId="97" applyNumberFormat="1" applyFont="1" applyBorder="1" applyAlignment="1">
      <alignment horizontal="center" vertical="center" wrapText="1"/>
    </xf>
    <xf numFmtId="207" fontId="70" fillId="0" borderId="104" xfId="0" applyNumberFormat="1" applyFont="1" applyBorder="1" applyAlignment="1">
      <alignment horizontal="center" vertical="center"/>
    </xf>
    <xf numFmtId="167" fontId="67" fillId="0" borderId="106" xfId="214" applyNumberFormat="1" applyFont="1" applyBorder="1" applyAlignment="1">
      <alignment horizontal="right" vertical="center" wrapText="1"/>
    </xf>
    <xf numFmtId="4" fontId="25" fillId="25" borderId="34" xfId="75" applyNumberFormat="1" applyFont="1" applyFill="1" applyBorder="1" applyAlignment="1">
      <alignment horizontal="center" vertical="center" wrapText="1"/>
    </xf>
    <xf numFmtId="4" fontId="25" fillId="25" borderId="59" xfId="75" applyNumberFormat="1" applyFont="1" applyFill="1" applyBorder="1" applyAlignment="1">
      <alignment horizontal="center" vertical="center" wrapText="1"/>
    </xf>
    <xf numFmtId="0" fontId="25" fillId="24" borderId="16" xfId="75" applyFont="1" applyFill="1" applyBorder="1" applyAlignment="1">
      <alignment horizontal="right" vertical="center"/>
    </xf>
    <xf numFmtId="0" fontId="25" fillId="24" borderId="17" xfId="75" applyFont="1" applyFill="1" applyBorder="1" applyAlignment="1">
      <alignment horizontal="right" vertical="center"/>
    </xf>
    <xf numFmtId="0" fontId="25" fillId="24" borderId="64" xfId="75" applyFont="1" applyFill="1" applyBorder="1" applyAlignment="1">
      <alignment horizontal="right" vertical="center"/>
    </xf>
    <xf numFmtId="0" fontId="28" fillId="0" borderId="32" xfId="129" applyFont="1" applyBorder="1" applyAlignment="1">
      <alignment horizontal="left" vertical="center" wrapText="1"/>
    </xf>
    <xf numFmtId="0" fontId="28" fillId="0" borderId="48" xfId="129" applyFont="1" applyBorder="1" applyAlignment="1">
      <alignment horizontal="left" vertical="center" wrapText="1"/>
    </xf>
    <xf numFmtId="0" fontId="28" fillId="0" borderId="33" xfId="129" applyFont="1" applyBorder="1" applyAlignment="1">
      <alignment horizontal="left" vertical="center" wrapText="1"/>
    </xf>
    <xf numFmtId="3" fontId="25" fillId="27" borderId="20" xfId="131" applyNumberFormat="1" applyFont="1" applyFill="1" applyBorder="1" applyAlignment="1">
      <alignment horizontal="center" vertical="center"/>
    </xf>
    <xf numFmtId="0" fontId="28" fillId="25" borderId="15" xfId="131" applyFont="1" applyFill="1" applyBorder="1" applyAlignment="1">
      <alignment horizontal="center" vertical="center" wrapText="1"/>
    </xf>
    <xf numFmtId="0" fontId="28" fillId="25" borderId="59" xfId="131" applyFont="1" applyFill="1" applyBorder="1" applyAlignment="1">
      <alignment horizontal="center" vertical="center" wrapText="1"/>
    </xf>
    <xf numFmtId="0" fontId="28" fillId="27" borderId="19" xfId="131" applyFont="1" applyFill="1" applyBorder="1" applyAlignment="1">
      <alignment vertical="center" wrapText="1"/>
    </xf>
    <xf numFmtId="0" fontId="28" fillId="27" borderId="20" xfId="131" applyFont="1" applyFill="1" applyBorder="1" applyAlignment="1">
      <alignment vertical="center" wrapText="1"/>
    </xf>
    <xf numFmtId="3" fontId="25" fillId="27" borderId="69" xfId="131" applyNumberFormat="1" applyFont="1" applyFill="1" applyBorder="1" applyAlignment="1">
      <alignment horizontal="center" vertical="center" wrapText="1"/>
    </xf>
    <xf numFmtId="0" fontId="25" fillId="27" borderId="20" xfId="131" applyFont="1" applyFill="1" applyBorder="1" applyAlignment="1">
      <alignment horizontal="center" vertical="center" wrapText="1"/>
    </xf>
    <xf numFmtId="0" fontId="25" fillId="27" borderId="20" xfId="131" applyFont="1" applyFill="1" applyBorder="1" applyAlignment="1">
      <alignment horizontal="center" vertical="center"/>
    </xf>
    <xf numFmtId="0" fontId="28" fillId="0" borderId="51" xfId="0" applyFont="1" applyBorder="1" applyAlignment="1">
      <alignment horizontal="center" vertical="center" wrapText="1"/>
    </xf>
    <xf numFmtId="0" fontId="28" fillId="0" borderId="40" xfId="0" applyFont="1" applyBorder="1" applyAlignment="1">
      <alignment horizontal="center" vertical="center" wrapText="1"/>
    </xf>
    <xf numFmtId="0" fontId="28" fillId="0" borderId="49" xfId="0" applyFont="1" applyBorder="1" applyAlignment="1">
      <alignment horizontal="center" vertical="center" wrapText="1"/>
    </xf>
    <xf numFmtId="0" fontId="28" fillId="0" borderId="56" xfId="0" applyFont="1" applyBorder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28" fillId="0" borderId="29" xfId="0" applyFont="1" applyBorder="1" applyAlignment="1">
      <alignment horizontal="center" vertical="center" wrapText="1"/>
    </xf>
    <xf numFmtId="0" fontId="28" fillId="0" borderId="22" xfId="0" applyFont="1" applyBorder="1" applyAlignment="1">
      <alignment horizontal="center" vertical="center" wrapText="1"/>
    </xf>
    <xf numFmtId="0" fontId="28" fillId="0" borderId="23" xfId="0" applyFont="1" applyBorder="1" applyAlignment="1">
      <alignment horizontal="center" vertical="center" wrapText="1"/>
    </xf>
    <xf numFmtId="0" fontId="28" fillId="0" borderId="24" xfId="0" applyFont="1" applyBorder="1" applyAlignment="1">
      <alignment horizontal="center" vertical="center" wrapText="1"/>
    </xf>
    <xf numFmtId="0" fontId="25" fillId="0" borderId="74" xfId="131" applyFont="1" applyBorder="1" applyAlignment="1">
      <alignment horizontal="center"/>
    </xf>
    <xf numFmtId="0" fontId="25" fillId="0" borderId="75" xfId="131" applyFont="1" applyBorder="1" applyAlignment="1">
      <alignment horizontal="center"/>
    </xf>
    <xf numFmtId="0" fontId="25" fillId="0" borderId="76" xfId="131" applyFont="1" applyBorder="1" applyAlignment="1">
      <alignment horizontal="center"/>
    </xf>
    <xf numFmtId="0" fontId="39" fillId="0" borderId="83" xfId="0" applyFont="1" applyBorder="1" applyAlignment="1">
      <alignment horizontal="center" wrapText="1"/>
    </xf>
    <xf numFmtId="0" fontId="39" fillId="0" borderId="84" xfId="0" applyFont="1" applyBorder="1" applyAlignment="1">
      <alignment horizontal="center" wrapText="1"/>
    </xf>
    <xf numFmtId="0" fontId="39" fillId="0" borderId="85" xfId="0" applyFont="1" applyBorder="1" applyAlignment="1">
      <alignment horizontal="center" wrapText="1"/>
    </xf>
    <xf numFmtId="0" fontId="28" fillId="0" borderId="77" xfId="91" applyFont="1" applyBorder="1" applyAlignment="1">
      <alignment horizontal="center"/>
    </xf>
    <xf numFmtId="0" fontId="28" fillId="0" borderId="78" xfId="91" applyFont="1" applyBorder="1" applyAlignment="1">
      <alignment horizontal="center"/>
    </xf>
    <xf numFmtId="0" fontId="28" fillId="0" borderId="79" xfId="91" applyFont="1" applyBorder="1" applyAlignment="1">
      <alignment horizontal="center"/>
    </xf>
    <xf numFmtId="3" fontId="25" fillId="27" borderId="20" xfId="131" applyNumberFormat="1" applyFont="1" applyFill="1" applyBorder="1" applyAlignment="1">
      <alignment horizontal="center" vertical="center" wrapText="1"/>
    </xf>
    <xf numFmtId="0" fontId="28" fillId="0" borderId="48" xfId="81" applyFont="1" applyBorder="1" applyAlignment="1">
      <alignment horizontal="center" vertical="center"/>
    </xf>
    <xf numFmtId="0" fontId="28" fillId="0" borderId="63" xfId="81" applyFont="1" applyBorder="1" applyAlignment="1">
      <alignment horizontal="center" vertical="center"/>
    </xf>
    <xf numFmtId="0" fontId="25" fillId="0" borderId="56" xfId="131" applyFont="1" applyBorder="1" applyAlignment="1">
      <alignment horizontal="center"/>
    </xf>
    <xf numFmtId="0" fontId="25" fillId="0" borderId="0" xfId="131" applyFont="1" applyAlignment="1">
      <alignment horizontal="center"/>
    </xf>
    <xf numFmtId="0" fontId="25" fillId="0" borderId="57" xfId="131" applyFont="1" applyBorder="1" applyAlignment="1">
      <alignment horizontal="center"/>
    </xf>
    <xf numFmtId="0" fontId="24" fillId="26" borderId="20" xfId="91" applyFont="1" applyFill="1" applyBorder="1" applyAlignment="1">
      <alignment horizontal="left" vertical="center" wrapText="1"/>
    </xf>
    <xf numFmtId="0" fontId="24" fillId="27" borderId="86" xfId="91" applyFont="1" applyFill="1" applyBorder="1" applyAlignment="1">
      <alignment horizontal="center" wrapText="1"/>
    </xf>
    <xf numFmtId="0" fontId="24" fillId="27" borderId="35" xfId="91" applyFont="1" applyFill="1" applyBorder="1" applyAlignment="1">
      <alignment horizontal="center" wrapText="1"/>
    </xf>
    <xf numFmtId="0" fontId="24" fillId="27" borderId="36" xfId="91" applyFont="1" applyFill="1" applyBorder="1" applyAlignment="1">
      <alignment horizontal="center" wrapText="1"/>
    </xf>
    <xf numFmtId="0" fontId="25" fillId="24" borderId="22" xfId="75" applyFont="1" applyFill="1" applyBorder="1" applyAlignment="1">
      <alignment horizontal="left" vertical="center"/>
    </xf>
    <xf numFmtId="0" fontId="25" fillId="24" borderId="23" xfId="75" applyFont="1" applyFill="1" applyBorder="1" applyAlignment="1">
      <alignment horizontal="left" vertical="center"/>
    </xf>
    <xf numFmtId="0" fontId="25" fillId="24" borderId="50" xfId="75" applyFont="1" applyFill="1" applyBorder="1" applyAlignment="1">
      <alignment horizontal="left" vertical="center"/>
    </xf>
    <xf numFmtId="0" fontId="25" fillId="25" borderId="54" xfId="75" applyFont="1" applyFill="1" applyBorder="1" applyAlignment="1">
      <alignment horizontal="center" vertical="center" wrapText="1"/>
    </xf>
    <xf numFmtId="0" fontId="25" fillId="25" borderId="58" xfId="75" applyFont="1" applyFill="1" applyBorder="1" applyAlignment="1">
      <alignment horizontal="center" vertical="center" wrapText="1"/>
    </xf>
    <xf numFmtId="0" fontId="25" fillId="25" borderId="55" xfId="75" applyFont="1" applyFill="1" applyBorder="1" applyAlignment="1">
      <alignment horizontal="center" vertical="center" wrapText="1"/>
    </xf>
    <xf numFmtId="0" fontId="25" fillId="25" borderId="15" xfId="75" applyFont="1" applyFill="1" applyBorder="1" applyAlignment="1">
      <alignment horizontal="center" vertical="center" wrapText="1"/>
    </xf>
    <xf numFmtId="0" fontId="25" fillId="0" borderId="55" xfId="127" applyFont="1" applyBorder="1" applyAlignment="1">
      <alignment horizontal="center" vertical="center" wrapText="1"/>
    </xf>
    <xf numFmtId="4" fontId="25" fillId="25" borderId="55" xfId="75" applyNumberFormat="1" applyFont="1" applyFill="1" applyBorder="1" applyAlignment="1">
      <alignment horizontal="center" vertical="center" wrapText="1"/>
    </xf>
    <xf numFmtId="4" fontId="25" fillId="25" borderId="15" xfId="75" applyNumberFormat="1" applyFont="1" applyFill="1" applyBorder="1" applyAlignment="1">
      <alignment horizontal="center" vertical="center" wrapText="1"/>
    </xf>
    <xf numFmtId="0" fontId="52" fillId="30" borderId="72" xfId="0" applyFont="1" applyFill="1" applyBorder="1" applyAlignment="1">
      <alignment horizontal="center"/>
    </xf>
    <xf numFmtId="0" fontId="52" fillId="30" borderId="73" xfId="0" applyFont="1" applyFill="1" applyBorder="1" applyAlignment="1">
      <alignment horizontal="center"/>
    </xf>
    <xf numFmtId="0" fontId="52" fillId="30" borderId="65" xfId="0" applyFont="1" applyFill="1" applyBorder="1" applyAlignment="1">
      <alignment horizontal="center"/>
    </xf>
    <xf numFmtId="0" fontId="67" fillId="0" borderId="80" xfId="129" applyFont="1" applyBorder="1" applyAlignment="1">
      <alignment horizontal="center" vertical="center" wrapText="1"/>
    </xf>
    <xf numFmtId="0" fontId="67" fillId="0" borderId="81" xfId="129" applyFont="1" applyBorder="1" applyAlignment="1">
      <alignment horizontal="center" vertical="center" wrapText="1"/>
    </xf>
    <xf numFmtId="0" fontId="67" fillId="0" borderId="60" xfId="129" applyFont="1" applyBorder="1" applyAlignment="1">
      <alignment horizontal="center" vertical="center" wrapText="1"/>
    </xf>
    <xf numFmtId="0" fontId="65" fillId="0" borderId="0" xfId="91" applyFont="1" applyAlignment="1">
      <alignment horizontal="left"/>
    </xf>
    <xf numFmtId="0" fontId="68" fillId="0" borderId="0" xfId="131" applyFont="1" applyAlignment="1">
      <alignment horizontal="center" vertical="top"/>
    </xf>
    <xf numFmtId="0" fontId="68" fillId="0" borderId="23" xfId="131" applyFont="1" applyBorder="1" applyAlignment="1">
      <alignment horizontal="center"/>
    </xf>
    <xf numFmtId="0" fontId="67" fillId="31" borderId="26" xfId="91" applyFont="1" applyFill="1" applyBorder="1" applyAlignment="1">
      <alignment horizontal="left" vertical="center" wrapText="1"/>
    </xf>
    <xf numFmtId="0" fontId="67" fillId="31" borderId="69" xfId="91" applyFont="1" applyFill="1" applyBorder="1" applyAlignment="1">
      <alignment horizontal="left" vertical="center" wrapText="1"/>
    </xf>
    <xf numFmtId="0" fontId="67" fillId="31" borderId="27" xfId="91" applyFont="1" applyFill="1" applyBorder="1" applyAlignment="1">
      <alignment horizontal="left" vertical="center" wrapText="1"/>
    </xf>
    <xf numFmtId="0" fontId="67" fillId="31" borderId="98" xfId="91" applyFont="1" applyFill="1" applyBorder="1" applyAlignment="1">
      <alignment horizontal="left" vertical="center" wrapText="1"/>
    </xf>
    <xf numFmtId="0" fontId="67" fillId="31" borderId="99" xfId="91" applyFont="1" applyFill="1" applyBorder="1" applyAlignment="1">
      <alignment horizontal="left" vertical="center" wrapText="1"/>
    </xf>
    <xf numFmtId="0" fontId="67" fillId="31" borderId="100" xfId="91" applyFont="1" applyFill="1" applyBorder="1" applyAlignment="1">
      <alignment horizontal="left" vertical="center" wrapText="1"/>
    </xf>
    <xf numFmtId="0" fontId="67" fillId="27" borderId="101" xfId="91" applyFont="1" applyFill="1" applyBorder="1" applyAlignment="1">
      <alignment horizontal="center" vertical="center" wrapText="1"/>
    </xf>
    <xf numFmtId="0" fontId="67" fillId="27" borderId="35" xfId="91" applyFont="1" applyFill="1" applyBorder="1" applyAlignment="1">
      <alignment horizontal="center" vertical="center" wrapText="1"/>
    </xf>
    <xf numFmtId="0" fontId="67" fillId="27" borderId="102" xfId="91" applyFont="1" applyFill="1" applyBorder="1" applyAlignment="1">
      <alignment horizontal="center" vertical="center" wrapText="1"/>
    </xf>
    <xf numFmtId="0" fontId="68" fillId="25" borderId="54" xfId="75" applyFont="1" applyFill="1" applyBorder="1" applyAlignment="1">
      <alignment horizontal="center" vertical="center" wrapText="1"/>
    </xf>
    <xf numFmtId="0" fontId="68" fillId="25" borderId="103" xfId="75" applyFont="1" applyFill="1" applyBorder="1" applyAlignment="1">
      <alignment horizontal="center" vertical="center" wrapText="1"/>
    </xf>
    <xf numFmtId="0" fontId="68" fillId="25" borderId="55" xfId="75" applyFont="1" applyFill="1" applyBorder="1" applyAlignment="1">
      <alignment horizontal="center" vertical="center" wrapText="1"/>
    </xf>
    <xf numFmtId="0" fontId="68" fillId="25" borderId="104" xfId="75" applyFont="1" applyFill="1" applyBorder="1" applyAlignment="1">
      <alignment horizontal="center" vertical="center" wrapText="1"/>
    </xf>
    <xf numFmtId="0" fontId="68" fillId="0" borderId="55" xfId="127" applyFont="1" applyBorder="1" applyAlignment="1">
      <alignment horizontal="center" vertical="center" wrapText="1"/>
    </xf>
    <xf numFmtId="0" fontId="68" fillId="0" borderId="87" xfId="127" applyFont="1" applyBorder="1" applyAlignment="1">
      <alignment horizontal="center" vertical="center" wrapText="1"/>
    </xf>
    <xf numFmtId="0" fontId="68" fillId="25" borderId="71" xfId="75" applyFont="1" applyFill="1" applyBorder="1" applyAlignment="1">
      <alignment horizontal="center" vertical="center" wrapText="1"/>
    </xf>
    <xf numFmtId="0" fontId="68" fillId="25" borderId="82" xfId="75" applyFont="1" applyFill="1" applyBorder="1" applyAlignment="1">
      <alignment horizontal="center" vertical="center" wrapText="1"/>
    </xf>
    <xf numFmtId="4" fontId="68" fillId="25" borderId="55" xfId="75" applyNumberFormat="1" applyFont="1" applyFill="1" applyBorder="1" applyAlignment="1">
      <alignment horizontal="center" vertical="center" wrapText="1"/>
    </xf>
    <xf numFmtId="4" fontId="68" fillId="25" borderId="104" xfId="75" applyNumberFormat="1" applyFont="1" applyFill="1" applyBorder="1" applyAlignment="1">
      <alignment horizontal="center" vertical="center" wrapText="1"/>
    </xf>
    <xf numFmtId="4" fontId="68" fillId="25" borderId="34" xfId="75" applyNumberFormat="1" applyFont="1" applyFill="1" applyBorder="1" applyAlignment="1">
      <alignment horizontal="center" vertical="center" wrapText="1"/>
    </xf>
    <xf numFmtId="4" fontId="68" fillId="25" borderId="106" xfId="75" applyNumberFormat="1" applyFont="1" applyFill="1" applyBorder="1" applyAlignment="1">
      <alignment horizontal="center" vertical="center" wrapText="1"/>
    </xf>
    <xf numFmtId="0" fontId="71" fillId="32" borderId="152" xfId="75" applyFont="1" applyFill="1" applyBorder="1" applyAlignment="1">
      <alignment horizontal="right" vertical="center"/>
    </xf>
    <xf numFmtId="0" fontId="68" fillId="32" borderId="153" xfId="75" applyFont="1" applyFill="1" applyBorder="1" applyAlignment="1">
      <alignment horizontal="right" vertical="center"/>
    </xf>
    <xf numFmtId="0" fontId="68" fillId="32" borderId="154" xfId="75" applyFont="1" applyFill="1" applyBorder="1" applyAlignment="1">
      <alignment horizontal="right" vertical="center"/>
    </xf>
    <xf numFmtId="3" fontId="68" fillId="27" borderId="107" xfId="131" applyNumberFormat="1" applyFont="1" applyFill="1" applyBorder="1" applyAlignment="1">
      <alignment horizontal="center" vertical="center" wrapText="1"/>
    </xf>
    <xf numFmtId="3" fontId="68" fillId="27" borderId="35" xfId="131" applyNumberFormat="1" applyFont="1" applyFill="1" applyBorder="1" applyAlignment="1">
      <alignment horizontal="center" vertical="center" wrapText="1"/>
    </xf>
    <xf numFmtId="3" fontId="68" fillId="27" borderId="108" xfId="131" applyNumberFormat="1" applyFont="1" applyFill="1" applyBorder="1" applyAlignment="1">
      <alignment horizontal="center" vertical="center" wrapText="1"/>
    </xf>
    <xf numFmtId="3" fontId="68" fillId="27" borderId="107" xfId="131" applyNumberFormat="1" applyFont="1" applyFill="1" applyBorder="1" applyAlignment="1">
      <alignment horizontal="center" vertical="center"/>
    </xf>
    <xf numFmtId="3" fontId="68" fillId="27" borderId="35" xfId="131" applyNumberFormat="1" applyFont="1" applyFill="1" applyBorder="1" applyAlignment="1">
      <alignment horizontal="center" vertical="center"/>
    </xf>
    <xf numFmtId="3" fontId="68" fillId="27" borderId="108" xfId="131" applyNumberFormat="1" applyFont="1" applyFill="1" applyBorder="1" applyAlignment="1">
      <alignment horizontal="center" vertical="center"/>
    </xf>
    <xf numFmtId="0" fontId="65" fillId="25" borderId="104" xfId="131" applyFont="1" applyFill="1" applyBorder="1" applyAlignment="1">
      <alignment horizontal="center" vertical="center" wrapText="1"/>
    </xf>
    <xf numFmtId="0" fontId="65" fillId="25" borderId="106" xfId="131" applyFont="1" applyFill="1" applyBorder="1" applyAlignment="1">
      <alignment horizontal="center" vertical="center" wrapText="1"/>
    </xf>
    <xf numFmtId="0" fontId="67" fillId="0" borderId="48" xfId="81" applyFont="1" applyBorder="1" applyAlignment="1">
      <alignment horizontal="center" vertical="center"/>
    </xf>
    <xf numFmtId="0" fontId="67" fillId="0" borderId="63" xfId="81" applyFont="1" applyBorder="1" applyAlignment="1">
      <alignment horizontal="center" vertical="center"/>
    </xf>
    <xf numFmtId="0" fontId="67" fillId="27" borderId="98" xfId="131" applyFont="1" applyFill="1" applyBorder="1" applyAlignment="1">
      <alignment vertical="center" wrapText="1"/>
    </xf>
    <xf numFmtId="0" fontId="67" fillId="27" borderId="99" xfId="131" applyFont="1" applyFill="1" applyBorder="1" applyAlignment="1">
      <alignment vertical="center" wrapText="1"/>
    </xf>
    <xf numFmtId="3" fontId="68" fillId="27" borderId="69" xfId="131" applyNumberFormat="1" applyFont="1" applyFill="1" applyBorder="1" applyAlignment="1">
      <alignment horizontal="center" vertical="center" wrapText="1"/>
    </xf>
    <xf numFmtId="0" fontId="68" fillId="27" borderId="107" xfId="131" applyFont="1" applyFill="1" applyBorder="1" applyAlignment="1">
      <alignment horizontal="center" vertical="center" wrapText="1"/>
    </xf>
    <xf numFmtId="0" fontId="68" fillId="27" borderId="35" xfId="131" applyFont="1" applyFill="1" applyBorder="1" applyAlignment="1">
      <alignment horizontal="center" vertical="center" wrapText="1"/>
    </xf>
    <xf numFmtId="0" fontId="68" fillId="27" borderId="108" xfId="131" applyFont="1" applyFill="1" applyBorder="1" applyAlignment="1">
      <alignment horizontal="center" vertical="center" wrapText="1"/>
    </xf>
    <xf numFmtId="0" fontId="54" fillId="25" borderId="93" xfId="0" applyFont="1" applyFill="1" applyBorder="1" applyAlignment="1">
      <alignment horizontal="center" vertical="center" wrapText="1"/>
    </xf>
    <xf numFmtId="173" fontId="56" fillId="25" borderId="93" xfId="37" applyFont="1" applyFill="1" applyBorder="1" applyAlignment="1">
      <alignment horizontal="center" vertical="center"/>
    </xf>
    <xf numFmtId="0" fontId="5" fillId="28" borderId="32" xfId="227" applyFont="1" applyFill="1" applyBorder="1" applyAlignment="1">
      <alignment horizontal="center" vertical="center"/>
    </xf>
    <xf numFmtId="0" fontId="5" fillId="28" borderId="51" xfId="227" applyFont="1" applyFill="1" applyBorder="1" applyAlignment="1">
      <alignment horizontal="center" vertical="center"/>
    </xf>
    <xf numFmtId="0" fontId="5" fillId="28" borderId="54" xfId="227" applyFont="1" applyFill="1" applyBorder="1" applyAlignment="1">
      <alignment horizontal="center" vertical="center"/>
    </xf>
    <xf numFmtId="0" fontId="5" fillId="28" borderId="33" xfId="227" applyFont="1" applyFill="1" applyBorder="1" applyAlignment="1">
      <alignment horizontal="center" vertical="center"/>
    </xf>
    <xf numFmtId="0" fontId="5" fillId="28" borderId="55" xfId="227" applyFont="1" applyFill="1" applyBorder="1" applyAlignment="1">
      <alignment horizontal="center" vertical="center"/>
    </xf>
    <xf numFmtId="0" fontId="5" fillId="28" borderId="34" xfId="227" applyFont="1" applyFill="1" applyBorder="1" applyAlignment="1">
      <alignment horizontal="center" vertical="center"/>
    </xf>
    <xf numFmtId="0" fontId="5" fillId="28" borderId="66" xfId="227" applyFont="1" applyFill="1" applyBorder="1" applyAlignment="1">
      <alignment horizontal="center" vertical="center" wrapText="1"/>
    </xf>
    <xf numFmtId="0" fontId="5" fillId="28" borderId="94" xfId="227" applyFont="1" applyFill="1" applyBorder="1" applyAlignment="1">
      <alignment horizontal="center" vertical="center" wrapText="1"/>
    </xf>
    <xf numFmtId="0" fontId="5" fillId="28" borderId="63" xfId="227" applyFont="1" applyFill="1" applyBorder="1" applyAlignment="1">
      <alignment horizontal="center" vertical="center"/>
    </xf>
    <xf numFmtId="0" fontId="5" fillId="28" borderId="61" xfId="227" applyFont="1" applyFill="1" applyBorder="1" applyAlignment="1">
      <alignment horizontal="center" vertical="center"/>
    </xf>
    <xf numFmtId="173" fontId="55" fillId="25" borderId="93" xfId="37" applyFont="1" applyFill="1" applyBorder="1" applyAlignment="1">
      <alignment horizontal="center" vertical="center"/>
    </xf>
    <xf numFmtId="0" fontId="61" fillId="0" borderId="22" xfId="0" applyFont="1" applyBorder="1" applyAlignment="1">
      <alignment horizontal="center" wrapText="1"/>
    </xf>
    <xf numFmtId="0" fontId="62" fillId="0" borderId="23" xfId="0" applyFont="1" applyBorder="1"/>
    <xf numFmtId="0" fontId="62" fillId="0" borderId="50" xfId="0" applyFont="1" applyBorder="1"/>
    <xf numFmtId="0" fontId="58" fillId="0" borderId="16" xfId="227" applyFont="1" applyBorder="1" applyAlignment="1">
      <alignment horizontal="right" vertical="center"/>
    </xf>
    <xf numFmtId="0" fontId="58" fillId="0" borderId="17" xfId="227" applyFont="1" applyBorder="1" applyAlignment="1">
      <alignment horizontal="right" vertical="center"/>
    </xf>
    <xf numFmtId="0" fontId="58" fillId="0" borderId="18" xfId="227" applyFont="1" applyBorder="1" applyAlignment="1">
      <alignment horizontal="right" vertical="center"/>
    </xf>
    <xf numFmtId="0" fontId="5" fillId="0" borderId="74" xfId="227" applyFont="1" applyBorder="1" applyAlignment="1">
      <alignment horizontal="center" wrapText="1"/>
    </xf>
    <xf numFmtId="0" fontId="5" fillId="0" borderId="75" xfId="227" applyFont="1" applyBorder="1" applyAlignment="1">
      <alignment horizontal="center" wrapText="1"/>
    </xf>
    <xf numFmtId="0" fontId="5" fillId="0" borderId="76" xfId="227" applyFont="1" applyBorder="1" applyAlignment="1">
      <alignment horizontal="center" wrapText="1"/>
    </xf>
    <xf numFmtId="0" fontId="59" fillId="0" borderId="74" xfId="0" applyFont="1" applyBorder="1" applyAlignment="1">
      <alignment horizontal="center" wrapText="1"/>
    </xf>
    <xf numFmtId="0" fontId="59" fillId="0" borderId="75" xfId="0" applyFont="1" applyBorder="1" applyAlignment="1">
      <alignment horizontal="center" wrapText="1"/>
    </xf>
    <xf numFmtId="0" fontId="59" fillId="0" borderId="76" xfId="0" applyFont="1" applyBorder="1" applyAlignment="1">
      <alignment horizontal="center" wrapText="1"/>
    </xf>
    <xf numFmtId="0" fontId="59" fillId="0" borderId="22" xfId="0" applyFont="1" applyBorder="1" applyAlignment="1">
      <alignment horizontal="center" wrapText="1"/>
    </xf>
    <xf numFmtId="0" fontId="59" fillId="0" borderId="23" xfId="0" applyFont="1" applyBorder="1" applyAlignment="1">
      <alignment horizontal="center" wrapText="1"/>
    </xf>
    <xf numFmtId="0" fontId="59" fillId="0" borderId="50" xfId="0" applyFont="1" applyBorder="1" applyAlignment="1">
      <alignment horizontal="center" wrapText="1"/>
    </xf>
    <xf numFmtId="173" fontId="5" fillId="0" borderId="22" xfId="37" applyFont="1" applyBorder="1" applyAlignment="1">
      <alignment horizontal="center" wrapText="1"/>
    </xf>
    <xf numFmtId="173" fontId="5" fillId="0" borderId="23" xfId="37" applyFont="1" applyBorder="1" applyAlignment="1">
      <alignment horizontal="center" wrapText="1"/>
    </xf>
    <xf numFmtId="173" fontId="5" fillId="0" borderId="50" xfId="37" applyFont="1" applyBorder="1" applyAlignment="1">
      <alignment horizontal="center" wrapText="1"/>
    </xf>
    <xf numFmtId="0" fontId="4" fillId="0" borderId="74" xfId="227" applyFont="1" applyBorder="1" applyAlignment="1">
      <alignment horizontal="center" vertical="center"/>
    </xf>
    <xf numFmtId="0" fontId="4" fillId="0" borderId="75" xfId="227" applyFont="1" applyBorder="1" applyAlignment="1">
      <alignment horizontal="center" vertical="center"/>
    </xf>
    <xf numFmtId="0" fontId="4" fillId="0" borderId="76" xfId="227" applyFont="1" applyBorder="1" applyAlignment="1">
      <alignment horizontal="center" vertical="center"/>
    </xf>
    <xf numFmtId="0" fontId="4" fillId="0" borderId="56" xfId="227" applyFont="1" applyBorder="1" applyAlignment="1">
      <alignment horizontal="center" vertical="center"/>
    </xf>
    <xf numFmtId="0" fontId="4" fillId="0" borderId="0" xfId="227" applyFont="1" applyAlignment="1">
      <alignment horizontal="center" vertical="center"/>
    </xf>
    <xf numFmtId="0" fontId="4" fillId="0" borderId="57" xfId="227" applyFont="1" applyBorder="1" applyAlignment="1">
      <alignment horizontal="center" vertical="center"/>
    </xf>
    <xf numFmtId="0" fontId="4" fillId="0" borderId="22" xfId="227" applyFont="1" applyBorder="1" applyAlignment="1">
      <alignment horizontal="center" vertical="center"/>
    </xf>
    <xf numFmtId="0" fontId="4" fillId="0" borderId="23" xfId="227" applyFont="1" applyBorder="1" applyAlignment="1">
      <alignment horizontal="center" vertical="center"/>
    </xf>
    <xf numFmtId="0" fontId="4" fillId="0" borderId="50" xfId="227" applyFont="1" applyBorder="1" applyAlignment="1">
      <alignment horizontal="center" vertical="center"/>
    </xf>
    <xf numFmtId="0" fontId="58" fillId="0" borderId="75" xfId="227" applyFont="1" applyBorder="1" applyAlignment="1">
      <alignment horizontal="left" vertical="center"/>
    </xf>
    <xf numFmtId="0" fontId="58" fillId="0" borderId="76" xfId="227" applyFont="1" applyBorder="1" applyAlignment="1">
      <alignment horizontal="left" vertical="center"/>
    </xf>
    <xf numFmtId="0" fontId="58" fillId="0" borderId="0" xfId="227" applyFont="1" applyAlignment="1">
      <alignment horizontal="left" vertical="center"/>
    </xf>
    <xf numFmtId="0" fontId="58" fillId="0" borderId="57" xfId="227" applyFont="1" applyBorder="1" applyAlignment="1">
      <alignment horizontal="left" vertical="center"/>
    </xf>
    <xf numFmtId="0" fontId="58" fillId="0" borderId="23" xfId="227" applyFont="1" applyBorder="1" applyAlignment="1">
      <alignment horizontal="left" vertical="center"/>
    </xf>
    <xf numFmtId="0" fontId="58" fillId="0" borderId="50" xfId="227" applyFont="1" applyBorder="1" applyAlignment="1">
      <alignment horizontal="left" vertical="center"/>
    </xf>
    <xf numFmtId="0" fontId="53" fillId="0" borderId="88" xfId="227" applyFont="1" applyBorder="1" applyAlignment="1">
      <alignment horizontal="center" vertical="center" wrapText="1"/>
    </xf>
    <xf numFmtId="0" fontId="53" fillId="0" borderId="75" xfId="227" applyFont="1" applyBorder="1" applyAlignment="1">
      <alignment horizontal="center" vertical="center" wrapText="1"/>
    </xf>
    <xf numFmtId="0" fontId="53" fillId="0" borderId="76" xfId="227" applyFont="1" applyBorder="1" applyAlignment="1">
      <alignment horizontal="center" vertical="center" wrapText="1"/>
    </xf>
    <xf numFmtId="0" fontId="53" fillId="0" borderId="90" xfId="227" applyFont="1" applyBorder="1" applyAlignment="1">
      <alignment horizontal="center" vertical="center" wrapText="1"/>
    </xf>
    <xf numFmtId="0" fontId="53" fillId="0" borderId="23" xfId="227" applyFont="1" applyBorder="1" applyAlignment="1">
      <alignment horizontal="center" vertical="center" wrapText="1"/>
    </xf>
    <xf numFmtId="0" fontId="53" fillId="0" borderId="50" xfId="227" applyFont="1" applyBorder="1" applyAlignment="1">
      <alignment horizontal="center" vertical="center" wrapText="1"/>
    </xf>
    <xf numFmtId="4" fontId="53" fillId="0" borderId="91" xfId="227" applyNumberFormat="1" applyFont="1" applyBorder="1" applyAlignment="1">
      <alignment horizontal="left" vertical="center" wrapText="1"/>
    </xf>
    <xf numFmtId="0" fontId="53" fillId="0" borderId="38" xfId="227" applyFont="1" applyBorder="1" applyAlignment="1">
      <alignment horizontal="left" vertical="center" wrapText="1"/>
    </xf>
    <xf numFmtId="0" fontId="53" fillId="0" borderId="39" xfId="227" applyFont="1" applyBorder="1" applyAlignment="1">
      <alignment horizontal="left" vertical="center" wrapText="1"/>
    </xf>
    <xf numFmtId="0" fontId="45" fillId="0" borderId="74" xfId="227" applyFont="1" applyBorder="1" applyAlignment="1">
      <alignment horizontal="left" vertical="center"/>
    </xf>
    <xf numFmtId="0" fontId="45" fillId="0" borderId="75" xfId="227" applyFont="1" applyBorder="1" applyAlignment="1">
      <alignment horizontal="left" vertical="center"/>
    </xf>
    <xf numFmtId="0" fontId="45" fillId="0" borderId="80" xfId="227" applyFont="1" applyBorder="1" applyAlignment="1">
      <alignment horizontal="left" vertical="center"/>
    </xf>
    <xf numFmtId="0" fontId="45" fillId="0" borderId="81" xfId="227" applyFont="1" applyBorder="1" applyAlignment="1">
      <alignment horizontal="left" vertical="center"/>
    </xf>
    <xf numFmtId="0" fontId="46" fillId="0" borderId="75" xfId="227" applyFont="1" applyBorder="1" applyAlignment="1">
      <alignment horizontal="center" vertical="center"/>
    </xf>
    <xf numFmtId="0" fontId="46" fillId="0" borderId="76" xfId="227" applyFont="1" applyBorder="1" applyAlignment="1">
      <alignment horizontal="center" vertical="center"/>
    </xf>
    <xf numFmtId="0" fontId="46" fillId="0" borderId="81" xfId="227" applyFont="1" applyBorder="1" applyAlignment="1">
      <alignment horizontal="center" vertical="center"/>
    </xf>
    <xf numFmtId="0" fontId="46" fillId="0" borderId="53" xfId="227" applyFont="1" applyBorder="1" applyAlignment="1">
      <alignment horizontal="center" vertical="center"/>
    </xf>
    <xf numFmtId="0" fontId="45" fillId="0" borderId="72" xfId="227" applyFont="1" applyBorder="1" applyAlignment="1">
      <alignment horizontal="center" vertical="center" wrapText="1"/>
    </xf>
    <xf numFmtId="0" fontId="45" fillId="0" borderId="73" xfId="227" applyFont="1" applyBorder="1" applyAlignment="1">
      <alignment horizontal="center" vertical="center" wrapText="1"/>
    </xf>
    <xf numFmtId="0" fontId="45" fillId="0" borderId="65" xfId="227" applyFont="1" applyBorder="1" applyAlignment="1">
      <alignment horizontal="center" vertical="center" wrapText="1"/>
    </xf>
    <xf numFmtId="0" fontId="51" fillId="0" borderId="56" xfId="227" applyFont="1" applyBorder="1" applyAlignment="1">
      <alignment horizontal="center" vertical="center" wrapText="1"/>
    </xf>
    <xf numFmtId="0" fontId="51" fillId="0" borderId="0" xfId="227" applyFont="1" applyAlignment="1">
      <alignment horizontal="center" vertical="center" wrapText="1"/>
    </xf>
    <xf numFmtId="0" fontId="51" fillId="0" borderId="29" xfId="227" applyFont="1" applyBorder="1" applyAlignment="1">
      <alignment horizontal="center" vertical="center" wrapText="1"/>
    </xf>
    <xf numFmtId="0" fontId="51" fillId="0" borderId="22" xfId="227" applyFont="1" applyBorder="1" applyAlignment="1">
      <alignment horizontal="center" vertical="center" wrapText="1"/>
    </xf>
    <xf numFmtId="0" fontId="51" fillId="0" borderId="23" xfId="227" applyFont="1" applyBorder="1" applyAlignment="1">
      <alignment horizontal="center" vertical="center" wrapText="1"/>
    </xf>
    <xf numFmtId="0" fontId="51" fillId="0" borderId="24" xfId="227" applyFont="1" applyBorder="1" applyAlignment="1">
      <alignment horizontal="center" vertical="center" wrapText="1"/>
    </xf>
    <xf numFmtId="0" fontId="51" fillId="0" borderId="11" xfId="227" applyFont="1" applyBorder="1" applyAlignment="1">
      <alignment horizontal="center" vertical="center" wrapText="1"/>
    </xf>
    <xf numFmtId="0" fontId="51" fillId="0" borderId="82" xfId="227" applyFont="1" applyBorder="1" applyAlignment="1">
      <alignment horizontal="center" vertical="center" wrapText="1"/>
    </xf>
    <xf numFmtId="0" fontId="45" fillId="0" borderId="19" xfId="227" applyFont="1" applyBorder="1" applyAlignment="1">
      <alignment horizontal="left" vertical="center" wrapText="1"/>
    </xf>
    <xf numFmtId="0" fontId="45" fillId="0" borderId="20" xfId="227" applyFont="1" applyBorder="1" applyAlignment="1">
      <alignment horizontal="left" vertical="center" wrapText="1"/>
    </xf>
    <xf numFmtId="4" fontId="45" fillId="0" borderId="20" xfId="227" applyNumberFormat="1" applyFont="1" applyBorder="1" applyAlignment="1">
      <alignment horizontal="left" vertical="center" wrapText="1"/>
    </xf>
    <xf numFmtId="0" fontId="45" fillId="0" borderId="21" xfId="227" applyFont="1" applyBorder="1" applyAlignment="1">
      <alignment horizontal="left" vertical="center" wrapText="1"/>
    </xf>
    <xf numFmtId="0" fontId="45" fillId="0" borderId="62" xfId="227" applyFont="1" applyBorder="1" applyAlignment="1">
      <alignment horizontal="center" vertical="center" wrapText="1"/>
    </xf>
    <xf numFmtId="0" fontId="45" fillId="0" borderId="25" xfId="227" applyFont="1" applyBorder="1" applyAlignment="1">
      <alignment horizontal="center" vertical="center" wrapText="1"/>
    </xf>
    <xf numFmtId="0" fontId="45" fillId="0" borderId="58" xfId="227" applyFont="1" applyBorder="1" applyAlignment="1">
      <alignment horizontal="left" vertical="center" wrapText="1"/>
    </xf>
    <xf numFmtId="0" fontId="45" fillId="0" borderId="15" xfId="227" applyFont="1" applyBorder="1" applyAlignment="1">
      <alignment horizontal="left" vertical="center" wrapText="1"/>
    </xf>
    <xf numFmtId="4" fontId="45" fillId="0" borderId="15" xfId="227" applyNumberFormat="1" applyFont="1" applyBorder="1" applyAlignment="1">
      <alignment horizontal="center" vertical="center" wrapText="1"/>
    </xf>
    <xf numFmtId="0" fontId="45" fillId="0" borderId="15" xfId="227" applyFont="1" applyBorder="1" applyAlignment="1">
      <alignment horizontal="center" vertical="center" wrapText="1"/>
    </xf>
    <xf numFmtId="0" fontId="45" fillId="0" borderId="59" xfId="227" applyFont="1" applyBorder="1" applyAlignment="1">
      <alignment horizontal="center" vertical="center" wrapText="1"/>
    </xf>
    <xf numFmtId="0" fontId="63" fillId="0" borderId="74" xfId="227" applyBorder="1" applyAlignment="1">
      <alignment horizontal="center" vertical="center"/>
    </xf>
    <xf numFmtId="0" fontId="63" fillId="0" borderId="75" xfId="227" applyBorder="1" applyAlignment="1">
      <alignment horizontal="center" vertical="center"/>
    </xf>
    <xf numFmtId="0" fontId="63" fillId="0" borderId="76" xfId="227" applyBorder="1" applyAlignment="1">
      <alignment horizontal="center" vertical="center"/>
    </xf>
    <xf numFmtId="0" fontId="52" fillId="0" borderId="87" xfId="227" applyFont="1" applyBorder="1" applyAlignment="1">
      <alignment horizontal="center" vertical="center"/>
    </xf>
    <xf numFmtId="0" fontId="52" fillId="0" borderId="48" xfId="227" applyFont="1" applyBorder="1" applyAlignment="1">
      <alignment horizontal="center" vertical="center"/>
    </xf>
    <xf numFmtId="0" fontId="52" fillId="0" borderId="33" xfId="227" applyFont="1" applyBorder="1" applyAlignment="1">
      <alignment horizontal="center" vertical="center"/>
    </xf>
    <xf numFmtId="0" fontId="52" fillId="0" borderId="88" xfId="227" applyFont="1" applyBorder="1" applyAlignment="1">
      <alignment horizontal="center" vertical="center"/>
    </xf>
    <xf numFmtId="0" fontId="52" fillId="0" borderId="75" xfId="227" applyFont="1" applyBorder="1" applyAlignment="1">
      <alignment horizontal="center" vertical="center"/>
    </xf>
    <xf numFmtId="0" fontId="52" fillId="0" borderId="89" xfId="227" applyFont="1" applyBorder="1" applyAlignment="1">
      <alignment horizontal="center" vertical="center"/>
    </xf>
    <xf numFmtId="0" fontId="52" fillId="0" borderId="90" xfId="227" applyFont="1" applyBorder="1" applyAlignment="1">
      <alignment horizontal="center" vertical="center"/>
    </xf>
    <xf numFmtId="0" fontId="52" fillId="0" borderId="23" xfId="227" applyFont="1" applyBorder="1" applyAlignment="1">
      <alignment horizontal="center" vertical="center"/>
    </xf>
    <xf numFmtId="0" fontId="52" fillId="0" borderId="24" xfId="227" applyFont="1" applyBorder="1" applyAlignment="1">
      <alignment horizontal="center" vertical="center"/>
    </xf>
    <xf numFmtId="0" fontId="44" fillId="0" borderId="16" xfId="0" applyFont="1" applyBorder="1" applyAlignment="1">
      <alignment horizontal="center" vertical="center"/>
    </xf>
    <xf numFmtId="0" fontId="44" fillId="0" borderId="17" xfId="0" applyFont="1" applyBorder="1" applyAlignment="1">
      <alignment horizontal="center" vertical="center"/>
    </xf>
    <xf numFmtId="0" fontId="44" fillId="0" borderId="18" xfId="0" applyFont="1" applyBorder="1" applyAlignment="1">
      <alignment horizontal="center" vertical="center"/>
    </xf>
    <xf numFmtId="0" fontId="45" fillId="0" borderId="54" xfId="227" applyFont="1" applyBorder="1" applyAlignment="1">
      <alignment vertical="center"/>
    </xf>
    <xf numFmtId="0" fontId="46" fillId="0" borderId="34" xfId="227" applyFont="1" applyBorder="1" applyAlignment="1">
      <alignment vertical="center"/>
    </xf>
    <xf numFmtId="0" fontId="46" fillId="0" borderId="19" xfId="227" applyFont="1" applyBorder="1" applyAlignment="1">
      <alignment vertical="center"/>
    </xf>
    <xf numFmtId="0" fontId="46" fillId="0" borderId="21" xfId="227" applyFont="1" applyBorder="1" applyAlignment="1">
      <alignment vertical="center"/>
    </xf>
    <xf numFmtId="0" fontId="46" fillId="0" borderId="58" xfId="227" applyFont="1" applyBorder="1" applyAlignment="1">
      <alignment vertical="center"/>
    </xf>
    <xf numFmtId="0" fontId="46" fillId="0" borderId="59" xfId="227" applyFont="1" applyBorder="1" applyAlignment="1">
      <alignment vertical="center"/>
    </xf>
    <xf numFmtId="0" fontId="47" fillId="0" borderId="54" xfId="227" applyFont="1" applyBorder="1" applyAlignment="1">
      <alignment horizontal="center" vertical="center" wrapText="1"/>
    </xf>
    <xf numFmtId="0" fontId="48" fillId="0" borderId="55" xfId="227" applyFont="1" applyBorder="1" applyAlignment="1">
      <alignment horizontal="center" vertical="center" wrapText="1"/>
    </xf>
    <xf numFmtId="0" fontId="48" fillId="0" borderId="34" xfId="227" applyFont="1" applyBorder="1" applyAlignment="1">
      <alignment horizontal="center" vertical="center" wrapText="1"/>
    </xf>
    <xf numFmtId="0" fontId="48" fillId="0" borderId="19" xfId="227" applyFont="1" applyBorder="1" applyAlignment="1">
      <alignment horizontal="center" vertical="center" wrapText="1"/>
    </xf>
    <xf numFmtId="0" fontId="48" fillId="0" borderId="20" xfId="227" applyFont="1" applyBorder="1" applyAlignment="1">
      <alignment horizontal="center" vertical="center" wrapText="1"/>
    </xf>
    <xf numFmtId="0" fontId="48" fillId="0" borderId="21" xfId="227" applyFont="1" applyBorder="1" applyAlignment="1">
      <alignment horizontal="center" vertical="center" wrapText="1"/>
    </xf>
    <xf numFmtId="0" fontId="48" fillId="0" borderId="58" xfId="227" applyFont="1" applyBorder="1" applyAlignment="1">
      <alignment horizontal="center" vertical="center" wrapText="1"/>
    </xf>
    <xf numFmtId="0" fontId="48" fillId="0" borderId="15" xfId="227" applyFont="1" applyBorder="1" applyAlignment="1">
      <alignment horizontal="center" vertical="center" wrapText="1"/>
    </xf>
    <xf numFmtId="0" fontId="48" fillId="0" borderId="59" xfId="227" applyFont="1" applyBorder="1" applyAlignment="1">
      <alignment horizontal="center" vertical="center" wrapText="1"/>
    </xf>
    <xf numFmtId="4" fontId="49" fillId="0" borderId="74" xfId="227" applyNumberFormat="1" applyFont="1" applyBorder="1" applyAlignment="1">
      <alignment horizontal="center" vertical="center" wrapText="1"/>
    </xf>
    <xf numFmtId="0" fontId="49" fillId="0" borderId="75" xfId="227" applyFont="1" applyBorder="1" applyAlignment="1">
      <alignment horizontal="center" vertical="center" wrapText="1"/>
    </xf>
    <xf numFmtId="0" fontId="49" fillId="0" borderId="76" xfId="227" applyFont="1" applyBorder="1" applyAlignment="1">
      <alignment horizontal="center" vertical="center" wrapText="1"/>
    </xf>
    <xf numFmtId="0" fontId="49" fillId="0" borderId="80" xfId="227" applyFont="1" applyBorder="1" applyAlignment="1">
      <alignment horizontal="center" vertical="center" wrapText="1"/>
    </xf>
    <xf numFmtId="0" fontId="49" fillId="0" borderId="81" xfId="227" applyFont="1" applyBorder="1" applyAlignment="1">
      <alignment horizontal="center" vertical="center" wrapText="1"/>
    </xf>
    <xf numFmtId="0" fontId="49" fillId="0" borderId="53" xfId="227" applyFont="1" applyBorder="1" applyAlignment="1">
      <alignment horizontal="center" vertical="center" wrapText="1"/>
    </xf>
    <xf numFmtId="4" fontId="50" fillId="0" borderId="74" xfId="227" applyNumberFormat="1" applyFont="1" applyBorder="1" applyAlignment="1">
      <alignment horizontal="center" vertical="center" wrapText="1"/>
    </xf>
    <xf numFmtId="4" fontId="50" fillId="0" borderId="22" xfId="227" applyNumberFormat="1" applyFont="1" applyBorder="1" applyAlignment="1">
      <alignment horizontal="center" vertical="center" wrapText="1"/>
    </xf>
    <xf numFmtId="0" fontId="50" fillId="0" borderId="75" xfId="227" applyFont="1" applyBorder="1" applyAlignment="1">
      <alignment horizontal="center" vertical="center" wrapText="1"/>
    </xf>
    <xf numFmtId="0" fontId="50" fillId="0" borderId="76" xfId="227" applyFont="1" applyBorder="1" applyAlignment="1">
      <alignment horizontal="center" vertical="center" wrapText="1"/>
    </xf>
    <xf numFmtId="0" fontId="50" fillId="0" borderId="23" xfId="227" applyFont="1" applyBorder="1" applyAlignment="1">
      <alignment horizontal="center" vertical="center" wrapText="1"/>
    </xf>
    <xf numFmtId="0" fontId="50" fillId="0" borderId="50" xfId="227" applyFont="1" applyBorder="1" applyAlignment="1">
      <alignment horizontal="center" vertical="center" wrapText="1"/>
    </xf>
    <xf numFmtId="164" fontId="76" fillId="25" borderId="144" xfId="81" applyNumberFormat="1" applyFont="1" applyFill="1" applyBorder="1" applyAlignment="1">
      <alignment horizontal="center" vertical="center"/>
    </xf>
    <xf numFmtId="164" fontId="76" fillId="25" borderId="145" xfId="81" applyNumberFormat="1" applyFont="1" applyFill="1" applyBorder="1" applyAlignment="1">
      <alignment horizontal="center" vertical="center"/>
    </xf>
    <xf numFmtId="164" fontId="76" fillId="25" borderId="150" xfId="81" applyNumberFormat="1" applyFont="1" applyFill="1" applyBorder="1" applyAlignment="1">
      <alignment horizontal="center" vertical="center"/>
    </xf>
    <xf numFmtId="164" fontId="76" fillId="25" borderId="114" xfId="81" applyNumberFormat="1" applyFont="1" applyFill="1" applyBorder="1" applyAlignment="1">
      <alignment horizontal="center" vertical="center"/>
    </xf>
    <xf numFmtId="0" fontId="76" fillId="25" borderId="0" xfId="81" applyFont="1" applyFill="1" applyAlignment="1">
      <alignment horizontal="center" vertical="center"/>
    </xf>
    <xf numFmtId="0" fontId="76" fillId="25" borderId="29" xfId="81" applyFont="1" applyFill="1" applyBorder="1" applyAlignment="1">
      <alignment horizontal="center" vertical="center"/>
    </xf>
    <xf numFmtId="164" fontId="76" fillId="25" borderId="116" xfId="81" applyNumberFormat="1" applyFont="1" applyFill="1" applyBorder="1" applyAlignment="1">
      <alignment horizontal="center" vertical="center"/>
    </xf>
    <xf numFmtId="164" fontId="76" fillId="25" borderId="135" xfId="81" applyNumberFormat="1" applyFont="1" applyFill="1" applyBorder="1" applyAlignment="1">
      <alignment horizontal="center" vertical="center"/>
    </xf>
    <xf numFmtId="164" fontId="76" fillId="25" borderId="151" xfId="81" applyNumberFormat="1" applyFont="1" applyFill="1" applyBorder="1" applyAlignment="1">
      <alignment horizontal="center" vertical="center"/>
    </xf>
    <xf numFmtId="164" fontId="76" fillId="25" borderId="112" xfId="81" applyNumberFormat="1" applyFont="1" applyFill="1" applyBorder="1" applyAlignment="1">
      <alignment horizontal="center" vertical="center"/>
    </xf>
    <xf numFmtId="0" fontId="76" fillId="25" borderId="81" xfId="81" applyFont="1" applyFill="1" applyBorder="1" applyAlignment="1">
      <alignment horizontal="center" vertical="center"/>
    </xf>
    <xf numFmtId="0" fontId="76" fillId="25" borderId="60" xfId="81" applyFont="1" applyFill="1" applyBorder="1" applyAlignment="1">
      <alignment horizontal="center" vertical="center"/>
    </xf>
    <xf numFmtId="164" fontId="76" fillId="25" borderId="0" xfId="81" applyNumberFormat="1" applyFont="1" applyFill="1" applyAlignment="1">
      <alignment horizontal="center" vertical="center"/>
    </xf>
    <xf numFmtId="164" fontId="76" fillId="25" borderId="29" xfId="81" applyNumberFormat="1" applyFont="1" applyFill="1" applyBorder="1" applyAlignment="1">
      <alignment horizontal="center" vertical="center"/>
    </xf>
    <xf numFmtId="0" fontId="77" fillId="25" borderId="115" xfId="81" applyFont="1" applyFill="1" applyBorder="1" applyAlignment="1">
      <alignment horizontal="left" vertical="center"/>
    </xf>
    <xf numFmtId="0" fontId="77" fillId="25" borderId="140" xfId="81" applyFont="1" applyFill="1" applyBorder="1" applyAlignment="1">
      <alignment horizontal="left" vertical="center"/>
    </xf>
    <xf numFmtId="0" fontId="77" fillId="25" borderId="149" xfId="81" applyFont="1" applyFill="1" applyBorder="1" applyAlignment="1">
      <alignment horizontal="left" vertical="center"/>
    </xf>
    <xf numFmtId="0" fontId="76" fillId="25" borderId="113" xfId="81" applyFont="1" applyFill="1" applyBorder="1" applyAlignment="1">
      <alignment horizontal="center" vertical="center"/>
    </xf>
    <xf numFmtId="0" fontId="76" fillId="25" borderId="40" xfId="81" applyFont="1" applyFill="1" applyBorder="1" applyAlignment="1">
      <alignment horizontal="center" vertical="center"/>
    </xf>
    <xf numFmtId="0" fontId="76" fillId="25" borderId="49" xfId="81" applyFont="1" applyFill="1" applyBorder="1" applyAlignment="1">
      <alignment horizontal="center" vertical="center"/>
    </xf>
    <xf numFmtId="0" fontId="76" fillId="25" borderId="107" xfId="81" applyFont="1" applyFill="1" applyBorder="1" applyAlignment="1">
      <alignment horizontal="right" vertical="center"/>
    </xf>
    <xf numFmtId="0" fontId="76" fillId="25" borderId="35" xfId="81" applyFont="1" applyFill="1" applyBorder="1" applyAlignment="1">
      <alignment horizontal="right" vertical="center"/>
    </xf>
    <xf numFmtId="0" fontId="76" fillId="25" borderId="108" xfId="81" applyFont="1" applyFill="1" applyBorder="1" applyAlignment="1">
      <alignment horizontal="right" vertical="center"/>
    </xf>
    <xf numFmtId="0" fontId="74" fillId="34" borderId="107" xfId="81" applyFont="1" applyFill="1" applyBorder="1" applyAlignment="1">
      <alignment horizontal="right" vertical="center"/>
    </xf>
    <xf numFmtId="0" fontId="74" fillId="34" borderId="35" xfId="81" applyFont="1" applyFill="1" applyBorder="1" applyAlignment="1">
      <alignment horizontal="right" vertical="center"/>
    </xf>
    <xf numFmtId="0" fontId="74" fillId="34" borderId="108" xfId="81" applyFont="1" applyFill="1" applyBorder="1" applyAlignment="1">
      <alignment horizontal="right" vertical="center"/>
    </xf>
    <xf numFmtId="0" fontId="76" fillId="25" borderId="115" xfId="81" applyFont="1" applyFill="1" applyBorder="1" applyAlignment="1">
      <alignment horizontal="right" vertical="center"/>
    </xf>
    <xf numFmtId="0" fontId="76" fillId="25" borderId="140" xfId="81" applyFont="1" applyFill="1" applyBorder="1" applyAlignment="1">
      <alignment horizontal="right" vertical="center"/>
    </xf>
    <xf numFmtId="0" fontId="76" fillId="25" borderId="141" xfId="81" applyFont="1" applyFill="1" applyBorder="1" applyAlignment="1">
      <alignment horizontal="right" vertical="center"/>
    </xf>
    <xf numFmtId="0" fontId="76" fillId="25" borderId="144" xfId="81" applyFont="1" applyFill="1" applyBorder="1" applyAlignment="1">
      <alignment horizontal="right" vertical="center"/>
    </xf>
    <xf numFmtId="0" fontId="76" fillId="25" borderId="145" xfId="81" applyFont="1" applyFill="1" applyBorder="1" applyAlignment="1">
      <alignment horizontal="right" vertical="center"/>
    </xf>
    <xf numFmtId="0" fontId="76" fillId="25" borderId="146" xfId="81" applyFont="1" applyFill="1" applyBorder="1" applyAlignment="1">
      <alignment horizontal="right" vertical="center"/>
    </xf>
    <xf numFmtId="0" fontId="74" fillId="34" borderId="116" xfId="81" applyFont="1" applyFill="1" applyBorder="1" applyAlignment="1">
      <alignment horizontal="right" vertical="center"/>
    </xf>
    <xf numFmtId="0" fontId="74" fillId="34" borderId="135" xfId="81" applyFont="1" applyFill="1" applyBorder="1" applyAlignment="1">
      <alignment horizontal="right" vertical="center"/>
    </xf>
    <xf numFmtId="0" fontId="74" fillId="34" borderId="136" xfId="81" applyFont="1" applyFill="1" applyBorder="1" applyAlignment="1">
      <alignment horizontal="right" vertical="center"/>
    </xf>
    <xf numFmtId="0" fontId="76" fillId="25" borderId="35" xfId="81" applyFont="1" applyFill="1" applyBorder="1" applyAlignment="1">
      <alignment horizontal="center" vertical="center"/>
    </xf>
    <xf numFmtId="0" fontId="74" fillId="35" borderId="107" xfId="81" applyFont="1" applyFill="1" applyBorder="1" applyAlignment="1">
      <alignment horizontal="right" vertical="center"/>
    </xf>
    <xf numFmtId="0" fontId="74" fillId="35" borderId="35" xfId="81" applyFont="1" applyFill="1" applyBorder="1" applyAlignment="1">
      <alignment horizontal="right" vertical="center"/>
    </xf>
    <xf numFmtId="0" fontId="74" fillId="35" borderId="108" xfId="81" applyFont="1" applyFill="1" applyBorder="1" applyAlignment="1">
      <alignment horizontal="right" vertical="center"/>
    </xf>
    <xf numFmtId="0" fontId="26" fillId="25" borderId="121" xfId="81" applyFont="1" applyFill="1" applyBorder="1" applyAlignment="1">
      <alignment horizontal="left" vertical="center" wrapText="1"/>
    </xf>
    <xf numFmtId="0" fontId="26" fillId="25" borderId="132" xfId="81" applyFont="1" applyFill="1" applyBorder="1" applyAlignment="1">
      <alignment vertical="center" wrapText="1"/>
    </xf>
    <xf numFmtId="0" fontId="74" fillId="25" borderId="0" xfId="81" applyFont="1" applyFill="1" applyAlignment="1">
      <alignment horizontal="right" vertical="center"/>
    </xf>
    <xf numFmtId="0" fontId="74" fillId="25" borderId="29" xfId="81" applyFont="1" applyFill="1" applyBorder="1" applyAlignment="1">
      <alignment horizontal="right" vertical="center"/>
    </xf>
    <xf numFmtId="0" fontId="25" fillId="25" borderId="0" xfId="81" applyFont="1" applyFill="1" applyAlignment="1">
      <alignment horizontal="center" vertical="center"/>
    </xf>
    <xf numFmtId="0" fontId="25" fillId="33" borderId="125" xfId="81" applyFont="1" applyFill="1" applyBorder="1" applyAlignment="1">
      <alignment horizontal="left" vertical="center"/>
    </xf>
    <xf numFmtId="0" fontId="25" fillId="33" borderId="126" xfId="81" applyFont="1" applyFill="1" applyBorder="1" applyAlignment="1">
      <alignment horizontal="left" vertical="center"/>
    </xf>
    <xf numFmtId="0" fontId="25" fillId="33" borderId="127" xfId="81" applyFont="1" applyFill="1" applyBorder="1" applyAlignment="1">
      <alignment horizontal="left" vertical="center"/>
    </xf>
    <xf numFmtId="0" fontId="25" fillId="33" borderId="125" xfId="81" applyFont="1" applyFill="1" applyBorder="1" applyAlignment="1">
      <alignment horizontal="center" vertical="center" wrapText="1"/>
    </xf>
    <xf numFmtId="0" fontId="25" fillId="33" borderId="126" xfId="81" applyFont="1" applyFill="1" applyBorder="1" applyAlignment="1">
      <alignment horizontal="center" vertical="center" wrapText="1"/>
    </xf>
    <xf numFmtId="169" fontId="26" fillId="25" borderId="137" xfId="81" applyNumberFormat="1" applyFont="1" applyFill="1" applyBorder="1" applyAlignment="1">
      <alignment horizontal="left" vertical="center" wrapText="1"/>
    </xf>
    <xf numFmtId="169" fontId="26" fillId="25" borderId="138" xfId="81" applyNumberFormat="1" applyFont="1" applyFill="1" applyBorder="1" applyAlignment="1">
      <alignment horizontal="left" vertical="center" wrapText="1"/>
    </xf>
    <xf numFmtId="169" fontId="26" fillId="25" borderId="121" xfId="81" applyNumberFormat="1" applyFont="1" applyFill="1" applyBorder="1" applyAlignment="1">
      <alignment horizontal="left" vertical="center" wrapText="1"/>
    </xf>
    <xf numFmtId="169" fontId="26" fillId="25" borderId="132" xfId="81" applyNumberFormat="1" applyFont="1" applyFill="1" applyBorder="1" applyAlignment="1">
      <alignment horizontal="left" vertical="center" wrapText="1"/>
    </xf>
    <xf numFmtId="0" fontId="74" fillId="25" borderId="40" xfId="81" applyFont="1" applyFill="1" applyBorder="1" applyAlignment="1">
      <alignment horizontal="right" vertical="center"/>
    </xf>
    <xf numFmtId="0" fontId="74" fillId="25" borderId="49" xfId="81" applyFont="1" applyFill="1" applyBorder="1" applyAlignment="1">
      <alignment horizontal="right" vertical="center"/>
    </xf>
    <xf numFmtId="0" fontId="25" fillId="33" borderId="107" xfId="81" applyFont="1" applyFill="1" applyBorder="1" applyAlignment="1">
      <alignment horizontal="left" vertical="center"/>
    </xf>
    <xf numFmtId="0" fontId="25" fillId="33" borderId="35" xfId="81" applyFont="1" applyFill="1" applyBorder="1" applyAlignment="1">
      <alignment horizontal="left" vertical="center"/>
    </xf>
    <xf numFmtId="0" fontId="25" fillId="33" borderId="108" xfId="81" applyFont="1" applyFill="1" applyBorder="1" applyAlignment="1">
      <alignment horizontal="left" vertical="center"/>
    </xf>
    <xf numFmtId="0" fontId="25" fillId="33" borderId="99" xfId="81" applyFont="1" applyFill="1" applyBorder="1" applyAlignment="1">
      <alignment horizontal="center" vertical="center"/>
    </xf>
    <xf numFmtId="0" fontId="26" fillId="25" borderId="129" xfId="81" applyFont="1" applyFill="1" applyBorder="1" applyAlignment="1">
      <alignment horizontal="left" vertical="center" wrapText="1"/>
    </xf>
    <xf numFmtId="0" fontId="26" fillId="25" borderId="130" xfId="81" applyFont="1" applyFill="1" applyBorder="1" applyAlignment="1">
      <alignment vertical="center" wrapText="1"/>
    </xf>
    <xf numFmtId="173" fontId="26" fillId="25" borderId="129" xfId="257" applyFont="1" applyFill="1" applyBorder="1" applyAlignment="1">
      <alignment vertical="center" wrapText="1"/>
    </xf>
    <xf numFmtId="173" fontId="26" fillId="25" borderId="130" xfId="257" applyFont="1" applyFill="1" applyBorder="1" applyAlignment="1">
      <alignment vertical="center" wrapText="1"/>
    </xf>
    <xf numFmtId="173" fontId="26" fillId="25" borderId="117" xfId="257" applyFont="1" applyFill="1" applyBorder="1" applyAlignment="1">
      <alignment vertical="center" wrapText="1"/>
    </xf>
    <xf numFmtId="173" fontId="26" fillId="25" borderId="128" xfId="257" applyFont="1" applyFill="1" applyBorder="1" applyAlignment="1">
      <alignment vertical="center" wrapText="1"/>
    </xf>
    <xf numFmtId="0" fontId="43" fillId="25" borderId="112" xfId="81" applyFont="1" applyFill="1" applyBorder="1" applyAlignment="1">
      <alignment horizontal="center" vertical="center" wrapText="1"/>
    </xf>
    <xf numFmtId="0" fontId="43" fillId="25" borderId="81" xfId="81" applyFont="1" applyFill="1" applyBorder="1" applyAlignment="1">
      <alignment horizontal="center" vertical="center" wrapText="1"/>
    </xf>
    <xf numFmtId="0" fontId="43" fillId="25" borderId="60" xfId="81" applyFont="1" applyFill="1" applyBorder="1" applyAlignment="1">
      <alignment horizontal="center" vertical="center" wrapText="1"/>
    </xf>
    <xf numFmtId="206" fontId="43" fillId="33" borderId="113" xfId="81" applyNumberFormat="1" applyFont="1" applyFill="1" applyBorder="1" applyAlignment="1">
      <alignment horizontal="center" vertical="center"/>
    </xf>
    <xf numFmtId="206" fontId="43" fillId="33" borderId="40" xfId="81" applyNumberFormat="1" applyFont="1" applyFill="1" applyBorder="1" applyAlignment="1">
      <alignment horizontal="center" vertical="center"/>
    </xf>
    <xf numFmtId="206" fontId="43" fillId="33" borderId="49" xfId="81" applyNumberFormat="1" applyFont="1" applyFill="1" applyBorder="1" applyAlignment="1">
      <alignment horizontal="center" vertical="center"/>
    </xf>
    <xf numFmtId="206" fontId="24" fillId="33" borderId="112" xfId="81" applyNumberFormat="1" applyFont="1" applyFill="1" applyBorder="1" applyAlignment="1">
      <alignment horizontal="center" vertical="center"/>
    </xf>
    <xf numFmtId="206" fontId="24" fillId="33" borderId="81" xfId="81" applyNumberFormat="1" applyFont="1" applyFill="1" applyBorder="1" applyAlignment="1">
      <alignment horizontal="center" vertical="center"/>
    </xf>
    <xf numFmtId="206" fontId="24" fillId="33" borderId="60" xfId="81" applyNumberFormat="1" applyFont="1" applyFill="1" applyBorder="1" applyAlignment="1">
      <alignment horizontal="center" vertical="center"/>
    </xf>
    <xf numFmtId="206" fontId="43" fillId="33" borderId="118" xfId="81" applyNumberFormat="1" applyFont="1" applyFill="1" applyBorder="1" applyAlignment="1">
      <alignment horizontal="center" vertical="center" wrapText="1"/>
    </xf>
    <xf numFmtId="206" fontId="43" fillId="33" borderId="40" xfId="81" applyNumberFormat="1" applyFont="1" applyFill="1" applyBorder="1" applyAlignment="1">
      <alignment horizontal="center" vertical="center" wrapText="1"/>
    </xf>
    <xf numFmtId="206" fontId="43" fillId="33" borderId="119" xfId="81" applyNumberFormat="1" applyFont="1" applyFill="1" applyBorder="1" applyAlignment="1">
      <alignment horizontal="center" vertical="center" wrapText="1"/>
    </xf>
    <xf numFmtId="206" fontId="43" fillId="33" borderId="122" xfId="81" applyNumberFormat="1" applyFont="1" applyFill="1" applyBorder="1" applyAlignment="1">
      <alignment horizontal="center" vertical="center" wrapText="1"/>
    </xf>
    <xf numFmtId="206" fontId="43" fillId="33" borderId="81" xfId="81" applyNumberFormat="1" applyFont="1" applyFill="1" applyBorder="1" applyAlignment="1">
      <alignment horizontal="center" vertical="center" wrapText="1"/>
    </xf>
    <xf numFmtId="206" fontId="43" fillId="33" borderId="123" xfId="81" applyNumberFormat="1" applyFont="1" applyFill="1" applyBorder="1" applyAlignment="1">
      <alignment horizontal="center" vertical="center" wrapText="1"/>
    </xf>
    <xf numFmtId="0" fontId="43" fillId="33" borderId="120" xfId="81" applyFont="1" applyFill="1" applyBorder="1" applyAlignment="1">
      <alignment horizontal="center" vertical="center" wrapText="1"/>
    </xf>
    <xf numFmtId="0" fontId="43" fillId="33" borderId="124" xfId="81" applyFont="1" applyFill="1" applyBorder="1" applyAlignment="1">
      <alignment horizontal="center" vertical="center" wrapText="1"/>
    </xf>
    <xf numFmtId="206" fontId="24" fillId="33" borderId="118" xfId="81" applyNumberFormat="1" applyFont="1" applyFill="1" applyBorder="1" applyAlignment="1">
      <alignment horizontal="center" vertical="center" wrapText="1"/>
    </xf>
    <xf numFmtId="206" fontId="24" fillId="33" borderId="40" xfId="81" applyNumberFormat="1" applyFont="1" applyFill="1" applyBorder="1" applyAlignment="1">
      <alignment horizontal="center" vertical="center" wrapText="1"/>
    </xf>
    <xf numFmtId="206" fontId="24" fillId="33" borderId="119" xfId="81" applyNumberFormat="1" applyFont="1" applyFill="1" applyBorder="1" applyAlignment="1">
      <alignment horizontal="center" vertical="center" wrapText="1"/>
    </xf>
    <xf numFmtId="206" fontId="24" fillId="33" borderId="122" xfId="81" applyNumberFormat="1" applyFont="1" applyFill="1" applyBorder="1" applyAlignment="1">
      <alignment horizontal="center" vertical="center" wrapText="1"/>
    </xf>
    <xf numFmtId="206" fontId="24" fillId="33" borderId="81" xfId="81" applyNumberFormat="1" applyFont="1" applyFill="1" applyBorder="1" applyAlignment="1">
      <alignment horizontal="center" vertical="center" wrapText="1"/>
    </xf>
    <xf numFmtId="206" fontId="24" fillId="33" borderId="123" xfId="81" applyNumberFormat="1" applyFont="1" applyFill="1" applyBorder="1" applyAlignment="1">
      <alignment horizontal="center" vertical="center" wrapText="1"/>
    </xf>
    <xf numFmtId="0" fontId="24" fillId="33" borderId="120" xfId="81" applyFont="1" applyFill="1" applyBorder="1" applyAlignment="1">
      <alignment horizontal="center" vertical="center" wrapText="1"/>
    </xf>
    <xf numFmtId="0" fontId="24" fillId="33" borderId="124" xfId="81" applyFont="1" applyFill="1" applyBorder="1" applyAlignment="1">
      <alignment horizontal="center" vertical="center" wrapText="1"/>
    </xf>
    <xf numFmtId="0" fontId="25" fillId="25" borderId="81" xfId="81" applyFont="1" applyFill="1" applyBorder="1" applyAlignment="1">
      <alignment horizontal="center" vertical="center"/>
    </xf>
    <xf numFmtId="0" fontId="25" fillId="33" borderId="125" xfId="81" applyFont="1" applyFill="1" applyBorder="1" applyAlignment="1">
      <alignment horizontal="center" vertical="center"/>
    </xf>
    <xf numFmtId="0" fontId="25" fillId="33" borderId="126" xfId="81" applyFont="1" applyFill="1" applyBorder="1" applyAlignment="1">
      <alignment horizontal="center" vertical="center"/>
    </xf>
    <xf numFmtId="0" fontId="43" fillId="25" borderId="107" xfId="81" applyFont="1" applyFill="1" applyBorder="1" applyAlignment="1">
      <alignment horizontal="center" vertical="center" wrapText="1"/>
    </xf>
    <xf numFmtId="0" fontId="43" fillId="25" borderId="35" xfId="81" applyFont="1" applyFill="1" applyBorder="1" applyAlignment="1">
      <alignment horizontal="center" vertical="center" wrapText="1"/>
    </xf>
    <xf numFmtId="0" fontId="43" fillId="25" borderId="108" xfId="81" applyFont="1" applyFill="1" applyBorder="1" applyAlignment="1">
      <alignment horizontal="center" vertical="center" wrapText="1"/>
    </xf>
    <xf numFmtId="0" fontId="73" fillId="25" borderId="107" xfId="81" applyFont="1" applyFill="1" applyBorder="1" applyAlignment="1">
      <alignment horizontal="left" vertical="center" wrapText="1"/>
    </xf>
    <xf numFmtId="0" fontId="73" fillId="25" borderId="108" xfId="81" applyFont="1" applyFill="1" applyBorder="1" applyAlignment="1">
      <alignment horizontal="left" vertical="center" wrapText="1"/>
    </xf>
    <xf numFmtId="0" fontId="25" fillId="25" borderId="113" xfId="81" applyFont="1" applyFill="1" applyBorder="1" applyAlignment="1">
      <alignment horizontal="center" vertical="center"/>
    </xf>
    <xf numFmtId="0" fontId="25" fillId="25" borderId="49" xfId="81" applyFont="1" applyFill="1" applyBorder="1" applyAlignment="1">
      <alignment horizontal="center" vertical="center"/>
    </xf>
    <xf numFmtId="0" fontId="25" fillId="25" borderId="112" xfId="81" applyFont="1" applyFill="1" applyBorder="1" applyAlignment="1">
      <alignment horizontal="center" vertical="center"/>
    </xf>
    <xf numFmtId="0" fontId="25" fillId="25" borderId="60" xfId="81" applyFont="1" applyFill="1" applyBorder="1" applyAlignment="1">
      <alignment horizontal="center" vertical="center"/>
    </xf>
    <xf numFmtId="0" fontId="72" fillId="25" borderId="113" xfId="81" applyFont="1" applyFill="1" applyBorder="1" applyAlignment="1">
      <alignment horizontal="center" vertical="center"/>
    </xf>
    <xf numFmtId="0" fontId="72" fillId="25" borderId="40" xfId="81" applyFont="1" applyFill="1" applyBorder="1" applyAlignment="1">
      <alignment horizontal="center" vertical="center"/>
    </xf>
    <xf numFmtId="0" fontId="72" fillId="25" borderId="49" xfId="81" applyFont="1" applyFill="1" applyBorder="1" applyAlignment="1">
      <alignment horizontal="center" vertical="center"/>
    </xf>
    <xf numFmtId="0" fontId="72" fillId="25" borderId="112" xfId="81" applyFont="1" applyFill="1" applyBorder="1" applyAlignment="1">
      <alignment horizontal="center" vertical="center"/>
    </xf>
    <xf numFmtId="0" fontId="72" fillId="25" borderId="81" xfId="81" applyFont="1" applyFill="1" applyBorder="1" applyAlignment="1">
      <alignment horizontal="center" vertical="center"/>
    </xf>
    <xf numFmtId="0" fontId="72" fillId="25" borderId="60" xfId="81" applyFont="1" applyFill="1" applyBorder="1" applyAlignment="1">
      <alignment horizontal="center" vertical="center"/>
    </xf>
    <xf numFmtId="0" fontId="73" fillId="25" borderId="107" xfId="81" applyFont="1" applyFill="1" applyBorder="1" applyAlignment="1">
      <alignment horizontal="left" vertical="center"/>
    </xf>
    <xf numFmtId="0" fontId="73" fillId="25" borderId="108" xfId="81" applyFont="1" applyFill="1" applyBorder="1" applyAlignment="1">
      <alignment horizontal="left" vertical="center"/>
    </xf>
    <xf numFmtId="173" fontId="26" fillId="25" borderId="144" xfId="257" applyFont="1" applyFill="1" applyBorder="1" applyAlignment="1">
      <alignment vertical="center" wrapText="1"/>
    </xf>
    <xf numFmtId="173" fontId="26" fillId="25" borderId="145" xfId="257" applyFont="1" applyFill="1" applyBorder="1" applyAlignment="1">
      <alignment vertical="center" wrapText="1"/>
    </xf>
    <xf numFmtId="173" fontId="26" fillId="25" borderId="146" xfId="257" applyFont="1" applyFill="1" applyBorder="1" applyAlignment="1">
      <alignment vertical="center" wrapText="1"/>
    </xf>
    <xf numFmtId="173" fontId="26" fillId="25" borderId="121" xfId="257" applyFont="1" applyFill="1" applyBorder="1" applyAlignment="1">
      <alignment vertical="center" wrapText="1"/>
    </xf>
    <xf numFmtId="173" fontId="26" fillId="25" borderId="132" xfId="257" applyFont="1" applyFill="1" applyBorder="1" applyAlignment="1">
      <alignment vertical="center" wrapText="1"/>
    </xf>
    <xf numFmtId="0" fontId="26" fillId="25" borderId="144" xfId="81" applyFont="1" applyFill="1" applyBorder="1" applyAlignment="1">
      <alignment horizontal="left" vertical="center" wrapText="1"/>
    </xf>
    <xf numFmtId="0" fontId="26" fillId="25" borderId="145" xfId="81" applyFont="1" applyFill="1" applyBorder="1" applyAlignment="1">
      <alignment horizontal="left" vertical="center" wrapText="1"/>
    </xf>
    <xf numFmtId="0" fontId="26" fillId="25" borderId="146" xfId="81" applyFont="1" applyFill="1" applyBorder="1" applyAlignment="1">
      <alignment horizontal="left" vertical="center" wrapText="1"/>
    </xf>
  </cellXfs>
  <cellStyles count="259">
    <cellStyle name="20% - Énfasis1 2" xfId="4" xr:uid="{00000000-0005-0000-0000-000000000000}"/>
    <cellStyle name="20% - Énfasis1 3" xfId="137" xr:uid="{00000000-0005-0000-0000-000001000000}"/>
    <cellStyle name="20% - Énfasis2 2" xfId="5" xr:uid="{00000000-0005-0000-0000-000002000000}"/>
    <cellStyle name="20% - Énfasis2 3" xfId="138" xr:uid="{00000000-0005-0000-0000-000003000000}"/>
    <cellStyle name="20% - Énfasis3 2" xfId="6" xr:uid="{00000000-0005-0000-0000-000004000000}"/>
    <cellStyle name="20% - Énfasis3 3" xfId="139" xr:uid="{00000000-0005-0000-0000-000005000000}"/>
    <cellStyle name="20% - Énfasis4 2" xfId="7" xr:uid="{00000000-0005-0000-0000-000006000000}"/>
    <cellStyle name="20% - Énfasis4 3" xfId="140" xr:uid="{00000000-0005-0000-0000-000007000000}"/>
    <cellStyle name="20% - Énfasis5 2" xfId="8" xr:uid="{00000000-0005-0000-0000-000008000000}"/>
    <cellStyle name="20% - Énfasis5 3" xfId="141" xr:uid="{00000000-0005-0000-0000-000009000000}"/>
    <cellStyle name="20% - Énfasis6 2" xfId="9" xr:uid="{00000000-0005-0000-0000-00000A000000}"/>
    <cellStyle name="20% - Énfasis6 3" xfId="142" xr:uid="{00000000-0005-0000-0000-00000B000000}"/>
    <cellStyle name="40% - Énfasis1 2" xfId="10" xr:uid="{00000000-0005-0000-0000-00000C000000}"/>
    <cellStyle name="40% - Énfasis1 3" xfId="143" xr:uid="{00000000-0005-0000-0000-00000D000000}"/>
    <cellStyle name="40% - Énfasis2 2" xfId="11" xr:uid="{00000000-0005-0000-0000-00000E000000}"/>
    <cellStyle name="40% - Énfasis2 3" xfId="144" xr:uid="{00000000-0005-0000-0000-00000F000000}"/>
    <cellStyle name="40% - Énfasis3 2" xfId="12" xr:uid="{00000000-0005-0000-0000-000010000000}"/>
    <cellStyle name="40% - Énfasis3 3" xfId="145" xr:uid="{00000000-0005-0000-0000-000011000000}"/>
    <cellStyle name="40% - Énfasis4 2" xfId="13" xr:uid="{00000000-0005-0000-0000-000012000000}"/>
    <cellStyle name="40% - Énfasis4 3" xfId="146" xr:uid="{00000000-0005-0000-0000-000013000000}"/>
    <cellStyle name="40% - Énfasis5 2" xfId="14" xr:uid="{00000000-0005-0000-0000-000014000000}"/>
    <cellStyle name="40% - Énfasis5 3" xfId="147" xr:uid="{00000000-0005-0000-0000-000015000000}"/>
    <cellStyle name="40% - Énfasis6 2" xfId="15" xr:uid="{00000000-0005-0000-0000-000016000000}"/>
    <cellStyle name="40% - Énfasis6 3" xfId="148" xr:uid="{00000000-0005-0000-0000-000017000000}"/>
    <cellStyle name="60% - Énfasis1 2" xfId="16" xr:uid="{00000000-0005-0000-0000-000018000000}"/>
    <cellStyle name="60% - Énfasis1 3" xfId="149" xr:uid="{00000000-0005-0000-0000-000019000000}"/>
    <cellStyle name="60% - Énfasis2 2" xfId="17" xr:uid="{00000000-0005-0000-0000-00001A000000}"/>
    <cellStyle name="60% - Énfasis2 3" xfId="150" xr:uid="{00000000-0005-0000-0000-00001B000000}"/>
    <cellStyle name="60% - Énfasis3 2" xfId="18" xr:uid="{00000000-0005-0000-0000-00001C000000}"/>
    <cellStyle name="60% - Énfasis3 3" xfId="151" xr:uid="{00000000-0005-0000-0000-00001D000000}"/>
    <cellStyle name="60% - Énfasis4 2" xfId="19" xr:uid="{00000000-0005-0000-0000-00001E000000}"/>
    <cellStyle name="60% - Énfasis4 3" xfId="152" xr:uid="{00000000-0005-0000-0000-00001F000000}"/>
    <cellStyle name="60% - Énfasis5 2" xfId="20" xr:uid="{00000000-0005-0000-0000-000020000000}"/>
    <cellStyle name="60% - Énfasis5 3" xfId="153" xr:uid="{00000000-0005-0000-0000-000021000000}"/>
    <cellStyle name="60% - Énfasis6 2" xfId="21" xr:uid="{00000000-0005-0000-0000-000022000000}"/>
    <cellStyle name="60% - Énfasis6 3" xfId="154" xr:uid="{00000000-0005-0000-0000-000023000000}"/>
    <cellStyle name="Buena 2" xfId="22" xr:uid="{00000000-0005-0000-0000-000024000000}"/>
    <cellStyle name="Buena 3" xfId="155" xr:uid="{00000000-0005-0000-0000-000025000000}"/>
    <cellStyle name="Cálculo 2" xfId="23" xr:uid="{00000000-0005-0000-0000-000026000000}"/>
    <cellStyle name="Cálculo 3" xfId="156" xr:uid="{00000000-0005-0000-0000-000027000000}"/>
    <cellStyle name="Cancel" xfId="157" xr:uid="{00000000-0005-0000-0000-000028000000}"/>
    <cellStyle name="Celda de comprobación 2" xfId="24" xr:uid="{00000000-0005-0000-0000-000029000000}"/>
    <cellStyle name="Celda de comprobación 3" xfId="158" xr:uid="{00000000-0005-0000-0000-00002A000000}"/>
    <cellStyle name="Celda vinculada 2" xfId="25" xr:uid="{00000000-0005-0000-0000-00002B000000}"/>
    <cellStyle name="Celda vinculada 3" xfId="159" xr:uid="{00000000-0005-0000-0000-00002C000000}"/>
    <cellStyle name="CIENTOS" xfId="160" xr:uid="{00000000-0005-0000-0000-00002D000000}"/>
    <cellStyle name="CIENTOS 2" xfId="161" xr:uid="{00000000-0005-0000-0000-00002E000000}"/>
    <cellStyle name="CIENTOS 2D" xfId="162" xr:uid="{00000000-0005-0000-0000-00002F000000}"/>
    <cellStyle name="CIENTOS 2D 2" xfId="163" xr:uid="{00000000-0005-0000-0000-000030000000}"/>
    <cellStyle name="CIENTOS 2D_PRESUPUESTO FASE III ABR-2015 Rev3" xfId="164" xr:uid="{00000000-0005-0000-0000-000031000000}"/>
    <cellStyle name="CIENTOS 3D" xfId="165" xr:uid="{00000000-0005-0000-0000-000032000000}"/>
    <cellStyle name="CIENTOS 3D 2" xfId="166" xr:uid="{00000000-0005-0000-0000-000033000000}"/>
    <cellStyle name="CIENTOS 3D_PRESUPUESTO FASE III ABR-2015 Rev3" xfId="167" xr:uid="{00000000-0005-0000-0000-000034000000}"/>
    <cellStyle name="CIENTOS 4D" xfId="168" xr:uid="{00000000-0005-0000-0000-000035000000}"/>
    <cellStyle name="CIENTOS 4D 2" xfId="169" xr:uid="{00000000-0005-0000-0000-000036000000}"/>
    <cellStyle name="CIENTOS 4D_PRESUPUESTO FASE III ABR-2015 Rev3" xfId="170" xr:uid="{00000000-0005-0000-0000-000037000000}"/>
    <cellStyle name="CIENTOS_CantidadesGirardota" xfId="171" xr:uid="{00000000-0005-0000-0000-000038000000}"/>
    <cellStyle name="Comma" xfId="3" xr:uid="{00000000-0005-0000-0000-000039000000}"/>
    <cellStyle name="Comma0" xfId="172" xr:uid="{00000000-0005-0000-0000-00003A000000}"/>
    <cellStyle name="Currency" xfId="2" xr:uid="{00000000-0005-0000-0000-00003B000000}"/>
    <cellStyle name="Currency0" xfId="173" xr:uid="{00000000-0005-0000-0000-00003C000000}"/>
    <cellStyle name="Date" xfId="174" xr:uid="{00000000-0005-0000-0000-00003D000000}"/>
    <cellStyle name="Encabezado 4 2" xfId="26" xr:uid="{00000000-0005-0000-0000-00003E000000}"/>
    <cellStyle name="Encabezado 4 3" xfId="175" xr:uid="{00000000-0005-0000-0000-00003F000000}"/>
    <cellStyle name="Énfasis1 2" xfId="27" xr:uid="{00000000-0005-0000-0000-000040000000}"/>
    <cellStyle name="Énfasis1 3" xfId="176" xr:uid="{00000000-0005-0000-0000-000041000000}"/>
    <cellStyle name="Énfasis2 2" xfId="28" xr:uid="{00000000-0005-0000-0000-000042000000}"/>
    <cellStyle name="Énfasis2 3" xfId="177" xr:uid="{00000000-0005-0000-0000-000043000000}"/>
    <cellStyle name="Énfasis3 2" xfId="29" xr:uid="{00000000-0005-0000-0000-000044000000}"/>
    <cellStyle name="Énfasis3 3" xfId="178" xr:uid="{00000000-0005-0000-0000-000045000000}"/>
    <cellStyle name="Énfasis4 2" xfId="30" xr:uid="{00000000-0005-0000-0000-000046000000}"/>
    <cellStyle name="Énfasis4 3" xfId="179" xr:uid="{00000000-0005-0000-0000-000047000000}"/>
    <cellStyle name="Énfasis5 2" xfId="31" xr:uid="{00000000-0005-0000-0000-000048000000}"/>
    <cellStyle name="Énfasis5 3" xfId="180" xr:uid="{00000000-0005-0000-0000-000049000000}"/>
    <cellStyle name="Énfasis6 2" xfId="32" xr:uid="{00000000-0005-0000-0000-00004A000000}"/>
    <cellStyle name="Énfasis6 3" xfId="181" xr:uid="{00000000-0005-0000-0000-00004B000000}"/>
    <cellStyle name="Entrada 2" xfId="33" xr:uid="{00000000-0005-0000-0000-00004C000000}"/>
    <cellStyle name="Entrada 3" xfId="182" xr:uid="{00000000-0005-0000-0000-00004D000000}"/>
    <cellStyle name="Estilo 1" xfId="34" xr:uid="{00000000-0005-0000-0000-00004E000000}"/>
    <cellStyle name="Euro" xfId="35" xr:uid="{00000000-0005-0000-0000-00004F000000}"/>
    <cellStyle name="F2" xfId="183" xr:uid="{00000000-0005-0000-0000-000050000000}"/>
    <cellStyle name="F3" xfId="184" xr:uid="{00000000-0005-0000-0000-000051000000}"/>
    <cellStyle name="F4" xfId="185" xr:uid="{00000000-0005-0000-0000-000052000000}"/>
    <cellStyle name="F5" xfId="186" xr:uid="{00000000-0005-0000-0000-000053000000}"/>
    <cellStyle name="F6" xfId="187" xr:uid="{00000000-0005-0000-0000-000054000000}"/>
    <cellStyle name="F7" xfId="188" xr:uid="{00000000-0005-0000-0000-000055000000}"/>
    <cellStyle name="F8" xfId="189" xr:uid="{00000000-0005-0000-0000-000056000000}"/>
    <cellStyle name="Fixed" xfId="190" xr:uid="{00000000-0005-0000-0000-000057000000}"/>
    <cellStyle name="Heading 1" xfId="191" xr:uid="{00000000-0005-0000-0000-000058000000}"/>
    <cellStyle name="Heading 2" xfId="192" xr:uid="{00000000-0005-0000-0000-000059000000}"/>
    <cellStyle name="Heading1" xfId="193" xr:uid="{00000000-0005-0000-0000-00005A000000}"/>
    <cellStyle name="Heading2" xfId="194" xr:uid="{00000000-0005-0000-0000-00005B000000}"/>
    <cellStyle name="Hipervínculo 2 2" xfId="254" xr:uid="{00000000-0005-0000-0000-00005C000000}"/>
    <cellStyle name="Incorrecto 2" xfId="36" xr:uid="{00000000-0005-0000-0000-00005D000000}"/>
    <cellStyle name="Incorrecto 3" xfId="195" xr:uid="{00000000-0005-0000-0000-00005E000000}"/>
    <cellStyle name="MILE DE MILLONES" xfId="196" xr:uid="{00000000-0005-0000-0000-00005F000000}"/>
    <cellStyle name="MILE DE MILLONES 2" xfId="197" xr:uid="{00000000-0005-0000-0000-000060000000}"/>
    <cellStyle name="MILE DE MILLONES_PRESUPUESTO FASE III ABR-2015 Rev3" xfId="198" xr:uid="{00000000-0005-0000-0000-000061000000}"/>
    <cellStyle name="MILES" xfId="199" xr:uid="{00000000-0005-0000-0000-000062000000}"/>
    <cellStyle name="MILES 2" xfId="200" xr:uid="{00000000-0005-0000-0000-000063000000}"/>
    <cellStyle name="Millares" xfId="37" builtinId="3"/>
    <cellStyle name="Millares [2]" xfId="38" xr:uid="{00000000-0005-0000-0000-000065000000}"/>
    <cellStyle name="Millares [2] 2" xfId="201" xr:uid="{00000000-0005-0000-0000-000066000000}"/>
    <cellStyle name="Millares 10" xfId="39" xr:uid="{00000000-0005-0000-0000-000067000000}"/>
    <cellStyle name="Millares 10 2" xfId="40" xr:uid="{00000000-0005-0000-0000-000068000000}"/>
    <cellStyle name="Millares 11" xfId="41" xr:uid="{00000000-0005-0000-0000-000069000000}"/>
    <cellStyle name="Millares 11 2" xfId="202" xr:uid="{00000000-0005-0000-0000-00006A000000}"/>
    <cellStyle name="Millares 12" xfId="126" xr:uid="{00000000-0005-0000-0000-00006B000000}"/>
    <cellStyle name="Millares 13" xfId="135" xr:uid="{00000000-0005-0000-0000-00006C000000}"/>
    <cellStyle name="Millares 2" xfId="42" xr:uid="{00000000-0005-0000-0000-00006D000000}"/>
    <cellStyle name="Millares 2 2" xfId="43" xr:uid="{00000000-0005-0000-0000-00006E000000}"/>
    <cellStyle name="Millares 2 3" xfId="44" xr:uid="{00000000-0005-0000-0000-00006F000000}"/>
    <cellStyle name="Millares 2 4" xfId="203" xr:uid="{00000000-0005-0000-0000-000070000000}"/>
    <cellStyle name="Millares 2 5" xfId="45" xr:uid="{00000000-0005-0000-0000-000071000000}"/>
    <cellStyle name="Millares 2_APU´S_NO_PREVISTOS (1)" xfId="204" xr:uid="{00000000-0005-0000-0000-000072000000}"/>
    <cellStyle name="Millares 3" xfId="46" xr:uid="{00000000-0005-0000-0000-000073000000}"/>
    <cellStyle name="Millares 3 2" xfId="47" xr:uid="{00000000-0005-0000-0000-000074000000}"/>
    <cellStyle name="Millares 3 3" xfId="48" xr:uid="{00000000-0005-0000-0000-000075000000}"/>
    <cellStyle name="Millares 3 4" xfId="49" xr:uid="{00000000-0005-0000-0000-000076000000}"/>
    <cellStyle name="Millares 3 5" xfId="50" xr:uid="{00000000-0005-0000-0000-000077000000}"/>
    <cellStyle name="Millares 4" xfId="51" xr:uid="{00000000-0005-0000-0000-000078000000}"/>
    <cellStyle name="Millares 4 2" xfId="52" xr:uid="{00000000-0005-0000-0000-000079000000}"/>
    <cellStyle name="Millares 4 2 3" xfId="257" xr:uid="{31827A88-B309-4F27-924A-F55B5318CC71}"/>
    <cellStyle name="Millares 4 3" xfId="205" xr:uid="{00000000-0005-0000-0000-00007A000000}"/>
    <cellStyle name="Millares 4_APU´S_NO_PREVISTOS (1)" xfId="206" xr:uid="{00000000-0005-0000-0000-00007B000000}"/>
    <cellStyle name="Millares 5" xfId="53" xr:uid="{00000000-0005-0000-0000-00007C000000}"/>
    <cellStyle name="Millares 5 2" xfId="207" xr:uid="{00000000-0005-0000-0000-00007D000000}"/>
    <cellStyle name="Millares 6" xfId="54" xr:uid="{00000000-0005-0000-0000-00007E000000}"/>
    <cellStyle name="Millares 6 2" xfId="55" xr:uid="{00000000-0005-0000-0000-00007F000000}"/>
    <cellStyle name="Millares 7" xfId="56" xr:uid="{00000000-0005-0000-0000-000080000000}"/>
    <cellStyle name="Millares 7 2" xfId="57" xr:uid="{00000000-0005-0000-0000-000081000000}"/>
    <cellStyle name="Millares 7 2 2" xfId="58" xr:uid="{00000000-0005-0000-0000-000082000000}"/>
    <cellStyle name="Millares 8" xfId="59" xr:uid="{00000000-0005-0000-0000-000083000000}"/>
    <cellStyle name="Millares 8 2" xfId="60" xr:uid="{00000000-0005-0000-0000-000084000000}"/>
    <cellStyle name="Millares 9" xfId="61" xr:uid="{00000000-0005-0000-0000-000085000000}"/>
    <cellStyle name="Millares 9 2" xfId="62" xr:uid="{00000000-0005-0000-0000-000086000000}"/>
    <cellStyle name="Millares_FORMULARIO 4 - M-OFERENTE PPTA ECONOMICA" xfId="63" xr:uid="{00000000-0005-0000-0000-000087000000}"/>
    <cellStyle name="MILLONES" xfId="208" xr:uid="{00000000-0005-0000-0000-000088000000}"/>
    <cellStyle name="MILLONES 2" xfId="209" xr:uid="{00000000-0005-0000-0000-000089000000}"/>
    <cellStyle name="MILLONES_PRESUPUESTO FASE III ABR-2015 Rev3" xfId="210" xr:uid="{00000000-0005-0000-0000-00008A000000}"/>
    <cellStyle name="Moneda" xfId="253" builtinId="4"/>
    <cellStyle name="Moneda [0] 3 2" xfId="258" xr:uid="{37DA90E6-10BF-4863-A119-99CF9DE45171}"/>
    <cellStyle name="Moneda 10 2" xfId="64" xr:uid="{00000000-0005-0000-0000-00008C000000}"/>
    <cellStyle name="Moneda 2" xfId="65" xr:uid="{00000000-0005-0000-0000-00008D000000}"/>
    <cellStyle name="Moneda 2 10" xfId="211" xr:uid="{00000000-0005-0000-0000-00008E000000}"/>
    <cellStyle name="Moneda 2 11" xfId="212" xr:uid="{00000000-0005-0000-0000-00008F000000}"/>
    <cellStyle name="Moneda 2 12" xfId="213" xr:uid="{00000000-0005-0000-0000-000090000000}"/>
    <cellStyle name="Moneda 2 2" xfId="66" xr:uid="{00000000-0005-0000-0000-000091000000}"/>
    <cellStyle name="Moneda 2 2 2" xfId="67" xr:uid="{00000000-0005-0000-0000-000092000000}"/>
    <cellStyle name="Moneda 2 2 2 2" xfId="68" xr:uid="{00000000-0005-0000-0000-000093000000}"/>
    <cellStyle name="Moneda 2 2 2 2 2" xfId="130" xr:uid="{00000000-0005-0000-0000-000094000000}"/>
    <cellStyle name="Moneda 2 2 3" xfId="69" xr:uid="{00000000-0005-0000-0000-000095000000}"/>
    <cellStyle name="Moneda 2 2 4" xfId="70" xr:uid="{00000000-0005-0000-0000-000096000000}"/>
    <cellStyle name="Moneda 2 2 5" xfId="71" xr:uid="{00000000-0005-0000-0000-000097000000}"/>
    <cellStyle name="Moneda 2 2_APU´S_NO_PREVISTOS (1)" xfId="214" xr:uid="{00000000-0005-0000-0000-000098000000}"/>
    <cellStyle name="Moneda 2 3" xfId="72" xr:uid="{00000000-0005-0000-0000-000099000000}"/>
    <cellStyle name="Moneda 2 4" xfId="215" xr:uid="{00000000-0005-0000-0000-00009A000000}"/>
    <cellStyle name="Moneda 2 5" xfId="216" xr:uid="{00000000-0005-0000-0000-00009B000000}"/>
    <cellStyle name="Moneda 2 6" xfId="217" xr:uid="{00000000-0005-0000-0000-00009C000000}"/>
    <cellStyle name="Moneda 2 7" xfId="218" xr:uid="{00000000-0005-0000-0000-00009D000000}"/>
    <cellStyle name="Moneda 2 8" xfId="219" xr:uid="{00000000-0005-0000-0000-00009E000000}"/>
    <cellStyle name="Moneda 2 9" xfId="220" xr:uid="{00000000-0005-0000-0000-00009F000000}"/>
    <cellStyle name="Moneda 2_APU´S_NO_PREVISTOS (1)" xfId="221" xr:uid="{00000000-0005-0000-0000-0000A0000000}"/>
    <cellStyle name="Moneda 3" xfId="73" xr:uid="{00000000-0005-0000-0000-0000A1000000}"/>
    <cellStyle name="Moneda 4" xfId="222" xr:uid="{00000000-0005-0000-0000-0000A2000000}"/>
    <cellStyle name="Moneda 5" xfId="256" xr:uid="{00000000-0005-0000-0000-0000A3000000}"/>
    <cellStyle name="Monetario0" xfId="223" xr:uid="{00000000-0005-0000-0000-0000A4000000}"/>
    <cellStyle name="Neutral 2" xfId="74" xr:uid="{00000000-0005-0000-0000-0000A5000000}"/>
    <cellStyle name="Neutral 3" xfId="224" xr:uid="{00000000-0005-0000-0000-0000A6000000}"/>
    <cellStyle name="No. punto" xfId="225" xr:uid="{00000000-0005-0000-0000-0000A7000000}"/>
    <cellStyle name="No. punto 2" xfId="226" xr:uid="{00000000-0005-0000-0000-0000A8000000}"/>
    <cellStyle name="Normal" xfId="0" builtinId="0"/>
    <cellStyle name="Normal 10" xfId="255" xr:uid="{00000000-0005-0000-0000-0000AA000000}"/>
    <cellStyle name="Normal 2" xfId="75" xr:uid="{00000000-0005-0000-0000-0000AB000000}"/>
    <cellStyle name="Normal 2 10" xfId="76" xr:uid="{00000000-0005-0000-0000-0000AC000000}"/>
    <cellStyle name="Normal 2 10 2" xfId="77" xr:uid="{00000000-0005-0000-0000-0000AD000000}"/>
    <cellStyle name="Normal 2 10 2 2" xfId="136" xr:uid="{00000000-0005-0000-0000-0000AE000000}"/>
    <cellStyle name="Normal 2 10 3" xfId="127" xr:uid="{00000000-0005-0000-0000-0000AF000000}"/>
    <cellStyle name="Normal 2 11" xfId="78" xr:uid="{00000000-0005-0000-0000-0000B0000000}"/>
    <cellStyle name="Normal 2 12" xfId="79" xr:uid="{00000000-0005-0000-0000-0000B1000000}"/>
    <cellStyle name="Normal 2 13" xfId="80" xr:uid="{00000000-0005-0000-0000-0000B2000000}"/>
    <cellStyle name="Normal 2 2" xfId="81" xr:uid="{00000000-0005-0000-0000-0000B3000000}"/>
    <cellStyle name="Normal 2 2 2" xfId="227" xr:uid="{00000000-0005-0000-0000-0000B4000000}"/>
    <cellStyle name="Normal 2 2 3" xfId="228" xr:uid="{00000000-0005-0000-0000-0000B5000000}"/>
    <cellStyle name="Normal 2 3" xfId="82" xr:uid="{00000000-0005-0000-0000-0000B6000000}"/>
    <cellStyle name="Normal 2 3 2" xfId="229" xr:uid="{00000000-0005-0000-0000-0000B7000000}"/>
    <cellStyle name="Normal 2 4" xfId="83" xr:uid="{00000000-0005-0000-0000-0000B8000000}"/>
    <cellStyle name="Normal 2 5" xfId="84" xr:uid="{00000000-0005-0000-0000-0000B9000000}"/>
    <cellStyle name="Normal 2 6" xfId="85" xr:uid="{00000000-0005-0000-0000-0000BA000000}"/>
    <cellStyle name="Normal 2 7" xfId="86" xr:uid="{00000000-0005-0000-0000-0000BB000000}"/>
    <cellStyle name="Normal 2 8" xfId="87" xr:uid="{00000000-0005-0000-0000-0000BC000000}"/>
    <cellStyle name="Normal 2 9" xfId="88" xr:uid="{00000000-0005-0000-0000-0000BD000000}"/>
    <cellStyle name="Normal 2_APU NO PREVISTOS MTTO" xfId="89" xr:uid="{00000000-0005-0000-0000-0000BE000000}"/>
    <cellStyle name="Normal 29" xfId="90" xr:uid="{00000000-0005-0000-0000-0000BF000000}"/>
    <cellStyle name="Normal 3" xfId="91" xr:uid="{00000000-0005-0000-0000-0000C0000000}"/>
    <cellStyle name="Normal 3 11" xfId="131" xr:uid="{00000000-0005-0000-0000-0000C1000000}"/>
    <cellStyle name="Normal 3 2" xfId="92" xr:uid="{00000000-0005-0000-0000-0000C2000000}"/>
    <cellStyle name="Normal 3 2 2" xfId="129" xr:uid="{00000000-0005-0000-0000-0000C3000000}"/>
    <cellStyle name="Normal 3 3" xfId="230" xr:uid="{00000000-0005-0000-0000-0000C4000000}"/>
    <cellStyle name="Normal 3_APU´S_NO_PREVISTOS (1)" xfId="231" xr:uid="{00000000-0005-0000-0000-0000C5000000}"/>
    <cellStyle name="Normal 4" xfId="93" xr:uid="{00000000-0005-0000-0000-0000C6000000}"/>
    <cellStyle name="Normal 4 2" xfId="94" xr:uid="{00000000-0005-0000-0000-0000C7000000}"/>
    <cellStyle name="Normal 4 2 2" xfId="232" xr:uid="{00000000-0005-0000-0000-0000C8000000}"/>
    <cellStyle name="Normal 5" xfId="134" xr:uid="{00000000-0005-0000-0000-0000C9000000}"/>
    <cellStyle name="Normal 6" xfId="233" xr:uid="{00000000-0005-0000-0000-0000CA000000}"/>
    <cellStyle name="Normal 6 2" xfId="234" xr:uid="{00000000-0005-0000-0000-0000CB000000}"/>
    <cellStyle name="Normal 7" xfId="235" xr:uid="{00000000-0005-0000-0000-0000CC000000}"/>
    <cellStyle name="Normal 8" xfId="236" xr:uid="{00000000-0005-0000-0000-0000CD000000}"/>
    <cellStyle name="Normal 9" xfId="237" xr:uid="{00000000-0005-0000-0000-0000CE000000}"/>
    <cellStyle name="Normal 9 2" xfId="133" xr:uid="{00000000-0005-0000-0000-0000CF000000}"/>
    <cellStyle name="Normal_PTO OFICIAL PREPLIEGO (CORREGIDO) 2" xfId="132" xr:uid="{00000000-0005-0000-0000-0000D0000000}"/>
    <cellStyle name="Notas 2" xfId="95" xr:uid="{00000000-0005-0000-0000-0000D1000000}"/>
    <cellStyle name="Notas 3" xfId="238" xr:uid="{00000000-0005-0000-0000-0000D2000000}"/>
    <cellStyle name="Percent" xfId="1" xr:uid="{00000000-0005-0000-0000-0000D3000000}"/>
    <cellStyle name="Porcentaje" xfId="97" builtinId="5"/>
    <cellStyle name="Porcentaje 2" xfId="239" xr:uid="{00000000-0005-0000-0000-0000D5000000}"/>
    <cellStyle name="Porcentaje 3" xfId="96" xr:uid="{00000000-0005-0000-0000-0000D6000000}"/>
    <cellStyle name="Porcentaje 4" xfId="240" xr:uid="{00000000-0005-0000-0000-0000D7000000}"/>
    <cellStyle name="Porcentaje 5" xfId="241" xr:uid="{00000000-0005-0000-0000-0000D8000000}"/>
    <cellStyle name="Porcentaje 5 2" xfId="242" xr:uid="{00000000-0005-0000-0000-0000D9000000}"/>
    <cellStyle name="Porcentual 2" xfId="98" xr:uid="{00000000-0005-0000-0000-0000DA000000}"/>
    <cellStyle name="Porcentual 2 10" xfId="99" xr:uid="{00000000-0005-0000-0000-0000DB000000}"/>
    <cellStyle name="Porcentual 2 10 2" xfId="100" xr:uid="{00000000-0005-0000-0000-0000DC000000}"/>
    <cellStyle name="Porcentual 2 11" xfId="101" xr:uid="{00000000-0005-0000-0000-0000DD000000}"/>
    <cellStyle name="Porcentual 2 12" xfId="102" xr:uid="{00000000-0005-0000-0000-0000DE000000}"/>
    <cellStyle name="Porcentual 2 2" xfId="103" xr:uid="{00000000-0005-0000-0000-0000DF000000}"/>
    <cellStyle name="Porcentual 2 3" xfId="104" xr:uid="{00000000-0005-0000-0000-0000E0000000}"/>
    <cellStyle name="Porcentual 2 4" xfId="105" xr:uid="{00000000-0005-0000-0000-0000E1000000}"/>
    <cellStyle name="Porcentual 2 5" xfId="106" xr:uid="{00000000-0005-0000-0000-0000E2000000}"/>
    <cellStyle name="Porcentual 2 6" xfId="107" xr:uid="{00000000-0005-0000-0000-0000E3000000}"/>
    <cellStyle name="Porcentual 2 7" xfId="108" xr:uid="{00000000-0005-0000-0000-0000E4000000}"/>
    <cellStyle name="Porcentual 2 8" xfId="109" xr:uid="{00000000-0005-0000-0000-0000E5000000}"/>
    <cellStyle name="Porcentual 2 9" xfId="110" xr:uid="{00000000-0005-0000-0000-0000E6000000}"/>
    <cellStyle name="Porcentual 3" xfId="111" xr:uid="{00000000-0005-0000-0000-0000E7000000}"/>
    <cellStyle name="Porcentual 4" xfId="112" xr:uid="{00000000-0005-0000-0000-0000E8000000}"/>
    <cellStyle name="Porcentual 4 2" xfId="113" xr:uid="{00000000-0005-0000-0000-0000E9000000}"/>
    <cellStyle name="Porcentual 5" xfId="114" xr:uid="{00000000-0005-0000-0000-0000EA000000}"/>
    <cellStyle name="Porcentual 5 2" xfId="243" xr:uid="{00000000-0005-0000-0000-0000EB000000}"/>
    <cellStyle name="Porcentual 6" xfId="115" xr:uid="{00000000-0005-0000-0000-0000EC000000}"/>
    <cellStyle name="Porcentual 6 2" xfId="116" xr:uid="{00000000-0005-0000-0000-0000ED000000}"/>
    <cellStyle name="Porcentual 7" xfId="117" xr:uid="{00000000-0005-0000-0000-0000EE000000}"/>
    <cellStyle name="Porcentual 8" xfId="128" xr:uid="{00000000-0005-0000-0000-0000EF000000}"/>
    <cellStyle name="resaltado" xfId="244" xr:uid="{00000000-0005-0000-0000-0000F0000000}"/>
    <cellStyle name="Salida 2" xfId="118" xr:uid="{00000000-0005-0000-0000-0000F1000000}"/>
    <cellStyle name="Salida 3" xfId="245" xr:uid="{00000000-0005-0000-0000-0000F2000000}"/>
    <cellStyle name="Texto de advertencia 2" xfId="119" xr:uid="{00000000-0005-0000-0000-0000F3000000}"/>
    <cellStyle name="Texto de advertencia 3" xfId="246" xr:uid="{00000000-0005-0000-0000-0000F4000000}"/>
    <cellStyle name="Texto explicativo 2" xfId="120" xr:uid="{00000000-0005-0000-0000-0000F5000000}"/>
    <cellStyle name="Texto explicativo 3" xfId="247" xr:uid="{00000000-0005-0000-0000-0000F6000000}"/>
    <cellStyle name="Título 1 2" xfId="121" xr:uid="{00000000-0005-0000-0000-0000F7000000}"/>
    <cellStyle name="Título 1 3" xfId="248" xr:uid="{00000000-0005-0000-0000-0000F8000000}"/>
    <cellStyle name="Título 2 2" xfId="122" xr:uid="{00000000-0005-0000-0000-0000F9000000}"/>
    <cellStyle name="Título 2 3" xfId="249" xr:uid="{00000000-0005-0000-0000-0000FA000000}"/>
    <cellStyle name="Título 3 2" xfId="123" xr:uid="{00000000-0005-0000-0000-0000FB000000}"/>
    <cellStyle name="Título 3 3" xfId="250" xr:uid="{00000000-0005-0000-0000-0000FC000000}"/>
    <cellStyle name="Título 4" xfId="124" xr:uid="{00000000-0005-0000-0000-0000FD000000}"/>
    <cellStyle name="Título 5" xfId="251" xr:uid="{00000000-0005-0000-0000-0000FE000000}"/>
    <cellStyle name="Total 2" xfId="125" xr:uid="{00000000-0005-0000-0000-0000FF000000}"/>
    <cellStyle name="Total 3" xfId="252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theme" Target="theme/theme1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externalLink" Target="externalLinks/externalLink6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eetMetadata" Target="metadata.xml"/><Relationship Id="rId20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4.xml"/><Relationship Id="rId19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257177</xdr:colOff>
      <xdr:row>2</xdr:row>
      <xdr:rowOff>99658</xdr:rowOff>
    </xdr:from>
    <xdr:to>
      <xdr:col>3</xdr:col>
      <xdr:colOff>839944</xdr:colOff>
      <xdr:row>3</xdr:row>
      <xdr:rowOff>243244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F01A658-603A-4E70-961C-EA53FAD1BF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695327" y="12205933"/>
          <a:ext cx="2430617" cy="4579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257177</xdr:colOff>
      <xdr:row>2</xdr:row>
      <xdr:rowOff>98652</xdr:rowOff>
    </xdr:from>
    <xdr:to>
      <xdr:col>3</xdr:col>
      <xdr:colOff>839944</xdr:colOff>
      <xdr:row>3</xdr:row>
      <xdr:rowOff>244250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F1CD487-D9E0-4151-9318-15076EBD3A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676277" y="2575534827"/>
          <a:ext cx="2430617" cy="4599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257177</xdr:colOff>
      <xdr:row>2</xdr:row>
      <xdr:rowOff>98652</xdr:rowOff>
    </xdr:from>
    <xdr:to>
      <xdr:col>3</xdr:col>
      <xdr:colOff>839944</xdr:colOff>
      <xdr:row>3</xdr:row>
      <xdr:rowOff>244250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BF4A9D1-FD30-49EF-9F59-2CEFCDA7B1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676277" y="2575534827"/>
          <a:ext cx="2430617" cy="4599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C\Desktop\PRECIOS%20GOBERNACI&#211;N%202026\Anexo%202%20-%20Listado%20de%20APUS%20detalla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EQUIPOS"/>
      <sheetName val="M.O."/>
      <sheetName val="MATERIALES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.01 - Concretos"/>
      <sheetName val="1.02 - Morteros"/>
      <sheetName val="1.03 - Pañetes"/>
      <sheetName val="2.01 - Preliminares"/>
      <sheetName val="2.02 - Cim. y Desa"/>
      <sheetName val="2.03 - Estructuras"/>
      <sheetName val="2.04 - Mampostería"/>
      <sheetName val="2.05 - Pisos B y A"/>
      <sheetName val="2.06 - Enchapes"/>
      <sheetName val="2.07 - Pinturas y esmaltes"/>
      <sheetName val="2.08 - Cubiertas"/>
      <sheetName val="2.09 - Cielo rasos"/>
      <sheetName val="2.10 - Elec. e Ilum. U.F."/>
      <sheetName val="2.11 - Comunicac., C.E., VyD"/>
      <sheetName val="2.12 - Inst. H y S y Ap. San."/>
      <sheetName val="2.13 - Redes de Gas"/>
      <sheetName val="2.14 - RCI "/>
      <sheetName val="2.15 - Carpintería Metálica"/>
      <sheetName val="2.16 - Carpintería de madera"/>
      <sheetName val="2.17 - Vidrios y cerraduras"/>
      <sheetName val="2.18 - Inst. Deportivas"/>
      <sheetName val="2.19 - Otras Actividades"/>
      <sheetName val="3.01 - Preliminares (vías)"/>
      <sheetName val="3.02 - Explanaciones"/>
      <sheetName val="3.03 - Obras de D. P. y E."/>
      <sheetName val="3.04 - Afirm., Subb y Bases"/>
      <sheetName val="3.05 - Pavim. Rígido"/>
      <sheetName val="3.06 - Pavim. Flexible"/>
      <sheetName val="3.07 - Pavim. Articulado"/>
      <sheetName val="3.08 - Sardineles y andenes"/>
      <sheetName val="3.09 - Señaliz. y demarcación"/>
      <sheetName val="3.10 - Cctos. y Estr. Puentes"/>
      <sheetName val="3.11 - Mantenimiento vial"/>
      <sheetName val="3.12 - Transporte"/>
      <sheetName val="3.13 - Varios (Vías)"/>
      <sheetName val="4.01 - Tub. PVC Acueducto"/>
      <sheetName val="4.02 - Tub. Polietileno"/>
      <sheetName val="4.03 - Accesorios - Acueducto"/>
      <sheetName val="4.04 - Acc. de cont. de presión"/>
      <sheetName val="5.01 - Tub. Sanit. y Accesorios"/>
      <sheetName val="5.02 - Otras obras - Alc. y des"/>
      <sheetName val="5.03 - Concretos y otros - A.A."/>
      <sheetName val="6.01 - Prelim. Redes MT y BT"/>
      <sheetName val="6.02 - Est. Redes Aéreas MTyBT"/>
      <sheetName val="6.03 - Est. Redes Subt. MT y BT"/>
      <sheetName val="6.04 - Subestaciones y Equipos"/>
      <sheetName val="7.01 - Postes Contemporáneos"/>
      <sheetName val="7.02 - Postes Coloniales"/>
      <sheetName val="7.03 - Brazos para postes"/>
      <sheetName val="7.04 - Postes para Escenarios"/>
      <sheetName val="7.05 - Cimentación para postes"/>
      <sheetName val="7.06 - Luminarias AP, Parq, Esc"/>
      <sheetName val="7.07 - Cableado para A.P."/>
      <sheetName val="7.08 - Elem. para telegestión"/>
      <sheetName val="8.01 - Reforestación"/>
      <sheetName val="Anexo 2 - Listado de APUS detal"/>
    </sheetNames>
    <sheetDataSet>
      <sheetData sheetId="0">
        <row r="2035">
          <cell r="D2035" t="str">
            <v xml:space="preserve"> </v>
          </cell>
        </row>
        <row r="2036">
          <cell r="D2036" t="str">
            <v xml:space="preserve"> 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62"/>
  <sheetViews>
    <sheetView topLeftCell="A10" zoomScale="70" zoomScaleNormal="70" workbookViewId="0">
      <selection activeCell="C15" sqref="C15"/>
    </sheetView>
  </sheetViews>
  <sheetFormatPr baseColWidth="10" defaultColWidth="11.28515625" defaultRowHeight="16.5" x14ac:dyDescent="0.3"/>
  <cols>
    <col min="1" max="2" width="2.85546875" style="1" customWidth="1"/>
    <col min="3" max="3" width="11.140625" style="1" customWidth="1"/>
    <col min="4" max="4" width="22.28515625" style="1" customWidth="1"/>
    <col min="5" max="5" width="16.140625" style="2" customWidth="1"/>
    <col min="6" max="6" width="21.5703125" style="1" customWidth="1"/>
    <col min="7" max="7" width="73.28515625" style="1" customWidth="1"/>
    <col min="8" max="8" width="8.7109375" style="1" customWidth="1"/>
    <col min="9" max="9" width="18.85546875" style="1" customWidth="1"/>
    <col min="10" max="10" width="23.85546875" style="1" customWidth="1"/>
    <col min="11" max="11" width="30" style="1" customWidth="1"/>
    <col min="12" max="13" width="2.85546875" style="1" customWidth="1"/>
    <col min="14" max="16384" width="11.28515625" style="1"/>
  </cols>
  <sheetData>
    <row r="1" spans="1:13" ht="17.25" thickBot="1" x14ac:dyDescent="0.35">
      <c r="A1" s="5"/>
      <c r="B1" s="5"/>
      <c r="C1" s="82"/>
      <c r="D1" s="83"/>
      <c r="E1" s="82"/>
      <c r="F1" s="83"/>
      <c r="G1" s="5"/>
      <c r="H1" s="5"/>
      <c r="I1" s="5"/>
      <c r="J1" s="5"/>
      <c r="K1" s="5"/>
      <c r="L1" s="5"/>
      <c r="M1" s="5"/>
    </row>
    <row r="2" spans="1:13" ht="17.25" thickTop="1" x14ac:dyDescent="0.3">
      <c r="A2" s="5"/>
      <c r="B2" s="401"/>
      <c r="C2" s="402"/>
      <c r="D2" s="402"/>
      <c r="E2" s="402"/>
      <c r="F2" s="402"/>
      <c r="G2" s="402"/>
      <c r="H2" s="402"/>
      <c r="I2" s="402"/>
      <c r="J2" s="402"/>
      <c r="K2" s="402"/>
      <c r="L2" s="403"/>
      <c r="M2" s="5"/>
    </row>
    <row r="3" spans="1:13" ht="33" customHeight="1" x14ac:dyDescent="0.3">
      <c r="A3" s="5"/>
      <c r="B3" s="7"/>
      <c r="C3" s="398" t="s">
        <v>36</v>
      </c>
      <c r="D3" s="399"/>
      <c r="E3" s="399"/>
      <c r="F3" s="400"/>
      <c r="G3" s="5"/>
      <c r="H3" s="5"/>
      <c r="I3" s="5"/>
      <c r="J3" s="5"/>
      <c r="K3" s="5"/>
      <c r="L3" s="8"/>
      <c r="M3" s="5"/>
    </row>
    <row r="4" spans="1:13" x14ac:dyDescent="0.3">
      <c r="A4" s="5"/>
      <c r="B4" s="7"/>
      <c r="C4" s="100" t="s">
        <v>0</v>
      </c>
      <c r="D4" s="102" t="s">
        <v>1</v>
      </c>
      <c r="E4" s="101" t="s">
        <v>2</v>
      </c>
      <c r="F4" s="103">
        <v>2</v>
      </c>
      <c r="G4" s="5"/>
      <c r="H4" s="5"/>
      <c r="I4" s="5"/>
      <c r="J4" s="5"/>
      <c r="K4" s="5"/>
      <c r="L4" s="8"/>
      <c r="M4" s="5"/>
    </row>
    <row r="5" spans="1:13" ht="17.25" thickBot="1" x14ac:dyDescent="0.35">
      <c r="A5" s="5"/>
      <c r="B5" s="7"/>
      <c r="C5" s="82"/>
      <c r="D5" s="99"/>
      <c r="E5" s="82"/>
      <c r="F5" s="83"/>
      <c r="G5" s="5"/>
      <c r="H5" s="5"/>
      <c r="I5" s="5"/>
      <c r="J5" s="5"/>
      <c r="K5" s="5"/>
      <c r="L5" s="8"/>
      <c r="M5" s="5"/>
    </row>
    <row r="6" spans="1:13" ht="31.5" customHeight="1" x14ac:dyDescent="0.3">
      <c r="A6" s="5"/>
      <c r="B6" s="7"/>
      <c r="C6" s="395" t="s">
        <v>3</v>
      </c>
      <c r="D6" s="396"/>
      <c r="E6" s="396"/>
      <c r="F6" s="396"/>
      <c r="G6" s="396"/>
      <c r="H6" s="396"/>
      <c r="I6" s="396"/>
      <c r="J6" s="396"/>
      <c r="K6" s="397"/>
      <c r="L6" s="8"/>
      <c r="M6" s="5"/>
    </row>
    <row r="7" spans="1:13" x14ac:dyDescent="0.3">
      <c r="A7" s="5"/>
      <c r="B7" s="7"/>
      <c r="C7" s="407" t="s">
        <v>31</v>
      </c>
      <c r="D7" s="408"/>
      <c r="E7" s="408"/>
      <c r="F7" s="408"/>
      <c r="G7" s="408"/>
      <c r="H7" s="408"/>
      <c r="I7" s="408"/>
      <c r="J7" s="408"/>
      <c r="K7" s="409"/>
      <c r="L7" s="8"/>
      <c r="M7" s="5"/>
    </row>
    <row r="8" spans="1:13" s="75" customFormat="1" x14ac:dyDescent="0.3">
      <c r="A8" s="73"/>
      <c r="B8" s="74"/>
      <c r="C8" s="410" t="s">
        <v>37</v>
      </c>
      <c r="D8" s="410"/>
      <c r="E8" s="410"/>
      <c r="F8" s="410"/>
      <c r="G8" s="410"/>
      <c r="H8" s="410"/>
      <c r="I8" s="410"/>
      <c r="J8" s="410"/>
      <c r="K8" s="410"/>
      <c r="L8" s="76"/>
      <c r="M8" s="73"/>
    </row>
    <row r="9" spans="1:13" ht="55.5" customHeight="1" x14ac:dyDescent="0.3">
      <c r="A9" s="5"/>
      <c r="B9" s="7"/>
      <c r="C9" s="410"/>
      <c r="D9" s="410"/>
      <c r="E9" s="410"/>
      <c r="F9" s="410"/>
      <c r="G9" s="410"/>
      <c r="H9" s="410"/>
      <c r="I9" s="410"/>
      <c r="J9" s="410"/>
      <c r="K9" s="410"/>
      <c r="L9" s="8"/>
      <c r="M9" s="5"/>
    </row>
    <row r="10" spans="1:13" ht="34.5" customHeight="1" x14ac:dyDescent="0.3">
      <c r="A10" s="5"/>
      <c r="B10" s="7"/>
      <c r="C10" s="411" t="s">
        <v>32</v>
      </c>
      <c r="D10" s="412"/>
      <c r="E10" s="412"/>
      <c r="F10" s="412"/>
      <c r="G10" s="412"/>
      <c r="H10" s="412"/>
      <c r="I10" s="412"/>
      <c r="J10" s="412"/>
      <c r="K10" s="413"/>
      <c r="L10" s="8"/>
      <c r="M10" s="5"/>
    </row>
    <row r="11" spans="1:13" ht="30" customHeight="1" thickBot="1" x14ac:dyDescent="0.35">
      <c r="A11" s="5"/>
      <c r="B11" s="7"/>
      <c r="C11" s="414"/>
      <c r="D11" s="415"/>
      <c r="E11" s="415"/>
      <c r="F11" s="415"/>
      <c r="G11" s="415"/>
      <c r="H11" s="415"/>
      <c r="I11" s="415"/>
      <c r="J11" s="415"/>
      <c r="K11" s="416"/>
      <c r="L11" s="8"/>
      <c r="M11" s="5"/>
    </row>
    <row r="12" spans="1:13" ht="30" customHeight="1" x14ac:dyDescent="0.3">
      <c r="A12" s="5"/>
      <c r="B12" s="7"/>
      <c r="C12" s="417" t="s">
        <v>5</v>
      </c>
      <c r="D12" s="419" t="s">
        <v>6</v>
      </c>
      <c r="E12" s="421" t="s">
        <v>7</v>
      </c>
      <c r="F12" s="421"/>
      <c r="G12" s="417" t="s">
        <v>8</v>
      </c>
      <c r="H12" s="419" t="s">
        <v>9</v>
      </c>
      <c r="I12" s="419" t="s">
        <v>10</v>
      </c>
      <c r="J12" s="422" t="s">
        <v>11</v>
      </c>
      <c r="K12" s="370" t="s">
        <v>12</v>
      </c>
      <c r="L12" s="8"/>
      <c r="M12" s="5"/>
    </row>
    <row r="13" spans="1:13" ht="30" customHeight="1" thickBot="1" x14ac:dyDescent="0.35">
      <c r="A13" s="5"/>
      <c r="B13" s="7"/>
      <c r="C13" s="418"/>
      <c r="D13" s="420"/>
      <c r="E13" s="9" t="s">
        <v>13</v>
      </c>
      <c r="F13" s="9" t="s">
        <v>14</v>
      </c>
      <c r="G13" s="418"/>
      <c r="H13" s="420"/>
      <c r="I13" s="420"/>
      <c r="J13" s="423"/>
      <c r="K13" s="371"/>
      <c r="L13" s="8"/>
      <c r="M13" s="5"/>
    </row>
    <row r="14" spans="1:13" ht="30" customHeight="1" thickBot="1" x14ac:dyDescent="0.35">
      <c r="A14" s="5"/>
      <c r="B14" s="7"/>
      <c r="C14" s="10"/>
      <c r="D14" s="11"/>
      <c r="E14" s="11"/>
      <c r="F14" s="11"/>
      <c r="G14" s="11"/>
      <c r="H14" s="11"/>
      <c r="I14" s="11"/>
      <c r="J14" s="11"/>
      <c r="K14" s="12"/>
      <c r="L14" s="8"/>
      <c r="M14" s="5"/>
    </row>
    <row r="15" spans="1:13" ht="30" customHeight="1" x14ac:dyDescent="0.3">
      <c r="A15" s="5"/>
      <c r="B15" s="7"/>
      <c r="C15" s="25"/>
      <c r="D15" s="27"/>
      <c r="E15" s="27"/>
      <c r="F15" s="27"/>
      <c r="G15" s="28"/>
      <c r="H15" s="27"/>
      <c r="I15" s="17"/>
      <c r="J15" s="18"/>
      <c r="K15" s="26"/>
      <c r="L15" s="8"/>
      <c r="M15" s="5"/>
    </row>
    <row r="16" spans="1:13" ht="30" customHeight="1" thickBot="1" x14ac:dyDescent="0.35">
      <c r="A16" s="5"/>
      <c r="B16" s="7"/>
      <c r="C16" s="20" t="s">
        <v>15</v>
      </c>
      <c r="D16" s="29"/>
      <c r="E16" s="29"/>
      <c r="F16" s="29"/>
      <c r="G16" s="30"/>
      <c r="H16" s="29"/>
      <c r="I16" s="17"/>
      <c r="J16" s="23"/>
      <c r="K16" s="24"/>
      <c r="L16" s="8"/>
      <c r="M16" s="5"/>
    </row>
    <row r="17" spans="1:13" ht="30" customHeight="1" thickBot="1" x14ac:dyDescent="0.35">
      <c r="A17" s="5"/>
      <c r="B17" s="7"/>
      <c r="C17" s="10"/>
      <c r="D17" s="11"/>
      <c r="E17" s="11"/>
      <c r="F17" s="11"/>
      <c r="G17" s="11"/>
      <c r="H17" s="11"/>
      <c r="I17" s="11"/>
      <c r="J17" s="11"/>
      <c r="K17" s="12"/>
      <c r="L17" s="8"/>
      <c r="M17" s="5"/>
    </row>
    <row r="18" spans="1:13" ht="30" customHeight="1" x14ac:dyDescent="0.3">
      <c r="A18" s="5"/>
      <c r="B18" s="7"/>
      <c r="C18" s="25"/>
      <c r="D18" s="27"/>
      <c r="E18" s="27"/>
      <c r="F18" s="27"/>
      <c r="G18" s="31"/>
      <c r="H18" s="27"/>
      <c r="I18" s="17"/>
      <c r="J18" s="18"/>
      <c r="K18" s="19"/>
      <c r="L18" s="8"/>
      <c r="M18" s="5"/>
    </row>
    <row r="19" spans="1:13" ht="30" customHeight="1" x14ac:dyDescent="0.3">
      <c r="A19" s="5"/>
      <c r="B19" s="7"/>
      <c r="C19" s="25"/>
      <c r="D19" s="27"/>
      <c r="E19" s="27"/>
      <c r="F19" s="27"/>
      <c r="G19" s="31"/>
      <c r="H19" s="27"/>
      <c r="I19" s="17"/>
      <c r="J19" s="18"/>
      <c r="K19" s="19"/>
      <c r="L19" s="8"/>
      <c r="M19" s="5"/>
    </row>
    <row r="20" spans="1:13" s="5" customFormat="1" ht="30" customHeight="1" x14ac:dyDescent="0.25">
      <c r="B20" s="7"/>
      <c r="C20" s="25"/>
      <c r="D20" s="32"/>
      <c r="E20" s="32"/>
      <c r="F20" s="32"/>
      <c r="G20" s="72"/>
      <c r="H20" s="32"/>
      <c r="I20" s="17"/>
      <c r="J20" s="18"/>
      <c r="K20" s="19"/>
      <c r="L20" s="8"/>
    </row>
    <row r="21" spans="1:13" ht="30" customHeight="1" x14ac:dyDescent="0.3">
      <c r="B21" s="68"/>
      <c r="C21" s="25"/>
      <c r="D21" s="27"/>
      <c r="E21" s="27"/>
      <c r="F21" s="27"/>
      <c r="G21" s="31"/>
      <c r="H21" s="27"/>
      <c r="I21" s="17"/>
      <c r="J21" s="18"/>
      <c r="K21" s="19"/>
      <c r="L21" s="69"/>
    </row>
    <row r="22" spans="1:13" ht="30" customHeight="1" thickBot="1" x14ac:dyDescent="0.35">
      <c r="A22" s="5"/>
      <c r="B22" s="7"/>
      <c r="C22" s="20" t="s">
        <v>15</v>
      </c>
      <c r="D22" s="34"/>
      <c r="E22" s="35"/>
      <c r="F22" s="34"/>
      <c r="G22" s="34"/>
      <c r="H22" s="34"/>
      <c r="I22" s="17"/>
      <c r="J22" s="34"/>
      <c r="K22" s="24"/>
      <c r="L22" s="8"/>
      <c r="M22" s="5"/>
    </row>
    <row r="23" spans="1:13" ht="30" customHeight="1" thickBot="1" x14ac:dyDescent="0.35">
      <c r="A23" s="5"/>
      <c r="B23" s="7"/>
      <c r="C23" s="10"/>
      <c r="D23" s="11"/>
      <c r="E23" s="11"/>
      <c r="F23" s="11"/>
      <c r="G23" s="11"/>
      <c r="H23" s="11"/>
      <c r="I23" s="11"/>
      <c r="J23" s="11"/>
      <c r="K23" s="12"/>
      <c r="L23" s="8"/>
      <c r="M23" s="5"/>
    </row>
    <row r="24" spans="1:13" ht="30" customHeight="1" x14ac:dyDescent="0.3">
      <c r="A24" s="5"/>
      <c r="B24" s="7"/>
      <c r="C24" s="25"/>
      <c r="D24" s="14"/>
      <c r="E24" s="14"/>
      <c r="F24" s="14"/>
      <c r="G24" s="15"/>
      <c r="H24" s="14"/>
      <c r="I24" s="17"/>
      <c r="J24" s="18"/>
      <c r="K24" s="19"/>
      <c r="L24" s="8"/>
      <c r="M24" s="5"/>
    </row>
    <row r="25" spans="1:13" ht="30" customHeight="1" x14ac:dyDescent="0.3">
      <c r="A25" s="5"/>
      <c r="B25" s="7"/>
      <c r="C25" s="25"/>
      <c r="D25" s="51"/>
      <c r="E25" s="51"/>
      <c r="F25" s="51"/>
      <c r="G25" s="15"/>
      <c r="H25" s="14"/>
      <c r="I25" s="17"/>
      <c r="J25" s="18"/>
      <c r="K25" s="19"/>
      <c r="L25" s="8"/>
      <c r="M25" s="5"/>
    </row>
    <row r="26" spans="1:13" ht="30" customHeight="1" x14ac:dyDescent="0.3">
      <c r="A26" s="5"/>
      <c r="B26" s="7"/>
      <c r="C26" s="25"/>
      <c r="D26" s="14"/>
      <c r="E26" s="14"/>
      <c r="F26" s="14"/>
      <c r="G26" s="15"/>
      <c r="H26" s="14"/>
      <c r="I26" s="17"/>
      <c r="J26" s="18"/>
      <c r="K26" s="19"/>
      <c r="L26" s="8"/>
      <c r="M26" s="5"/>
    </row>
    <row r="27" spans="1:13" s="5" customFormat="1" ht="30" customHeight="1" x14ac:dyDescent="0.25">
      <c r="B27" s="7"/>
      <c r="C27" s="25"/>
      <c r="D27" s="32"/>
      <c r="E27" s="32"/>
      <c r="F27" s="32"/>
      <c r="G27" s="33"/>
      <c r="H27" s="32"/>
      <c r="I27" s="17"/>
      <c r="J27" s="18"/>
      <c r="K27" s="19"/>
      <c r="L27" s="8"/>
    </row>
    <row r="28" spans="1:13" ht="30" customHeight="1" x14ac:dyDescent="0.3">
      <c r="A28" s="5"/>
      <c r="B28" s="7"/>
      <c r="C28" s="25"/>
      <c r="D28" s="14"/>
      <c r="E28" s="14"/>
      <c r="F28" s="14"/>
      <c r="G28" s="15"/>
      <c r="H28" s="14"/>
      <c r="I28" s="17"/>
      <c r="J28" s="36"/>
      <c r="K28" s="19"/>
      <c r="L28" s="8"/>
      <c r="M28" s="5"/>
    </row>
    <row r="29" spans="1:13" s="5" customFormat="1" ht="30" customHeight="1" x14ac:dyDescent="0.25">
      <c r="B29" s="7"/>
      <c r="C29" s="71"/>
      <c r="D29" s="32"/>
      <c r="E29" s="32"/>
      <c r="F29" s="32"/>
      <c r="G29" s="33"/>
      <c r="H29" s="32"/>
      <c r="I29" s="17"/>
      <c r="J29" s="36"/>
      <c r="K29" s="19"/>
      <c r="L29" s="8"/>
    </row>
    <row r="30" spans="1:13" ht="30" customHeight="1" x14ac:dyDescent="0.3">
      <c r="A30" s="5"/>
      <c r="B30" s="7"/>
      <c r="C30" s="25"/>
      <c r="D30" s="14"/>
      <c r="E30" s="27"/>
      <c r="F30" s="14"/>
      <c r="G30" s="15"/>
      <c r="H30" s="14"/>
      <c r="I30" s="17"/>
      <c r="J30" s="18"/>
      <c r="K30" s="19"/>
      <c r="L30" s="8"/>
      <c r="M30" s="5"/>
    </row>
    <row r="31" spans="1:13" ht="30" customHeight="1" x14ac:dyDescent="0.3">
      <c r="A31" s="5"/>
      <c r="B31" s="7"/>
      <c r="C31" s="25"/>
      <c r="D31" s="14"/>
      <c r="E31" s="14"/>
      <c r="F31" s="14"/>
      <c r="G31" s="15"/>
      <c r="H31" s="16"/>
      <c r="I31" s="17"/>
      <c r="J31" s="18"/>
      <c r="K31" s="19"/>
      <c r="L31" s="8"/>
      <c r="M31" s="5"/>
    </row>
    <row r="32" spans="1:13" ht="30" customHeight="1" thickBot="1" x14ac:dyDescent="0.35">
      <c r="A32" s="5"/>
      <c r="B32" s="7"/>
      <c r="C32" s="37" t="s">
        <v>15</v>
      </c>
      <c r="D32" s="84"/>
      <c r="E32" s="84"/>
      <c r="F32" s="84"/>
      <c r="G32" s="85"/>
      <c r="H32" s="84"/>
      <c r="I32" s="17"/>
      <c r="J32" s="38"/>
      <c r="K32" s="39"/>
      <c r="L32" s="8"/>
      <c r="M32" s="5"/>
    </row>
    <row r="33" spans="1:13" ht="30" customHeight="1" thickBot="1" x14ac:dyDescent="0.35">
      <c r="A33" s="5"/>
      <c r="B33" s="7"/>
      <c r="C33" s="10"/>
      <c r="D33" s="11"/>
      <c r="E33" s="11"/>
      <c r="F33" s="11"/>
      <c r="G33" s="11"/>
      <c r="H33" s="11"/>
      <c r="I33" s="11"/>
      <c r="J33" s="11"/>
      <c r="K33" s="12"/>
      <c r="L33" s="8"/>
      <c r="M33" s="5"/>
    </row>
    <row r="34" spans="1:13" ht="30" customHeight="1" x14ac:dyDescent="0.3">
      <c r="A34" s="5"/>
      <c r="B34" s="7"/>
      <c r="C34" s="25"/>
      <c r="D34" s="14"/>
      <c r="E34" s="14"/>
      <c r="F34" s="14"/>
      <c r="G34" s="15"/>
      <c r="H34" s="14"/>
      <c r="I34" s="17"/>
      <c r="J34" s="18"/>
      <c r="K34" s="19"/>
      <c r="L34" s="8"/>
      <c r="M34" s="5"/>
    </row>
    <row r="35" spans="1:13" ht="30" customHeight="1" x14ac:dyDescent="0.3">
      <c r="A35" s="5"/>
      <c r="B35" s="7"/>
      <c r="C35" s="25"/>
      <c r="D35" s="14"/>
      <c r="E35" s="14"/>
      <c r="F35" s="14"/>
      <c r="G35" s="15"/>
      <c r="H35" s="14"/>
      <c r="I35" s="17"/>
      <c r="J35" s="18"/>
      <c r="K35" s="19"/>
      <c r="L35" s="8"/>
      <c r="M35" s="5"/>
    </row>
    <row r="36" spans="1:13" ht="30" customHeight="1" x14ac:dyDescent="0.3">
      <c r="A36" s="5"/>
      <c r="B36" s="7"/>
      <c r="C36" s="13"/>
      <c r="D36" s="14"/>
      <c r="E36" s="14"/>
      <c r="F36" s="14"/>
      <c r="G36" s="15"/>
      <c r="H36" s="14"/>
      <c r="I36" s="17"/>
      <c r="J36" s="18"/>
      <c r="K36" s="19"/>
      <c r="L36" s="8"/>
      <c r="M36" s="5"/>
    </row>
    <row r="37" spans="1:13" ht="30" customHeight="1" thickBot="1" x14ac:dyDescent="0.35">
      <c r="A37" s="5"/>
      <c r="B37" s="7"/>
      <c r="C37" s="20" t="s">
        <v>15</v>
      </c>
      <c r="D37" s="40"/>
      <c r="E37" s="40"/>
      <c r="F37" s="40"/>
      <c r="G37" s="41"/>
      <c r="H37" s="21"/>
      <c r="I37" s="17"/>
      <c r="J37" s="23"/>
      <c r="K37" s="24"/>
      <c r="L37" s="8"/>
      <c r="M37" s="5"/>
    </row>
    <row r="38" spans="1:13" ht="30" customHeight="1" thickBot="1" x14ac:dyDescent="0.35">
      <c r="A38" s="5"/>
      <c r="B38" s="7"/>
      <c r="C38" s="10"/>
      <c r="D38" s="11"/>
      <c r="E38" s="11"/>
      <c r="F38" s="11"/>
      <c r="G38" s="11"/>
      <c r="H38" s="11"/>
      <c r="I38" s="11"/>
      <c r="J38" s="11"/>
      <c r="K38" s="12"/>
      <c r="L38" s="8"/>
      <c r="M38" s="5"/>
    </row>
    <row r="39" spans="1:13" ht="30" customHeight="1" x14ac:dyDescent="0.3">
      <c r="A39" s="5"/>
      <c r="B39" s="7"/>
      <c r="C39" s="25"/>
      <c r="D39" s="14"/>
      <c r="E39" s="14"/>
      <c r="F39" s="14"/>
      <c r="G39" s="15"/>
      <c r="H39" s="14"/>
      <c r="I39" s="17"/>
      <c r="J39" s="18"/>
      <c r="K39" s="19"/>
      <c r="L39" s="8"/>
      <c r="M39" s="5"/>
    </row>
    <row r="40" spans="1:13" ht="30" customHeight="1" thickBot="1" x14ac:dyDescent="0.35">
      <c r="A40" s="5"/>
      <c r="B40" s="7"/>
      <c r="C40" s="20" t="s">
        <v>15</v>
      </c>
      <c r="D40" s="40"/>
      <c r="E40" s="40"/>
      <c r="F40" s="40"/>
      <c r="G40" s="22"/>
      <c r="H40" s="21"/>
      <c r="I40" s="17"/>
      <c r="J40" s="23"/>
      <c r="K40" s="24"/>
      <c r="L40" s="8"/>
      <c r="M40" s="5"/>
    </row>
    <row r="41" spans="1:13" s="3" customFormat="1" ht="30" customHeight="1" thickBot="1" x14ac:dyDescent="0.3">
      <c r="A41" s="42"/>
      <c r="B41" s="43"/>
      <c r="C41" s="372" t="s">
        <v>16</v>
      </c>
      <c r="D41" s="373"/>
      <c r="E41" s="373"/>
      <c r="F41" s="373"/>
      <c r="G41" s="373"/>
      <c r="H41" s="373"/>
      <c r="I41" s="373"/>
      <c r="J41" s="374"/>
      <c r="K41" s="44"/>
      <c r="L41" s="45"/>
      <c r="M41" s="42"/>
    </row>
    <row r="42" spans="1:13" s="3" customFormat="1" thickBot="1" x14ac:dyDescent="0.3">
      <c r="A42" s="42"/>
      <c r="B42" s="43"/>
      <c r="C42" s="86"/>
      <c r="D42" s="86"/>
      <c r="E42" s="86"/>
      <c r="F42" s="86"/>
      <c r="G42" s="86"/>
      <c r="H42" s="86"/>
      <c r="I42" s="86"/>
      <c r="J42" s="86"/>
      <c r="K42" s="87"/>
      <c r="L42" s="45"/>
      <c r="M42" s="42"/>
    </row>
    <row r="43" spans="1:13" s="3" customFormat="1" ht="30" customHeight="1" x14ac:dyDescent="0.25">
      <c r="A43" s="42"/>
      <c r="B43" s="43"/>
      <c r="C43" s="88"/>
      <c r="D43" s="89"/>
      <c r="E43" s="88"/>
      <c r="F43" s="88"/>
      <c r="G43" s="375"/>
      <c r="H43" s="376"/>
      <c r="I43" s="377"/>
      <c r="J43" s="52"/>
      <c r="K43" s="53"/>
      <c r="L43" s="45"/>
      <c r="M43" s="42"/>
    </row>
    <row r="44" spans="1:13" s="3" customFormat="1" ht="30" customHeight="1" x14ac:dyDescent="0.25">
      <c r="A44" s="42"/>
      <c r="B44" s="43"/>
      <c r="C44" s="88"/>
      <c r="D44" s="89"/>
      <c r="E44" s="88"/>
      <c r="F44" s="88"/>
      <c r="G44" s="47"/>
      <c r="H44" s="54"/>
      <c r="I44" s="55"/>
      <c r="J44" s="56"/>
      <c r="K44" s="57"/>
      <c r="L44" s="45"/>
      <c r="M44" s="42"/>
    </row>
    <row r="45" spans="1:13" s="3" customFormat="1" ht="30" customHeight="1" x14ac:dyDescent="0.25">
      <c r="A45" s="42"/>
      <c r="B45" s="43"/>
      <c r="C45" s="88"/>
      <c r="D45" s="90"/>
      <c r="E45" s="90"/>
      <c r="F45" s="90"/>
      <c r="G45" s="47"/>
      <c r="H45" s="58"/>
      <c r="I45" s="59"/>
      <c r="J45" s="60"/>
      <c r="K45" s="57"/>
      <c r="L45" s="45"/>
      <c r="M45" s="42"/>
    </row>
    <row r="46" spans="1:13" s="3" customFormat="1" ht="30" customHeight="1" x14ac:dyDescent="0.25">
      <c r="A46" s="42"/>
      <c r="B46" s="43"/>
      <c r="C46" s="88"/>
      <c r="D46" s="90"/>
      <c r="E46" s="90"/>
      <c r="F46" s="90"/>
      <c r="G46" s="61" t="s">
        <v>17</v>
      </c>
      <c r="H46" s="58"/>
      <c r="I46" s="59"/>
      <c r="J46" s="60"/>
      <c r="K46" s="62"/>
      <c r="L46" s="45"/>
      <c r="M46" s="42"/>
    </row>
    <row r="47" spans="1:13" s="3" customFormat="1" ht="30" customHeight="1" x14ac:dyDescent="0.25">
      <c r="A47" s="42"/>
      <c r="B47" s="43"/>
      <c r="C47" s="88"/>
      <c r="D47" s="89"/>
      <c r="E47" s="88"/>
      <c r="F47" s="88"/>
      <c r="G47" s="70"/>
      <c r="H47" s="58"/>
      <c r="I47" s="59"/>
      <c r="J47" s="63"/>
      <c r="K47" s="57"/>
      <c r="L47" s="45"/>
      <c r="M47" s="42"/>
    </row>
    <row r="48" spans="1:13" s="3" customFormat="1" ht="30" customHeight="1" x14ac:dyDescent="0.25">
      <c r="A48" s="42"/>
      <c r="B48" s="43"/>
      <c r="C48" s="88"/>
      <c r="D48" s="89"/>
      <c r="E48" s="88"/>
      <c r="F48" s="88"/>
      <c r="G48" s="70"/>
      <c r="H48" s="58"/>
      <c r="I48" s="59"/>
      <c r="J48" s="63"/>
      <c r="K48" s="57"/>
      <c r="L48" s="45"/>
      <c r="M48" s="42"/>
    </row>
    <row r="49" spans="1:13" s="3" customFormat="1" ht="30" customHeight="1" thickBot="1" x14ac:dyDescent="0.3">
      <c r="A49" s="42"/>
      <c r="B49" s="43"/>
      <c r="C49" s="88"/>
      <c r="D49" s="89"/>
      <c r="E49" s="88"/>
      <c r="F49" s="88"/>
      <c r="G49" s="46"/>
      <c r="H49" s="58"/>
      <c r="I49" s="59"/>
      <c r="J49" s="63"/>
      <c r="K49" s="62"/>
      <c r="L49" s="45"/>
      <c r="M49" s="42"/>
    </row>
    <row r="50" spans="1:13" s="3" customFormat="1" ht="30" customHeight="1" thickBot="1" x14ac:dyDescent="0.3">
      <c r="A50" s="42"/>
      <c r="B50" s="43"/>
      <c r="C50" s="88"/>
      <c r="D50" s="89"/>
      <c r="E50" s="88"/>
      <c r="F50" s="88"/>
      <c r="G50" s="64" t="s">
        <v>18</v>
      </c>
      <c r="H50" s="65"/>
      <c r="I50" s="66"/>
      <c r="J50" s="67"/>
      <c r="K50" s="44"/>
      <c r="L50" s="45"/>
      <c r="M50" s="42"/>
    </row>
    <row r="51" spans="1:13" s="3" customFormat="1" thickBot="1" x14ac:dyDescent="0.3">
      <c r="A51" s="42"/>
      <c r="B51" s="43"/>
      <c r="C51" s="88"/>
      <c r="D51" s="89"/>
      <c r="E51" s="89"/>
      <c r="F51" s="89"/>
      <c r="G51" s="88"/>
      <c r="H51" s="88"/>
      <c r="I51" s="91"/>
      <c r="J51" s="92"/>
      <c r="K51" s="93"/>
      <c r="L51" s="45"/>
      <c r="M51" s="42"/>
    </row>
    <row r="52" spans="1:13" s="3" customFormat="1" ht="15.75" x14ac:dyDescent="0.25">
      <c r="A52" s="42"/>
      <c r="B52" s="43"/>
      <c r="C52" s="48"/>
      <c r="D52" s="405"/>
      <c r="E52" s="405"/>
      <c r="F52" s="405"/>
      <c r="G52" s="405"/>
      <c r="H52" s="405"/>
      <c r="I52" s="405"/>
      <c r="J52" s="405"/>
      <c r="K52" s="406"/>
      <c r="L52" s="49"/>
      <c r="M52" s="42"/>
    </row>
    <row r="53" spans="1:13" s="3" customFormat="1" ht="46.5" customHeight="1" x14ac:dyDescent="0.25">
      <c r="A53" s="42"/>
      <c r="B53" s="43"/>
      <c r="C53" s="381" t="s">
        <v>19</v>
      </c>
      <c r="D53" s="382"/>
      <c r="E53" s="382"/>
      <c r="F53" s="382"/>
      <c r="G53" s="382"/>
      <c r="H53" s="383" t="s">
        <v>8</v>
      </c>
      <c r="I53" s="383"/>
      <c r="J53" s="383"/>
      <c r="K53" s="78" t="s">
        <v>20</v>
      </c>
      <c r="L53" s="50"/>
      <c r="M53" s="42"/>
    </row>
    <row r="54" spans="1:13" s="3" customFormat="1" ht="32.25" customHeight="1" x14ac:dyDescent="0.25">
      <c r="A54" s="42"/>
      <c r="B54" s="43"/>
      <c r="C54" s="381" t="s">
        <v>21</v>
      </c>
      <c r="D54" s="382"/>
      <c r="E54" s="382"/>
      <c r="F54" s="382"/>
      <c r="G54" s="382"/>
      <c r="H54" s="378" t="s">
        <v>22</v>
      </c>
      <c r="I54" s="378"/>
      <c r="J54" s="79" t="s">
        <v>23</v>
      </c>
      <c r="K54" s="77" t="s">
        <v>33</v>
      </c>
      <c r="L54" s="50"/>
      <c r="M54" s="42"/>
    </row>
    <row r="55" spans="1:13" s="3" customFormat="1" ht="30" customHeight="1" x14ac:dyDescent="0.25">
      <c r="A55" s="42"/>
      <c r="B55" s="43"/>
      <c r="C55" s="381" t="s">
        <v>24</v>
      </c>
      <c r="D55" s="382"/>
      <c r="E55" s="382"/>
      <c r="F55" s="382"/>
      <c r="G55" s="382"/>
      <c r="H55" s="384" t="s">
        <v>25</v>
      </c>
      <c r="I55" s="385"/>
      <c r="J55" s="79" t="s">
        <v>26</v>
      </c>
      <c r="K55" s="77" t="s">
        <v>33</v>
      </c>
      <c r="L55" s="50"/>
      <c r="M55" s="42"/>
    </row>
    <row r="56" spans="1:13" s="4" customFormat="1" ht="58.5" customHeight="1" x14ac:dyDescent="0.25">
      <c r="A56" s="42"/>
      <c r="B56" s="43"/>
      <c r="C56" s="386"/>
      <c r="D56" s="387"/>
      <c r="E56" s="387"/>
      <c r="F56" s="387"/>
      <c r="G56" s="388"/>
      <c r="H56" s="404" t="s">
        <v>27</v>
      </c>
      <c r="I56" s="378"/>
      <c r="J56" s="79" t="s">
        <v>28</v>
      </c>
      <c r="K56" s="77" t="s">
        <v>33</v>
      </c>
      <c r="L56" s="45"/>
      <c r="M56" s="42"/>
    </row>
    <row r="57" spans="1:13" ht="39" customHeight="1" x14ac:dyDescent="0.3">
      <c r="A57" s="5"/>
      <c r="B57" s="7"/>
      <c r="C57" s="389"/>
      <c r="D57" s="390"/>
      <c r="E57" s="390"/>
      <c r="F57" s="390"/>
      <c r="G57" s="391"/>
      <c r="H57" s="378" t="s">
        <v>29</v>
      </c>
      <c r="I57" s="378"/>
      <c r="J57" s="79" t="s">
        <v>30</v>
      </c>
      <c r="K57" s="77" t="s">
        <v>33</v>
      </c>
      <c r="L57" s="8"/>
      <c r="M57" s="5"/>
    </row>
    <row r="58" spans="1:13" ht="47.25" customHeight="1" thickBot="1" x14ac:dyDescent="0.35">
      <c r="A58" s="5"/>
      <c r="B58" s="7"/>
      <c r="C58" s="392"/>
      <c r="D58" s="393"/>
      <c r="E58" s="393"/>
      <c r="F58" s="393"/>
      <c r="G58" s="394"/>
      <c r="H58" s="379"/>
      <c r="I58" s="379"/>
      <c r="J58" s="379"/>
      <c r="K58" s="380"/>
      <c r="L58" s="8"/>
      <c r="M58" s="5"/>
    </row>
    <row r="59" spans="1:13" ht="47.25" customHeight="1" x14ac:dyDescent="0.3">
      <c r="A59" s="5"/>
      <c r="B59" s="7"/>
      <c r="C59" s="80"/>
      <c r="D59" s="80"/>
      <c r="E59" s="80"/>
      <c r="F59" s="80"/>
      <c r="G59" s="80"/>
      <c r="H59" s="80"/>
      <c r="I59" s="80"/>
      <c r="J59" s="80"/>
      <c r="K59" s="80"/>
      <c r="L59" s="8"/>
      <c r="M59" s="5"/>
    </row>
    <row r="60" spans="1:13" ht="47.25" customHeight="1" x14ac:dyDescent="0.3">
      <c r="A60" s="5"/>
      <c r="B60" s="7"/>
      <c r="C60" s="80"/>
      <c r="D60" s="80"/>
      <c r="E60" s="80"/>
      <c r="F60" s="80"/>
      <c r="G60" s="81" t="s">
        <v>34</v>
      </c>
      <c r="H60" s="80"/>
      <c r="I60" s="80"/>
      <c r="J60" s="80"/>
      <c r="K60" s="80"/>
      <c r="L60" s="8"/>
      <c r="M60" s="5"/>
    </row>
    <row r="61" spans="1:13" ht="17.25" thickBot="1" x14ac:dyDescent="0.35">
      <c r="A61" s="5"/>
      <c r="B61" s="94"/>
      <c r="C61" s="95"/>
      <c r="D61" s="95"/>
      <c r="E61" s="96"/>
      <c r="F61" s="95"/>
      <c r="G61" s="97"/>
      <c r="H61" s="95"/>
      <c r="I61" s="95"/>
      <c r="J61" s="95"/>
      <c r="K61" s="95"/>
      <c r="L61" s="98"/>
      <c r="M61" s="5"/>
    </row>
    <row r="62" spans="1:13" ht="17.25" thickTop="1" x14ac:dyDescent="0.3">
      <c r="A62" s="5"/>
      <c r="B62" s="5"/>
      <c r="C62" s="5"/>
      <c r="D62" s="5"/>
      <c r="E62" s="6"/>
      <c r="F62" s="5"/>
      <c r="G62" s="5"/>
      <c r="H62" s="5"/>
      <c r="I62" s="5"/>
      <c r="J62" s="5"/>
      <c r="K62" s="5"/>
      <c r="L62" s="5"/>
      <c r="M62" s="5"/>
    </row>
  </sheetData>
  <mergeCells count="28">
    <mergeCell ref="C6:K6"/>
    <mergeCell ref="C3:F3"/>
    <mergeCell ref="B2:L2"/>
    <mergeCell ref="H56:I56"/>
    <mergeCell ref="D52:K52"/>
    <mergeCell ref="C7:K7"/>
    <mergeCell ref="C8:K9"/>
    <mergeCell ref="C10:K10"/>
    <mergeCell ref="C11:K11"/>
    <mergeCell ref="C12:C13"/>
    <mergeCell ref="D12:D13"/>
    <mergeCell ref="E12:F12"/>
    <mergeCell ref="G12:G13"/>
    <mergeCell ref="H12:H13"/>
    <mergeCell ref="I12:I13"/>
    <mergeCell ref="J12:J13"/>
    <mergeCell ref="K12:K13"/>
    <mergeCell ref="C41:J41"/>
    <mergeCell ref="G43:I43"/>
    <mergeCell ref="H57:I57"/>
    <mergeCell ref="H58:K58"/>
    <mergeCell ref="C53:G53"/>
    <mergeCell ref="H53:J53"/>
    <mergeCell ref="C54:G54"/>
    <mergeCell ref="H54:I54"/>
    <mergeCell ref="C55:G55"/>
    <mergeCell ref="H55:I55"/>
    <mergeCell ref="C56:G58"/>
  </mergeCells>
  <pageMargins left="0.118110236220472" right="0.118110236220472" top="0.15748031496063" bottom="0.15748031496063" header="0.31496062992126" footer="0.31496062992126"/>
  <pageSetup scale="41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2:E26"/>
  <sheetViews>
    <sheetView workbookViewId="0">
      <selection activeCell="C4" sqref="C4"/>
    </sheetView>
  </sheetViews>
  <sheetFormatPr baseColWidth="10" defaultColWidth="11.28515625" defaultRowHeight="12.75" x14ac:dyDescent="0.2"/>
  <cols>
    <col min="1" max="1" width="2.7109375" customWidth="1"/>
    <col min="2" max="2" width="30.140625" customWidth="1"/>
    <col min="3" max="3" width="51.28515625" customWidth="1"/>
  </cols>
  <sheetData>
    <row r="2" spans="1:5" ht="13.5" thickBot="1" x14ac:dyDescent="0.25"/>
    <row r="3" spans="1:5" ht="13.5" thickBot="1" x14ac:dyDescent="0.25">
      <c r="A3" s="131"/>
      <c r="B3" s="424" t="s">
        <v>65</v>
      </c>
      <c r="C3" s="425"/>
      <c r="D3" s="426"/>
      <c r="E3" s="131"/>
    </row>
    <row r="4" spans="1:5" s="126" customFormat="1" ht="25.5" x14ac:dyDescent="0.2">
      <c r="B4" s="132" t="s">
        <v>66</v>
      </c>
      <c r="C4" s="140" t="s">
        <v>156</v>
      </c>
      <c r="D4" s="133"/>
    </row>
    <row r="5" spans="1:5" s="126" customFormat="1" x14ac:dyDescent="0.2">
      <c r="B5" s="127" t="s">
        <v>63</v>
      </c>
      <c r="C5" s="128"/>
      <c r="D5" s="129"/>
    </row>
    <row r="6" spans="1:5" s="126" customFormat="1" x14ac:dyDescent="0.2">
      <c r="B6" s="127" t="s">
        <v>69</v>
      </c>
      <c r="C6" s="128" t="s">
        <v>68</v>
      </c>
      <c r="D6" s="129"/>
    </row>
    <row r="7" spans="1:5" s="126" customFormat="1" x14ac:dyDescent="0.2">
      <c r="B7" s="127" t="s">
        <v>67</v>
      </c>
      <c r="C7" s="128" t="s">
        <v>67</v>
      </c>
      <c r="D7" s="129"/>
    </row>
    <row r="8" spans="1:5" s="126" customFormat="1" x14ac:dyDescent="0.2">
      <c r="B8" s="127" t="s">
        <v>70</v>
      </c>
      <c r="C8" s="128" t="s">
        <v>47</v>
      </c>
      <c r="D8" s="129"/>
    </row>
    <row r="9" spans="1:5" s="126" customFormat="1" x14ac:dyDescent="0.2">
      <c r="B9" s="127" t="s">
        <v>71</v>
      </c>
      <c r="C9" s="128" t="s">
        <v>47</v>
      </c>
      <c r="D9" s="129"/>
    </row>
    <row r="10" spans="1:5" s="126" customFormat="1" x14ac:dyDescent="0.2">
      <c r="B10" s="127" t="s">
        <v>72</v>
      </c>
      <c r="C10" s="134">
        <v>45818</v>
      </c>
      <c r="D10" s="129"/>
    </row>
    <row r="11" spans="1:5" s="126" customFormat="1" x14ac:dyDescent="0.2">
      <c r="B11" s="127" t="s">
        <v>77</v>
      </c>
      <c r="C11" s="134" t="s">
        <v>137</v>
      </c>
      <c r="D11" s="129"/>
    </row>
    <row r="12" spans="1:5" s="126" customFormat="1" x14ac:dyDescent="0.2">
      <c r="B12" s="129"/>
      <c r="C12" s="129"/>
      <c r="D12" s="129"/>
    </row>
    <row r="13" spans="1:5" s="126" customFormat="1" x14ac:dyDescent="0.2">
      <c r="B13" s="129"/>
      <c r="C13" s="129"/>
      <c r="D13" s="129"/>
    </row>
    <row r="14" spans="1:5" s="126" customFormat="1" x14ac:dyDescent="0.2">
      <c r="B14" s="129"/>
      <c r="C14" s="129"/>
      <c r="D14" s="129"/>
    </row>
    <row r="15" spans="1:5" s="126" customFormat="1" x14ac:dyDescent="0.2">
      <c r="B15" s="129"/>
      <c r="C15" s="129"/>
      <c r="D15" s="129"/>
    </row>
    <row r="16" spans="1:5" s="126" customFormat="1" x14ac:dyDescent="0.2">
      <c r="B16" s="129"/>
      <c r="C16" s="129"/>
      <c r="D16" s="129"/>
    </row>
    <row r="17" spans="2:4" s="126" customFormat="1" x14ac:dyDescent="0.2">
      <c r="B17" s="129"/>
      <c r="C17" s="129"/>
      <c r="D17" s="129"/>
    </row>
    <row r="18" spans="2:4" s="126" customFormat="1" x14ac:dyDescent="0.2">
      <c r="B18" s="129"/>
      <c r="C18" s="129"/>
      <c r="D18" s="129"/>
    </row>
    <row r="19" spans="2:4" s="126" customFormat="1" x14ac:dyDescent="0.2">
      <c r="B19" s="129"/>
      <c r="C19" s="129"/>
      <c r="D19" s="129"/>
    </row>
    <row r="20" spans="2:4" x14ac:dyDescent="0.2">
      <c r="B20" s="130"/>
      <c r="C20" s="130"/>
      <c r="D20" s="130"/>
    </row>
    <row r="21" spans="2:4" x14ac:dyDescent="0.2">
      <c r="B21" s="130"/>
      <c r="C21" s="130"/>
      <c r="D21" s="130"/>
    </row>
    <row r="22" spans="2:4" x14ac:dyDescent="0.2">
      <c r="B22" s="130"/>
      <c r="C22" s="130"/>
      <c r="D22" s="130"/>
    </row>
    <row r="23" spans="2:4" x14ac:dyDescent="0.2">
      <c r="B23" s="130"/>
      <c r="C23" s="130"/>
      <c r="D23" s="130"/>
    </row>
    <row r="24" spans="2:4" x14ac:dyDescent="0.2">
      <c r="B24" s="130"/>
      <c r="C24" s="130"/>
      <c r="D24" s="130"/>
    </row>
    <row r="25" spans="2:4" x14ac:dyDescent="0.2">
      <c r="B25" s="130"/>
      <c r="C25" s="130"/>
      <c r="D25" s="130"/>
    </row>
    <row r="26" spans="2:4" x14ac:dyDescent="0.2">
      <c r="B26" s="130"/>
      <c r="C26" s="130"/>
      <c r="D26" s="130"/>
    </row>
  </sheetData>
  <mergeCells count="1">
    <mergeCell ref="B3:D3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75DFFF-3BBA-48E6-90D8-E102FF03B6EE}">
  <dimension ref="A1:O41"/>
  <sheetViews>
    <sheetView tabSelected="1" topLeftCell="B4" zoomScale="70" zoomScaleNormal="70" workbookViewId="0">
      <selection activeCell="G19" sqref="G19"/>
    </sheetView>
  </sheetViews>
  <sheetFormatPr baseColWidth="10" defaultRowHeight="12.75" x14ac:dyDescent="0.2"/>
  <cols>
    <col min="1" max="1" width="2.28515625" customWidth="1"/>
    <col min="2" max="2" width="5.5703125" customWidth="1"/>
    <col min="3" max="3" width="7.42578125" customWidth="1"/>
    <col min="5" max="5" width="16.85546875" customWidth="1"/>
    <col min="6" max="6" width="15.42578125" customWidth="1"/>
    <col min="7" max="7" width="68.85546875" customWidth="1"/>
    <col min="9" max="9" width="14" customWidth="1"/>
    <col min="10" max="10" width="22" customWidth="1"/>
    <col min="11" max="11" width="15.140625" customWidth="1"/>
    <col min="12" max="12" width="26" customWidth="1"/>
    <col min="13" max="13" width="7.7109375" customWidth="1"/>
    <col min="14" max="14" width="18.42578125" customWidth="1"/>
  </cols>
  <sheetData>
    <row r="1" spans="1:14" ht="14.25" x14ac:dyDescent="0.2">
      <c r="A1" s="154"/>
      <c r="B1" s="430" t="s">
        <v>82</v>
      </c>
      <c r="C1" s="430"/>
      <c r="D1" s="430"/>
      <c r="E1" s="430"/>
      <c r="F1" s="430"/>
      <c r="G1" s="430"/>
      <c r="H1" s="154"/>
      <c r="I1" s="154"/>
      <c r="J1" s="154"/>
      <c r="K1" s="154"/>
      <c r="L1" s="154"/>
      <c r="M1" s="154"/>
      <c r="N1" s="154"/>
    </row>
    <row r="2" spans="1:14" ht="14.25" x14ac:dyDescent="0.2">
      <c r="A2" s="154"/>
      <c r="B2" s="154" t="s">
        <v>83</v>
      </c>
      <c r="C2" s="154"/>
      <c r="D2" s="154"/>
      <c r="E2" s="155"/>
      <c r="F2" s="154"/>
      <c r="G2" s="154"/>
      <c r="H2" s="154"/>
      <c r="I2" s="154"/>
      <c r="J2" s="154"/>
      <c r="K2" s="154"/>
      <c r="L2" s="154"/>
      <c r="M2" s="154"/>
      <c r="N2" s="154"/>
    </row>
    <row r="3" spans="1:14" ht="15.75" thickBot="1" x14ac:dyDescent="0.25">
      <c r="A3" s="156"/>
      <c r="B3" s="156"/>
      <c r="C3" s="156"/>
      <c r="D3" s="156"/>
      <c r="E3" s="157"/>
      <c r="F3" s="156"/>
      <c r="G3" s="156"/>
      <c r="H3" s="156"/>
      <c r="I3" s="156"/>
      <c r="J3" s="156"/>
      <c r="K3" s="156"/>
      <c r="L3" s="156"/>
      <c r="M3" s="156"/>
      <c r="N3" s="156"/>
    </row>
    <row r="4" spans="1:14" ht="15.75" thickTop="1" x14ac:dyDescent="0.2">
      <c r="A4" s="156"/>
      <c r="B4" s="158"/>
      <c r="C4" s="159"/>
      <c r="D4" s="159"/>
      <c r="E4" s="160"/>
      <c r="F4" s="159"/>
      <c r="G4" s="159"/>
      <c r="H4" s="159"/>
      <c r="I4" s="159"/>
      <c r="J4" s="159"/>
      <c r="K4" s="159"/>
      <c r="L4" s="159"/>
      <c r="M4" s="161"/>
      <c r="N4" s="156"/>
    </row>
    <row r="5" spans="1:14" ht="15" x14ac:dyDescent="0.2">
      <c r="A5" s="156"/>
      <c r="B5" s="162"/>
      <c r="C5" s="431" t="s">
        <v>3</v>
      </c>
      <c r="D5" s="431"/>
      <c r="E5" s="431"/>
      <c r="F5" s="431"/>
      <c r="G5" s="431"/>
      <c r="H5" s="431"/>
      <c r="I5" s="431"/>
      <c r="J5" s="431"/>
      <c r="K5" s="431"/>
      <c r="L5" s="431"/>
      <c r="M5" s="163"/>
      <c r="N5" s="156"/>
    </row>
    <row r="6" spans="1:14" ht="15.75" thickBot="1" x14ac:dyDescent="0.25">
      <c r="A6" s="156"/>
      <c r="B6" s="162"/>
      <c r="C6" s="432" t="s">
        <v>4</v>
      </c>
      <c r="D6" s="432"/>
      <c r="E6" s="432"/>
      <c r="F6" s="432"/>
      <c r="G6" s="432"/>
      <c r="H6" s="432"/>
      <c r="I6" s="432"/>
      <c r="J6" s="432"/>
      <c r="K6" s="432"/>
      <c r="L6" s="432"/>
      <c r="M6" s="163"/>
      <c r="N6" s="156"/>
    </row>
    <row r="7" spans="1:14" ht="15" x14ac:dyDescent="0.2">
      <c r="A7" s="164"/>
      <c r="B7" s="165"/>
      <c r="C7" s="433" t="s">
        <v>91</v>
      </c>
      <c r="D7" s="434"/>
      <c r="E7" s="434"/>
      <c r="F7" s="434"/>
      <c r="G7" s="434"/>
      <c r="H7" s="434"/>
      <c r="I7" s="434"/>
      <c r="J7" s="434"/>
      <c r="K7" s="434"/>
      <c r="L7" s="435"/>
      <c r="M7" s="166"/>
      <c r="N7" s="164"/>
    </row>
    <row r="8" spans="1:14" ht="15" x14ac:dyDescent="0.2">
      <c r="A8" s="156"/>
      <c r="B8" s="167"/>
      <c r="C8" s="436"/>
      <c r="D8" s="437"/>
      <c r="E8" s="437"/>
      <c r="F8" s="437"/>
      <c r="G8" s="437"/>
      <c r="H8" s="437"/>
      <c r="I8" s="437"/>
      <c r="J8" s="437"/>
      <c r="K8" s="437"/>
      <c r="L8" s="438"/>
      <c r="M8" s="163"/>
      <c r="N8" s="156"/>
    </row>
    <row r="9" spans="1:14" ht="24.75" customHeight="1" x14ac:dyDescent="0.2">
      <c r="A9" s="156"/>
      <c r="B9" s="167"/>
      <c r="C9" s="439" t="s">
        <v>84</v>
      </c>
      <c r="D9" s="440"/>
      <c r="E9" s="440"/>
      <c r="F9" s="440"/>
      <c r="G9" s="440"/>
      <c r="H9" s="440"/>
      <c r="I9" s="440"/>
      <c r="J9" s="440"/>
      <c r="K9" s="440"/>
      <c r="L9" s="441"/>
      <c r="M9" s="163"/>
      <c r="N9" s="156"/>
    </row>
    <row r="10" spans="1:14" ht="15.75" thickBot="1" x14ac:dyDescent="0.25">
      <c r="A10" s="156"/>
      <c r="B10" s="162"/>
      <c r="C10" s="185"/>
      <c r="D10" s="186"/>
      <c r="E10" s="186"/>
      <c r="F10" s="186"/>
      <c r="G10" s="186"/>
      <c r="H10" s="186"/>
      <c r="I10" s="186"/>
      <c r="J10" s="186"/>
      <c r="K10" s="186"/>
      <c r="L10" s="187"/>
      <c r="M10" s="163"/>
      <c r="N10" s="156"/>
    </row>
    <row r="11" spans="1:14" ht="15" x14ac:dyDescent="0.2">
      <c r="A11" s="156"/>
      <c r="B11" s="162"/>
      <c r="C11" s="442" t="s">
        <v>5</v>
      </c>
      <c r="D11" s="444" t="s">
        <v>85</v>
      </c>
      <c r="E11" s="446" t="s">
        <v>7</v>
      </c>
      <c r="F11" s="447"/>
      <c r="G11" s="444" t="s">
        <v>86</v>
      </c>
      <c r="H11" s="444" t="s">
        <v>9</v>
      </c>
      <c r="I11" s="444" t="s">
        <v>10</v>
      </c>
      <c r="J11" s="448" t="s">
        <v>87</v>
      </c>
      <c r="K11" s="450" t="s">
        <v>11</v>
      </c>
      <c r="L11" s="452" t="s">
        <v>12</v>
      </c>
      <c r="M11" s="163"/>
      <c r="N11" s="156"/>
    </row>
    <row r="12" spans="1:14" ht="15.75" thickBot="1" x14ac:dyDescent="0.25">
      <c r="A12" s="156"/>
      <c r="B12" s="162"/>
      <c r="C12" s="443"/>
      <c r="D12" s="445"/>
      <c r="E12" s="188" t="s">
        <v>13</v>
      </c>
      <c r="F12" s="189" t="s">
        <v>14</v>
      </c>
      <c r="G12" s="445"/>
      <c r="H12" s="445"/>
      <c r="I12" s="445"/>
      <c r="J12" s="449"/>
      <c r="K12" s="451"/>
      <c r="L12" s="453"/>
      <c r="M12" s="163"/>
      <c r="N12" s="156"/>
    </row>
    <row r="13" spans="1:14" ht="15.75" thickBot="1" x14ac:dyDescent="0.25">
      <c r="A13" s="156"/>
      <c r="B13" s="162"/>
      <c r="C13" s="190" t="s">
        <v>155</v>
      </c>
      <c r="D13" s="309"/>
      <c r="E13" s="309"/>
      <c r="F13" s="309"/>
      <c r="G13" s="309"/>
      <c r="H13" s="309"/>
      <c r="I13" s="309"/>
      <c r="J13" s="309"/>
      <c r="K13" s="309"/>
      <c r="L13" s="310"/>
      <c r="M13" s="163"/>
      <c r="N13" s="156"/>
    </row>
    <row r="14" spans="1:14" ht="27.75" customHeight="1" x14ac:dyDescent="0.2">
      <c r="A14" s="156"/>
      <c r="B14" s="162"/>
      <c r="C14" s="328">
        <v>1.1000000000000001</v>
      </c>
      <c r="D14" s="329" t="s">
        <v>136</v>
      </c>
      <c r="E14" s="330" t="s">
        <v>88</v>
      </c>
      <c r="F14" s="330"/>
      <c r="G14" s="331" t="s">
        <v>134</v>
      </c>
      <c r="H14" s="330" t="s">
        <v>135</v>
      </c>
      <c r="I14" s="332">
        <v>720</v>
      </c>
      <c r="J14" s="333">
        <v>0.12</v>
      </c>
      <c r="K14" s="334">
        <f>9162.5+1.3</f>
        <v>9163.7999999999993</v>
      </c>
      <c r="L14" s="343">
        <f>+ROUND(K14*I14*(1+J14),2)</f>
        <v>7389688.3200000003</v>
      </c>
      <c r="M14" s="163"/>
      <c r="N14" s="326"/>
    </row>
    <row r="15" spans="1:14" ht="24.75" customHeight="1" x14ac:dyDescent="0.2">
      <c r="A15" s="156"/>
      <c r="B15" s="162"/>
      <c r="C15" s="335">
        <v>1.2</v>
      </c>
      <c r="D15" s="312"/>
      <c r="E15" s="313" t="s">
        <v>144</v>
      </c>
      <c r="F15" s="313"/>
      <c r="G15" s="314" t="s">
        <v>146</v>
      </c>
      <c r="H15" s="313" t="s">
        <v>38</v>
      </c>
      <c r="I15" s="231">
        <v>6</v>
      </c>
      <c r="J15" s="315">
        <v>0.12</v>
      </c>
      <c r="K15" s="342">
        <f>127911.19*1.3</f>
        <v>166284.54700000002</v>
      </c>
      <c r="L15" s="361">
        <f>+ROUND(K15*I15*(1+J15),2)</f>
        <v>1117432.1599999999</v>
      </c>
      <c r="M15" s="163"/>
      <c r="N15" s="326"/>
    </row>
    <row r="16" spans="1:14" ht="27.75" customHeight="1" x14ac:dyDescent="0.2">
      <c r="A16" s="156"/>
      <c r="B16" s="162"/>
      <c r="C16" s="335">
        <v>1.3</v>
      </c>
      <c r="D16" s="312"/>
      <c r="E16" s="313" t="s">
        <v>144</v>
      </c>
      <c r="F16" s="313"/>
      <c r="G16" s="314" t="s">
        <v>153</v>
      </c>
      <c r="H16" s="313" t="s">
        <v>38</v>
      </c>
      <c r="I16" s="231">
        <v>13</v>
      </c>
      <c r="J16" s="315">
        <v>0.12</v>
      </c>
      <c r="K16" s="316">
        <f>231308.69*1.3</f>
        <v>300701.29700000002</v>
      </c>
      <c r="L16" s="361">
        <f t="shared" ref="L16:L19" si="0">+ROUND(K16*I16*(1+J16),2)</f>
        <v>4378210.88</v>
      </c>
      <c r="M16" s="163"/>
      <c r="N16" s="326"/>
    </row>
    <row r="17" spans="1:15" ht="42" customHeight="1" x14ac:dyDescent="0.2">
      <c r="A17" s="156"/>
      <c r="B17" s="162"/>
      <c r="C17" s="335">
        <v>1.4</v>
      </c>
      <c r="D17" s="312" t="s">
        <v>158</v>
      </c>
      <c r="E17" s="313" t="s">
        <v>88</v>
      </c>
      <c r="F17" s="313"/>
      <c r="G17" s="314" t="s">
        <v>157</v>
      </c>
      <c r="H17" s="313" t="s">
        <v>135</v>
      </c>
      <c r="I17" s="231">
        <v>400</v>
      </c>
      <c r="J17" s="315">
        <v>0.12</v>
      </c>
      <c r="K17" s="316">
        <f>15679.4*1.3</f>
        <v>20383.22</v>
      </c>
      <c r="L17" s="361">
        <f t="shared" si="0"/>
        <v>9131682.5600000005</v>
      </c>
      <c r="M17" s="163"/>
      <c r="N17" s="326"/>
    </row>
    <row r="18" spans="1:15" ht="42" customHeight="1" x14ac:dyDescent="0.2">
      <c r="A18" s="156"/>
      <c r="B18" s="162"/>
      <c r="C18" s="335">
        <v>1.5</v>
      </c>
      <c r="D18" s="312" t="s">
        <v>162</v>
      </c>
      <c r="E18" s="313" t="s">
        <v>88</v>
      </c>
      <c r="F18" s="313"/>
      <c r="G18" s="314" t="s">
        <v>161</v>
      </c>
      <c r="H18" s="313" t="s">
        <v>38</v>
      </c>
      <c r="I18" s="231">
        <v>6</v>
      </c>
      <c r="J18" s="315">
        <v>0.12</v>
      </c>
      <c r="K18" s="316">
        <f>68334.55*1.3</f>
        <v>88834.915000000008</v>
      </c>
      <c r="L18" s="361">
        <f t="shared" si="0"/>
        <v>596970.63</v>
      </c>
      <c r="M18" s="163"/>
      <c r="N18" s="326"/>
    </row>
    <row r="19" spans="1:15" ht="42" customHeight="1" thickBot="1" x14ac:dyDescent="0.25">
      <c r="A19" s="156"/>
      <c r="B19" s="162"/>
      <c r="C19" s="362">
        <v>1.6</v>
      </c>
      <c r="D19" s="363" t="s">
        <v>160</v>
      </c>
      <c r="E19" s="364" t="s">
        <v>88</v>
      </c>
      <c r="F19" s="364"/>
      <c r="G19" s="365" t="s">
        <v>159</v>
      </c>
      <c r="H19" s="364" t="s">
        <v>38</v>
      </c>
      <c r="I19" s="366">
        <v>3</v>
      </c>
      <c r="J19" s="367">
        <v>0.12</v>
      </c>
      <c r="K19" s="368">
        <f>124852.36*1.3</f>
        <v>162308.068</v>
      </c>
      <c r="L19" s="369">
        <f t="shared" si="0"/>
        <v>545355.11</v>
      </c>
      <c r="M19" s="163"/>
      <c r="N19" s="326"/>
    </row>
    <row r="20" spans="1:15" ht="15.75" thickBot="1" x14ac:dyDescent="0.25">
      <c r="A20" s="156"/>
      <c r="B20" s="162"/>
      <c r="C20" s="353" t="s">
        <v>15</v>
      </c>
      <c r="D20" s="354"/>
      <c r="E20" s="355"/>
      <c r="F20" s="354"/>
      <c r="G20" s="356"/>
      <c r="H20" s="354"/>
      <c r="I20" s="357"/>
      <c r="J20" s="358"/>
      <c r="K20" s="359" t="s">
        <v>133</v>
      </c>
      <c r="L20" s="360">
        <f>+ROUND(SUM(L14:L19),0)</f>
        <v>23159340</v>
      </c>
      <c r="M20" s="163"/>
      <c r="N20" s="326"/>
      <c r="O20" s="317"/>
    </row>
    <row r="21" spans="1:15" ht="15.75" thickBot="1" x14ac:dyDescent="0.25">
      <c r="A21" s="168"/>
      <c r="B21" s="169"/>
      <c r="C21" s="454" t="s">
        <v>16</v>
      </c>
      <c r="D21" s="455"/>
      <c r="E21" s="455"/>
      <c r="F21" s="455"/>
      <c r="G21" s="455"/>
      <c r="H21" s="455"/>
      <c r="I21" s="455"/>
      <c r="J21" s="455"/>
      <c r="K21" s="456"/>
      <c r="L21" s="311">
        <f>+L20</f>
        <v>23159340</v>
      </c>
      <c r="M21" s="170"/>
      <c r="N21" s="327"/>
    </row>
    <row r="22" spans="1:15" ht="15" x14ac:dyDescent="0.2">
      <c r="A22" s="168"/>
      <c r="B22" s="169"/>
      <c r="C22" s="191"/>
      <c r="D22" s="192"/>
      <c r="E22" s="191"/>
      <c r="F22" s="191"/>
      <c r="G22" s="427"/>
      <c r="H22" s="428"/>
      <c r="I22" s="428"/>
      <c r="J22" s="428"/>
      <c r="K22" s="429"/>
      <c r="L22" s="193"/>
      <c r="M22" s="170"/>
      <c r="N22" s="327"/>
    </row>
    <row r="23" spans="1:15" ht="15" x14ac:dyDescent="0.2">
      <c r="A23" s="168"/>
      <c r="B23" s="169"/>
      <c r="C23" s="191"/>
      <c r="D23" s="192"/>
      <c r="E23" s="191"/>
      <c r="F23" s="191"/>
      <c r="G23" s="194"/>
      <c r="H23" s="195"/>
      <c r="I23" s="196"/>
      <c r="J23" s="197"/>
      <c r="K23" s="198"/>
      <c r="L23" s="199"/>
      <c r="M23" s="170"/>
      <c r="N23" s="168"/>
    </row>
    <row r="24" spans="1:15" ht="15" x14ac:dyDescent="0.2">
      <c r="A24" s="168"/>
      <c r="B24" s="169"/>
      <c r="C24" s="191"/>
      <c r="D24" s="200"/>
      <c r="E24" s="336">
        <v>5000000</v>
      </c>
      <c r="F24" s="200"/>
      <c r="G24" s="194"/>
      <c r="H24" s="201"/>
      <c r="I24" s="202"/>
      <c r="J24" s="202"/>
      <c r="K24" s="203"/>
      <c r="L24" s="199"/>
      <c r="M24" s="170"/>
      <c r="N24" s="168"/>
    </row>
    <row r="25" spans="1:15" ht="15" x14ac:dyDescent="0.2">
      <c r="A25" s="168"/>
      <c r="B25" s="169"/>
      <c r="C25" s="191"/>
      <c r="D25" s="200"/>
      <c r="E25" s="336">
        <f>+E24*3%</f>
        <v>150000</v>
      </c>
      <c r="F25" s="200"/>
      <c r="G25" s="204" t="s">
        <v>17</v>
      </c>
      <c r="H25" s="201"/>
      <c r="I25" s="205"/>
      <c r="J25" s="202"/>
      <c r="K25" s="206"/>
      <c r="L25" s="207"/>
      <c r="M25" s="170"/>
      <c r="N25" s="168"/>
    </row>
    <row r="26" spans="1:15" ht="15" x14ac:dyDescent="0.2">
      <c r="A26" s="168"/>
      <c r="B26" s="169"/>
      <c r="C26" s="191"/>
      <c r="D26" s="192"/>
      <c r="E26" s="191"/>
      <c r="F26" s="191"/>
      <c r="G26" s="208"/>
      <c r="H26" s="209"/>
      <c r="I26" s="209"/>
      <c r="J26" s="209"/>
      <c r="K26" s="203"/>
      <c r="L26" s="199"/>
      <c r="M26" s="170"/>
      <c r="N26" s="171"/>
    </row>
    <row r="27" spans="1:15" ht="15" x14ac:dyDescent="0.2">
      <c r="A27" s="168"/>
      <c r="B27" s="169"/>
      <c r="C27" s="191"/>
      <c r="D27" s="192"/>
      <c r="E27" s="191"/>
      <c r="F27" s="191"/>
      <c r="G27" s="210"/>
      <c r="H27" s="201"/>
      <c r="I27" s="202"/>
      <c r="J27" s="202"/>
      <c r="K27" s="211"/>
      <c r="L27" s="199"/>
      <c r="M27" s="170"/>
      <c r="N27" s="168"/>
    </row>
    <row r="28" spans="1:15" ht="15.75" thickBot="1" x14ac:dyDescent="0.25">
      <c r="A28" s="168"/>
      <c r="B28" s="169"/>
      <c r="C28" s="191"/>
      <c r="D28" s="192"/>
      <c r="E28" s="191"/>
      <c r="F28" s="212"/>
      <c r="G28" s="210"/>
      <c r="H28" s="201"/>
      <c r="I28" s="202"/>
      <c r="J28" s="202"/>
      <c r="K28" s="211"/>
      <c r="L28" s="207"/>
      <c r="M28" s="170"/>
      <c r="N28" s="171"/>
    </row>
    <row r="29" spans="1:15" ht="15.75" thickBot="1" x14ac:dyDescent="0.25">
      <c r="A29" s="168"/>
      <c r="B29" s="169"/>
      <c r="C29" s="191"/>
      <c r="D29" s="192"/>
      <c r="E29" s="191"/>
      <c r="F29" s="191"/>
      <c r="G29" s="213" t="s">
        <v>18</v>
      </c>
      <c r="H29" s="214"/>
      <c r="I29" s="215"/>
      <c r="J29" s="215"/>
      <c r="K29" s="216"/>
      <c r="L29" s="217">
        <f>+ROUND(SUM(L21),0)</f>
        <v>23159340</v>
      </c>
      <c r="M29" s="170"/>
      <c r="N29" s="172"/>
      <c r="O29" t="s">
        <v>163</v>
      </c>
    </row>
    <row r="30" spans="1:15" ht="15.75" thickBot="1" x14ac:dyDescent="0.25">
      <c r="A30" s="168"/>
      <c r="B30" s="169"/>
      <c r="C30" s="191"/>
      <c r="D30" s="192"/>
      <c r="E30" s="192"/>
      <c r="F30" s="192"/>
      <c r="G30" s="191"/>
      <c r="H30" s="191"/>
      <c r="I30" s="218"/>
      <c r="J30" s="218"/>
      <c r="K30" s="219"/>
      <c r="L30" s="220" t="s">
        <v>89</v>
      </c>
      <c r="M30" s="170"/>
      <c r="N30" s="173"/>
    </row>
    <row r="31" spans="1:15" ht="15" x14ac:dyDescent="0.2">
      <c r="A31" s="168"/>
      <c r="B31" s="169"/>
      <c r="C31" s="221"/>
      <c r="D31" s="465"/>
      <c r="E31" s="465"/>
      <c r="F31" s="465"/>
      <c r="G31" s="465"/>
      <c r="H31" s="465"/>
      <c r="I31" s="465"/>
      <c r="J31" s="465"/>
      <c r="K31" s="465"/>
      <c r="L31" s="466"/>
      <c r="M31" s="174"/>
      <c r="N31" s="168"/>
    </row>
    <row r="32" spans="1:15" ht="27" customHeight="1" x14ac:dyDescent="0.2">
      <c r="A32" s="168"/>
      <c r="B32" s="169"/>
      <c r="C32" s="467" t="s">
        <v>92</v>
      </c>
      <c r="D32" s="468"/>
      <c r="E32" s="468"/>
      <c r="F32" s="468"/>
      <c r="G32" s="468"/>
      <c r="H32" s="469" t="s">
        <v>8</v>
      </c>
      <c r="I32" s="469"/>
      <c r="J32" s="469"/>
      <c r="K32" s="469"/>
      <c r="L32" s="222" t="s">
        <v>20</v>
      </c>
      <c r="M32" s="175"/>
      <c r="N32" s="168"/>
    </row>
    <row r="33" spans="1:14" ht="24" customHeight="1" x14ac:dyDescent="0.2">
      <c r="A33" s="168"/>
      <c r="B33" s="169"/>
      <c r="C33" s="467" t="s">
        <v>93</v>
      </c>
      <c r="D33" s="468"/>
      <c r="E33" s="468"/>
      <c r="F33" s="468"/>
      <c r="G33" s="468"/>
      <c r="H33" s="460" t="s">
        <v>90</v>
      </c>
      <c r="I33" s="461"/>
      <c r="J33" s="462"/>
      <c r="K33" s="223" t="s">
        <v>23</v>
      </c>
      <c r="L33" s="224">
        <v>0.24</v>
      </c>
      <c r="M33" s="175"/>
      <c r="N33" s="168"/>
    </row>
    <row r="34" spans="1:14" ht="16.5" customHeight="1" x14ac:dyDescent="0.2">
      <c r="A34" s="168"/>
      <c r="B34" s="169"/>
      <c r="C34" s="467" t="s">
        <v>94</v>
      </c>
      <c r="D34" s="468"/>
      <c r="E34" s="468"/>
      <c r="F34" s="468"/>
      <c r="G34" s="468"/>
      <c r="H34" s="470" t="s">
        <v>138</v>
      </c>
      <c r="I34" s="471"/>
      <c r="J34" s="472"/>
      <c r="K34" s="223" t="s">
        <v>26</v>
      </c>
      <c r="L34" s="224">
        <v>0.02</v>
      </c>
      <c r="M34" s="175"/>
      <c r="N34" s="168"/>
    </row>
    <row r="35" spans="1:14" ht="16.5" customHeight="1" x14ac:dyDescent="0.2">
      <c r="A35" s="168"/>
      <c r="B35" s="169"/>
      <c r="C35" s="225"/>
      <c r="D35" s="176"/>
      <c r="E35" s="226"/>
      <c r="F35" s="226"/>
      <c r="G35" s="227" t="s">
        <v>133</v>
      </c>
      <c r="H35" s="457" t="s">
        <v>35</v>
      </c>
      <c r="I35" s="458"/>
      <c r="J35" s="459"/>
      <c r="K35" s="223" t="s">
        <v>28</v>
      </c>
      <c r="L35" s="224">
        <v>0.04</v>
      </c>
      <c r="M35" s="170"/>
      <c r="N35" s="168"/>
    </row>
    <row r="36" spans="1:14" ht="15" x14ac:dyDescent="0.2">
      <c r="A36" s="156"/>
      <c r="B36" s="162"/>
      <c r="C36" s="228"/>
      <c r="D36" s="229"/>
      <c r="E36" s="229"/>
      <c r="F36" s="229"/>
      <c r="G36" s="230"/>
      <c r="H36" s="460" t="s">
        <v>29</v>
      </c>
      <c r="I36" s="461"/>
      <c r="J36" s="462"/>
      <c r="K36" s="223" t="s">
        <v>30</v>
      </c>
      <c r="L36" s="224">
        <v>0.3</v>
      </c>
      <c r="M36" s="163"/>
      <c r="N36" s="156"/>
    </row>
    <row r="37" spans="1:14" ht="15.75" thickBot="1" x14ac:dyDescent="0.25">
      <c r="A37" s="156"/>
      <c r="B37" s="162"/>
      <c r="C37" s="177"/>
      <c r="D37" s="178"/>
      <c r="E37" s="178"/>
      <c r="F37" s="178"/>
      <c r="G37" s="179"/>
      <c r="H37" s="463"/>
      <c r="I37" s="463"/>
      <c r="J37" s="463"/>
      <c r="K37" s="463"/>
      <c r="L37" s="464"/>
      <c r="M37" s="163"/>
      <c r="N37" s="156"/>
    </row>
    <row r="38" spans="1:14" ht="15.75" thickBot="1" x14ac:dyDescent="0.25">
      <c r="A38" s="156"/>
      <c r="B38" s="180"/>
      <c r="C38" s="181"/>
      <c r="D38" s="181"/>
      <c r="E38" s="182"/>
      <c r="F38" s="181"/>
      <c r="G38" s="183"/>
      <c r="H38" s="181"/>
      <c r="I38" s="181"/>
      <c r="J38" s="181"/>
      <c r="K38" s="181"/>
      <c r="L38" s="181"/>
      <c r="M38" s="184"/>
      <c r="N38" s="156"/>
    </row>
    <row r="39" spans="1:14" ht="15.75" thickTop="1" x14ac:dyDescent="0.2">
      <c r="A39" s="156"/>
      <c r="B39" s="156"/>
      <c r="C39" s="156"/>
      <c r="D39" s="156"/>
      <c r="E39" s="157"/>
      <c r="F39" s="156"/>
      <c r="G39" s="156"/>
      <c r="H39" s="156"/>
      <c r="I39" s="156"/>
      <c r="J39" s="156"/>
      <c r="K39" s="156"/>
      <c r="L39" s="156"/>
      <c r="M39" s="156"/>
      <c r="N39" s="156"/>
    </row>
    <row r="40" spans="1:14" ht="16.5" x14ac:dyDescent="0.2">
      <c r="A40" s="117"/>
      <c r="B40" s="117"/>
      <c r="C40" s="117"/>
      <c r="D40" s="117"/>
      <c r="E40" s="118"/>
      <c r="F40" s="117"/>
      <c r="G40" s="104"/>
      <c r="H40" s="117"/>
      <c r="I40" s="117"/>
      <c r="J40" s="117"/>
      <c r="K40" s="117"/>
      <c r="L40" s="119"/>
      <c r="M40" s="117"/>
      <c r="N40" s="117"/>
    </row>
    <row r="41" spans="1:14" ht="16.5" x14ac:dyDescent="0.2">
      <c r="A41" s="117"/>
      <c r="B41" s="117"/>
      <c r="C41" s="117"/>
      <c r="D41" s="117"/>
      <c r="E41" s="118"/>
      <c r="F41" s="117"/>
      <c r="G41" s="104"/>
      <c r="H41" s="117"/>
      <c r="I41" s="117"/>
      <c r="J41" s="117"/>
      <c r="K41" s="117"/>
      <c r="L41" s="119"/>
      <c r="M41" s="117"/>
      <c r="N41" s="117"/>
    </row>
  </sheetData>
  <mergeCells count="26">
    <mergeCell ref="H35:J35"/>
    <mergeCell ref="H36:J36"/>
    <mergeCell ref="H37:L37"/>
    <mergeCell ref="D31:L31"/>
    <mergeCell ref="C32:G32"/>
    <mergeCell ref="H32:K32"/>
    <mergeCell ref="C33:G33"/>
    <mergeCell ref="H33:J33"/>
    <mergeCell ref="C34:G34"/>
    <mergeCell ref="H34:J34"/>
    <mergeCell ref="G22:K22"/>
    <mergeCell ref="B1:G1"/>
    <mergeCell ref="C5:L5"/>
    <mergeCell ref="C6:L6"/>
    <mergeCell ref="C7:L8"/>
    <mergeCell ref="C9:L9"/>
    <mergeCell ref="C11:C12"/>
    <mergeCell ref="D11:D12"/>
    <mergeCell ref="E11:F11"/>
    <mergeCell ref="G11:G12"/>
    <mergeCell ref="H11:H12"/>
    <mergeCell ref="I11:I12"/>
    <mergeCell ref="J11:J12"/>
    <mergeCell ref="K11:K12"/>
    <mergeCell ref="L11:L12"/>
    <mergeCell ref="C21:K21"/>
  </mergeCells>
  <pageMargins left="0.7" right="0.7" top="0.75" bottom="0.75" header="0.3" footer="0.3"/>
  <pageSetup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S43"/>
  <sheetViews>
    <sheetView zoomScale="85" zoomScaleNormal="85" workbookViewId="0">
      <selection activeCell="H18" sqref="H18"/>
    </sheetView>
  </sheetViews>
  <sheetFormatPr baseColWidth="10" defaultColWidth="11.28515625" defaultRowHeight="12.75" x14ac:dyDescent="0.2"/>
  <cols>
    <col min="1" max="1" width="1" customWidth="1"/>
    <col min="2" max="3" width="8.85546875" customWidth="1"/>
    <col min="4" max="4" width="8.7109375" customWidth="1"/>
    <col min="5" max="5" width="14.28515625" customWidth="1"/>
    <col min="6" max="6" width="16.28515625" customWidth="1"/>
    <col min="7" max="7" width="9.28515625" customWidth="1"/>
    <col min="8" max="8" width="18.7109375" customWidth="1"/>
    <col min="9" max="12" width="6.85546875" customWidth="1"/>
    <col min="13" max="13" width="12.5703125" customWidth="1"/>
    <col min="14" max="14" width="11.28515625" customWidth="1"/>
    <col min="15" max="15" width="0.7109375" customWidth="1"/>
  </cols>
  <sheetData>
    <row r="1" spans="2:14" ht="8.65" customHeight="1" thickBot="1" x14ac:dyDescent="0.25"/>
    <row r="2" spans="2:14" ht="21.6" customHeight="1" thickBot="1" x14ac:dyDescent="0.25">
      <c r="B2" s="570" t="s">
        <v>41</v>
      </c>
      <c r="C2" s="571"/>
      <c r="D2" s="571"/>
      <c r="E2" s="571"/>
      <c r="F2" s="571"/>
      <c r="G2" s="571"/>
      <c r="H2" s="571"/>
      <c r="I2" s="571"/>
      <c r="J2" s="571"/>
      <c r="K2" s="571"/>
      <c r="L2" s="571"/>
      <c r="M2" s="571"/>
      <c r="N2" s="572"/>
    </row>
    <row r="3" spans="2:14" ht="9.6" customHeight="1" thickBot="1" x14ac:dyDescent="0.25"/>
    <row r="4" spans="2:14" ht="22.5" customHeight="1" x14ac:dyDescent="0.2">
      <c r="B4" s="573"/>
      <c r="C4" s="574"/>
      <c r="D4" s="579" t="s">
        <v>42</v>
      </c>
      <c r="E4" s="580"/>
      <c r="F4" s="580"/>
      <c r="G4" s="581"/>
      <c r="H4" s="588" t="s">
        <v>43</v>
      </c>
      <c r="I4" s="589"/>
      <c r="J4" s="589"/>
      <c r="K4" s="589"/>
      <c r="L4" s="589"/>
      <c r="M4" s="589"/>
      <c r="N4" s="590"/>
    </row>
    <row r="5" spans="2:14" ht="9.6" customHeight="1" thickBot="1" x14ac:dyDescent="0.25">
      <c r="B5" s="575"/>
      <c r="C5" s="576"/>
      <c r="D5" s="582"/>
      <c r="E5" s="583"/>
      <c r="F5" s="583"/>
      <c r="G5" s="584"/>
      <c r="H5" s="591"/>
      <c r="I5" s="592"/>
      <c r="J5" s="592"/>
      <c r="K5" s="592"/>
      <c r="L5" s="592"/>
      <c r="M5" s="592"/>
      <c r="N5" s="593"/>
    </row>
    <row r="6" spans="2:14" ht="15.75" customHeight="1" x14ac:dyDescent="0.2">
      <c r="B6" s="575"/>
      <c r="C6" s="576"/>
      <c r="D6" s="582"/>
      <c r="E6" s="583"/>
      <c r="F6" s="583"/>
      <c r="G6" s="584"/>
      <c r="H6" s="594" t="s">
        <v>75</v>
      </c>
      <c r="I6" s="596" t="str">
        <f>+INFORMACION!C4</f>
        <v xml:space="preserve">MANTENIMIENTO DE CENTROS DEPORTIVOS RURALES DEL MUNICIPIO DE OTANCHE BOYACA 2026 </v>
      </c>
      <c r="J6" s="596"/>
      <c r="K6" s="596"/>
      <c r="L6" s="596"/>
      <c r="M6" s="596"/>
      <c r="N6" s="597"/>
    </row>
    <row r="7" spans="2:14" ht="27" customHeight="1" thickBot="1" x14ac:dyDescent="0.25">
      <c r="B7" s="577"/>
      <c r="C7" s="578"/>
      <c r="D7" s="585"/>
      <c r="E7" s="586"/>
      <c r="F7" s="586"/>
      <c r="G7" s="587"/>
      <c r="H7" s="595"/>
      <c r="I7" s="598"/>
      <c r="J7" s="598"/>
      <c r="K7" s="598"/>
      <c r="L7" s="598"/>
      <c r="M7" s="598"/>
      <c r="N7" s="599"/>
    </row>
    <row r="8" spans="2:14" ht="14.65" customHeight="1" thickBot="1" x14ac:dyDescent="0.25">
      <c r="B8" s="528" t="s">
        <v>73</v>
      </c>
      <c r="C8" s="529"/>
      <c r="D8" s="532" t="s">
        <v>74</v>
      </c>
      <c r="E8" s="532"/>
      <c r="F8" s="532"/>
      <c r="G8" s="533"/>
      <c r="H8" s="536" t="s">
        <v>44</v>
      </c>
      <c r="I8" s="537"/>
      <c r="J8" s="537"/>
      <c r="K8" s="537"/>
      <c r="L8" s="538"/>
      <c r="M8" s="105" t="s">
        <v>45</v>
      </c>
      <c r="N8" s="106" t="s">
        <v>46</v>
      </c>
    </row>
    <row r="9" spans="2:14" ht="12.75" customHeight="1" x14ac:dyDescent="0.2">
      <c r="B9" s="530"/>
      <c r="C9" s="531"/>
      <c r="D9" s="534"/>
      <c r="E9" s="534"/>
      <c r="F9" s="534"/>
      <c r="G9" s="535"/>
      <c r="H9" s="539" t="str">
        <f>+INFORMACION!C8</f>
        <v>N/A</v>
      </c>
      <c r="I9" s="540"/>
      <c r="J9" s="540"/>
      <c r="K9" s="540"/>
      <c r="L9" s="541"/>
      <c r="M9" s="545" t="str">
        <f>+INFORMACION!C9</f>
        <v>N/A</v>
      </c>
      <c r="N9" s="107">
        <f>+INFORMACION!C10</f>
        <v>45818</v>
      </c>
    </row>
    <row r="10" spans="2:14" ht="16.149999999999999" customHeight="1" x14ac:dyDescent="0.2">
      <c r="B10" s="547" t="s">
        <v>48</v>
      </c>
      <c r="C10" s="548"/>
      <c r="D10" s="549" t="str">
        <f>+'PRESUPUESTO OFICIAL '!C13</f>
        <v xml:space="preserve">1.MANTENIMIENTO  </v>
      </c>
      <c r="E10" s="548"/>
      <c r="F10" s="548"/>
      <c r="G10" s="550"/>
      <c r="H10" s="539"/>
      <c r="I10" s="540"/>
      <c r="J10" s="540"/>
      <c r="K10" s="540"/>
      <c r="L10" s="541"/>
      <c r="M10" s="545"/>
      <c r="N10" s="551" t="s">
        <v>62</v>
      </c>
    </row>
    <row r="11" spans="2:14" ht="14.25" customHeight="1" thickBot="1" x14ac:dyDescent="0.25">
      <c r="B11" s="553" t="s">
        <v>76</v>
      </c>
      <c r="C11" s="554"/>
      <c r="D11" s="555" t="str">
        <f>+'PRESUPUESTO OFICIAL '!D14</f>
        <v>2.18.08</v>
      </c>
      <c r="E11" s="556"/>
      <c r="F11" s="556"/>
      <c r="G11" s="557"/>
      <c r="H11" s="542"/>
      <c r="I11" s="543"/>
      <c r="J11" s="543"/>
      <c r="K11" s="543"/>
      <c r="L11" s="544"/>
      <c r="M11" s="546"/>
      <c r="N11" s="552"/>
    </row>
    <row r="12" spans="2:14" ht="15" customHeight="1" thickBot="1" x14ac:dyDescent="0.25">
      <c r="B12" s="558"/>
      <c r="C12" s="559"/>
      <c r="D12" s="559"/>
      <c r="E12" s="559"/>
      <c r="F12" s="559"/>
      <c r="G12" s="559"/>
      <c r="H12" s="559"/>
      <c r="I12" s="559"/>
      <c r="J12" s="559"/>
      <c r="K12" s="559"/>
      <c r="L12" s="559"/>
      <c r="M12" s="559"/>
      <c r="N12" s="560"/>
    </row>
    <row r="13" spans="2:14" ht="18" customHeight="1" x14ac:dyDescent="0.2">
      <c r="B13" s="108" t="s">
        <v>40</v>
      </c>
      <c r="C13" s="109" t="s">
        <v>38</v>
      </c>
      <c r="D13" s="561" t="s">
        <v>8</v>
      </c>
      <c r="E13" s="562"/>
      <c r="F13" s="562"/>
      <c r="G13" s="562"/>
      <c r="H13" s="563"/>
      <c r="I13" s="564" t="s">
        <v>49</v>
      </c>
      <c r="J13" s="565"/>
      <c r="K13" s="566"/>
      <c r="L13" s="519" t="str">
        <f>+INFORMACION!C11</f>
        <v>NAZARET, PIZARRA, OASIS, SEVILLA, BUSAL, BETANIA</v>
      </c>
      <c r="M13" s="520"/>
      <c r="N13" s="521"/>
    </row>
    <row r="14" spans="2:14" ht="19.899999999999999" customHeight="1" thickBot="1" x14ac:dyDescent="0.25">
      <c r="B14" s="113">
        <f>+'PRESUPUESTO OFICIAL '!C14</f>
        <v>1.1000000000000001</v>
      </c>
      <c r="C14" s="114" t="str">
        <f>+'PRESUPUESTO OFICIAL '!H14</f>
        <v>ML</v>
      </c>
      <c r="D14" s="525" t="str">
        <f>+'PRESUPUESTO OFICIAL '!G14</f>
        <v>DEMARCACION DE ESPACIOS DEPORTIVOS CON PINTURA PARA CANCHAS BASE AGUA. (INCLUYE LAVADO DE SUPERFICIE CON ÁCIDO).</v>
      </c>
      <c r="E14" s="526"/>
      <c r="F14" s="526"/>
      <c r="G14" s="526"/>
      <c r="H14" s="527"/>
      <c r="I14" s="567"/>
      <c r="J14" s="568"/>
      <c r="K14" s="569"/>
      <c r="L14" s="522"/>
      <c r="M14" s="523"/>
      <c r="N14" s="524"/>
    </row>
    <row r="15" spans="2:14" ht="15" customHeight="1" x14ac:dyDescent="0.2">
      <c r="B15" s="110"/>
      <c r="C15" s="111"/>
      <c r="D15" s="111"/>
      <c r="E15" s="111"/>
      <c r="F15" s="111"/>
      <c r="G15" s="112"/>
      <c r="H15" s="475" t="s">
        <v>50</v>
      </c>
      <c r="I15" s="477" t="s">
        <v>51</v>
      </c>
      <c r="J15" s="478"/>
      <c r="K15" s="479"/>
      <c r="L15" s="480"/>
      <c r="M15" s="481" t="s">
        <v>78</v>
      </c>
      <c r="N15" s="483" t="s">
        <v>52</v>
      </c>
    </row>
    <row r="16" spans="2:14" ht="20.65" customHeight="1" x14ac:dyDescent="0.2">
      <c r="B16" s="110"/>
      <c r="C16" s="111"/>
      <c r="D16" s="111"/>
      <c r="E16" s="111"/>
      <c r="F16" s="111"/>
      <c r="G16" s="112"/>
      <c r="H16" s="476"/>
      <c r="I16" s="135" t="s">
        <v>53</v>
      </c>
      <c r="J16" s="136" t="s">
        <v>54</v>
      </c>
      <c r="K16" s="137" t="s">
        <v>60</v>
      </c>
      <c r="L16" s="144" t="s">
        <v>55</v>
      </c>
      <c r="M16" s="482"/>
      <c r="N16" s="484"/>
    </row>
    <row r="17" spans="2:19" ht="12" customHeight="1" x14ac:dyDescent="0.2">
      <c r="B17" s="110"/>
      <c r="C17" s="111"/>
      <c r="D17" s="111"/>
      <c r="E17" s="111"/>
      <c r="F17" s="111"/>
      <c r="G17" s="111"/>
      <c r="H17" s="145"/>
      <c r="I17" s="139"/>
      <c r="J17" s="139"/>
      <c r="K17" s="139"/>
      <c r="L17" s="139"/>
      <c r="M17" s="141"/>
      <c r="N17" s="146"/>
      <c r="Q17" s="138"/>
      <c r="R17" s="138"/>
    </row>
    <row r="18" spans="2:19" ht="12" customHeight="1" x14ac:dyDescent="0.2">
      <c r="B18" s="110"/>
      <c r="C18" s="111"/>
      <c r="D18" s="111"/>
      <c r="E18" s="111"/>
      <c r="F18" s="111"/>
      <c r="G18" s="111"/>
      <c r="H18" s="145" t="s">
        <v>79</v>
      </c>
      <c r="I18" s="139">
        <v>1</v>
      </c>
      <c r="J18" s="139">
        <v>8</v>
      </c>
      <c r="K18" s="139">
        <v>2</v>
      </c>
      <c r="L18" s="139">
        <v>0.05</v>
      </c>
      <c r="M18" s="141"/>
      <c r="N18" s="146">
        <f t="shared" ref="N18:N20" si="0">+I18*J18*K18*L18</f>
        <v>0.8</v>
      </c>
    </row>
    <row r="19" spans="2:19" ht="12" customHeight="1" x14ac:dyDescent="0.2">
      <c r="B19" s="110"/>
      <c r="C19" s="111"/>
      <c r="D19" s="111"/>
      <c r="E19" s="111"/>
      <c r="F19" s="111"/>
      <c r="G19" s="111"/>
      <c r="H19" s="145" t="s">
        <v>80</v>
      </c>
      <c r="I19" s="139">
        <v>1</v>
      </c>
      <c r="J19" s="139">
        <v>9</v>
      </c>
      <c r="K19" s="139">
        <v>2</v>
      </c>
      <c r="L19" s="139">
        <v>0.05</v>
      </c>
      <c r="M19" s="141"/>
      <c r="N19" s="146">
        <f t="shared" si="0"/>
        <v>0.9</v>
      </c>
      <c r="Q19" s="138"/>
    </row>
    <row r="20" spans="2:19" ht="12" customHeight="1" x14ac:dyDescent="0.2">
      <c r="B20" s="110"/>
      <c r="C20" s="111"/>
      <c r="D20" s="111"/>
      <c r="E20" s="111"/>
      <c r="F20" s="111"/>
      <c r="G20" s="111"/>
      <c r="H20" s="145" t="s">
        <v>81</v>
      </c>
      <c r="I20" s="139">
        <v>1</v>
      </c>
      <c r="J20" s="139">
        <v>5</v>
      </c>
      <c r="K20" s="139">
        <v>2</v>
      </c>
      <c r="L20" s="139">
        <v>0.05</v>
      </c>
      <c r="M20" s="141"/>
      <c r="N20" s="146">
        <f t="shared" si="0"/>
        <v>0.5</v>
      </c>
      <c r="Q20" s="142"/>
    </row>
    <row r="21" spans="2:19" ht="12" customHeight="1" x14ac:dyDescent="0.2">
      <c r="B21" s="110"/>
      <c r="C21" s="111"/>
      <c r="D21" s="111"/>
      <c r="E21" s="111"/>
      <c r="F21" s="111"/>
      <c r="G21" s="111"/>
      <c r="H21" s="145"/>
      <c r="I21" s="139"/>
      <c r="J21" s="139"/>
      <c r="K21" s="139"/>
      <c r="L21" s="139"/>
      <c r="M21" s="143"/>
      <c r="N21" s="146"/>
      <c r="S21" s="138"/>
    </row>
    <row r="22" spans="2:19" ht="12" customHeight="1" x14ac:dyDescent="0.2">
      <c r="B22" s="110"/>
      <c r="C22" s="111"/>
      <c r="D22" s="111"/>
      <c r="E22" s="111"/>
      <c r="F22" s="111"/>
      <c r="G22" s="111"/>
      <c r="H22" s="473"/>
      <c r="I22" s="485"/>
      <c r="J22" s="485"/>
      <c r="K22" s="485"/>
      <c r="L22" s="485"/>
      <c r="M22" s="485"/>
      <c r="N22" s="474"/>
    </row>
    <row r="23" spans="2:19" ht="12" customHeight="1" x14ac:dyDescent="0.2">
      <c r="B23" s="110"/>
      <c r="C23" s="111"/>
      <c r="D23" s="111"/>
      <c r="E23" s="111"/>
      <c r="F23" s="111"/>
      <c r="G23" s="111"/>
      <c r="H23" s="473"/>
      <c r="I23" s="485"/>
      <c r="J23" s="485"/>
      <c r="K23" s="485"/>
      <c r="L23" s="485"/>
      <c r="M23" s="485"/>
      <c r="N23" s="474"/>
      <c r="Q23" s="138"/>
    </row>
    <row r="24" spans="2:19" ht="21" customHeight="1" x14ac:dyDescent="0.2">
      <c r="B24" s="110"/>
      <c r="C24" s="111"/>
      <c r="D24" s="111"/>
      <c r="E24" s="111"/>
      <c r="F24" s="111"/>
      <c r="G24" s="111"/>
      <c r="H24" s="148"/>
      <c r="I24" s="149"/>
      <c r="J24" s="149"/>
      <c r="K24" s="149"/>
      <c r="L24" s="149"/>
      <c r="M24" s="150"/>
      <c r="N24" s="147"/>
      <c r="S24" s="138"/>
    </row>
    <row r="25" spans="2:19" ht="12" customHeight="1" x14ac:dyDescent="0.2">
      <c r="B25" s="110"/>
      <c r="C25" s="111"/>
      <c r="D25" s="111"/>
      <c r="E25" s="111"/>
      <c r="F25" s="111"/>
      <c r="G25" s="111"/>
      <c r="H25" s="473"/>
      <c r="I25" s="485"/>
      <c r="J25" s="485"/>
      <c r="K25" s="485"/>
      <c r="L25" s="485"/>
      <c r="M25" s="485"/>
      <c r="N25" s="474"/>
      <c r="P25" s="138"/>
    </row>
    <row r="26" spans="2:19" ht="12" customHeight="1" x14ac:dyDescent="0.2">
      <c r="B26" s="110"/>
      <c r="C26" s="111"/>
      <c r="D26" s="111"/>
      <c r="E26" s="111"/>
      <c r="F26" s="111"/>
      <c r="G26" s="111"/>
      <c r="H26" s="473"/>
      <c r="I26" s="485"/>
      <c r="J26" s="485"/>
      <c r="K26" s="485"/>
      <c r="L26" s="485"/>
      <c r="M26" s="485"/>
      <c r="N26" s="474"/>
      <c r="Q26" s="138"/>
    </row>
    <row r="27" spans="2:19" ht="12" customHeight="1" x14ac:dyDescent="0.2">
      <c r="B27" s="110"/>
      <c r="C27" s="111"/>
      <c r="D27" s="111"/>
      <c r="E27" s="111"/>
      <c r="F27" s="111"/>
      <c r="G27" s="111"/>
      <c r="H27" s="473"/>
      <c r="I27" s="149"/>
      <c r="J27" s="149"/>
      <c r="K27" s="149"/>
      <c r="L27" s="149"/>
      <c r="M27" s="141"/>
      <c r="N27" s="474"/>
    </row>
    <row r="28" spans="2:19" ht="12" customHeight="1" x14ac:dyDescent="0.2">
      <c r="B28" s="110"/>
      <c r="C28" s="111"/>
      <c r="D28" s="111"/>
      <c r="E28" s="111"/>
      <c r="F28" s="111"/>
      <c r="G28" s="111"/>
      <c r="H28" s="473"/>
      <c r="I28" s="141"/>
      <c r="J28" s="141"/>
      <c r="K28" s="141"/>
      <c r="L28" s="141"/>
      <c r="M28" s="141"/>
      <c r="N28" s="474"/>
      <c r="Q28" s="138"/>
    </row>
    <row r="29" spans="2:19" ht="12" customHeight="1" x14ac:dyDescent="0.2">
      <c r="B29" s="110"/>
      <c r="C29" s="111"/>
      <c r="D29" s="111"/>
      <c r="E29" s="111"/>
      <c r="F29" s="111"/>
      <c r="G29" s="111"/>
      <c r="H29" s="473"/>
      <c r="I29" s="149"/>
      <c r="J29" s="149"/>
      <c r="K29" s="149"/>
      <c r="L29" s="149"/>
      <c r="M29" s="141"/>
      <c r="N29" s="474"/>
      <c r="Q29" s="138"/>
    </row>
    <row r="30" spans="2:19" ht="12" customHeight="1" x14ac:dyDescent="0.2">
      <c r="B30" s="110"/>
      <c r="C30" s="111"/>
      <c r="D30" s="111"/>
      <c r="E30" s="111"/>
      <c r="F30" s="111"/>
      <c r="G30" s="111"/>
      <c r="H30" s="473"/>
      <c r="I30" s="141"/>
      <c r="J30" s="141"/>
      <c r="K30" s="141"/>
      <c r="L30" s="141"/>
      <c r="M30" s="141"/>
      <c r="N30" s="474"/>
    </row>
    <row r="31" spans="2:19" ht="12" customHeight="1" x14ac:dyDescent="0.2">
      <c r="B31" s="110"/>
      <c r="C31" s="111"/>
      <c r="D31" s="111"/>
      <c r="E31" s="111"/>
      <c r="F31" s="111"/>
      <c r="G31" s="111"/>
      <c r="H31" s="151"/>
      <c r="I31" s="141"/>
      <c r="J31" s="141"/>
      <c r="K31" s="141"/>
      <c r="L31" s="141"/>
      <c r="M31" s="141"/>
      <c r="N31" s="147"/>
    </row>
    <row r="32" spans="2:19" ht="12" customHeight="1" x14ac:dyDescent="0.2">
      <c r="B32" s="110"/>
      <c r="C32" s="111"/>
      <c r="D32" s="111"/>
      <c r="E32" s="111"/>
      <c r="F32" s="111"/>
      <c r="G32" s="111"/>
      <c r="H32" s="152"/>
      <c r="I32" s="143"/>
      <c r="J32" s="143"/>
      <c r="K32" s="143"/>
      <c r="L32" s="143"/>
      <c r="M32" s="143"/>
      <c r="N32" s="153"/>
    </row>
    <row r="33" spans="2:17" ht="12" customHeight="1" x14ac:dyDescent="0.2">
      <c r="B33" s="110"/>
      <c r="C33" s="111"/>
      <c r="D33" s="111"/>
      <c r="E33" s="111"/>
      <c r="F33" s="111"/>
      <c r="G33" s="111"/>
      <c r="H33" s="152"/>
      <c r="I33" s="143"/>
      <c r="J33" s="143"/>
      <c r="K33" s="143"/>
      <c r="L33" s="143"/>
      <c r="M33" s="143"/>
      <c r="N33" s="153"/>
      <c r="Q33" s="138"/>
    </row>
    <row r="34" spans="2:17" ht="12" customHeight="1" thickBot="1" x14ac:dyDescent="0.25">
      <c r="B34" s="110"/>
      <c r="C34" s="111"/>
      <c r="D34" s="111"/>
      <c r="E34" s="111"/>
      <c r="F34" s="111"/>
      <c r="G34" s="112"/>
      <c r="H34" s="115"/>
      <c r="I34" s="124"/>
      <c r="J34" s="124"/>
      <c r="K34" s="124"/>
      <c r="L34" s="125"/>
      <c r="M34" s="124"/>
      <c r="N34" s="116"/>
    </row>
    <row r="35" spans="2:17" ht="15" customHeight="1" thickBot="1" x14ac:dyDescent="0.25">
      <c r="B35" s="110"/>
      <c r="C35" s="111"/>
      <c r="D35" s="111"/>
      <c r="E35" s="111"/>
      <c r="F35" s="111"/>
      <c r="G35" s="112"/>
      <c r="H35" s="489" t="s">
        <v>61</v>
      </c>
      <c r="I35" s="490"/>
      <c r="J35" s="490"/>
      <c r="K35" s="490"/>
      <c r="L35" s="490"/>
      <c r="M35" s="491"/>
      <c r="N35" s="120">
        <f>+N17+N18+N19+N20+N21+N22</f>
        <v>2.2000000000000002</v>
      </c>
    </row>
    <row r="36" spans="2:17" ht="19.149999999999999" customHeight="1" x14ac:dyDescent="0.2">
      <c r="B36" s="504"/>
      <c r="C36" s="505"/>
      <c r="D36" s="505"/>
      <c r="E36" s="505"/>
      <c r="F36" s="505"/>
      <c r="G36" s="505"/>
      <c r="H36" s="506"/>
      <c r="I36" s="513" t="s">
        <v>56</v>
      </c>
      <c r="J36" s="513"/>
      <c r="K36" s="513"/>
      <c r="L36" s="513"/>
      <c r="M36" s="514"/>
      <c r="N36" s="121">
        <v>0</v>
      </c>
    </row>
    <row r="37" spans="2:17" ht="16.899999999999999" customHeight="1" x14ac:dyDescent="0.2">
      <c r="B37" s="507"/>
      <c r="C37" s="508"/>
      <c r="D37" s="508"/>
      <c r="E37" s="508"/>
      <c r="F37" s="508"/>
      <c r="G37" s="508"/>
      <c r="H37" s="509"/>
      <c r="I37" s="515" t="s">
        <v>57</v>
      </c>
      <c r="J37" s="515"/>
      <c r="K37" s="515"/>
      <c r="L37" s="515"/>
      <c r="M37" s="516"/>
      <c r="N37" s="122">
        <v>0</v>
      </c>
    </row>
    <row r="38" spans="2:17" ht="15" customHeight="1" thickBot="1" x14ac:dyDescent="0.25">
      <c r="B38" s="510"/>
      <c r="C38" s="511"/>
      <c r="D38" s="511"/>
      <c r="E38" s="511"/>
      <c r="F38" s="511"/>
      <c r="G38" s="511"/>
      <c r="H38" s="512"/>
      <c r="I38" s="517" t="s">
        <v>58</v>
      </c>
      <c r="J38" s="517"/>
      <c r="K38" s="517"/>
      <c r="L38" s="517"/>
      <c r="M38" s="518"/>
      <c r="N38" s="123">
        <f>+ROUND(N35-N36-N37,2)</f>
        <v>2.2000000000000002</v>
      </c>
    </row>
    <row r="39" spans="2:17" ht="16.149999999999999" customHeight="1" x14ac:dyDescent="0.2">
      <c r="B39" s="492" t="s">
        <v>64</v>
      </c>
      <c r="C39" s="493"/>
      <c r="D39" s="493"/>
      <c r="E39" s="494"/>
      <c r="F39" s="495" t="str">
        <f>+INFORMACION!C6</f>
        <v>Vo.Bo. Secretario de Planeación e Infraestructura</v>
      </c>
      <c r="G39" s="496"/>
      <c r="H39" s="496"/>
      <c r="I39" s="496"/>
      <c r="J39" s="497"/>
      <c r="K39" s="496" t="str">
        <f>+INFORMACION!C7</f>
        <v>Vo.Bo. Supervisión</v>
      </c>
      <c r="L39" s="496"/>
      <c r="M39" s="496"/>
      <c r="N39" s="497"/>
    </row>
    <row r="40" spans="2:17" ht="16.149999999999999" customHeight="1" thickBot="1" x14ac:dyDescent="0.25">
      <c r="B40" s="501">
        <f>+INFORMACION!C5</f>
        <v>0</v>
      </c>
      <c r="C40" s="502"/>
      <c r="D40" s="502"/>
      <c r="E40" s="503"/>
      <c r="F40" s="498"/>
      <c r="G40" s="499"/>
      <c r="H40" s="499"/>
      <c r="I40" s="499"/>
      <c r="J40" s="500"/>
      <c r="K40" s="499"/>
      <c r="L40" s="499"/>
      <c r="M40" s="499"/>
      <c r="N40" s="500"/>
    </row>
    <row r="41" spans="2:17" ht="16.899999999999999" customHeight="1" thickBot="1" x14ac:dyDescent="0.25">
      <c r="B41" s="486" t="s">
        <v>59</v>
      </c>
      <c r="C41" s="487"/>
      <c r="D41" s="487"/>
      <c r="E41" s="487"/>
      <c r="F41" s="487"/>
      <c r="G41" s="487"/>
      <c r="H41" s="487"/>
      <c r="I41" s="487"/>
      <c r="J41" s="487"/>
      <c r="K41" s="487"/>
      <c r="L41" s="487"/>
      <c r="M41" s="487"/>
      <c r="N41" s="488"/>
    </row>
    <row r="43" spans="2:17" ht="19.149999999999999" customHeight="1" x14ac:dyDescent="0.2"/>
  </sheetData>
  <mergeCells count="53">
    <mergeCell ref="B2:N2"/>
    <mergeCell ref="B4:C7"/>
    <mergeCell ref="D4:G7"/>
    <mergeCell ref="H4:N5"/>
    <mergeCell ref="H6:H7"/>
    <mergeCell ref="I6:N7"/>
    <mergeCell ref="L13:N14"/>
    <mergeCell ref="D14:H14"/>
    <mergeCell ref="B8:C9"/>
    <mergeCell ref="D8:G9"/>
    <mergeCell ref="H8:L8"/>
    <mergeCell ref="H9:L11"/>
    <mergeCell ref="M9:M11"/>
    <mergeCell ref="B10:C10"/>
    <mergeCell ref="D10:G10"/>
    <mergeCell ref="N10:N11"/>
    <mergeCell ref="B11:C11"/>
    <mergeCell ref="D11:G11"/>
    <mergeCell ref="B12:N12"/>
    <mergeCell ref="D13:H13"/>
    <mergeCell ref="I13:K14"/>
    <mergeCell ref="N25:N26"/>
    <mergeCell ref="H25:H26"/>
    <mergeCell ref="B41:N41"/>
    <mergeCell ref="H35:M35"/>
    <mergeCell ref="B39:E39"/>
    <mergeCell ref="F39:J40"/>
    <mergeCell ref="K39:N40"/>
    <mergeCell ref="B40:E40"/>
    <mergeCell ref="B36:H38"/>
    <mergeCell ref="I36:M36"/>
    <mergeCell ref="I37:M37"/>
    <mergeCell ref="I38:M38"/>
    <mergeCell ref="I25:I26"/>
    <mergeCell ref="J25:J26"/>
    <mergeCell ref="K25:K26"/>
    <mergeCell ref="L25:L26"/>
    <mergeCell ref="H29:H30"/>
    <mergeCell ref="N29:N30"/>
    <mergeCell ref="H27:H28"/>
    <mergeCell ref="N27:N28"/>
    <mergeCell ref="H15:H16"/>
    <mergeCell ref="I15:L15"/>
    <mergeCell ref="M15:M16"/>
    <mergeCell ref="N15:N16"/>
    <mergeCell ref="H22:H23"/>
    <mergeCell ref="I22:I23"/>
    <mergeCell ref="J22:J23"/>
    <mergeCell ref="K22:K23"/>
    <mergeCell ref="L22:L23"/>
    <mergeCell ref="M22:M23"/>
    <mergeCell ref="N22:N23"/>
    <mergeCell ref="M25:M26"/>
  </mergeCells>
  <phoneticPr fontId="4" type="noConversion"/>
  <printOptions horizontalCentered="1"/>
  <pageMargins left="0.39370078740157499" right="0.39370078740157499" top="0.39370078740157499" bottom="0.39370078740157499" header="0.31496062992126" footer="0.31496062992126"/>
  <pageSetup scale="75" orientation="portrait" horizontalDpi="360" verticalDpi="36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144A57-7F96-456B-A457-EBE82F80349A}">
  <dimension ref="A1:K57"/>
  <sheetViews>
    <sheetView topLeftCell="A22" workbookViewId="0">
      <selection activeCell="D14" sqref="D14:H15"/>
    </sheetView>
  </sheetViews>
  <sheetFormatPr baseColWidth="10" defaultRowHeight="12.75" x14ac:dyDescent="0.2"/>
  <cols>
    <col min="1" max="1" width="2.140625" customWidth="1"/>
    <col min="2" max="2" width="2.7109375" customWidth="1"/>
    <col min="3" max="3" width="30" customWidth="1"/>
    <col min="10" max="10" width="2.5703125" customWidth="1"/>
    <col min="11" max="11" width="2" customWidth="1"/>
  </cols>
  <sheetData>
    <row r="1" spans="1:11" ht="15.75" x14ac:dyDescent="0.2">
      <c r="A1" s="232"/>
      <c r="B1" s="643"/>
      <c r="C1" s="643"/>
      <c r="D1" s="643"/>
      <c r="E1" s="643"/>
      <c r="F1" s="643"/>
      <c r="G1" s="643"/>
      <c r="H1" s="643"/>
      <c r="I1" s="643"/>
      <c r="J1" s="232"/>
      <c r="K1" s="232"/>
    </row>
    <row r="2" spans="1:11" ht="15.75" x14ac:dyDescent="0.2">
      <c r="A2" s="232"/>
      <c r="B2" s="233"/>
      <c r="C2" s="234"/>
      <c r="D2" s="234"/>
      <c r="E2" s="234"/>
      <c r="F2" s="235"/>
      <c r="G2" s="236"/>
      <c r="H2" s="234"/>
      <c r="I2" s="234"/>
      <c r="J2" s="237"/>
      <c r="K2" s="232"/>
    </row>
    <row r="3" spans="1:11" ht="15.75" x14ac:dyDescent="0.2">
      <c r="A3" s="232"/>
      <c r="B3" s="238"/>
      <c r="C3" s="698"/>
      <c r="D3" s="699"/>
      <c r="E3" s="702" t="s">
        <v>95</v>
      </c>
      <c r="F3" s="703"/>
      <c r="G3" s="704"/>
      <c r="H3" s="708" t="s">
        <v>96</v>
      </c>
      <c r="I3" s="709"/>
      <c r="J3" s="239"/>
      <c r="K3" s="232"/>
    </row>
    <row r="4" spans="1:11" ht="15.75" x14ac:dyDescent="0.2">
      <c r="A4" s="232"/>
      <c r="B4" s="238"/>
      <c r="C4" s="700"/>
      <c r="D4" s="701"/>
      <c r="E4" s="705"/>
      <c r="F4" s="706"/>
      <c r="G4" s="707"/>
      <c r="H4" s="696" t="s">
        <v>97</v>
      </c>
      <c r="I4" s="697"/>
      <c r="J4" s="239"/>
      <c r="K4" s="232"/>
    </row>
    <row r="5" spans="1:11" ht="16.5" x14ac:dyDescent="0.2">
      <c r="A5" s="232"/>
      <c r="B5" s="238"/>
      <c r="C5" s="693" t="s">
        <v>98</v>
      </c>
      <c r="D5" s="694"/>
      <c r="E5" s="694"/>
      <c r="F5" s="694"/>
      <c r="G5" s="695"/>
      <c r="H5" s="696" t="s">
        <v>99</v>
      </c>
      <c r="I5" s="697"/>
      <c r="J5" s="239"/>
      <c r="K5" s="232"/>
    </row>
    <row r="6" spans="1:11" ht="16.5" x14ac:dyDescent="0.2">
      <c r="A6" s="232"/>
      <c r="B6" s="238"/>
      <c r="C6" s="665" t="s">
        <v>100</v>
      </c>
      <c r="D6" s="666"/>
      <c r="E6" s="666"/>
      <c r="F6" s="666"/>
      <c r="G6" s="666"/>
      <c r="H6" s="666"/>
      <c r="I6" s="667"/>
      <c r="J6" s="239"/>
      <c r="K6" s="232"/>
    </row>
    <row r="7" spans="1:11" ht="15.75" x14ac:dyDescent="0.2">
      <c r="A7" s="232"/>
      <c r="B7" s="238"/>
      <c r="C7" s="240"/>
      <c r="D7" s="240"/>
      <c r="E7" s="240"/>
      <c r="F7" s="241"/>
      <c r="G7" s="241"/>
      <c r="H7" s="240"/>
      <c r="I7" s="240"/>
      <c r="J7" s="239"/>
      <c r="K7" s="232"/>
    </row>
    <row r="8" spans="1:11" ht="16.5" x14ac:dyDescent="0.2">
      <c r="A8" s="319"/>
      <c r="B8" s="242"/>
      <c r="C8" s="243" t="s">
        <v>101</v>
      </c>
      <c r="D8" s="668" t="s">
        <v>102</v>
      </c>
      <c r="E8" s="669"/>
      <c r="F8" s="669"/>
      <c r="G8" s="669"/>
      <c r="H8" s="669"/>
      <c r="I8" s="670"/>
      <c r="J8" s="244"/>
      <c r="K8" s="319"/>
    </row>
    <row r="9" spans="1:11" ht="16.5" x14ac:dyDescent="0.2">
      <c r="A9" s="232"/>
      <c r="B9" s="238"/>
      <c r="C9" s="245">
        <v>2</v>
      </c>
      <c r="D9" s="671" t="e">
        <f>IF(C9="","",+VLOOKUP(C9,[6]!Tabla5[#Data],2,0))</f>
        <v>#REF!</v>
      </c>
      <c r="E9" s="672"/>
      <c r="F9" s="672"/>
      <c r="G9" s="672"/>
      <c r="H9" s="672"/>
      <c r="I9" s="673"/>
      <c r="J9" s="239"/>
      <c r="K9" s="232"/>
    </row>
    <row r="10" spans="1:11" ht="16.5" x14ac:dyDescent="0.2">
      <c r="A10" s="319"/>
      <c r="B10" s="242"/>
      <c r="C10" s="243" t="s">
        <v>103</v>
      </c>
      <c r="D10" s="668" t="s">
        <v>104</v>
      </c>
      <c r="E10" s="669"/>
      <c r="F10" s="669"/>
      <c r="G10" s="669"/>
      <c r="H10" s="669"/>
      <c r="I10" s="670"/>
      <c r="J10" s="244"/>
      <c r="K10" s="319"/>
    </row>
    <row r="11" spans="1:11" ht="16.5" x14ac:dyDescent="0.2">
      <c r="A11" s="232"/>
      <c r="B11" s="238"/>
      <c r="C11" s="337"/>
      <c r="D11" s="671" t="str">
        <f>IF(C11="","",+VLOOKUP(C11,[6]!Tabla5[#Data],2,0))</f>
        <v/>
      </c>
      <c r="E11" s="672"/>
      <c r="F11" s="672"/>
      <c r="G11" s="672"/>
      <c r="H11" s="672"/>
      <c r="I11" s="673"/>
      <c r="J11" s="239"/>
      <c r="K11" s="232"/>
    </row>
    <row r="12" spans="1:11" ht="16.5" x14ac:dyDescent="0.2">
      <c r="A12" s="319"/>
      <c r="B12" s="242"/>
      <c r="C12" s="246" t="s">
        <v>105</v>
      </c>
      <c r="D12" s="674" t="s">
        <v>106</v>
      </c>
      <c r="E12" s="675"/>
      <c r="F12" s="675"/>
      <c r="G12" s="675"/>
      <c r="H12" s="676"/>
      <c r="I12" s="680" t="s">
        <v>107</v>
      </c>
      <c r="J12" s="244"/>
      <c r="K12" s="319"/>
    </row>
    <row r="13" spans="1:11" ht="16.5" x14ac:dyDescent="0.2">
      <c r="A13" s="232"/>
      <c r="B13" s="238"/>
      <c r="C13" s="247"/>
      <c r="D13" s="677"/>
      <c r="E13" s="678"/>
      <c r="F13" s="678"/>
      <c r="G13" s="678"/>
      <c r="H13" s="679"/>
      <c r="I13" s="681"/>
      <c r="J13" s="239"/>
      <c r="K13" s="232"/>
    </row>
    <row r="14" spans="1:11" ht="16.5" x14ac:dyDescent="0.2">
      <c r="A14" s="319"/>
      <c r="B14" s="242"/>
      <c r="C14" s="246" t="s">
        <v>108</v>
      </c>
      <c r="D14" s="682" t="s">
        <v>145</v>
      </c>
      <c r="E14" s="683"/>
      <c r="F14" s="683"/>
      <c r="G14" s="683"/>
      <c r="H14" s="684"/>
      <c r="I14" s="688" t="str">
        <f>IF(C15="","",+VLOOKUP(C15,[6]!Tabla5[#Data],4,0))</f>
        <v/>
      </c>
      <c r="J14" s="244"/>
      <c r="K14" s="319"/>
    </row>
    <row r="15" spans="1:11" ht="16.5" x14ac:dyDescent="0.2">
      <c r="A15" s="232"/>
      <c r="B15" s="238"/>
      <c r="C15" s="247"/>
      <c r="D15" s="685"/>
      <c r="E15" s="686"/>
      <c r="F15" s="686"/>
      <c r="G15" s="686"/>
      <c r="H15" s="687"/>
      <c r="I15" s="689"/>
      <c r="J15" s="239"/>
      <c r="K15" s="232"/>
    </row>
    <row r="16" spans="1:11" ht="15.75" x14ac:dyDescent="0.2">
      <c r="A16" s="232"/>
      <c r="B16" s="238"/>
      <c r="C16" s="690"/>
      <c r="D16" s="690"/>
      <c r="E16" s="690"/>
      <c r="F16" s="690"/>
      <c r="G16" s="690"/>
      <c r="H16" s="690"/>
      <c r="I16" s="690"/>
      <c r="J16" s="239"/>
      <c r="K16" s="232"/>
    </row>
    <row r="17" spans="1:11" ht="15.75" x14ac:dyDescent="0.2">
      <c r="A17" s="232"/>
      <c r="B17" s="238"/>
      <c r="C17" s="655" t="s">
        <v>109</v>
      </c>
      <c r="D17" s="656"/>
      <c r="E17" s="656"/>
      <c r="F17" s="656"/>
      <c r="G17" s="656"/>
      <c r="H17" s="656"/>
      <c r="I17" s="657"/>
      <c r="J17" s="239"/>
      <c r="K17" s="232"/>
    </row>
    <row r="18" spans="1:11" ht="15.75" x14ac:dyDescent="0.2">
      <c r="A18" s="232"/>
      <c r="B18" s="238"/>
      <c r="C18" s="691" t="s">
        <v>110</v>
      </c>
      <c r="D18" s="692"/>
      <c r="E18" s="692"/>
      <c r="F18" s="248" t="s">
        <v>107</v>
      </c>
      <c r="G18" s="248" t="s">
        <v>111</v>
      </c>
      <c r="H18" s="249" t="s">
        <v>112</v>
      </c>
      <c r="I18" s="250" t="s">
        <v>113</v>
      </c>
      <c r="J18" s="239"/>
      <c r="K18" s="232"/>
    </row>
    <row r="19" spans="1:11" ht="15.75" x14ac:dyDescent="0.2">
      <c r="A19" s="232"/>
      <c r="B19" s="238"/>
      <c r="C19" s="663" t="s">
        <v>143</v>
      </c>
      <c r="D19" s="664"/>
      <c r="E19" s="664"/>
      <c r="F19" s="251" t="s">
        <v>139</v>
      </c>
      <c r="G19" s="252">
        <v>10301</v>
      </c>
      <c r="H19" s="253">
        <v>2.5</v>
      </c>
      <c r="I19" s="262">
        <f>ROUND((+IF(C19="","",G19*H19)),2)</f>
        <v>25752.5</v>
      </c>
      <c r="J19" s="239"/>
      <c r="K19" s="232"/>
    </row>
    <row r="20" spans="1:11" ht="15.75" x14ac:dyDescent="0.2">
      <c r="A20" s="232"/>
      <c r="B20" s="238"/>
      <c r="C20" s="661" t="s">
        <v>140</v>
      </c>
      <c r="D20" s="662"/>
      <c r="E20" s="662"/>
      <c r="F20" s="254" t="s">
        <v>141</v>
      </c>
      <c r="G20" s="255">
        <v>94057.600000000006</v>
      </c>
      <c r="H20" s="256">
        <v>1</v>
      </c>
      <c r="I20" s="257">
        <f t="shared" ref="I20" si="0">+IF(C20="","",G20*H20)</f>
        <v>94057.600000000006</v>
      </c>
      <c r="J20" s="239"/>
      <c r="K20" s="232"/>
    </row>
    <row r="21" spans="1:11" ht="15.75" x14ac:dyDescent="0.2">
      <c r="A21" s="232"/>
      <c r="B21" s="238"/>
      <c r="C21" s="232"/>
      <c r="D21" s="232"/>
      <c r="E21" s="232"/>
      <c r="F21" s="641" t="s">
        <v>115</v>
      </c>
      <c r="G21" s="641"/>
      <c r="H21" s="642"/>
      <c r="I21" s="258">
        <f>+ROUND(SUM(I19:I20),2)</f>
        <v>119810.1</v>
      </c>
      <c r="J21" s="239"/>
      <c r="K21" s="232"/>
    </row>
    <row r="22" spans="1:11" ht="15.75" x14ac:dyDescent="0.2">
      <c r="A22" s="232"/>
      <c r="B22" s="238"/>
      <c r="C22" s="232"/>
      <c r="D22" s="232"/>
      <c r="E22" s="232"/>
      <c r="F22" s="338"/>
      <c r="G22" s="338"/>
      <c r="H22" s="318"/>
      <c r="I22" s="339"/>
      <c r="J22" s="239"/>
      <c r="K22" s="232"/>
    </row>
    <row r="23" spans="1:11" ht="15.75" x14ac:dyDescent="0.2">
      <c r="A23" s="232"/>
      <c r="B23" s="238"/>
      <c r="C23" s="655" t="s">
        <v>116</v>
      </c>
      <c r="D23" s="656"/>
      <c r="E23" s="656"/>
      <c r="F23" s="656"/>
      <c r="G23" s="656"/>
      <c r="H23" s="656"/>
      <c r="I23" s="657"/>
      <c r="J23" s="239"/>
      <c r="K23" s="232"/>
    </row>
    <row r="24" spans="1:11" ht="15.75" x14ac:dyDescent="0.2">
      <c r="A24" s="232"/>
      <c r="B24" s="238"/>
      <c r="C24" s="658" t="s">
        <v>110</v>
      </c>
      <c r="D24" s="658"/>
      <c r="E24" s="658"/>
      <c r="F24" s="259" t="s">
        <v>107</v>
      </c>
      <c r="G24" s="259" t="s">
        <v>117</v>
      </c>
      <c r="H24" s="321" t="s">
        <v>112</v>
      </c>
      <c r="I24" s="321" t="s">
        <v>113</v>
      </c>
      <c r="J24" s="239"/>
      <c r="K24" s="232"/>
    </row>
    <row r="25" spans="1:11" ht="15.75" customHeight="1" x14ac:dyDescent="0.2">
      <c r="A25" s="232"/>
      <c r="B25" s="238"/>
      <c r="C25" s="659" t="s">
        <v>118</v>
      </c>
      <c r="D25" s="660"/>
      <c r="E25" s="660"/>
      <c r="F25" s="340" t="s">
        <v>119</v>
      </c>
      <c r="G25" s="260">
        <v>7715.32</v>
      </c>
      <c r="H25" s="261">
        <v>0.05</v>
      </c>
      <c r="I25" s="262">
        <f>+IF(C25="","",G25*H25)</f>
        <v>385.76600000000002</v>
      </c>
      <c r="J25" s="239"/>
      <c r="K25" s="232"/>
    </row>
    <row r="26" spans="1:11" ht="15.75" x14ac:dyDescent="0.2">
      <c r="A26" s="232"/>
      <c r="B26" s="238"/>
      <c r="C26" s="639"/>
      <c r="D26" s="640"/>
      <c r="E26" s="640"/>
      <c r="F26" s="263" t="s">
        <v>114</v>
      </c>
      <c r="G26" s="264" t="s">
        <v>114</v>
      </c>
      <c r="H26" s="265"/>
      <c r="I26" s="341" t="str">
        <f>+IF(C26="","",G26*H26)</f>
        <v/>
      </c>
      <c r="J26" s="239"/>
      <c r="K26" s="232"/>
    </row>
    <row r="27" spans="1:11" ht="15.75" x14ac:dyDescent="0.2">
      <c r="A27" s="232"/>
      <c r="B27" s="238"/>
      <c r="C27" s="232"/>
      <c r="D27" s="232"/>
      <c r="E27" s="232"/>
      <c r="F27" s="641" t="s">
        <v>120</v>
      </c>
      <c r="G27" s="641"/>
      <c r="H27" s="642"/>
      <c r="I27" s="266">
        <f>ROUND(+SUM(I25:I26),2)</f>
        <v>385.77</v>
      </c>
      <c r="J27" s="239"/>
      <c r="K27" s="232"/>
    </row>
    <row r="28" spans="1:11" ht="15.75" x14ac:dyDescent="0.2">
      <c r="A28" s="232"/>
      <c r="B28" s="238"/>
      <c r="C28" s="643"/>
      <c r="D28" s="643"/>
      <c r="E28" s="643"/>
      <c r="F28" s="643"/>
      <c r="G28" s="643"/>
      <c r="H28" s="643"/>
      <c r="I28" s="643"/>
      <c r="J28" s="239"/>
      <c r="K28" s="232"/>
    </row>
    <row r="29" spans="1:11" ht="15.75" x14ac:dyDescent="0.2">
      <c r="A29" s="232"/>
      <c r="B29" s="238"/>
      <c r="C29" s="644" t="s">
        <v>121</v>
      </c>
      <c r="D29" s="645"/>
      <c r="E29" s="645"/>
      <c r="F29" s="645"/>
      <c r="G29" s="645"/>
      <c r="H29" s="645"/>
      <c r="I29" s="646"/>
      <c r="J29" s="239"/>
      <c r="K29" s="267"/>
    </row>
    <row r="30" spans="1:11" ht="31.5" x14ac:dyDescent="0.2">
      <c r="A30" s="268"/>
      <c r="B30" s="269"/>
      <c r="C30" s="647" t="s">
        <v>110</v>
      </c>
      <c r="D30" s="648"/>
      <c r="E30" s="648"/>
      <c r="F30" s="270" t="s">
        <v>107</v>
      </c>
      <c r="G30" s="271" t="s">
        <v>117</v>
      </c>
      <c r="H30" s="320" t="s">
        <v>112</v>
      </c>
      <c r="I30" s="272" t="s">
        <v>113</v>
      </c>
      <c r="J30" s="273"/>
      <c r="K30" s="274"/>
    </row>
    <row r="31" spans="1:11" ht="15.75" x14ac:dyDescent="0.2">
      <c r="A31" s="232"/>
      <c r="B31" s="238"/>
      <c r="C31" s="649" t="s">
        <v>142</v>
      </c>
      <c r="D31" s="650"/>
      <c r="E31" s="650"/>
      <c r="F31" s="275" t="s">
        <v>122</v>
      </c>
      <c r="G31" s="276">
        <v>35069.629999999997</v>
      </c>
      <c r="H31" s="277">
        <v>0.22</v>
      </c>
      <c r="I31" s="278">
        <f>(+IF(C31="","",(G31*H31)))</f>
        <v>7715.3185999999996</v>
      </c>
      <c r="J31" s="239"/>
      <c r="K31" s="267"/>
    </row>
    <row r="32" spans="1:11" ht="15.75" x14ac:dyDescent="0.2">
      <c r="A32" s="232"/>
      <c r="B32" s="238"/>
      <c r="C32" s="649"/>
      <c r="D32" s="650"/>
      <c r="E32" s="650"/>
      <c r="F32" s="275"/>
      <c r="G32" s="276"/>
      <c r="H32" s="277"/>
      <c r="I32" s="278"/>
      <c r="J32" s="239"/>
      <c r="K32" s="267"/>
    </row>
    <row r="33" spans="1:11" ht="15.75" x14ac:dyDescent="0.2">
      <c r="A33" s="232"/>
      <c r="B33" s="238"/>
      <c r="C33" s="649"/>
      <c r="D33" s="650"/>
      <c r="E33" s="650"/>
      <c r="F33" s="275"/>
      <c r="G33" s="276"/>
      <c r="H33" s="277"/>
      <c r="I33" s="278" t="str">
        <f>(+IF(C33="","",(G33*H33)))</f>
        <v/>
      </c>
      <c r="J33" s="239"/>
      <c r="K33" s="267"/>
    </row>
    <row r="34" spans="1:11" ht="15.75" x14ac:dyDescent="0.2">
      <c r="A34" s="232"/>
      <c r="B34" s="238"/>
      <c r="C34" s="651"/>
      <c r="D34" s="652"/>
      <c r="E34" s="652"/>
      <c r="F34" s="279"/>
      <c r="G34" s="280"/>
      <c r="H34" s="281"/>
      <c r="I34" s="282"/>
      <c r="J34" s="239"/>
      <c r="K34" s="267"/>
    </row>
    <row r="35" spans="1:11" ht="15.75" x14ac:dyDescent="0.2">
      <c r="A35" s="232"/>
      <c r="B35" s="238"/>
      <c r="C35" s="232"/>
      <c r="D35" s="232"/>
      <c r="E35" s="232"/>
      <c r="F35" s="653" t="s">
        <v>123</v>
      </c>
      <c r="G35" s="653"/>
      <c r="H35" s="654"/>
      <c r="I35" s="258">
        <f>+ROUND(SUM(I31:I34),2)</f>
        <v>7715.32</v>
      </c>
      <c r="J35" s="239"/>
      <c r="K35" s="267"/>
    </row>
    <row r="36" spans="1:11" ht="15.75" x14ac:dyDescent="0.2">
      <c r="A36" s="232"/>
      <c r="B36" s="238"/>
      <c r="C36" s="232"/>
      <c r="D36" s="232"/>
      <c r="E36" s="232"/>
      <c r="F36" s="283"/>
      <c r="G36" s="284"/>
      <c r="H36" s="232"/>
      <c r="I36" s="232"/>
      <c r="J36" s="239"/>
      <c r="K36" s="232"/>
    </row>
    <row r="37" spans="1:11" ht="15.75" x14ac:dyDescent="0.2">
      <c r="A37" s="232"/>
      <c r="B37" s="238"/>
      <c r="C37" s="623" t="s">
        <v>124</v>
      </c>
      <c r="D37" s="624"/>
      <c r="E37" s="624"/>
      <c r="F37" s="624"/>
      <c r="G37" s="624"/>
      <c r="H37" s="625"/>
      <c r="I37" s="285">
        <f>ROUND((SUM(+I21+I27+I35)),2)</f>
        <v>127911.19</v>
      </c>
      <c r="J37" s="239"/>
      <c r="K37" s="232"/>
    </row>
    <row r="38" spans="1:11" ht="15.75" x14ac:dyDescent="0.2">
      <c r="A38" s="232"/>
      <c r="B38" s="238"/>
      <c r="C38" s="232"/>
      <c r="D38" s="232"/>
      <c r="E38" s="232"/>
      <c r="F38" s="283"/>
      <c r="G38" s="284"/>
      <c r="H38" s="232"/>
      <c r="I38" s="232"/>
      <c r="J38" s="239"/>
      <c r="K38" s="232"/>
    </row>
    <row r="39" spans="1:11" ht="15.75" x14ac:dyDescent="0.2">
      <c r="A39" s="292"/>
      <c r="B39" s="286"/>
      <c r="C39" s="620" t="s">
        <v>125</v>
      </c>
      <c r="D39" s="621"/>
      <c r="E39" s="622"/>
      <c r="F39" s="287"/>
      <c r="G39" s="288"/>
      <c r="H39" s="289">
        <f>FID</f>
        <v>0</v>
      </c>
      <c r="I39" s="290">
        <f>+I37*H39</f>
        <v>0</v>
      </c>
      <c r="J39" s="291"/>
      <c r="K39" s="292"/>
    </row>
    <row r="40" spans="1:11" ht="15.75" x14ac:dyDescent="0.2">
      <c r="A40" s="232"/>
      <c r="B40" s="238"/>
      <c r="C40" s="623" t="s">
        <v>126</v>
      </c>
      <c r="D40" s="624"/>
      <c r="E40" s="624"/>
      <c r="F40" s="624"/>
      <c r="G40" s="624"/>
      <c r="H40" s="625"/>
      <c r="I40" s="285">
        <f>ROUND(I39+I37,2)</f>
        <v>127911.19</v>
      </c>
      <c r="J40" s="239"/>
      <c r="K40" s="232"/>
    </row>
    <row r="41" spans="1:11" ht="15.75" x14ac:dyDescent="0.2">
      <c r="A41" s="232"/>
      <c r="B41" s="238"/>
      <c r="C41" s="232"/>
      <c r="D41" s="232"/>
      <c r="E41" s="232"/>
      <c r="F41" s="283"/>
      <c r="G41" s="284"/>
      <c r="H41" s="232"/>
      <c r="I41" s="232"/>
      <c r="J41" s="239"/>
      <c r="K41" s="232"/>
    </row>
    <row r="42" spans="1:11" ht="15.75" x14ac:dyDescent="0.2">
      <c r="A42" s="292"/>
      <c r="B42" s="286"/>
      <c r="C42" s="626" t="s">
        <v>90</v>
      </c>
      <c r="D42" s="627"/>
      <c r="E42" s="628"/>
      <c r="F42" s="293"/>
      <c r="G42" s="294"/>
      <c r="H42" s="295">
        <f>ADMINISTRACION</f>
        <v>0</v>
      </c>
      <c r="I42" s="296">
        <f>+I40*H42</f>
        <v>0</v>
      </c>
      <c r="J42" s="291"/>
      <c r="K42" s="292"/>
    </row>
    <row r="43" spans="1:11" ht="15.75" x14ac:dyDescent="0.2">
      <c r="A43" s="292"/>
      <c r="B43" s="286"/>
      <c r="C43" s="629" t="s">
        <v>39</v>
      </c>
      <c r="D43" s="630"/>
      <c r="E43" s="631"/>
      <c r="F43" s="293"/>
      <c r="G43" s="294"/>
      <c r="H43" s="297">
        <f>IMPREVISTOS</f>
        <v>0</v>
      </c>
      <c r="I43" s="298">
        <f>+I40*H43</f>
        <v>0</v>
      </c>
      <c r="J43" s="291"/>
      <c r="K43" s="292"/>
    </row>
    <row r="44" spans="1:11" ht="15.75" x14ac:dyDescent="0.2">
      <c r="A44" s="292"/>
      <c r="B44" s="286"/>
      <c r="C44" s="629" t="s">
        <v>35</v>
      </c>
      <c r="D44" s="630"/>
      <c r="E44" s="631"/>
      <c r="F44" s="299"/>
      <c r="G44" s="300"/>
      <c r="H44" s="297" cm="1">
        <f t="array" ref="H44">UTILIDAD</f>
        <v>0</v>
      </c>
      <c r="I44" s="298">
        <f>+I40*H44</f>
        <v>0</v>
      </c>
      <c r="J44" s="291"/>
      <c r="K44" s="292"/>
    </row>
    <row r="45" spans="1:11" ht="15.75" x14ac:dyDescent="0.2">
      <c r="A45" s="232"/>
      <c r="B45" s="238"/>
      <c r="C45" s="632" t="s">
        <v>127</v>
      </c>
      <c r="D45" s="633"/>
      <c r="E45" s="633"/>
      <c r="F45" s="633"/>
      <c r="G45" s="633"/>
      <c r="H45" s="634"/>
      <c r="I45" s="301">
        <f>ROUND(SUM(I42:I44),2)</f>
        <v>0</v>
      </c>
      <c r="J45" s="239"/>
      <c r="K45" s="232"/>
    </row>
    <row r="46" spans="1:11" ht="15.75" x14ac:dyDescent="0.2">
      <c r="A46" s="232"/>
      <c r="B46" s="238"/>
      <c r="C46" s="635"/>
      <c r="D46" s="635"/>
      <c r="E46" s="635"/>
      <c r="F46" s="635"/>
      <c r="G46" s="635"/>
      <c r="H46" s="635"/>
      <c r="I46" s="635"/>
      <c r="J46" s="239"/>
      <c r="K46" s="232"/>
    </row>
    <row r="47" spans="1:11" ht="15.75" x14ac:dyDescent="0.2">
      <c r="A47" s="232"/>
      <c r="B47" s="238"/>
      <c r="C47" s="636" t="s">
        <v>128</v>
      </c>
      <c r="D47" s="637"/>
      <c r="E47" s="637"/>
      <c r="F47" s="637"/>
      <c r="G47" s="637"/>
      <c r="H47" s="638"/>
      <c r="I47" s="302">
        <f>SUM(I40+I45)</f>
        <v>127911.19</v>
      </c>
      <c r="J47" s="239"/>
      <c r="K47" s="232"/>
    </row>
    <row r="48" spans="1:11" ht="15.75" x14ac:dyDescent="0.2">
      <c r="A48" s="232"/>
      <c r="B48" s="238"/>
      <c r="C48" s="604"/>
      <c r="D48" s="604"/>
      <c r="E48" s="604"/>
      <c r="F48" s="604"/>
      <c r="G48" s="604"/>
      <c r="H48" s="604"/>
      <c r="I48" s="604"/>
      <c r="J48" s="239"/>
      <c r="K48" s="232"/>
    </row>
    <row r="49" spans="1:11" ht="15.75" x14ac:dyDescent="0.2">
      <c r="A49" s="232"/>
      <c r="B49" s="238"/>
      <c r="C49" s="614" t="s">
        <v>129</v>
      </c>
      <c r="D49" s="615"/>
      <c r="E49" s="616"/>
      <c r="F49" s="617"/>
      <c r="G49" s="618"/>
      <c r="H49" s="618"/>
      <c r="I49" s="619"/>
      <c r="J49" s="239"/>
      <c r="K49" s="232"/>
    </row>
    <row r="50" spans="1:11" ht="15.75" x14ac:dyDescent="0.2">
      <c r="A50" s="232"/>
      <c r="B50" s="238"/>
      <c r="C50" s="600"/>
      <c r="D50" s="601"/>
      <c r="E50" s="602"/>
      <c r="F50" s="603"/>
      <c r="G50" s="612"/>
      <c r="H50" s="612"/>
      <c r="I50" s="613"/>
      <c r="J50" s="239"/>
      <c r="K50" s="232"/>
    </row>
    <row r="51" spans="1:11" ht="15.75" x14ac:dyDescent="0.2">
      <c r="A51" s="232"/>
      <c r="B51" s="238"/>
      <c r="C51" s="600"/>
      <c r="D51" s="601"/>
      <c r="E51" s="602"/>
      <c r="F51" s="603" t="str">
        <f>REALIZO</f>
        <v xml:space="preserve"> </v>
      </c>
      <c r="G51" s="612"/>
      <c r="H51" s="612"/>
      <c r="I51" s="613"/>
      <c r="J51" s="239"/>
      <c r="K51" s="232"/>
    </row>
    <row r="52" spans="1:11" ht="15.75" x14ac:dyDescent="0.2">
      <c r="A52" s="232"/>
      <c r="B52" s="238"/>
      <c r="C52" s="600"/>
      <c r="D52" s="601"/>
      <c r="E52" s="602"/>
      <c r="F52" s="603" t="s">
        <v>130</v>
      </c>
      <c r="G52" s="604"/>
      <c r="H52" s="604"/>
      <c r="I52" s="605"/>
      <c r="J52" s="239"/>
      <c r="K52" s="232"/>
    </row>
    <row r="53" spans="1:11" ht="15.75" x14ac:dyDescent="0.2">
      <c r="A53" s="232"/>
      <c r="B53" s="238"/>
      <c r="C53" s="600"/>
      <c r="D53" s="601"/>
      <c r="E53" s="602"/>
      <c r="F53" s="603" t="s">
        <v>131</v>
      </c>
      <c r="G53" s="604"/>
      <c r="H53" s="604"/>
      <c r="I53" s="605"/>
      <c r="J53" s="239"/>
      <c r="K53" s="232"/>
    </row>
    <row r="54" spans="1:11" ht="15.75" x14ac:dyDescent="0.2">
      <c r="A54" s="232"/>
      <c r="B54" s="238"/>
      <c r="C54" s="600"/>
      <c r="D54" s="601"/>
      <c r="E54" s="602"/>
      <c r="F54" s="603" t="str">
        <f>APROBO</f>
        <v xml:space="preserve"> </v>
      </c>
      <c r="G54" s="604"/>
      <c r="H54" s="604"/>
      <c r="I54" s="605"/>
      <c r="J54" s="239"/>
      <c r="K54" s="232"/>
    </row>
    <row r="55" spans="1:11" ht="15.75" x14ac:dyDescent="0.2">
      <c r="A55" s="232"/>
      <c r="B55" s="238"/>
      <c r="C55" s="606"/>
      <c r="D55" s="607"/>
      <c r="E55" s="608"/>
      <c r="F55" s="609" t="s">
        <v>132</v>
      </c>
      <c r="G55" s="610"/>
      <c r="H55" s="610"/>
      <c r="I55" s="611"/>
      <c r="J55" s="239"/>
      <c r="K55" s="232"/>
    </row>
    <row r="56" spans="1:11" ht="15.75" x14ac:dyDescent="0.2">
      <c r="A56" s="232"/>
      <c r="B56" s="303"/>
      <c r="C56" s="304"/>
      <c r="D56" s="304"/>
      <c r="E56" s="304"/>
      <c r="F56" s="305"/>
      <c r="G56" s="306"/>
      <c r="H56" s="304"/>
      <c r="I56" s="304"/>
      <c r="J56" s="307"/>
      <c r="K56" s="232"/>
    </row>
    <row r="57" spans="1:11" ht="15.75" x14ac:dyDescent="0.2">
      <c r="A57" s="232"/>
      <c r="B57" s="232"/>
      <c r="C57" s="232"/>
      <c r="D57" s="232"/>
      <c r="E57" s="232"/>
      <c r="F57" s="283"/>
      <c r="G57" s="308"/>
      <c r="H57" s="232"/>
      <c r="I57" s="232"/>
      <c r="J57" s="232"/>
      <c r="K57" s="232"/>
    </row>
  </sheetData>
  <mergeCells count="61">
    <mergeCell ref="C5:G5"/>
    <mergeCell ref="H5:I5"/>
    <mergeCell ref="B1:I1"/>
    <mergeCell ref="C3:D4"/>
    <mergeCell ref="E3:G4"/>
    <mergeCell ref="H3:I3"/>
    <mergeCell ref="H4:I4"/>
    <mergeCell ref="C19:E19"/>
    <mergeCell ref="C6:I6"/>
    <mergeCell ref="D8:I8"/>
    <mergeCell ref="D9:I9"/>
    <mergeCell ref="D10:I10"/>
    <mergeCell ref="D11:I11"/>
    <mergeCell ref="D12:H13"/>
    <mergeCell ref="I12:I13"/>
    <mergeCell ref="D14:H15"/>
    <mergeCell ref="I14:I15"/>
    <mergeCell ref="C16:I16"/>
    <mergeCell ref="C17:I17"/>
    <mergeCell ref="C18:E18"/>
    <mergeCell ref="F21:H21"/>
    <mergeCell ref="C23:I23"/>
    <mergeCell ref="C24:E24"/>
    <mergeCell ref="C25:E25"/>
    <mergeCell ref="C20:E20"/>
    <mergeCell ref="C37:H37"/>
    <mergeCell ref="C26:E26"/>
    <mergeCell ref="F27:H27"/>
    <mergeCell ref="C28:I28"/>
    <mergeCell ref="C29:I29"/>
    <mergeCell ref="C30:E30"/>
    <mergeCell ref="C31:E31"/>
    <mergeCell ref="C32:E32"/>
    <mergeCell ref="C33:E33"/>
    <mergeCell ref="C34:E34"/>
    <mergeCell ref="F35:H35"/>
    <mergeCell ref="C49:E49"/>
    <mergeCell ref="F49:I49"/>
    <mergeCell ref="C39:E39"/>
    <mergeCell ref="C40:H40"/>
    <mergeCell ref="C42:E42"/>
    <mergeCell ref="C43:E43"/>
    <mergeCell ref="C44:E44"/>
    <mergeCell ref="C45:H45"/>
    <mergeCell ref="C46:E46"/>
    <mergeCell ref="F46:I46"/>
    <mergeCell ref="C47:H47"/>
    <mergeCell ref="C48:E48"/>
    <mergeCell ref="F48:I48"/>
    <mergeCell ref="C50:E50"/>
    <mergeCell ref="F50:I50"/>
    <mergeCell ref="C51:E51"/>
    <mergeCell ref="F51:I51"/>
    <mergeCell ref="C52:E52"/>
    <mergeCell ref="F52:I52"/>
    <mergeCell ref="C53:E53"/>
    <mergeCell ref="F53:I53"/>
    <mergeCell ref="C54:E54"/>
    <mergeCell ref="F54:I54"/>
    <mergeCell ref="C55:E55"/>
    <mergeCell ref="F55:I5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FB8637-FA15-4A3E-AE0E-DC3FE7CA07E1}">
  <dimension ref="A1:K66"/>
  <sheetViews>
    <sheetView topLeftCell="A34" workbookViewId="0">
      <selection activeCell="D14" sqref="D14:H15"/>
    </sheetView>
  </sheetViews>
  <sheetFormatPr baseColWidth="10" defaultRowHeight="12.75" x14ac:dyDescent="0.2"/>
  <cols>
    <col min="1" max="1" width="3" customWidth="1"/>
    <col min="2" max="2" width="5.140625" customWidth="1"/>
    <col min="3" max="3" width="31.42578125" customWidth="1"/>
    <col min="7" max="7" width="14" customWidth="1"/>
    <col min="9" max="9" width="13.85546875" customWidth="1"/>
    <col min="10" max="10" width="2.85546875" customWidth="1"/>
    <col min="11" max="11" width="5" customWidth="1"/>
  </cols>
  <sheetData>
    <row r="1" spans="1:11" ht="15.75" x14ac:dyDescent="0.2">
      <c r="A1" s="232" cm="1">
        <f t="array" aca="1" ref="A1" ca="1">A1:K66</f>
        <v>0</v>
      </c>
      <c r="B1" s="322"/>
      <c r="C1" s="322"/>
      <c r="D1" s="322"/>
      <c r="E1" s="322"/>
      <c r="F1" s="344"/>
      <c r="G1" s="344"/>
      <c r="H1" s="322"/>
      <c r="I1" s="322"/>
      <c r="J1" s="232"/>
      <c r="K1" s="232"/>
    </row>
    <row r="2" spans="1:11" ht="15.75" x14ac:dyDescent="0.2">
      <c r="A2" s="232"/>
      <c r="B2" s="233"/>
      <c r="C2" s="234"/>
      <c r="D2" s="234"/>
      <c r="E2" s="234"/>
      <c r="F2" s="235"/>
      <c r="G2" s="236"/>
      <c r="H2" s="234"/>
      <c r="I2" s="234"/>
      <c r="J2" s="237"/>
      <c r="K2" s="232"/>
    </row>
    <row r="3" spans="1:11" ht="15.75" x14ac:dyDescent="0.2">
      <c r="A3" s="232"/>
      <c r="B3" s="238"/>
      <c r="C3" s="698"/>
      <c r="D3" s="699"/>
      <c r="E3" s="702" t="s">
        <v>95</v>
      </c>
      <c r="F3" s="703"/>
      <c r="G3" s="704"/>
      <c r="H3" s="708" t="s">
        <v>96</v>
      </c>
      <c r="I3" s="709"/>
      <c r="J3" s="239"/>
      <c r="K3" s="232"/>
    </row>
    <row r="4" spans="1:11" ht="15.75" x14ac:dyDescent="0.2">
      <c r="A4" s="232"/>
      <c r="B4" s="238"/>
      <c r="C4" s="700"/>
      <c r="D4" s="701"/>
      <c r="E4" s="705"/>
      <c r="F4" s="706"/>
      <c r="G4" s="707"/>
      <c r="H4" s="696" t="s">
        <v>97</v>
      </c>
      <c r="I4" s="697"/>
      <c r="J4" s="239"/>
      <c r="K4" s="232"/>
    </row>
    <row r="5" spans="1:11" ht="16.5" x14ac:dyDescent="0.2">
      <c r="A5" s="232"/>
      <c r="B5" s="238"/>
      <c r="C5" s="693" t="s">
        <v>98</v>
      </c>
      <c r="D5" s="694"/>
      <c r="E5" s="694"/>
      <c r="F5" s="694"/>
      <c r="G5" s="695"/>
      <c r="H5" s="696" t="s">
        <v>99</v>
      </c>
      <c r="I5" s="697"/>
      <c r="J5" s="239"/>
      <c r="K5" s="232"/>
    </row>
    <row r="6" spans="1:11" ht="16.5" x14ac:dyDescent="0.2">
      <c r="A6" s="232"/>
      <c r="B6" s="238"/>
      <c r="C6" s="665" t="s">
        <v>100</v>
      </c>
      <c r="D6" s="666"/>
      <c r="E6" s="666"/>
      <c r="F6" s="666"/>
      <c r="G6" s="666"/>
      <c r="H6" s="666"/>
      <c r="I6" s="667"/>
      <c r="J6" s="239"/>
      <c r="K6" s="232"/>
    </row>
    <row r="7" spans="1:11" ht="15.75" x14ac:dyDescent="0.2">
      <c r="A7" s="232"/>
      <c r="B7" s="238"/>
      <c r="C7" s="240"/>
      <c r="D7" s="240"/>
      <c r="E7" s="240"/>
      <c r="F7" s="241"/>
      <c r="G7" s="241"/>
      <c r="H7" s="240"/>
      <c r="I7" s="240"/>
      <c r="J7" s="239"/>
      <c r="K7" s="232"/>
    </row>
    <row r="8" spans="1:11" ht="16.5" x14ac:dyDescent="0.2">
      <c r="A8" s="322"/>
      <c r="B8" s="242"/>
      <c r="C8" s="243" t="s">
        <v>101</v>
      </c>
      <c r="D8" s="668" t="s">
        <v>102</v>
      </c>
      <c r="E8" s="669"/>
      <c r="F8" s="669"/>
      <c r="G8" s="669"/>
      <c r="H8" s="669"/>
      <c r="I8" s="670"/>
      <c r="J8" s="244"/>
      <c r="K8" s="322"/>
    </row>
    <row r="9" spans="1:11" ht="16.5" x14ac:dyDescent="0.2">
      <c r="A9" s="232"/>
      <c r="B9" s="238"/>
      <c r="C9" s="245">
        <v>2</v>
      </c>
      <c r="D9" s="671" t="e">
        <f>IF(C9="","",+VLOOKUP(C9,[6]!Tabla5[#Data],2,0))</f>
        <v>#REF!</v>
      </c>
      <c r="E9" s="672"/>
      <c r="F9" s="672"/>
      <c r="G9" s="672"/>
      <c r="H9" s="672"/>
      <c r="I9" s="673"/>
      <c r="J9" s="239"/>
      <c r="K9" s="232"/>
    </row>
    <row r="10" spans="1:11" ht="16.5" x14ac:dyDescent="0.2">
      <c r="A10" s="322"/>
      <c r="B10" s="242"/>
      <c r="C10" s="243" t="s">
        <v>103</v>
      </c>
      <c r="D10" s="668" t="s">
        <v>104</v>
      </c>
      <c r="E10" s="669"/>
      <c r="F10" s="669"/>
      <c r="G10" s="669"/>
      <c r="H10" s="669"/>
      <c r="I10" s="670"/>
      <c r="J10" s="244"/>
      <c r="K10" s="322"/>
    </row>
    <row r="11" spans="1:11" ht="16.5" x14ac:dyDescent="0.2">
      <c r="A11" s="232"/>
      <c r="B11" s="238"/>
      <c r="C11" s="337"/>
      <c r="D11" s="671" t="str">
        <f>IF(C11="","",+VLOOKUP(C11,[6]!Tabla5[#Data],2,0))</f>
        <v/>
      </c>
      <c r="E11" s="672"/>
      <c r="F11" s="672"/>
      <c r="G11" s="672"/>
      <c r="H11" s="672"/>
      <c r="I11" s="673"/>
      <c r="J11" s="239"/>
      <c r="K11" s="232"/>
    </row>
    <row r="12" spans="1:11" ht="16.5" x14ac:dyDescent="0.2">
      <c r="A12" s="322"/>
      <c r="B12" s="242"/>
      <c r="C12" s="246" t="s">
        <v>105</v>
      </c>
      <c r="D12" s="674" t="s">
        <v>106</v>
      </c>
      <c r="E12" s="675"/>
      <c r="F12" s="675"/>
      <c r="G12" s="675"/>
      <c r="H12" s="676"/>
      <c r="I12" s="680" t="s">
        <v>107</v>
      </c>
      <c r="J12" s="244"/>
      <c r="K12" s="322"/>
    </row>
    <row r="13" spans="1:11" ht="16.5" x14ac:dyDescent="0.2">
      <c r="A13" s="232"/>
      <c r="B13" s="238"/>
      <c r="C13" s="247"/>
      <c r="D13" s="677"/>
      <c r="E13" s="678"/>
      <c r="F13" s="678"/>
      <c r="G13" s="678"/>
      <c r="H13" s="679"/>
      <c r="I13" s="681"/>
      <c r="J13" s="239"/>
      <c r="K13" s="232"/>
    </row>
    <row r="14" spans="1:11" ht="16.5" x14ac:dyDescent="0.2">
      <c r="A14" s="322"/>
      <c r="B14" s="242"/>
      <c r="C14" s="246" t="s">
        <v>108</v>
      </c>
      <c r="D14" s="682" t="s">
        <v>154</v>
      </c>
      <c r="E14" s="683"/>
      <c r="F14" s="683"/>
      <c r="G14" s="683"/>
      <c r="H14" s="684"/>
      <c r="I14" s="688" t="s">
        <v>38</v>
      </c>
      <c r="J14" s="244"/>
      <c r="K14" s="322"/>
    </row>
    <row r="15" spans="1:11" ht="16.5" x14ac:dyDescent="0.2">
      <c r="A15" s="232"/>
      <c r="B15" s="238"/>
      <c r="C15" s="247"/>
      <c r="D15" s="685"/>
      <c r="E15" s="686"/>
      <c r="F15" s="686"/>
      <c r="G15" s="686"/>
      <c r="H15" s="687"/>
      <c r="I15" s="689"/>
      <c r="J15" s="239"/>
      <c r="K15" s="232"/>
    </row>
    <row r="16" spans="1:11" ht="15.75" x14ac:dyDescent="0.2">
      <c r="A16" s="232"/>
      <c r="B16" s="238"/>
      <c r="C16" s="690"/>
      <c r="D16" s="690"/>
      <c r="E16" s="690"/>
      <c r="F16" s="690"/>
      <c r="G16" s="690"/>
      <c r="H16" s="690"/>
      <c r="I16" s="690"/>
      <c r="J16" s="239"/>
      <c r="K16" s="232"/>
    </row>
    <row r="17" spans="1:11" ht="15.75" x14ac:dyDescent="0.2">
      <c r="A17" s="232"/>
      <c r="B17" s="238"/>
      <c r="C17" s="655" t="s">
        <v>109</v>
      </c>
      <c r="D17" s="656"/>
      <c r="E17" s="656"/>
      <c r="F17" s="656"/>
      <c r="G17" s="656"/>
      <c r="H17" s="656"/>
      <c r="I17" s="657"/>
      <c r="J17" s="239"/>
      <c r="K17" s="232"/>
    </row>
    <row r="18" spans="1:11" ht="15.75" x14ac:dyDescent="0.2">
      <c r="A18" s="232"/>
      <c r="B18" s="238"/>
      <c r="C18" s="691" t="s">
        <v>110</v>
      </c>
      <c r="D18" s="692"/>
      <c r="E18" s="692"/>
      <c r="F18" s="248" t="s">
        <v>107</v>
      </c>
      <c r="G18" s="248" t="s">
        <v>111</v>
      </c>
      <c r="H18" s="249" t="s">
        <v>112</v>
      </c>
      <c r="I18" s="250" t="s">
        <v>113</v>
      </c>
      <c r="J18" s="239"/>
      <c r="K18" s="232"/>
    </row>
    <row r="19" spans="1:11" ht="15.75" x14ac:dyDescent="0.2">
      <c r="A19" s="232"/>
      <c r="B19" s="238"/>
      <c r="C19" s="710" t="s">
        <v>152</v>
      </c>
      <c r="D19" s="711"/>
      <c r="E19" s="712"/>
      <c r="F19" s="345" t="s">
        <v>38</v>
      </c>
      <c r="G19" s="346">
        <v>110000</v>
      </c>
      <c r="H19" s="256">
        <v>1</v>
      </c>
      <c r="I19" s="257">
        <f>ROUND((+IF(C19="","",G19*H19)),2)</f>
        <v>110000</v>
      </c>
      <c r="J19" s="239"/>
      <c r="K19" s="232"/>
    </row>
    <row r="20" spans="1:11" ht="15.75" x14ac:dyDescent="0.2">
      <c r="A20" s="232"/>
      <c r="B20" s="238"/>
      <c r="C20" s="710"/>
      <c r="D20" s="711"/>
      <c r="E20" s="712"/>
      <c r="F20" s="345"/>
      <c r="G20" s="346"/>
      <c r="H20" s="256"/>
      <c r="I20" s="257"/>
      <c r="J20" s="239"/>
      <c r="K20" s="232"/>
    </row>
    <row r="21" spans="1:11" ht="15.75" x14ac:dyDescent="0.2">
      <c r="A21" s="232"/>
      <c r="B21" s="238"/>
      <c r="C21" s="710"/>
      <c r="D21" s="711"/>
      <c r="E21" s="712"/>
      <c r="F21" s="345"/>
      <c r="G21" s="346"/>
      <c r="H21" s="256"/>
      <c r="I21" s="257"/>
      <c r="J21" s="239"/>
      <c r="K21" s="232"/>
    </row>
    <row r="22" spans="1:11" ht="15.75" x14ac:dyDescent="0.2">
      <c r="A22" s="232"/>
      <c r="B22" s="238"/>
      <c r="C22" s="710"/>
      <c r="D22" s="711"/>
      <c r="E22" s="712"/>
      <c r="F22" s="345"/>
      <c r="G22" s="346"/>
      <c r="H22" s="256"/>
      <c r="I22" s="257"/>
      <c r="J22" s="239"/>
      <c r="K22" s="232"/>
    </row>
    <row r="23" spans="1:11" ht="15.75" x14ac:dyDescent="0.2">
      <c r="A23" s="232"/>
      <c r="B23" s="238"/>
      <c r="C23" s="710"/>
      <c r="D23" s="711"/>
      <c r="E23" s="712"/>
      <c r="F23" s="345"/>
      <c r="G23" s="346"/>
      <c r="H23" s="256"/>
      <c r="I23" s="257"/>
      <c r="J23" s="239"/>
      <c r="K23" s="232"/>
    </row>
    <row r="24" spans="1:11" ht="15.75" x14ac:dyDescent="0.2">
      <c r="A24" s="232"/>
      <c r="B24" s="238"/>
      <c r="C24" s="710"/>
      <c r="D24" s="711"/>
      <c r="E24" s="712"/>
      <c r="F24" s="345"/>
      <c r="G24" s="346"/>
      <c r="H24" s="256"/>
      <c r="I24" s="257"/>
      <c r="J24" s="239"/>
      <c r="K24" s="232"/>
    </row>
    <row r="25" spans="1:11" ht="15.75" x14ac:dyDescent="0.2">
      <c r="A25" s="232"/>
      <c r="B25" s="238"/>
      <c r="C25" s="710"/>
      <c r="D25" s="711"/>
      <c r="E25" s="712"/>
      <c r="F25" s="345" t="s">
        <v>114</v>
      </c>
      <c r="G25" s="346" t="s">
        <v>114</v>
      </c>
      <c r="H25" s="256"/>
      <c r="I25" s="257" t="str">
        <f t="shared" ref="I25:I28" si="0">+IF(C25="","",G25*H25)</f>
        <v/>
      </c>
      <c r="J25" s="239"/>
      <c r="K25" s="232"/>
    </row>
    <row r="26" spans="1:11" ht="15.75" x14ac:dyDescent="0.2">
      <c r="A26" s="232"/>
      <c r="B26" s="238"/>
      <c r="C26" s="710"/>
      <c r="D26" s="711"/>
      <c r="E26" s="712"/>
      <c r="F26" s="345" t="s">
        <v>114</v>
      </c>
      <c r="G26" s="346" t="s">
        <v>114</v>
      </c>
      <c r="H26" s="256"/>
      <c r="I26" s="257" t="str">
        <f t="shared" si="0"/>
        <v/>
      </c>
      <c r="J26" s="239"/>
      <c r="K26" s="232"/>
    </row>
    <row r="27" spans="1:11" ht="15.75" x14ac:dyDescent="0.2">
      <c r="A27" s="232"/>
      <c r="B27" s="238"/>
      <c r="C27" s="710"/>
      <c r="D27" s="711"/>
      <c r="E27" s="712"/>
      <c r="F27" s="345" t="s">
        <v>114</v>
      </c>
      <c r="G27" s="346" t="s">
        <v>114</v>
      </c>
      <c r="H27" s="256"/>
      <c r="I27" s="257" t="str">
        <f t="shared" si="0"/>
        <v/>
      </c>
      <c r="J27" s="239"/>
      <c r="K27" s="232"/>
    </row>
    <row r="28" spans="1:11" ht="15.75" x14ac:dyDescent="0.2">
      <c r="A28" s="232"/>
      <c r="B28" s="238"/>
      <c r="C28" s="713"/>
      <c r="D28" s="714"/>
      <c r="E28" s="714"/>
      <c r="F28" s="347" t="s">
        <v>114</v>
      </c>
      <c r="G28" s="348" t="s">
        <v>114</v>
      </c>
      <c r="H28" s="349"/>
      <c r="I28" s="350" t="str">
        <f t="shared" si="0"/>
        <v/>
      </c>
      <c r="J28" s="239"/>
      <c r="K28" s="232"/>
    </row>
    <row r="29" spans="1:11" ht="15.75" x14ac:dyDescent="0.2">
      <c r="A29" s="232"/>
      <c r="B29" s="238"/>
      <c r="C29" s="232"/>
      <c r="D29" s="232"/>
      <c r="E29" s="232"/>
      <c r="F29" s="641" t="s">
        <v>115</v>
      </c>
      <c r="G29" s="641"/>
      <c r="H29" s="642"/>
      <c r="I29" s="258">
        <f>+ROUND(SUM(I19:I28),2)</f>
        <v>110000</v>
      </c>
      <c r="J29" s="239"/>
      <c r="K29" s="232"/>
    </row>
    <row r="30" spans="1:11" ht="15.75" x14ac:dyDescent="0.2">
      <c r="A30" s="232"/>
      <c r="B30" s="238"/>
      <c r="C30" s="232"/>
      <c r="D30" s="232"/>
      <c r="E30" s="232"/>
      <c r="F30" s="338"/>
      <c r="G30" s="338"/>
      <c r="H30" s="323"/>
      <c r="I30" s="339"/>
      <c r="J30" s="239"/>
      <c r="K30" s="232"/>
    </row>
    <row r="31" spans="1:11" ht="15.75" x14ac:dyDescent="0.2">
      <c r="A31" s="232"/>
      <c r="B31" s="238"/>
      <c r="C31" s="655" t="s">
        <v>116</v>
      </c>
      <c r="D31" s="656"/>
      <c r="E31" s="656"/>
      <c r="F31" s="656"/>
      <c r="G31" s="656"/>
      <c r="H31" s="656"/>
      <c r="I31" s="657"/>
      <c r="J31" s="239"/>
      <c r="K31" s="232"/>
    </row>
    <row r="32" spans="1:11" ht="15.75" x14ac:dyDescent="0.2">
      <c r="A32" s="232"/>
      <c r="B32" s="238"/>
      <c r="C32" s="658" t="s">
        <v>110</v>
      </c>
      <c r="D32" s="658"/>
      <c r="E32" s="658"/>
      <c r="F32" s="259" t="s">
        <v>107</v>
      </c>
      <c r="G32" s="259" t="s">
        <v>117</v>
      </c>
      <c r="H32" s="324" t="s">
        <v>112</v>
      </c>
      <c r="I32" s="324" t="s">
        <v>113</v>
      </c>
      <c r="J32" s="239"/>
      <c r="K32" s="232"/>
    </row>
    <row r="33" spans="1:11" ht="15.75" x14ac:dyDescent="0.2">
      <c r="A33" s="232"/>
      <c r="B33" s="238"/>
      <c r="C33" s="715" t="s">
        <v>118</v>
      </c>
      <c r="D33" s="716"/>
      <c r="E33" s="717"/>
      <c r="F33" s="340" t="s">
        <v>119</v>
      </c>
      <c r="G33" s="351">
        <v>88843.07</v>
      </c>
      <c r="H33" s="352">
        <v>0.05</v>
      </c>
      <c r="I33" s="257">
        <f>+IF(C33="","",G33*H33)</f>
        <v>4442.1535000000003</v>
      </c>
      <c r="J33" s="239"/>
      <c r="K33" s="232"/>
    </row>
    <row r="34" spans="1:11" ht="15.75" x14ac:dyDescent="0.2">
      <c r="A34" s="232"/>
      <c r="B34" s="238"/>
      <c r="C34" s="661" t="s">
        <v>147</v>
      </c>
      <c r="D34" s="662"/>
      <c r="E34" s="662"/>
      <c r="F34" s="345" t="s">
        <v>148</v>
      </c>
      <c r="G34" s="346">
        <v>4621</v>
      </c>
      <c r="H34" s="256">
        <v>7.0000000000000007E-2</v>
      </c>
      <c r="I34" s="257">
        <f>+IF(C34="","",G34*H34)</f>
        <v>323.47000000000003</v>
      </c>
      <c r="J34" s="239"/>
      <c r="K34" s="232"/>
    </row>
    <row r="35" spans="1:11" ht="24" customHeight="1" x14ac:dyDescent="0.2">
      <c r="A35" s="232"/>
      <c r="B35" s="238"/>
      <c r="C35" s="639" t="s">
        <v>149</v>
      </c>
      <c r="D35" s="640"/>
      <c r="E35" s="640"/>
      <c r="F35" s="263" t="s">
        <v>150</v>
      </c>
      <c r="G35" s="264">
        <v>27700</v>
      </c>
      <c r="H35" s="265">
        <v>1</v>
      </c>
      <c r="I35" s="341">
        <f>+IF(C35="","",G35*H35)</f>
        <v>27700</v>
      </c>
      <c r="J35" s="239"/>
      <c r="K35" s="232"/>
    </row>
    <row r="36" spans="1:11" ht="15.75" x14ac:dyDescent="0.2">
      <c r="A36" s="232"/>
      <c r="B36" s="238"/>
      <c r="C36" s="232"/>
      <c r="D36" s="232"/>
      <c r="E36" s="232"/>
      <c r="F36" s="641" t="s">
        <v>120</v>
      </c>
      <c r="G36" s="641"/>
      <c r="H36" s="642"/>
      <c r="I36" s="266">
        <f>ROUND(+SUM(I33:I35),2)</f>
        <v>32465.62</v>
      </c>
      <c r="J36" s="239"/>
      <c r="K36" s="232"/>
    </row>
    <row r="37" spans="1:11" ht="15.75" x14ac:dyDescent="0.2">
      <c r="A37" s="232"/>
      <c r="B37" s="238"/>
      <c r="C37" s="643"/>
      <c r="D37" s="643"/>
      <c r="E37" s="643"/>
      <c r="F37" s="643"/>
      <c r="G37" s="643"/>
      <c r="H37" s="643"/>
      <c r="I37" s="643"/>
      <c r="J37" s="239"/>
      <c r="K37" s="232"/>
    </row>
    <row r="38" spans="1:11" ht="15.75" x14ac:dyDescent="0.2">
      <c r="A38" s="232"/>
      <c r="B38" s="238"/>
      <c r="C38" s="644" t="s">
        <v>121</v>
      </c>
      <c r="D38" s="645"/>
      <c r="E38" s="645"/>
      <c r="F38" s="645"/>
      <c r="G38" s="645"/>
      <c r="H38" s="645"/>
      <c r="I38" s="646"/>
      <c r="J38" s="239"/>
      <c r="K38" s="267"/>
    </row>
    <row r="39" spans="1:11" ht="15.75" x14ac:dyDescent="0.2">
      <c r="A39" s="268"/>
      <c r="B39" s="269"/>
      <c r="C39" s="647" t="s">
        <v>110</v>
      </c>
      <c r="D39" s="648"/>
      <c r="E39" s="648"/>
      <c r="F39" s="270" t="s">
        <v>107</v>
      </c>
      <c r="G39" s="271" t="s">
        <v>117</v>
      </c>
      <c r="H39" s="325" t="s">
        <v>112</v>
      </c>
      <c r="I39" s="272" t="s">
        <v>113</v>
      </c>
      <c r="J39" s="273"/>
      <c r="K39" s="274"/>
    </row>
    <row r="40" spans="1:11" ht="15.75" x14ac:dyDescent="0.2">
      <c r="A40" s="232"/>
      <c r="B40" s="238"/>
      <c r="C40" s="649" t="s">
        <v>151</v>
      </c>
      <c r="D40" s="650"/>
      <c r="E40" s="650"/>
      <c r="F40" s="275" t="s">
        <v>122</v>
      </c>
      <c r="G40" s="276">
        <v>46759.509999999995</v>
      </c>
      <c r="H40" s="277">
        <v>1.9</v>
      </c>
      <c r="I40" s="278">
        <f>(+IF(C40="","",(G40*H40)))</f>
        <v>88843.068999999989</v>
      </c>
      <c r="J40" s="239"/>
      <c r="K40" s="267"/>
    </row>
    <row r="41" spans="1:11" ht="15.75" x14ac:dyDescent="0.2">
      <c r="A41" s="232"/>
      <c r="B41" s="238"/>
      <c r="C41" s="649"/>
      <c r="D41" s="650"/>
      <c r="E41" s="650"/>
      <c r="F41" s="275"/>
      <c r="G41" s="276" t="s">
        <v>114</v>
      </c>
      <c r="H41" s="277"/>
      <c r="I41" s="278" t="str">
        <f>(+IF(C41="","",(G41*H41)))</f>
        <v/>
      </c>
      <c r="J41" s="239"/>
      <c r="K41" s="267"/>
    </row>
    <row r="42" spans="1:11" ht="15.75" x14ac:dyDescent="0.2">
      <c r="A42" s="232"/>
      <c r="B42" s="238"/>
      <c r="C42" s="649"/>
      <c r="D42" s="650"/>
      <c r="E42" s="650"/>
      <c r="F42" s="275"/>
      <c r="G42" s="276"/>
      <c r="H42" s="277"/>
      <c r="I42" s="278" t="str">
        <f>(+IF(C42="","",(G42*H42)))</f>
        <v/>
      </c>
      <c r="J42" s="239"/>
      <c r="K42" s="267"/>
    </row>
    <row r="43" spans="1:11" ht="15.75" x14ac:dyDescent="0.2">
      <c r="A43" s="232"/>
      <c r="B43" s="238"/>
      <c r="C43" s="651"/>
      <c r="D43" s="652"/>
      <c r="E43" s="652"/>
      <c r="F43" s="275"/>
      <c r="G43" s="276"/>
      <c r="H43" s="281"/>
      <c r="I43" s="282" t="str">
        <f>(+IF(C43="","",(G43*H43)))</f>
        <v/>
      </c>
      <c r="J43" s="239"/>
      <c r="K43" s="267"/>
    </row>
    <row r="44" spans="1:11" ht="15.75" x14ac:dyDescent="0.2">
      <c r="A44" s="232"/>
      <c r="B44" s="238"/>
      <c r="C44" s="232"/>
      <c r="D44" s="232"/>
      <c r="E44" s="232"/>
      <c r="F44" s="653" t="s">
        <v>123</v>
      </c>
      <c r="G44" s="653"/>
      <c r="H44" s="654"/>
      <c r="I44" s="258">
        <f>+ROUND(SUM(I40:I43),2)</f>
        <v>88843.07</v>
      </c>
      <c r="J44" s="239"/>
      <c r="K44" s="267"/>
    </row>
    <row r="45" spans="1:11" ht="15.75" x14ac:dyDescent="0.2">
      <c r="A45" s="232"/>
      <c r="B45" s="238"/>
      <c r="C45" s="232"/>
      <c r="D45" s="232"/>
      <c r="E45" s="232"/>
      <c r="F45" s="283"/>
      <c r="G45" s="284"/>
      <c r="H45" s="232"/>
      <c r="I45" s="232"/>
      <c r="J45" s="239"/>
      <c r="K45" s="232"/>
    </row>
    <row r="46" spans="1:11" ht="15.75" x14ac:dyDescent="0.2">
      <c r="A46" s="232"/>
      <c r="B46" s="238"/>
      <c r="C46" s="623" t="s">
        <v>124</v>
      </c>
      <c r="D46" s="624"/>
      <c r="E46" s="624"/>
      <c r="F46" s="624"/>
      <c r="G46" s="624"/>
      <c r="H46" s="625"/>
      <c r="I46" s="285">
        <f>ROUND((SUM(+I29+I36+I44)),2)</f>
        <v>231308.69</v>
      </c>
      <c r="J46" s="239"/>
      <c r="K46" s="232"/>
    </row>
    <row r="47" spans="1:11" ht="15.75" x14ac:dyDescent="0.2">
      <c r="A47" s="232"/>
      <c r="B47" s="238"/>
      <c r="C47" s="232"/>
      <c r="D47" s="232"/>
      <c r="E47" s="232"/>
      <c r="F47" s="283"/>
      <c r="G47" s="284"/>
      <c r="H47" s="232"/>
      <c r="I47" s="232"/>
      <c r="J47" s="239"/>
      <c r="K47" s="232"/>
    </row>
    <row r="48" spans="1:11" ht="15.75" x14ac:dyDescent="0.2">
      <c r="A48" s="292"/>
      <c r="B48" s="286"/>
      <c r="C48" s="620" t="s">
        <v>125</v>
      </c>
      <c r="D48" s="621"/>
      <c r="E48" s="622"/>
      <c r="F48" s="287"/>
      <c r="G48" s="288"/>
      <c r="H48" s="289">
        <f>FID</f>
        <v>0</v>
      </c>
      <c r="I48" s="290">
        <f>+I46*H48</f>
        <v>0</v>
      </c>
      <c r="J48" s="291"/>
      <c r="K48" s="292"/>
    </row>
    <row r="49" spans="1:11" ht="15.75" x14ac:dyDescent="0.2">
      <c r="A49" s="232"/>
      <c r="B49" s="238"/>
      <c r="C49" s="623" t="s">
        <v>126</v>
      </c>
      <c r="D49" s="624"/>
      <c r="E49" s="624"/>
      <c r="F49" s="624"/>
      <c r="G49" s="624"/>
      <c r="H49" s="625"/>
      <c r="I49" s="285">
        <f>ROUND(I48+I46,2)</f>
        <v>231308.69</v>
      </c>
      <c r="J49" s="239"/>
      <c r="K49" s="232"/>
    </row>
    <row r="50" spans="1:11" ht="15.75" x14ac:dyDescent="0.2">
      <c r="A50" s="232"/>
      <c r="B50" s="238"/>
      <c r="C50" s="232"/>
      <c r="D50" s="232"/>
      <c r="E50" s="232"/>
      <c r="F50" s="283"/>
      <c r="G50" s="284"/>
      <c r="H50" s="232"/>
      <c r="I50" s="232"/>
      <c r="J50" s="239"/>
      <c r="K50" s="232"/>
    </row>
    <row r="51" spans="1:11" ht="15.75" x14ac:dyDescent="0.2">
      <c r="A51" s="292"/>
      <c r="B51" s="286"/>
      <c r="C51" s="626" t="s">
        <v>90</v>
      </c>
      <c r="D51" s="627"/>
      <c r="E51" s="628"/>
      <c r="F51" s="293"/>
      <c r="G51" s="294"/>
      <c r="H51" s="295">
        <f>ADMINISTRACION</f>
        <v>0</v>
      </c>
      <c r="I51" s="296">
        <f>+I49*H51</f>
        <v>0</v>
      </c>
      <c r="J51" s="291"/>
      <c r="K51" s="292"/>
    </row>
    <row r="52" spans="1:11" ht="15.75" x14ac:dyDescent="0.2">
      <c r="A52" s="292"/>
      <c r="B52" s="286"/>
      <c r="C52" s="629" t="s">
        <v>39</v>
      </c>
      <c r="D52" s="630"/>
      <c r="E52" s="631"/>
      <c r="F52" s="293"/>
      <c r="G52" s="294"/>
      <c r="H52" s="297">
        <f>IMPREVISTOS</f>
        <v>0</v>
      </c>
      <c r="I52" s="298">
        <f>+I49*H52</f>
        <v>0</v>
      </c>
      <c r="J52" s="291"/>
      <c r="K52" s="292"/>
    </row>
    <row r="53" spans="1:11" ht="15.75" x14ac:dyDescent="0.2">
      <c r="A53" s="292"/>
      <c r="B53" s="286"/>
      <c r="C53" s="629" t="s">
        <v>35</v>
      </c>
      <c r="D53" s="630"/>
      <c r="E53" s="631"/>
      <c r="F53" s="299"/>
      <c r="G53" s="300"/>
      <c r="H53" s="297" cm="1">
        <f t="array" ref="H53">UTILIDAD</f>
        <v>0</v>
      </c>
      <c r="I53" s="298">
        <f>+I49*H53</f>
        <v>0</v>
      </c>
      <c r="J53" s="291"/>
      <c r="K53" s="292"/>
    </row>
    <row r="54" spans="1:11" ht="15.75" x14ac:dyDescent="0.2">
      <c r="A54" s="232"/>
      <c r="B54" s="238"/>
      <c r="C54" s="632" t="s">
        <v>127</v>
      </c>
      <c r="D54" s="633"/>
      <c r="E54" s="633"/>
      <c r="F54" s="633"/>
      <c r="G54" s="633"/>
      <c r="H54" s="634"/>
      <c r="I54" s="301">
        <f>ROUND(SUM(I51:I53),2)</f>
        <v>0</v>
      </c>
      <c r="J54" s="239"/>
      <c r="K54" s="232"/>
    </row>
    <row r="55" spans="1:11" ht="15.75" x14ac:dyDescent="0.2">
      <c r="A55" s="232"/>
      <c r="B55" s="238"/>
      <c r="C55" s="635"/>
      <c r="D55" s="635"/>
      <c r="E55" s="635"/>
      <c r="F55" s="635"/>
      <c r="G55" s="635"/>
      <c r="H55" s="635"/>
      <c r="I55" s="635"/>
      <c r="J55" s="239"/>
      <c r="K55" s="232"/>
    </row>
    <row r="56" spans="1:11" ht="15.75" x14ac:dyDescent="0.2">
      <c r="A56" s="232"/>
      <c r="B56" s="238"/>
      <c r="C56" s="636" t="s">
        <v>128</v>
      </c>
      <c r="D56" s="637"/>
      <c r="E56" s="637"/>
      <c r="F56" s="637"/>
      <c r="G56" s="637"/>
      <c r="H56" s="638"/>
      <c r="I56" s="302">
        <f>SUM(I49+I54)</f>
        <v>231308.69</v>
      </c>
      <c r="J56" s="239"/>
      <c r="K56" s="232"/>
    </row>
    <row r="57" spans="1:11" ht="15.75" x14ac:dyDescent="0.2">
      <c r="A57" s="232"/>
      <c r="B57" s="238"/>
      <c r="C57" s="635"/>
      <c r="D57" s="635"/>
      <c r="E57" s="635"/>
      <c r="F57" s="635"/>
      <c r="G57" s="635"/>
      <c r="H57" s="635"/>
      <c r="I57" s="635"/>
      <c r="J57" s="239"/>
      <c r="K57" s="232"/>
    </row>
    <row r="58" spans="1:11" ht="15.75" x14ac:dyDescent="0.2">
      <c r="A58" s="232"/>
      <c r="B58" s="238"/>
      <c r="C58" s="614" t="s">
        <v>129</v>
      </c>
      <c r="D58" s="615"/>
      <c r="E58" s="616"/>
      <c r="F58" s="617"/>
      <c r="G58" s="618"/>
      <c r="H58" s="618"/>
      <c r="I58" s="619"/>
      <c r="J58" s="239"/>
      <c r="K58" s="232"/>
    </row>
    <row r="59" spans="1:11" ht="15.75" x14ac:dyDescent="0.2">
      <c r="A59" s="232"/>
      <c r="B59" s="238"/>
      <c r="C59" s="600"/>
      <c r="D59" s="601"/>
      <c r="E59" s="602"/>
      <c r="F59" s="603"/>
      <c r="G59" s="612"/>
      <c r="H59" s="612"/>
      <c r="I59" s="613"/>
      <c r="J59" s="239"/>
      <c r="K59" s="232"/>
    </row>
    <row r="60" spans="1:11" ht="15.75" x14ac:dyDescent="0.2">
      <c r="A60" s="232"/>
      <c r="B60" s="238"/>
      <c r="C60" s="600"/>
      <c r="D60" s="601"/>
      <c r="E60" s="602"/>
      <c r="F60" s="603" t="str">
        <f>REALIZO</f>
        <v xml:space="preserve"> </v>
      </c>
      <c r="G60" s="612"/>
      <c r="H60" s="612"/>
      <c r="I60" s="613"/>
      <c r="J60" s="239"/>
      <c r="K60" s="232"/>
    </row>
    <row r="61" spans="1:11" ht="15.75" x14ac:dyDescent="0.2">
      <c r="A61" s="232"/>
      <c r="B61" s="238"/>
      <c r="C61" s="600"/>
      <c r="D61" s="601"/>
      <c r="E61" s="602"/>
      <c r="F61" s="603" t="s">
        <v>130</v>
      </c>
      <c r="G61" s="604"/>
      <c r="H61" s="604"/>
      <c r="I61" s="605"/>
      <c r="J61" s="239"/>
      <c r="K61" s="232"/>
    </row>
    <row r="62" spans="1:11" ht="15.75" x14ac:dyDescent="0.2">
      <c r="A62" s="232"/>
      <c r="B62" s="238"/>
      <c r="C62" s="600"/>
      <c r="D62" s="601"/>
      <c r="E62" s="602"/>
      <c r="F62" s="603" t="s">
        <v>131</v>
      </c>
      <c r="G62" s="604"/>
      <c r="H62" s="604"/>
      <c r="I62" s="605"/>
      <c r="J62" s="239"/>
      <c r="K62" s="232"/>
    </row>
    <row r="63" spans="1:11" ht="15.75" x14ac:dyDescent="0.2">
      <c r="A63" s="232"/>
      <c r="B63" s="238"/>
      <c r="C63" s="600"/>
      <c r="D63" s="601"/>
      <c r="E63" s="602"/>
      <c r="F63" s="603" t="str">
        <f>APROBO</f>
        <v xml:space="preserve"> </v>
      </c>
      <c r="G63" s="604"/>
      <c r="H63" s="604"/>
      <c r="I63" s="605"/>
      <c r="J63" s="239"/>
      <c r="K63" s="232"/>
    </row>
    <row r="64" spans="1:11" ht="15.75" x14ac:dyDescent="0.2">
      <c r="A64" s="232"/>
      <c r="B64" s="238"/>
      <c r="C64" s="606"/>
      <c r="D64" s="607"/>
      <c r="E64" s="608"/>
      <c r="F64" s="609" t="s">
        <v>132</v>
      </c>
      <c r="G64" s="610"/>
      <c r="H64" s="610"/>
      <c r="I64" s="611"/>
      <c r="J64" s="239"/>
      <c r="K64" s="232"/>
    </row>
    <row r="65" spans="1:11" ht="15.75" x14ac:dyDescent="0.2">
      <c r="A65" s="232"/>
      <c r="B65" s="303"/>
      <c r="C65" s="304"/>
      <c r="D65" s="304"/>
      <c r="E65" s="304"/>
      <c r="F65" s="305"/>
      <c r="G65" s="306"/>
      <c r="H65" s="304"/>
      <c r="I65" s="304"/>
      <c r="J65" s="307"/>
      <c r="K65" s="232"/>
    </row>
    <row r="66" spans="1:11" ht="15.75" x14ac:dyDescent="0.2">
      <c r="A66" s="232"/>
      <c r="B66" s="232"/>
      <c r="C66" s="232"/>
      <c r="D66" s="232"/>
      <c r="E66" s="232"/>
      <c r="F66" s="283"/>
      <c r="G66" s="308"/>
      <c r="H66" s="232"/>
      <c r="I66" s="232"/>
      <c r="J66" s="232"/>
      <c r="K66" s="232"/>
    </row>
  </sheetData>
  <mergeCells count="69">
    <mergeCell ref="C64:E64"/>
    <mergeCell ref="F64:I64"/>
    <mergeCell ref="C61:E61"/>
    <mergeCell ref="F61:I61"/>
    <mergeCell ref="C62:E62"/>
    <mergeCell ref="F62:I62"/>
    <mergeCell ref="C63:E63"/>
    <mergeCell ref="F63:I63"/>
    <mergeCell ref="C58:E58"/>
    <mergeCell ref="F58:I58"/>
    <mergeCell ref="C59:E59"/>
    <mergeCell ref="F59:I59"/>
    <mergeCell ref="C60:E60"/>
    <mergeCell ref="F60:I60"/>
    <mergeCell ref="C54:H54"/>
    <mergeCell ref="C55:E55"/>
    <mergeCell ref="F55:I55"/>
    <mergeCell ref="C56:H56"/>
    <mergeCell ref="C57:E57"/>
    <mergeCell ref="F57:I57"/>
    <mergeCell ref="C53:E53"/>
    <mergeCell ref="C39:E39"/>
    <mergeCell ref="C40:E40"/>
    <mergeCell ref="C41:E41"/>
    <mergeCell ref="C42:E42"/>
    <mergeCell ref="C43:E43"/>
    <mergeCell ref="C46:H46"/>
    <mergeCell ref="C48:E48"/>
    <mergeCell ref="C49:H49"/>
    <mergeCell ref="C51:E51"/>
    <mergeCell ref="C52:E52"/>
    <mergeCell ref="F29:H29"/>
    <mergeCell ref="C31:I31"/>
    <mergeCell ref="F44:H44"/>
    <mergeCell ref="C33:E33"/>
    <mergeCell ref="C34:E34"/>
    <mergeCell ref="C35:E35"/>
    <mergeCell ref="F36:H36"/>
    <mergeCell ref="C37:I37"/>
    <mergeCell ref="C38:I38"/>
    <mergeCell ref="C32:E32"/>
    <mergeCell ref="C20:E20"/>
    <mergeCell ref="C21:E21"/>
    <mergeCell ref="C22:E22"/>
    <mergeCell ref="C23:E23"/>
    <mergeCell ref="C24:E24"/>
    <mergeCell ref="C25:E25"/>
    <mergeCell ref="C26:E26"/>
    <mergeCell ref="C27:E27"/>
    <mergeCell ref="C28:E28"/>
    <mergeCell ref="C19:E19"/>
    <mergeCell ref="C6:I6"/>
    <mergeCell ref="D8:I8"/>
    <mergeCell ref="D9:I9"/>
    <mergeCell ref="D10:I10"/>
    <mergeCell ref="D11:I11"/>
    <mergeCell ref="D12:H13"/>
    <mergeCell ref="I12:I13"/>
    <mergeCell ref="D14:H15"/>
    <mergeCell ref="I14:I15"/>
    <mergeCell ref="C16:I16"/>
    <mergeCell ref="C17:I17"/>
    <mergeCell ref="C18:E18"/>
    <mergeCell ref="C3:D4"/>
    <mergeCell ref="E3:G4"/>
    <mergeCell ref="H3:I3"/>
    <mergeCell ref="H4:I4"/>
    <mergeCell ref="C5:G5"/>
    <mergeCell ref="H5:I5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309658B-5BCE-421F-A72B-E258545A546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B118EDF-F6F9-439A-8413-9FA9016CF69D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http://schemas.microsoft.com/office/2006/documentManagement/types"/>
    <ds:schemaRef ds:uri="a6cb9e4b-f1d1-4245-83ec-6cad768d538a"/>
    <ds:schemaRef ds:uri="9d85dbaf-23eb-4e57-a637-93dcacc8b1a1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PROPUESTA ECONOMICA(Proponente)</vt:lpstr>
      <vt:lpstr>INFORMACION</vt:lpstr>
      <vt:lpstr>PRESUPUESTO OFICIAL </vt:lpstr>
      <vt:lpstr>1.1</vt:lpstr>
      <vt:lpstr>APU 1.2</vt:lpstr>
      <vt:lpstr>APU 1.3</vt:lpstr>
    </vt:vector>
  </TitlesOfParts>
  <Manager/>
  <Company>Insrtituto Nacional de Vias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PC</cp:lastModifiedBy>
  <cp:lastPrinted>2025-05-21T02:49:40Z</cp:lastPrinted>
  <dcterms:created xsi:type="dcterms:W3CDTF">2006-06-27T16:47:25Z</dcterms:created>
  <dcterms:modified xsi:type="dcterms:W3CDTF">2026-09-07T23:02:33Z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22927100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</Properties>
</file>