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05"/>
  <workbookPr/>
  <mc:AlternateContent xmlns:mc="http://schemas.openxmlformats.org/markup-compatibility/2006">
    <mc:Choice Requires="x15">
      <x15ac:absPath xmlns:x15ac="http://schemas.microsoft.com/office/spreadsheetml/2010/11/ac" url="D:\0.1 MUNICIPIO DE SAN MIGUEL\PROYECTOS PLANEACION\0.2 MENORES_CUANTIAS\0.5 MANTENIMIENTO VIA EL AFILADOR\0.2 PPTO alcantarillado\"/>
    </mc:Choice>
  </mc:AlternateContent>
  <xr:revisionPtr revIDLastSave="0" documentId="13_ncr:1_{C3AB7F3B-F0AC-4D8C-ABA5-240362FAEB25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M. CANTIDADES" sheetId="6" r:id="rId1"/>
    <sheet name="APU" sheetId="3" r:id="rId2"/>
    <sheet name="PRESUPUESTO" sheetId="1" r:id="rId3"/>
    <sheet name="DESGLOSE AIU " sheetId="8" r:id="rId4"/>
    <sheet name="DIAGRAMA DE GANTT" sheetId="13" r:id="rId5"/>
    <sheet name="PROGRAMA DE INVERSION" sheetId="10" r:id="rId6"/>
    <sheet name="F.M " sheetId="12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a" localSheetId="6">[1]Insumos!#REF!</definedName>
    <definedName name="\a">[1]Insumos!#REF!</definedName>
    <definedName name="\b">[2]INSUMOS!#REF!</definedName>
    <definedName name="\i">[2]INSUMOS!#REF!</definedName>
    <definedName name="\m">[2]INSUMOS!#REF!</definedName>
    <definedName name="\r">[2]INSUMOS!#REF!</definedName>
    <definedName name="\t">[2]INSUMOS!#REF!</definedName>
    <definedName name="\x">[2]INSUMOS!#REF!</definedName>
    <definedName name="_________________________________apu1">[2]INSUMOS!#REF!</definedName>
    <definedName name="________________________________apu1">[2]INSUMOS!#REF!</definedName>
    <definedName name="_______________________________apu1">[2]INSUMOS!#REF!</definedName>
    <definedName name="______________________________apu1">[2]INSUMOS!#REF!</definedName>
    <definedName name="____________________________apu1">[2]INSUMOS!#REF!</definedName>
    <definedName name="___________________________apu1">[2]INSUMOS!#REF!</definedName>
    <definedName name="__________________________apu1">[2]INSUMOS!#REF!</definedName>
    <definedName name="_________________________apu1">[2]INSUMOS!#REF!</definedName>
    <definedName name="________________________apu1">[2]INSUMOS!#REF!</definedName>
    <definedName name="_______________________apu1">[2]INSUMOS!#REF!</definedName>
    <definedName name="_____________________apu1">[2]INSUMOS!#REF!</definedName>
    <definedName name="____________________apu1">[2]INSUMOS!#REF!</definedName>
    <definedName name="___________________apu1">[2]INSUMOS!#REF!</definedName>
    <definedName name="__________________apu1">[2]INSUMOS!#REF!</definedName>
    <definedName name="_________________apu1">[2]INSUMOS!#REF!</definedName>
    <definedName name="________________apu1">[2]INSUMOS!#REF!</definedName>
    <definedName name="_______________apu1">[2]INSUMOS!#REF!</definedName>
    <definedName name="______________apu1">[2]INSUMOS!#REF!</definedName>
    <definedName name="_____________apu1">[2]INSUMOS!#REF!</definedName>
    <definedName name="____________apu1">[2]INSUMOS!#REF!</definedName>
    <definedName name="___________apu1">[2]INSUMOS!#REF!</definedName>
    <definedName name="__________apu1">[2]INSUMOS!#REF!</definedName>
    <definedName name="_________apu1">[2]INSUMOS!#REF!</definedName>
    <definedName name="________apu1">[2]INSUMOS!#REF!</definedName>
    <definedName name="_______apu1">[2]INSUMOS!#REF!</definedName>
    <definedName name="______apu1">[2]INSUMOS!#REF!</definedName>
    <definedName name="_____apu1">[2]INSUMOS!#REF!</definedName>
    <definedName name="____apu1">[2]INSUMOS!#REF!</definedName>
    <definedName name="___apu1">[2]INSUMOS!#REF!</definedName>
    <definedName name="__apu1">[2]INSUMOS!#REF!</definedName>
    <definedName name="_A16400" localSheetId="6">#REF!</definedName>
    <definedName name="_A16400">#REF!</definedName>
    <definedName name="_apu1">[2]INSUMOS!#REF!</definedName>
    <definedName name="_Key1" hidden="1">[2]INSUMOS!#REF!</definedName>
    <definedName name="_Order1" hidden="1">255</definedName>
    <definedName name="_Sort" hidden="1">[2]INSUMOS!#REF!</definedName>
    <definedName name="a">[1]Insumos!#REF!</definedName>
    <definedName name="ACERO" localSheetId="6">#REF!</definedName>
    <definedName name="ACERO">#REF!</definedName>
    <definedName name="ACTIVOS" localSheetId="6">#REF!</definedName>
    <definedName name="ACTIVOS">#REF!</definedName>
    <definedName name="adfasdfsa">[1]Insumos!#REF!</definedName>
    <definedName name="adfasfadfa">[1]Insumos!#REF!</definedName>
    <definedName name="ADMON" localSheetId="6">#REF!</definedName>
    <definedName name="ADMON">#REF!</definedName>
    <definedName name="adsfadsfasdfafdasfdasfd">[2]INSUMOS!#REF!</definedName>
    <definedName name="adsfadsfasfasdfasfdasdfadsfdsafdsa">[1]Insumos!#REF!</definedName>
    <definedName name="afdaffaf">[1]Insumos!#REF!</definedName>
    <definedName name="AGUA">[3]INSUMOS!$D$4</definedName>
    <definedName name="ALAMB">[3]INSUMOS!$D$169</definedName>
    <definedName name="ALAMBRE" localSheetId="6">#REF!</definedName>
    <definedName name="ALAMBRE">#REF!</definedName>
    <definedName name="ANDENESV" localSheetId="6">#REF!</definedName>
    <definedName name="ANDENESV">#REF!</definedName>
    <definedName name="ANTISB">[3]INSUMOS!$D$181</definedName>
    <definedName name="apu">[1]Insumos!#REF!</definedName>
    <definedName name="APUS">[4]APU!$A:$H</definedName>
    <definedName name="_xlnm.Extract" localSheetId="6">#REF!</definedName>
    <definedName name="_xlnm.Extract">#REF!</definedName>
    <definedName name="_xlnm.Print_Area" localSheetId="1">APU!$A$1:$H$116</definedName>
    <definedName name="_xlnm.Print_Area" localSheetId="3">'DESGLOSE AIU '!$A$1:$F$65</definedName>
    <definedName name="_xlnm.Print_Area" localSheetId="4">'DIAGRAMA DE GANTT'!$A$1:$M$31</definedName>
    <definedName name="_xlnm.Print_Area" localSheetId="6">'F.M '!$B$1:$G$39</definedName>
    <definedName name="_xlnm.Print_Area" localSheetId="0">'M. CANTIDADES'!$A$1:$H$29</definedName>
    <definedName name="_xlnm.Print_Area" localSheetId="2">PRESUPUESTO!$A$1:$H$32</definedName>
    <definedName name="_xlnm.Print_Area" localSheetId="5">'PROGRAMA DE INVERSION'!$A$1:$N$32</definedName>
    <definedName name="ARENA" localSheetId="6">#REF!</definedName>
    <definedName name="ARENA">#REF!</definedName>
    <definedName name="Arial" localSheetId="6">#REF!</definedName>
    <definedName name="Arial">#REF!</definedName>
    <definedName name="asdfadsfadsfafda">[1]Insumos!#REF!</definedName>
    <definedName name="asdfasdf">[2]INSUMOS!#REF!</definedName>
    <definedName name="AYU" localSheetId="6">#REF!</definedName>
    <definedName name="AYU">#REF!</definedName>
    <definedName name="b">[1]Insumos!#REF!</definedName>
    <definedName name="BASE" localSheetId="6">#REF!</definedName>
    <definedName name="BASE">#REF!</definedName>
    <definedName name="Base_datos_IM">[1]Insumos!#REF!</definedName>
    <definedName name="_xlnm.Database">[1]Insumos!#REF!</definedName>
    <definedName name="BASEGRAV" localSheetId="6">#REF!</definedName>
    <definedName name="BASEGRAV">#REF!</definedName>
    <definedName name="BD_COD" localSheetId="6">#REF!</definedName>
    <definedName name="BD_COD">#REF!</definedName>
    <definedName name="BD_DIL" localSheetId="6">#REF!</definedName>
    <definedName name="BD_DIL">#REF!</definedName>
    <definedName name="BORDE1">#N/A</definedName>
    <definedName name="CANGURO" localSheetId="6">#REF!</definedName>
    <definedName name="CANGURO">#REF!</definedName>
    <definedName name="Capitulo">[5]Capitulos!$B$1:$B$65536</definedName>
    <definedName name="CEM">[3]INSUMOS!$D$275</definedName>
    <definedName name="CEMENTO" localSheetId="6">#REF!</definedName>
    <definedName name="CEMENTO">#REF!</definedName>
    <definedName name="cesped">[6]Mater!#REF!</definedName>
    <definedName name="COMPRE" localSheetId="6">#REF!</definedName>
    <definedName name="COMPRE">#REF!</definedName>
    <definedName name="CONCRETO25" localSheetId="6">#REF!</definedName>
    <definedName name="CONCRETO25">#REF!</definedName>
    <definedName name="Concreto2500v" localSheetId="6">#REF!</definedName>
    <definedName name="Concreto2500v">#REF!</definedName>
    <definedName name="CONCRETO3" localSheetId="6">#REF!</definedName>
    <definedName name="CONCRETO3">#REF!</definedName>
    <definedName name="concreto5" localSheetId="6">#REF!</definedName>
    <definedName name="concreto5">#REF!</definedName>
    <definedName name="Concreto5500v" localSheetId="6">#REF!</definedName>
    <definedName name="Concreto5500v">#REF!</definedName>
    <definedName name="concretomuro" localSheetId="6">#REF!</definedName>
    <definedName name="concretomuro">#REF!</definedName>
    <definedName name="_xlnm.Criteria">[2]INSUMOS!#REF!</definedName>
    <definedName name="Criterios_IM">[2]INSUMOS!#REF!</definedName>
    <definedName name="Cronograma">[2]INSUMOS!#REF!</definedName>
    <definedName name="CUAD" localSheetId="6">#REF!</definedName>
    <definedName name="CUAD">#REF!</definedName>
    <definedName name="Cuadrilla">'[5]Mano Obra'!$B$1:$B$65536</definedName>
    <definedName name="DEMOLICIONANDEN" localSheetId="6">#REF!</definedName>
    <definedName name="DEMOLICIONANDEN">#REF!</definedName>
    <definedName name="demolicionladrillo" localSheetId="6">#REF!</definedName>
    <definedName name="demolicionladrillo">#REF!</definedName>
    <definedName name="DEMOLICIONMURO" localSheetId="6">#REF!</definedName>
    <definedName name="DEMOLICIONMURO">#REF!</definedName>
    <definedName name="demolicionpav" localSheetId="6">#REF!</definedName>
    <definedName name="demolicionpav">#REF!</definedName>
    <definedName name="DesgAIU">[7]APU!$A:$H</definedName>
    <definedName name="dfasfdasdfadsfasdfas">[1]Insumos!#REF!</definedName>
    <definedName name="DIA" localSheetId="6">#REF!</definedName>
    <definedName name="DIA">#REF!</definedName>
    <definedName name="espejo">[1]Insumos!#REF!</definedName>
    <definedName name="ESTACA" localSheetId="6">#REF!</definedName>
    <definedName name="ESTACA">#REF!</definedName>
    <definedName name="excavaconglomerado" localSheetId="6">#REF!</definedName>
    <definedName name="excavaconglomerado">#REF!</definedName>
    <definedName name="EXCAVAMANOV" localSheetId="6">#REF!</definedName>
    <definedName name="EXCAVAMANOV">#REF!</definedName>
    <definedName name="EXCAVAMAQUINAV" localSheetId="6">#REF!</definedName>
    <definedName name="EXCAVAMAQUINAV">#REF!</definedName>
    <definedName name="EXCAVATIERRA" localSheetId="6">#REF!</definedName>
    <definedName name="EXCAVATIERRA">#REF!</definedName>
    <definedName name="EXPL" localSheetId="6">#REF!</definedName>
    <definedName name="EXPL">#REF!</definedName>
    <definedName name="filtrov" localSheetId="6">#REF!</definedName>
    <definedName name="filtrov">#REF!</definedName>
    <definedName name="FORMA" localSheetId="6">#REF!</definedName>
    <definedName name="FORMA">#REF!</definedName>
    <definedName name="GALON" localSheetId="6">#REF!</definedName>
    <definedName name="GALON">#REF!</definedName>
    <definedName name="GEO" localSheetId="6">#REF!</definedName>
    <definedName name="GEO">#REF!</definedName>
    <definedName name="GRAVILLA" localSheetId="6">#REF!</definedName>
    <definedName name="GRAVILLA">#REF!</definedName>
    <definedName name="h" localSheetId="6">#REF!</definedName>
    <definedName name="h">#REF!</definedName>
    <definedName name="hierro60v" localSheetId="6">#REF!</definedName>
    <definedName name="hierro60v">#REF!</definedName>
    <definedName name="HMEN" localSheetId="6">#REF!</definedName>
    <definedName name="HMEN">#REF!</definedName>
    <definedName name="i">#REF!</definedName>
    <definedName name="IMP" localSheetId="6">#REF!</definedName>
    <definedName name="IMP">#REF!</definedName>
    <definedName name="inf" localSheetId="6">#REF!</definedName>
    <definedName name="inf">#REF!</definedName>
    <definedName name="INSUMOS">#N/A</definedName>
    <definedName name="Lavamanos">[1]Insumos!#REF!</definedName>
    <definedName name="leo" localSheetId="6">#REF!</definedName>
    <definedName name="leo">#REF!</definedName>
    <definedName name="Lista" localSheetId="6">#REF!</definedName>
    <definedName name="Lista">#REF!</definedName>
    <definedName name="LLANTAS" localSheetId="6">#REF!</definedName>
    <definedName name="LLANTAS">#REF!</definedName>
    <definedName name="llenov" localSheetId="6">#REF!</definedName>
    <definedName name="llenov">#REF!</definedName>
    <definedName name="LOCALIZACIONV" localSheetId="6">#REF!</definedName>
    <definedName name="LOCALIZACIONV">#REF!</definedName>
    <definedName name="localizamuro" localSheetId="6">#REF!</definedName>
    <definedName name="localizamuro">#REF!</definedName>
    <definedName name="MALLA" localSheetId="6">#REF!</definedName>
    <definedName name="MALLA">#REF!</definedName>
    <definedName name="Maquinaria">'[5]Maqui Equip'!$B$1:$B$65536</definedName>
    <definedName name="Materiales" localSheetId="6">#REF!</definedName>
    <definedName name="Materiales">#REF!</definedName>
    <definedName name="MDC" localSheetId="6">#REF!</definedName>
    <definedName name="MDC">#REF!</definedName>
    <definedName name="MEZCLADORA" localSheetId="6">#REF!</definedName>
    <definedName name="MEZCLADORA">#REF!</definedName>
    <definedName name="MOTO" localSheetId="6">#REF!</definedName>
    <definedName name="MOTO">#REF!</definedName>
    <definedName name="motosierra">[6]Mater!#REF!</definedName>
    <definedName name="OFI" localSheetId="6">#REF!</definedName>
    <definedName name="OFI">#REF!</definedName>
    <definedName name="OTROS" localSheetId="6">#REF!</definedName>
    <definedName name="OTROS">#REF!</definedName>
    <definedName name="PARTE1" localSheetId="6">#REF!</definedName>
    <definedName name="PARTE1">#REF!</definedName>
    <definedName name="pavimento" localSheetId="6">#REF!</definedName>
    <definedName name="pavimento">#REF!</definedName>
    <definedName name="PREST" localSheetId="6">#REF!</definedName>
    <definedName name="PREST">#REF!</definedName>
    <definedName name="PROPONE" localSheetId="6">#REF!</definedName>
    <definedName name="PROPONE">#REF!</definedName>
    <definedName name="PUNT">[3]INSUMOS!$D$688</definedName>
    <definedName name="qdefqfqwreqwerqw">[1]Insumos!#REF!</definedName>
    <definedName name="RAJON" localSheetId="6">#REF!</definedName>
    <definedName name="RAJON">#REF!</definedName>
    <definedName name="RECEBO" localSheetId="6">#REF!</definedName>
    <definedName name="RECEBO">#REF!</definedName>
    <definedName name="RETIROV" localSheetId="6">#REF!</definedName>
    <definedName name="RETIROV">#REF!</definedName>
    <definedName name="RETRO" localSheetId="6">#REF!</definedName>
    <definedName name="RETRO">#REF!</definedName>
    <definedName name="SARDINELV" localSheetId="6">#REF!</definedName>
    <definedName name="SARDINELV">#REF!</definedName>
    <definedName name="soladov" localSheetId="6">#REF!</definedName>
    <definedName name="soladov">#REF!</definedName>
    <definedName name="SUBBASE" localSheetId="6">#REF!</definedName>
    <definedName name="SUBBASE">#REF!</definedName>
    <definedName name="TABLA">[3]INSUMOS!$D$793</definedName>
    <definedName name="TANQUE" localSheetId="6">#REF!</definedName>
    <definedName name="TANQUE">#REF!</definedName>
    <definedName name="TERMINADORA" localSheetId="6">#REF!</definedName>
    <definedName name="TERMINADORA">#REF!</definedName>
    <definedName name="TEST1" localSheetId="6">#REF!</definedName>
    <definedName name="TEST1">#REF!</definedName>
    <definedName name="TOPO" localSheetId="6">#REF!</definedName>
    <definedName name="TOPO">#REF!</definedName>
    <definedName name="TRAB">[3]INSUMOS!$D$932</definedName>
    <definedName name="TUBO" localSheetId="6">#REF!</definedName>
    <definedName name="TUBO">#REF!</definedName>
    <definedName name="Unidades">[5]Unidades!$A$1:$A$65536</definedName>
    <definedName name="UTIL" localSheetId="6">#REF!</definedName>
    <definedName name="UTIL">#REF!</definedName>
    <definedName name="VIBRA">[3]INSUMOS!$D$1404</definedName>
    <definedName name="VIBRADOR" localSheetId="6">#REF!</definedName>
    <definedName name="VIBRADOR">#REF!</definedName>
    <definedName name="VIBRO" localSheetId="6">#REF!</definedName>
    <definedName name="VIBRO">#REF!</definedName>
    <definedName name="VOLQUETA" localSheetId="6">#REF!</definedName>
    <definedName name="VOLQUETA">#REF!</definedName>
    <definedName name="WW" localSheetId="6">#REF!</definedName>
    <definedName name="WW">#REF!</definedName>
    <definedName name="XXXXXX">#REF!</definedName>
    <definedName name="Z">[1]Insumos!#REF!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10" l="1"/>
  <c r="B31" i="10"/>
  <c r="B29" i="10"/>
  <c r="A8" i="13"/>
  <c r="B29" i="13"/>
  <c r="B30" i="13"/>
  <c r="B28" i="13"/>
  <c r="A64" i="8"/>
  <c r="A65" i="8"/>
  <c r="A63" i="8"/>
  <c r="G38" i="8"/>
  <c r="G20" i="3" l="1"/>
  <c r="G19" i="3"/>
  <c r="G78" i="3"/>
  <c r="G77" i="3"/>
  <c r="H28" i="6"/>
  <c r="E33" i="3" l="1"/>
  <c r="I29" i="6"/>
  <c r="I21" i="6"/>
  <c r="I31" i="6" l="1"/>
  <c r="I32" i="6" s="1"/>
  <c r="H18" i="6"/>
  <c r="D16" i="13" l="1"/>
  <c r="B16" i="13"/>
  <c r="A16" i="13"/>
  <c r="D15" i="13"/>
  <c r="B15" i="13"/>
  <c r="A15" i="13"/>
  <c r="B14" i="13"/>
  <c r="G56" i="8" l="1"/>
  <c r="E91" i="3" l="1"/>
  <c r="G91" i="3" s="1"/>
  <c r="G33" i="3"/>
  <c r="B8" i="12"/>
  <c r="G13" i="12"/>
  <c r="G30" i="12" s="1"/>
  <c r="G32" i="12" s="1"/>
  <c r="G33" i="12" s="1"/>
  <c r="D16" i="10" l="1"/>
  <c r="D15" i="10"/>
  <c r="B16" i="10"/>
  <c r="B15" i="10"/>
  <c r="B14" i="10"/>
  <c r="A8" i="10"/>
  <c r="A16" i="10"/>
  <c r="A15" i="10"/>
  <c r="H27" i="6" l="1"/>
  <c r="H17" i="6"/>
  <c r="H16" i="6"/>
  <c r="H24" i="6"/>
  <c r="A24" i="6"/>
  <c r="C23" i="6"/>
  <c r="H26" i="6"/>
  <c r="G97" i="3"/>
  <c r="H99" i="3" s="1"/>
  <c r="H72" i="3"/>
  <c r="B72" i="3"/>
  <c r="A72" i="3"/>
  <c r="H94" i="3"/>
  <c r="G76" i="3" s="1"/>
  <c r="G84" i="3"/>
  <c r="H88" i="3" s="1"/>
  <c r="M83" i="3"/>
  <c r="M82" i="3"/>
  <c r="M81" i="3"/>
  <c r="M80" i="3"/>
  <c r="M76" i="3"/>
  <c r="M75" i="3"/>
  <c r="H21" i="6" l="1"/>
  <c r="F12" i="1" s="1"/>
  <c r="H29" i="6"/>
  <c r="F13" i="1" s="1"/>
  <c r="H81" i="3"/>
  <c r="G101" i="3" s="1"/>
  <c r="G13" i="1" s="1"/>
  <c r="F16" i="13" l="1"/>
  <c r="H13" i="1"/>
  <c r="E16" i="13"/>
  <c r="E16" i="10"/>
  <c r="F16" i="10"/>
  <c r="D105" i="3"/>
  <c r="F105" i="3" s="1"/>
  <c r="D107" i="3"/>
  <c r="F107" i="3" s="1"/>
  <c r="D106" i="3"/>
  <c r="F106" i="3" s="1"/>
  <c r="G16" i="13" l="1"/>
  <c r="G16" i="10"/>
  <c r="H108" i="3"/>
  <c r="H110" i="3" s="1"/>
  <c r="N16" i="10" l="1"/>
  <c r="I16" i="10"/>
  <c r="M16" i="10"/>
  <c r="J16" i="10"/>
  <c r="L16" i="10"/>
  <c r="K16" i="10"/>
  <c r="M25" i="3"/>
  <c r="M24" i="3"/>
  <c r="M23" i="3"/>
  <c r="M22" i="3"/>
  <c r="M18" i="3"/>
  <c r="M17" i="3"/>
  <c r="E15" i="13" l="1"/>
  <c r="H36" i="3"/>
  <c r="G18" i="3" s="1"/>
  <c r="H30" i="3"/>
  <c r="H41" i="3"/>
  <c r="E15" i="8"/>
  <c r="B14" i="3"/>
  <c r="A8" i="8"/>
  <c r="F48" i="8"/>
  <c r="F43" i="8"/>
  <c r="A8" i="3"/>
  <c r="A66" i="3" s="1"/>
  <c r="A8" i="6"/>
  <c r="A14" i="3"/>
  <c r="C13" i="6"/>
  <c r="H14" i="3"/>
  <c r="B19" i="8" l="1"/>
  <c r="E19" i="8" s="1"/>
  <c r="E15" i="10"/>
  <c r="H23" i="3"/>
  <c r="G43" i="3" s="1"/>
  <c r="G12" i="1" s="1"/>
  <c r="H12" i="1" l="1"/>
  <c r="F15" i="13"/>
  <c r="G15" i="13" s="1"/>
  <c r="G18" i="13" s="1"/>
  <c r="D49" i="3"/>
  <c r="F49" i="3" s="1"/>
  <c r="D48" i="3"/>
  <c r="F48" i="3" s="1"/>
  <c r="D47" i="3"/>
  <c r="F47" i="3" s="1"/>
  <c r="G21" i="13" l="1"/>
  <c r="G20" i="13"/>
  <c r="F15" i="10"/>
  <c r="G15" i="10" s="1"/>
  <c r="H15" i="1"/>
  <c r="H18" i="1" s="1"/>
  <c r="H17" i="8" s="1"/>
  <c r="H50" i="3"/>
  <c r="H52" i="3" s="1"/>
  <c r="D47" i="8" l="1"/>
  <c r="D42" i="8"/>
  <c r="H20" i="1"/>
  <c r="H19" i="1"/>
  <c r="H21" i="1"/>
  <c r="M15" i="10"/>
  <c r="M19" i="10" s="1"/>
  <c r="L15" i="10"/>
  <c r="L19" i="10" s="1"/>
  <c r="K15" i="10"/>
  <c r="K19" i="10" s="1"/>
  <c r="J15" i="10"/>
  <c r="J19" i="10" s="1"/>
  <c r="I15" i="10"/>
  <c r="I19" i="10" s="1"/>
  <c r="N15" i="10"/>
  <c r="N19" i="10" s="1"/>
  <c r="E57" i="8"/>
  <c r="F22" i="8" s="1"/>
  <c r="G19" i="10"/>
  <c r="G21" i="10" l="1"/>
  <c r="F27" i="8"/>
  <c r="F19" i="8"/>
  <c r="F25" i="8"/>
  <c r="F26" i="8"/>
  <c r="F24" i="8"/>
  <c r="M22" i="10"/>
  <c r="M21" i="10"/>
  <c r="N21" i="10"/>
  <c r="N22" i="10"/>
  <c r="D43" i="8"/>
  <c r="D48" i="8"/>
  <c r="D55" i="8" s="1"/>
  <c r="K21" i="10"/>
  <c r="K22" i="10"/>
  <c r="I21" i="10"/>
  <c r="I22" i="10"/>
  <c r="L22" i="10"/>
  <c r="L21" i="10"/>
  <c r="J21" i="10"/>
  <c r="J22" i="10"/>
  <c r="G22" i="10"/>
  <c r="F56" i="8"/>
  <c r="D54" i="8" l="1"/>
  <c r="H23" i="1" l="1"/>
  <c r="G22" i="13" l="1"/>
  <c r="G23" i="13" s="1"/>
  <c r="G23" i="10"/>
  <c r="G24" i="10" s="1"/>
  <c r="H25" i="1"/>
  <c r="J26" i="1" l="1"/>
  <c r="G17" i="8"/>
  <c r="H15" i="10"/>
  <c r="H21" i="10"/>
  <c r="H16" i="10"/>
  <c r="H22" i="10"/>
  <c r="E36" i="8" l="1"/>
  <c r="F36" i="8" s="1"/>
  <c r="E30" i="8"/>
  <c r="F30" i="8" s="1"/>
  <c r="E31" i="8"/>
  <c r="F31" i="8" s="1"/>
  <c r="E29" i="8"/>
  <c r="E33" i="8"/>
  <c r="F33" i="8" s="1"/>
  <c r="E35" i="8"/>
  <c r="F35" i="8" s="1"/>
  <c r="E34" i="8"/>
  <c r="F34" i="8" s="1"/>
  <c r="H19" i="10"/>
  <c r="F29" i="8" l="1"/>
  <c r="F38" i="8" s="1"/>
  <c r="E38" i="8"/>
  <c r="H38" i="8" l="1"/>
  <c r="G19" i="13"/>
  <c r="D53" i="8"/>
  <c r="D56" i="8" s="1"/>
  <c r="E58" i="8" s="1"/>
  <c r="E59" i="8" s="1"/>
  <c r="G20" i="10"/>
  <c r="N20" i="10" l="1"/>
  <c r="N23" i="10" s="1"/>
  <c r="N24" i="10" s="1"/>
  <c r="L20" i="10"/>
  <c r="L23" i="10" s="1"/>
  <c r="L24" i="10" s="1"/>
  <c r="I20" i="10"/>
  <c r="I23" i="10" s="1"/>
  <c r="I24" i="10" s="1"/>
  <c r="H20" i="10"/>
  <c r="H23" i="10" s="1"/>
  <c r="H24" i="10" s="1"/>
  <c r="K20" i="10"/>
  <c r="K23" i="10" s="1"/>
  <c r="K24" i="10" s="1"/>
  <c r="J20" i="10"/>
  <c r="J23" i="10" s="1"/>
  <c r="J24" i="10" s="1"/>
  <c r="M20" i="10"/>
  <c r="M23" i="10" s="1"/>
  <c r="M24" i="10" s="1"/>
</calcChain>
</file>

<file path=xl/sharedStrings.xml><?xml version="1.0" encoding="utf-8"?>
<sst xmlns="http://schemas.openxmlformats.org/spreadsheetml/2006/main" count="466" uniqueCount="227">
  <si>
    <t>SECRETARIA DE PLANEACIÓN Y OBRA PÚBLICAS</t>
  </si>
  <si>
    <t>CÓDIGO</t>
  </si>
  <si>
    <t>SERIE Y SUBSERIE</t>
  </si>
  <si>
    <t>NIT. 800252922-2</t>
  </si>
  <si>
    <t>Modelo Integrado de Planeación y Gestión</t>
  </si>
  <si>
    <t>VERSIÓN</t>
  </si>
  <si>
    <t>PRESUPUESTO</t>
  </si>
  <si>
    <t>FECHA DEL FORMATO</t>
  </si>
  <si>
    <t>D/M/A</t>
  </si>
  <si>
    <t xml:space="preserve">PRESUPUESTO </t>
  </si>
  <si>
    <t>UND</t>
  </si>
  <si>
    <t>CANT</t>
  </si>
  <si>
    <t>V. UNITARIO</t>
  </si>
  <si>
    <t>V. TOTAL</t>
  </si>
  <si>
    <t>M3</t>
  </si>
  <si>
    <t>SUBTOTAL</t>
  </si>
  <si>
    <t>VALOR COSTO DIRECTO</t>
  </si>
  <si>
    <t>ADMINISTRACION</t>
  </si>
  <si>
    <t>IMPREVISTOS</t>
  </si>
  <si>
    <t>UTILIDAD</t>
  </si>
  <si>
    <t>VALOR COSTO INDIRECTO</t>
  </si>
  <si>
    <t>TOTAL PROYECTO</t>
  </si>
  <si>
    <t>SECRETARIO DE PLANEACION Y OBRAS PUBLICAS</t>
  </si>
  <si>
    <t>SAN MIGUEL - PUTUMAYO</t>
  </si>
  <si>
    <t>MEMORIA DE CANTIDADES</t>
  </si>
  <si>
    <t>ITEM</t>
  </si>
  <si>
    <t>UNIDAD</t>
  </si>
  <si>
    <t xml:space="preserve">DESCRIPCION </t>
  </si>
  <si>
    <t>ANCHO</t>
  </si>
  <si>
    <t>ALTO</t>
  </si>
  <si>
    <t>LONGITUD</t>
  </si>
  <si>
    <t>No. ELEM.</t>
  </si>
  <si>
    <t>TOTAL</t>
  </si>
  <si>
    <t xml:space="preserve"> </t>
  </si>
  <si>
    <t>ANALISIS DE PRECIOS UNITARIOS</t>
  </si>
  <si>
    <t xml:space="preserve">Unidad: </t>
  </si>
  <si>
    <t>I</t>
  </si>
  <si>
    <t>EQUIPO</t>
  </si>
  <si>
    <t>DESCRIPCIÓN</t>
  </si>
  <si>
    <t>Tipo</t>
  </si>
  <si>
    <t>Tarifa/Hora</t>
  </si>
  <si>
    <t>Rend</t>
  </si>
  <si>
    <t>V. Unitario.</t>
  </si>
  <si>
    <t>Herramienta menor</t>
  </si>
  <si>
    <t xml:space="preserve">        SUBTOTAL.</t>
  </si>
  <si>
    <t>II</t>
  </si>
  <si>
    <t>MATERIALES EN OBRA.</t>
  </si>
  <si>
    <t>Unidad</t>
  </si>
  <si>
    <t>Cant.</t>
  </si>
  <si>
    <t>Precio Unit.</t>
  </si>
  <si>
    <t>m3</t>
  </si>
  <si>
    <t xml:space="preserve">        SUBTOTAL </t>
  </si>
  <si>
    <t>III</t>
  </si>
  <si>
    <t>MANO DE OBRA.</t>
  </si>
  <si>
    <t>Prestac</t>
  </si>
  <si>
    <t>Rend.</t>
  </si>
  <si>
    <t>Ayudante</t>
  </si>
  <si>
    <t xml:space="preserve">        SUBTOTAL</t>
  </si>
  <si>
    <t>IV</t>
  </si>
  <si>
    <t>TRANSPORTE</t>
  </si>
  <si>
    <t>Cantidad</t>
  </si>
  <si>
    <t>Prec.Unitario</t>
  </si>
  <si>
    <t>Vr. Unitario</t>
  </si>
  <si>
    <t>M3/KM</t>
  </si>
  <si>
    <t>TOTAL COSTOS DIRECTOS.</t>
  </si>
  <si>
    <t>V</t>
  </si>
  <si>
    <t>COSTOS INDIRECTOS.</t>
  </si>
  <si>
    <t>%</t>
  </si>
  <si>
    <t xml:space="preserve">   COSTO DIRECTO</t>
  </si>
  <si>
    <t xml:space="preserve">    V. UNITARIO</t>
  </si>
  <si>
    <t>ADMINISTRACIÓN</t>
  </si>
  <si>
    <t>TOTAL COSTOS INDIRECTOS</t>
  </si>
  <si>
    <t>TOTAL PRECIO UNITARIO.</t>
  </si>
  <si>
    <t>SECRETARIA DE PLANEACIÓN Y OBRAS PÚBLICAS</t>
  </si>
  <si>
    <t>DESGLOSE A.I.U</t>
  </si>
  <si>
    <t>SALARIO PERSONAL ADMINISTRATIVO DE OBRA</t>
  </si>
  <si>
    <t>PERSONAL</t>
  </si>
  <si>
    <t xml:space="preserve">SUELDO BASICO </t>
  </si>
  <si>
    <t>FACTOR PRESTACIONAL</t>
  </si>
  <si>
    <t>SUELDO + PRESTACIONES</t>
  </si>
  <si>
    <t>Residente de Obra</t>
  </si>
  <si>
    <t xml:space="preserve">1. ADMINISTRACION </t>
  </si>
  <si>
    <t>1.1. PERSONAL ADMINISTRATIVO DE OBRA</t>
  </si>
  <si>
    <t>DEDICACION</t>
  </si>
  <si>
    <t>VALOR PARCIAL</t>
  </si>
  <si>
    <t>% SOBRE COSTO DIRECTO</t>
  </si>
  <si>
    <t>Polizas y legalizacion del contrato</t>
  </si>
  <si>
    <t>Comunicaciones</t>
  </si>
  <si>
    <t>Seguridad Industrial</t>
  </si>
  <si>
    <t>TOTAL ADMINISTRACION</t>
  </si>
  <si>
    <t>2. IMPREVISTOS</t>
  </si>
  <si>
    <t>DESCRIPCION</t>
  </si>
  <si>
    <t>PORCENTAJE</t>
  </si>
  <si>
    <t>TOTAL UTILIDAD</t>
  </si>
  <si>
    <t>3. UTILIDAD</t>
  </si>
  <si>
    <t>TOTAL COSTO DIRECTO A.I.U</t>
  </si>
  <si>
    <t>RESUMEN</t>
  </si>
  <si>
    <t xml:space="preserve">ADMINISTRACION </t>
  </si>
  <si>
    <t>COSTO DIRECTO</t>
  </si>
  <si>
    <t>COSTO INDIRECTO (32%)</t>
  </si>
  <si>
    <t>TOTAL OBRA</t>
  </si>
  <si>
    <t>ARQ. GUILLERMO YAMID VALLEJOS BENAVIDES</t>
  </si>
  <si>
    <t xml:space="preserve"> VALLEJOS BENAVIDES</t>
  </si>
  <si>
    <t xml:space="preserve">     ARQ. GUILLERMO  YAMID </t>
  </si>
  <si>
    <t xml:space="preserve">Motoniveladora </t>
  </si>
  <si>
    <t>ALQUILER EQUIPOS</t>
  </si>
  <si>
    <t>TROMPO</t>
  </si>
  <si>
    <t>capa 2 bultos dia</t>
  </si>
  <si>
    <t>VIBRO</t>
  </si>
  <si>
    <t>alquiler dia</t>
  </si>
  <si>
    <t xml:space="preserve">COSTOS PUESTO EN ZONA RURAL DISPERSA </t>
  </si>
  <si>
    <t>CEMENTO</t>
  </si>
  <si>
    <t>bulto 50Kg, con transpr</t>
  </si>
  <si>
    <t>ARENA</t>
  </si>
  <si>
    <t>viaje de volqueta 5 M3</t>
  </si>
  <si>
    <t>TRITURADO</t>
  </si>
  <si>
    <t>MATERIAL DE RIO CRUDO</t>
  </si>
  <si>
    <t>viaje de volqueta 7 M3</t>
  </si>
  <si>
    <t>ALQUILER MAQUINARIA</t>
  </si>
  <si>
    <t>MOTONIVELADORA</t>
  </si>
  <si>
    <t>RETROEXCAVADORA</t>
  </si>
  <si>
    <t>VIBROCOMPACTADOR</t>
  </si>
  <si>
    <t>PAJARITA</t>
  </si>
  <si>
    <t>1 Hr</t>
  </si>
  <si>
    <t>CARRO TANQUE</t>
  </si>
  <si>
    <t>Conformación de la calzada existente</t>
  </si>
  <si>
    <t>M2</t>
  </si>
  <si>
    <t>vibrocompatador</t>
  </si>
  <si>
    <t>DIA</t>
  </si>
  <si>
    <t>KM</t>
  </si>
  <si>
    <t>Suministro, instalación y compactación con relleno E=0,15m</t>
  </si>
  <si>
    <t>Material de rio crudo</t>
  </si>
  <si>
    <t>ING. EDISON FIGUEROA ORTIZ</t>
  </si>
  <si>
    <t>PROFESIONAL DE APOYO SECRETARÍA DE PLANEACIÓN</t>
  </si>
  <si>
    <t>MESES</t>
  </si>
  <si>
    <t>Transporte material para suelo</t>
  </si>
  <si>
    <t>CODIGO</t>
  </si>
  <si>
    <t>SEMANA 1</t>
  </si>
  <si>
    <t>SEMANA 2</t>
  </si>
  <si>
    <t>SEMANA 3</t>
  </si>
  <si>
    <t>SEMANA 4</t>
  </si>
  <si>
    <t>CANTIDAD</t>
  </si>
  <si>
    <t>V/UNITARIO</t>
  </si>
  <si>
    <t>V/TOTAL</t>
  </si>
  <si>
    <t>TOTAL COSTO DIRECTO OBRA</t>
  </si>
  <si>
    <t>TOTAL COSTO INDIRECTO OBRA</t>
  </si>
  <si>
    <t>MANTENIMIENTO Y MEJORAMIENTO</t>
  </si>
  <si>
    <t>FACTOR PRESTACIONAL PARA PERSONAL PROFESIONAL, ADMINISTRATIVO Y TECNICO</t>
  </si>
  <si>
    <t>A.</t>
  </si>
  <si>
    <t>VALOR BASE (Sueldo)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</si>
  <si>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</si>
  <si>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</si>
  <si>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</si>
  <si>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</si>
  <si>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</si>
  <si>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</si>
  <si>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</si>
  <si>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</si>
  <si>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</si>
  <si>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</si>
  <si>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</si>
  <si>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Caja de Compensación</t>
  </si>
  <si>
    <t>% A</t>
  </si>
  <si>
    <t>e.</t>
  </si>
  <si>
    <t>SENA</t>
  </si>
  <si>
    <t>f.</t>
  </si>
  <si>
    <t>ICBF</t>
  </si>
  <si>
    <t>g.</t>
  </si>
  <si>
    <t>Sistema de seguridad social : Salud</t>
  </si>
  <si>
    <t>h.</t>
  </si>
  <si>
    <t>Sistema de seguridad social : Pensiòn</t>
  </si>
  <si>
    <t>i.</t>
  </si>
  <si>
    <t>ARP personal en obra</t>
  </si>
  <si>
    <t>j.</t>
  </si>
  <si>
    <t>ARP personal en oficina</t>
  </si>
  <si>
    <t>k.</t>
  </si>
  <si>
    <t>Vacaciones</t>
  </si>
  <si>
    <t>(15/360*100)</t>
  </si>
  <si>
    <t>l.</t>
  </si>
  <si>
    <t>Ausencias justificadas</t>
  </si>
  <si>
    <t>(3/360*100)</t>
  </si>
  <si>
    <t>m.</t>
  </si>
  <si>
    <t>Auxilio de transporte personal sueldo  &lt;  $ 923.000</t>
  </si>
  <si>
    <t>n.</t>
  </si>
  <si>
    <t>Indemnizaciones</t>
  </si>
  <si>
    <t>o</t>
  </si>
  <si>
    <t xml:space="preserve">Subsidio familiar </t>
  </si>
  <si>
    <t>p</t>
  </si>
  <si>
    <t xml:space="preserve">Bonoficación rereación </t>
  </si>
  <si>
    <t>C.</t>
  </si>
  <si>
    <t>SUMA (A + B)</t>
  </si>
  <si>
    <t>E.</t>
  </si>
  <si>
    <t xml:space="preserve">FACTOR PRESTACIONAL </t>
  </si>
  <si>
    <t>FACTOR PRESTACIONAL FINAL</t>
  </si>
  <si>
    <t>TOTAL JORNAL</t>
  </si>
  <si>
    <t>valor max</t>
  </si>
  <si>
    <t>SEMANA 5</t>
  </si>
  <si>
    <t>SEMANA 6</t>
  </si>
  <si>
    <t>DIFR</t>
  </si>
  <si>
    <t>Retefuente</t>
  </si>
  <si>
    <t>Servicios (reteica) contratos de obra, y consultorias</t>
  </si>
  <si>
    <t xml:space="preserve">Contribucion ciudadana </t>
  </si>
  <si>
    <t>ESTAMPILLAS</t>
  </si>
  <si>
    <t>Estampilla para el bienestar del adulto mayor</t>
  </si>
  <si>
    <t xml:space="preserve">estampilla procultura </t>
  </si>
  <si>
    <t>estampilla para justicia</t>
  </si>
  <si>
    <t>tasa prodeporte contrato de menor cuantia desde 28 a 280 SLMV</t>
  </si>
  <si>
    <t>Edicion de informes papeleria Fotografias Fotocopias y reproducciones</t>
  </si>
  <si>
    <t>SEM 1</t>
  </si>
  <si>
    <t>SEM 2</t>
  </si>
  <si>
    <t>SEM 3</t>
  </si>
  <si>
    <t>SEM 4</t>
  </si>
  <si>
    <t>SEM 5</t>
  </si>
  <si>
    <t>SEM 6</t>
  </si>
  <si>
    <t>TOTAL IMPREVISTOS</t>
  </si>
  <si>
    <t>Sector VIA SAN CARLOS PUNTO INICIAL Lat   0°17'37.76"N - Long 76°51'31.09"O  -  PUNTO FINAL Lat 0°17'45.22"N - Long 76°51'1.96"O</t>
  </si>
  <si>
    <t>Vereda LA CANDELARIA PUNTO INICIAL Lat 0°19'6.66"N - Long 76°59'10.08"O  -  PUNTO FINAL Lat 0°18'47.79"N - Long 76°59'16.96"O</t>
  </si>
  <si>
    <t>Vereda El Aguila - Sector LOS POMOS PUNTO INICIAL Lat 0°17'8.64"N - Long  76°49'10.91"O  -  PUNTO FINAL Lat 0°16'57.98"N - Long 76°49'15.78"O</t>
  </si>
  <si>
    <t>Tecnico, tegnolo ingeniero arquitecto o afines Residente de Obra</t>
  </si>
  <si>
    <t xml:space="preserve">1.2. COSTOS DEL PROCESO </t>
  </si>
  <si>
    <t>1.3. GASTOS DE OBRA</t>
  </si>
  <si>
    <t>1.4 IMPUESTOS DE OBRA</t>
  </si>
  <si>
    <t>COSTO TOTAL</t>
  </si>
  <si>
    <t>alquiler parqueadero o patio para maquinas con vigilancia</t>
  </si>
  <si>
    <t>DIAGRAMA DE GANTT</t>
  </si>
  <si>
    <t>FLUJO DE INVERSION</t>
  </si>
  <si>
    <t>MANTENIMIENTO PREVENTIVO Y RUTINARIO DEL TRAMOS CRITICOS ENTRE LA VIA TERCIARIA DE LA VEREDA SAN CARLOS Y LA VEREDA AFILADOR DEL MUNICIPIO DE SAN MIGUEL PUTUMAYO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</si>
</sst>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[$$-240A]\ * #,##0.00_ ;_-[$$-240A]\ * \-#,##0.00\ ;_-[$$-240A]\ * &quot;-&quot;??_ ;_-@_ "/>
    <numFmt numFmtId="166" formatCode="_-[$$-240A]\ * #,##0_ ;_-[$$-240A]\ * \-#,##0\ ;_-[$$-240A]\ * &quot;-&quot;??_ ;_-@_ "/>
    <numFmt numFmtId="167" formatCode="#,##0.0"/>
    <numFmt numFmtId="168" formatCode="_-&quot;$&quot;* #,##0.00_-;\-&quot;$&quot;* #,##0.00_-;_-&quot;$&quot;* &quot;-&quot;_-;_-@_-"/>
    <numFmt numFmtId="169" formatCode="_(&quot;$&quot;\ * #,##0.00_);_(&quot;$&quot;\ * \(#,##0.00\);_(&quot;$&quot;\ * &quot;-&quot;??_);_(@_)"/>
    <numFmt numFmtId="170" formatCode="_ &quot;$&quot;\ * #,##0.00_ ;_ &quot;$&quot;\ * \-#,##0.00_ ;_ &quot;$&quot;\ * &quot;-&quot;??_ ;_ @_ "/>
    <numFmt numFmtId="171" formatCode="0.000000000000000000%"/>
    <numFmt numFmtId="172" formatCode="0.0%"/>
    <numFmt numFmtId="173" formatCode="_-[$$-80A]* #,##0.00_-;\-[$$-80A]* #,##0.00_-;_-[$$-80A]* &quot;-&quot;??_-;_-@_-"/>
    <numFmt numFmtId="174" formatCode="_-[$$-240A]\ * #,##0.00_-;\-[$$-240A]\ * #,##0.00_-;_-[$$-240A]\ * &quot;-&quot;??_-;_-@_-"/>
    <numFmt numFmtId="175" formatCode="_-&quot;$&quot;* #,##0_-;\-&quot;$&quot;* #,##0_-;_-&quot;$&quot;* &quot;-&quot;??_-;_-@_-"/>
    <numFmt numFmtId="176" formatCode="_-* #,##0\ _€_-;\-* #,##0\ _€_-;_-* &quot;-&quot;??\ _€_-;_-@_-"/>
    <numFmt numFmtId="177" formatCode="_(&quot;$&quot;\ * #,##0_);_(&quot;$&quot;\ * \(#,##0\);_(&quot;$&quot;\ * &quot;-&quot;??_);_(@_)"/>
    <numFmt numFmtId="178" formatCode="0.00000000000000%"/>
    <numFmt numFmtId="179" formatCode="0.0000000%"/>
    <numFmt numFmtId="180" formatCode="_-&quot;$&quot;* #,##0.00_-;\-&quot;$&quot;* #,##0.00_-;_-&quot;$&quot;* &quot;-&quot;??_-;_-@_-"/>
    <numFmt numFmtId="181" formatCode="0.000000%"/>
    <numFmt numFmtId="182" formatCode="0.000"/>
    <numFmt numFmtId="183" formatCode="0.000000000000"/>
    <numFmt numFmtId="184" formatCode="#,##0.0000"/>
    <numFmt numFmtId="185" formatCode="_-* #,##0.00\ _€_-;\-* #,##0.00\ _€_-;_-* &quot;-&quot;??\ _€_-;_-@_-"/>
    <numFmt numFmtId="186" formatCode="#,##0.0000000000000_ ;\-#,##0.0000000000000\ "/>
    <numFmt numFmtId="187" formatCode="_-[$$-240A]\ * #,##0.00000000_ ;_-[$$-240A]\ * \-#,##0.00000000\ ;_-[$$-240A]\ * &quot;-&quot;??_ ;_-@_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11"/>
      <color rgb="FFFF0000"/>
      <name val="Arial Narrow"/>
      <family val="2"/>
    </font>
    <font>
      <b/>
      <i/>
      <sz val="11"/>
      <color theme="1"/>
      <name val="Arial Narrow"/>
      <family val="2"/>
    </font>
    <font>
      <sz val="8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4" fillId="0" borderId="0"/>
    <xf numFmtId="18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</cellStyleXfs>
  <cellXfs count="654">
    <xf numFmtId="0" fontId="0" fillId="0" borderId="0" xfId="0"/>
    <xf numFmtId="0" fontId="6" fillId="0" borderId="0" xfId="4" applyFont="1"/>
    <xf numFmtId="0" fontId="6" fillId="2" borderId="5" xfId="4" applyFont="1" applyFill="1" applyBorder="1"/>
    <xf numFmtId="0" fontId="6" fillId="2" borderId="0" xfId="4" applyFont="1" applyFill="1"/>
    <xf numFmtId="0" fontId="6" fillId="2" borderId="6" xfId="4" applyFont="1" applyFill="1" applyBorder="1"/>
    <xf numFmtId="0" fontId="6" fillId="2" borderId="1" xfId="4" applyFont="1" applyFill="1" applyBorder="1"/>
    <xf numFmtId="4" fontId="6" fillId="2" borderId="1" xfId="4" applyNumberFormat="1" applyFont="1" applyFill="1" applyBorder="1"/>
    <xf numFmtId="164" fontId="6" fillId="2" borderId="1" xfId="3" applyNumberFormat="1" applyFont="1" applyFill="1" applyBorder="1"/>
    <xf numFmtId="4" fontId="6" fillId="2" borderId="6" xfId="4" applyNumberFormat="1" applyFont="1" applyFill="1" applyBorder="1"/>
    <xf numFmtId="2" fontId="6" fillId="2" borderId="6" xfId="4" applyNumberFormat="1" applyFont="1" applyFill="1" applyBorder="1"/>
    <xf numFmtId="0" fontId="6" fillId="2" borderId="8" xfId="4" applyFont="1" applyFill="1" applyBorder="1"/>
    <xf numFmtId="0" fontId="6" fillId="2" borderId="9" xfId="4" applyFont="1" applyFill="1" applyBorder="1"/>
    <xf numFmtId="4" fontId="6" fillId="2" borderId="0" xfId="4" applyNumberFormat="1" applyFont="1" applyFill="1"/>
    <xf numFmtId="0" fontId="5" fillId="2" borderId="1" xfId="4" applyFont="1" applyFill="1" applyBorder="1" applyAlignment="1">
      <alignment horizontal="center"/>
    </xf>
    <xf numFmtId="2" fontId="6" fillId="2" borderId="1" xfId="4" applyNumberFormat="1" applyFont="1" applyFill="1" applyBorder="1"/>
    <xf numFmtId="3" fontId="6" fillId="2" borderId="1" xfId="4" applyNumberFormat="1" applyFont="1" applyFill="1" applyBorder="1"/>
    <xf numFmtId="9" fontId="6" fillId="2" borderId="1" xfId="4" applyNumberFormat="1" applyFont="1" applyFill="1" applyBorder="1"/>
    <xf numFmtId="167" fontId="6" fillId="2" borderId="1" xfId="4" applyNumberFormat="1" applyFont="1" applyFill="1" applyBorder="1"/>
    <xf numFmtId="0" fontId="5" fillId="2" borderId="0" xfId="4" applyFont="1" applyFill="1"/>
    <xf numFmtId="4" fontId="5" fillId="2" borderId="0" xfId="4" applyNumberFormat="1" applyFont="1" applyFill="1"/>
    <xf numFmtId="165" fontId="6" fillId="2" borderId="6" xfId="1" applyNumberFormat="1" applyFont="1" applyFill="1" applyBorder="1"/>
    <xf numFmtId="0" fontId="6" fillId="2" borderId="11" xfId="4" applyFont="1" applyFill="1" applyBorder="1"/>
    <xf numFmtId="4" fontId="6" fillId="2" borderId="11" xfId="4" applyNumberFormat="1" applyFont="1" applyFill="1" applyBorder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2" borderId="0" xfId="4" applyFont="1" applyFill="1" applyAlignment="1">
      <alignment horizontal="center" vertical="center"/>
    </xf>
    <xf numFmtId="0" fontId="6" fillId="2" borderId="0" xfId="4" applyFont="1" applyFill="1" applyAlignment="1">
      <alignment horizontal="center"/>
    </xf>
    <xf numFmtId="0" fontId="6" fillId="2" borderId="6" xfId="4" applyFont="1" applyFill="1" applyBorder="1" applyAlignment="1">
      <alignment horizontal="center"/>
    </xf>
    <xf numFmtId="165" fontId="6" fillId="2" borderId="1" xfId="1" applyNumberFormat="1" applyFont="1" applyFill="1" applyBorder="1"/>
    <xf numFmtId="170" fontId="6" fillId="2" borderId="11" xfId="5" applyNumberFormat="1" applyFont="1" applyFill="1" applyBorder="1" applyAlignment="1">
      <alignment horizontal="center" vertical="center"/>
    </xf>
    <xf numFmtId="2" fontId="6" fillId="2" borderId="12" xfId="4" applyNumberFormat="1" applyFont="1" applyFill="1" applyBorder="1"/>
    <xf numFmtId="42" fontId="6" fillId="2" borderId="1" xfId="3" applyFont="1" applyFill="1" applyBorder="1" applyAlignment="1">
      <alignment horizontal="center"/>
    </xf>
    <xf numFmtId="2" fontId="6" fillId="2" borderId="1" xfId="4" applyNumberFormat="1" applyFont="1" applyFill="1" applyBorder="1" applyAlignment="1">
      <alignment horizontal="center"/>
    </xf>
    <xf numFmtId="3" fontId="6" fillId="2" borderId="1" xfId="4" applyNumberFormat="1" applyFont="1" applyFill="1" applyBorder="1" applyAlignment="1">
      <alignment horizontal="center"/>
    </xf>
    <xf numFmtId="4" fontId="5" fillId="2" borderId="0" xfId="4" applyNumberFormat="1" applyFont="1" applyFill="1" applyAlignment="1">
      <alignment horizontal="center" vertical="center"/>
    </xf>
    <xf numFmtId="4" fontId="6" fillId="2" borderId="11" xfId="5" applyNumberFormat="1" applyFont="1" applyFill="1" applyBorder="1" applyAlignment="1">
      <alignment horizontal="center" vertical="center"/>
    </xf>
    <xf numFmtId="0" fontId="6" fillId="2" borderId="2" xfId="4" applyFont="1" applyFill="1" applyBorder="1" applyAlignment="1">
      <alignment horizontal="center"/>
    </xf>
    <xf numFmtId="4" fontId="6" fillId="2" borderId="2" xfId="4" applyNumberFormat="1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/>
    </xf>
    <xf numFmtId="4" fontId="6" fillId="2" borderId="1" xfId="4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wrapText="1"/>
    </xf>
    <xf numFmtId="169" fontId="7" fillId="0" borderId="0" xfId="0" applyNumberFormat="1" applyFont="1"/>
    <xf numFmtId="0" fontId="7" fillId="0" borderId="1" xfId="0" applyFont="1" applyBorder="1"/>
    <xf numFmtId="166" fontId="7" fillId="0" borderId="0" xfId="0" applyNumberFormat="1" applyFont="1"/>
    <xf numFmtId="171" fontId="7" fillId="0" borderId="0" xfId="0" applyNumberFormat="1" applyFont="1"/>
    <xf numFmtId="0" fontId="8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right"/>
    </xf>
    <xf numFmtId="169" fontId="8" fillId="0" borderId="0" xfId="5" applyFont="1"/>
    <xf numFmtId="165" fontId="7" fillId="0" borderId="0" xfId="0" applyNumberFormat="1" applyFont="1"/>
    <xf numFmtId="173" fontId="6" fillId="2" borderId="1" xfId="2" applyNumberFormat="1" applyFont="1" applyFill="1" applyBorder="1"/>
    <xf numFmtId="44" fontId="6" fillId="2" borderId="6" xfId="2" applyFont="1" applyFill="1" applyBorder="1"/>
    <xf numFmtId="174" fontId="6" fillId="2" borderId="1" xfId="4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6" fillId="2" borderId="5" xfId="4" applyFont="1" applyFill="1" applyBorder="1" applyAlignment="1">
      <alignment wrapText="1"/>
    </xf>
    <xf numFmtId="0" fontId="6" fillId="2" borderId="0" xfId="4" applyFont="1" applyFill="1" applyAlignment="1">
      <alignment wrapText="1"/>
    </xf>
    <xf numFmtId="0" fontId="6" fillId="2" borderId="6" xfId="4" applyFont="1" applyFill="1" applyBorder="1" applyAlignment="1">
      <alignment wrapText="1"/>
    </xf>
    <xf numFmtId="0" fontId="9" fillId="0" borderId="0" xfId="0" applyFont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43" fontId="6" fillId="0" borderId="0" xfId="1" applyFont="1"/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/>
    </xf>
    <xf numFmtId="44" fontId="6" fillId="2" borderId="1" xfId="2" applyFont="1" applyFill="1" applyBorder="1"/>
    <xf numFmtId="0" fontId="7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176" fontId="7" fillId="0" borderId="1" xfId="1" applyNumberFormat="1" applyFont="1" applyBorder="1" applyAlignment="1">
      <alignment vertical="center"/>
    </xf>
    <xf numFmtId="177" fontId="7" fillId="0" borderId="1" xfId="5" applyNumberFormat="1" applyFont="1" applyBorder="1"/>
    <xf numFmtId="178" fontId="7" fillId="0" borderId="0" xfId="0" applyNumberFormat="1" applyFont="1"/>
    <xf numFmtId="0" fontId="8" fillId="0" borderId="1" xfId="0" applyFont="1" applyBorder="1" applyAlignment="1">
      <alignment vertical="center" wrapText="1"/>
    </xf>
    <xf numFmtId="166" fontId="7" fillId="0" borderId="1" xfId="0" applyNumberFormat="1" applyFont="1" applyBorder="1"/>
    <xf numFmtId="179" fontId="7" fillId="0" borderId="0" xfId="6" applyNumberFormat="1" applyFont="1"/>
    <xf numFmtId="10" fontId="7" fillId="0" borderId="1" xfId="0" applyNumberFormat="1" applyFont="1" applyBorder="1" applyAlignment="1">
      <alignment vertical="center"/>
    </xf>
    <xf numFmtId="175" fontId="8" fillId="0" borderId="0" xfId="7" applyNumberFormat="1" applyFont="1" applyFill="1" applyBorder="1" applyAlignment="1"/>
    <xf numFmtId="181" fontId="8" fillId="0" borderId="0" xfId="0" applyNumberFormat="1" applyFont="1"/>
    <xf numFmtId="169" fontId="7" fillId="0" borderId="0" xfId="5" applyFont="1"/>
    <xf numFmtId="9" fontId="7" fillId="0" borderId="1" xfId="6" applyFont="1" applyBorder="1" applyAlignment="1">
      <alignment horizontal="center"/>
    </xf>
    <xf numFmtId="0" fontId="2" fillId="2" borderId="1" xfId="4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2" fillId="2" borderId="0" xfId="0" applyFont="1" applyFill="1"/>
    <xf numFmtId="14" fontId="9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43" fontId="2" fillId="2" borderId="0" xfId="1" applyFont="1" applyFill="1"/>
    <xf numFmtId="9" fontId="2" fillId="2" borderId="1" xfId="0" applyNumberFormat="1" applyFont="1" applyFill="1" applyBorder="1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14" fontId="9" fillId="2" borderId="0" xfId="0" applyNumberFormat="1" applyFont="1" applyFill="1" applyAlignment="1">
      <alignment horizontal="center" vertical="center"/>
    </xf>
    <xf numFmtId="165" fontId="6" fillId="0" borderId="6" xfId="1" applyNumberFormat="1" applyFont="1" applyFill="1" applyBorder="1"/>
    <xf numFmtId="0" fontId="7" fillId="2" borderId="0" xfId="0" applyFont="1" applyFill="1"/>
    <xf numFmtId="10" fontId="7" fillId="2" borderId="0" xfId="0" applyNumberFormat="1" applyFont="1" applyFill="1"/>
    <xf numFmtId="0" fontId="5" fillId="2" borderId="13" xfId="4" applyFont="1" applyFill="1" applyBorder="1" applyAlignment="1">
      <alignment horizontal="center"/>
    </xf>
    <xf numFmtId="4" fontId="6" fillId="2" borderId="0" xfId="5" applyNumberFormat="1" applyFont="1" applyFill="1" applyBorder="1" applyAlignment="1">
      <alignment horizontal="center" vertical="center"/>
    </xf>
    <xf numFmtId="0" fontId="5" fillId="2" borderId="0" xfId="4" applyFont="1" applyFill="1" applyAlignment="1">
      <alignment horizontal="center"/>
    </xf>
    <xf numFmtId="2" fontId="6" fillId="2" borderId="0" xfId="4" applyNumberFormat="1" applyFont="1" applyFill="1"/>
    <xf numFmtId="182" fontId="7" fillId="0" borderId="0" xfId="0" applyNumberFormat="1" applyFont="1"/>
    <xf numFmtId="165" fontId="2" fillId="2" borderId="1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right"/>
    </xf>
    <xf numFmtId="175" fontId="8" fillId="2" borderId="0" xfId="7" applyNumberFormat="1" applyFont="1" applyFill="1" applyBorder="1" applyAlignment="1"/>
    <xf numFmtId="181" fontId="8" fillId="2" borderId="0" xfId="0" applyNumberFormat="1" applyFont="1" applyFill="1"/>
    <xf numFmtId="166" fontId="7" fillId="2" borderId="0" xfId="0" applyNumberFormat="1" applyFont="1" applyFill="1"/>
    <xf numFmtId="171" fontId="7" fillId="2" borderId="0" xfId="0" applyNumberFormat="1" applyFont="1" applyFill="1"/>
    <xf numFmtId="166" fontId="8" fillId="2" borderId="0" xfId="0" applyNumberFormat="1" applyFont="1" applyFill="1" applyAlignment="1">
      <alignment horizontal="center"/>
    </xf>
    <xf numFmtId="9" fontId="8" fillId="2" borderId="0" xfId="0" applyNumberFormat="1" applyFont="1" applyFill="1" applyAlignment="1">
      <alignment horizontal="center"/>
    </xf>
    <xf numFmtId="169" fontId="7" fillId="2" borderId="0" xfId="5" applyFont="1" applyFill="1" applyBorder="1"/>
    <xf numFmtId="165" fontId="7" fillId="0" borderId="1" xfId="0" applyNumberFormat="1" applyFont="1" applyBorder="1"/>
    <xf numFmtId="165" fontId="8" fillId="0" borderId="1" xfId="0" applyNumberFormat="1" applyFont="1" applyBorder="1" applyAlignment="1">
      <alignment vertical="center" wrapText="1"/>
    </xf>
    <xf numFmtId="165" fontId="7" fillId="0" borderId="1" xfId="1" applyNumberFormat="1" applyFont="1" applyBorder="1" applyAlignment="1">
      <alignment vertical="center"/>
    </xf>
    <xf numFmtId="165" fontId="7" fillId="0" borderId="1" xfId="0" applyNumberFormat="1" applyFont="1" applyBorder="1" applyAlignment="1">
      <alignment vertical="center"/>
    </xf>
    <xf numFmtId="0" fontId="11" fillId="2" borderId="0" xfId="0" applyFont="1" applyFill="1"/>
    <xf numFmtId="44" fontId="2" fillId="2" borderId="0" xfId="2" applyFont="1" applyFill="1"/>
    <xf numFmtId="44" fontId="2" fillId="2" borderId="0" xfId="0" applyNumberFormat="1" applyFont="1" applyFill="1"/>
    <xf numFmtId="2" fontId="2" fillId="2" borderId="1" xfId="0" applyNumberFormat="1" applyFont="1" applyFill="1" applyBorder="1" applyAlignment="1">
      <alignment horizontal="center" vertical="center"/>
    </xf>
    <xf numFmtId="183" fontId="0" fillId="2" borderId="0" xfId="0" applyNumberFormat="1" applyFill="1"/>
    <xf numFmtId="165" fontId="2" fillId="2" borderId="1" xfId="0" applyNumberFormat="1" applyFont="1" applyFill="1" applyBorder="1"/>
    <xf numFmtId="165" fontId="3" fillId="2" borderId="1" xfId="0" applyNumberFormat="1" applyFont="1" applyFill="1" applyBorder="1" applyAlignment="1">
      <alignment vertical="center"/>
    </xf>
    <xf numFmtId="165" fontId="3" fillId="2" borderId="1" xfId="0" applyNumberFormat="1" applyFont="1" applyFill="1" applyBorder="1"/>
    <xf numFmtId="44" fontId="6" fillId="0" borderId="0" xfId="2" applyFont="1"/>
    <xf numFmtId="168" fontId="6" fillId="2" borderId="1" xfId="3" applyNumberFormat="1" applyFont="1" applyFill="1" applyBorder="1"/>
    <xf numFmtId="174" fontId="3" fillId="2" borderId="1" xfId="0" applyNumberFormat="1" applyFont="1" applyFill="1" applyBorder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0" xfId="0" applyFont="1"/>
    <xf numFmtId="0" fontId="2" fillId="0" borderId="0" xfId="0" applyFont="1"/>
    <xf numFmtId="169" fontId="2" fillId="0" borderId="0" xfId="5" applyFont="1"/>
    <xf numFmtId="44" fontId="2" fillId="0" borderId="0" xfId="0" applyNumberFormat="1" applyFont="1"/>
    <xf numFmtId="44" fontId="2" fillId="0" borderId="0" xfId="2" applyFont="1"/>
    <xf numFmtId="184" fontId="6" fillId="2" borderId="1" xfId="4" applyNumberFormat="1" applyFont="1" applyFill="1" applyBorder="1"/>
    <xf numFmtId="184" fontId="6" fillId="2" borderId="2" xfId="4" applyNumberFormat="1" applyFont="1" applyFill="1" applyBorder="1" applyAlignment="1">
      <alignment horizontal="center"/>
    </xf>
    <xf numFmtId="3" fontId="14" fillId="0" borderId="0" xfId="8" applyNumberFormat="1" applyFont="1" applyAlignment="1">
      <alignment horizontal="center" vertical="center"/>
    </xf>
    <xf numFmtId="0" fontId="6" fillId="2" borderId="10" xfId="4" applyFont="1" applyFill="1" applyBorder="1"/>
    <xf numFmtId="3" fontId="15" fillId="0" borderId="0" xfId="8" applyNumberFormat="1" applyFont="1" applyAlignment="1">
      <alignment horizontal="left" vertical="center"/>
    </xf>
    <xf numFmtId="3" fontId="4" fillId="0" borderId="0" xfId="8" applyNumberFormat="1" applyAlignment="1">
      <alignment horizontal="left" vertical="center"/>
    </xf>
    <xf numFmtId="0" fontId="7" fillId="0" borderId="0" xfId="0" applyFont="1" applyAlignment="1">
      <alignment horizontal="center"/>
    </xf>
    <xf numFmtId="3" fontId="8" fillId="0" borderId="1" xfId="0" applyNumberFormat="1" applyFont="1" applyBorder="1" applyAlignment="1">
      <alignment horizontal="center" vertical="center" wrapText="1"/>
    </xf>
    <xf numFmtId="4" fontId="16" fillId="0" borderId="19" xfId="0" applyNumberFormat="1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" fillId="0" borderId="20" xfId="0" applyFont="1" applyBorder="1"/>
    <xf numFmtId="0" fontId="16" fillId="0" borderId="29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185" fontId="16" fillId="0" borderId="1" xfId="9" applyFont="1" applyFill="1" applyBorder="1" applyAlignment="1">
      <alignment horizontal="center"/>
    </xf>
    <xf numFmtId="177" fontId="16" fillId="0" borderId="1" xfId="5" applyNumberFormat="1" applyFont="1" applyFill="1" applyBorder="1"/>
    <xf numFmtId="10" fontId="16" fillId="0" borderId="2" xfId="10" applyNumberFormat="1" applyFont="1" applyFill="1" applyBorder="1" applyAlignment="1">
      <alignment horizontal="right" vertical="center"/>
    </xf>
    <xf numFmtId="175" fontId="16" fillId="0" borderId="9" xfId="0" applyNumberFormat="1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185" fontId="16" fillId="0" borderId="7" xfId="9" applyFont="1" applyFill="1" applyBorder="1" applyAlignment="1">
      <alignment horizontal="center"/>
    </xf>
    <xf numFmtId="177" fontId="16" fillId="0" borderId="7" xfId="5" applyNumberFormat="1" applyFont="1" applyFill="1" applyBorder="1"/>
    <xf numFmtId="172" fontId="17" fillId="0" borderId="1" xfId="10" applyNumberFormat="1" applyFont="1" applyFill="1" applyBorder="1"/>
    <xf numFmtId="0" fontId="8" fillId="0" borderId="0" xfId="0" applyFont="1"/>
    <xf numFmtId="172" fontId="16" fillId="0" borderId="1" xfId="9" applyNumberFormat="1" applyFont="1" applyFill="1" applyBorder="1"/>
    <xf numFmtId="172" fontId="17" fillId="0" borderId="1" xfId="6" applyNumberFormat="1" applyFont="1" applyFill="1" applyBorder="1"/>
    <xf numFmtId="0" fontId="16" fillId="0" borderId="0" xfId="0" applyFont="1"/>
    <xf numFmtId="0" fontId="16" fillId="0" borderId="0" xfId="0" applyFont="1" applyAlignment="1">
      <alignment horizontal="center"/>
    </xf>
    <xf numFmtId="185" fontId="17" fillId="0" borderId="0" xfId="9" applyFont="1" applyFill="1"/>
    <xf numFmtId="9" fontId="17" fillId="0" borderId="0" xfId="10" applyFont="1" applyFill="1"/>
    <xf numFmtId="169" fontId="16" fillId="0" borderId="0" xfId="0" applyNumberFormat="1" applyFont="1"/>
    <xf numFmtId="3" fontId="5" fillId="2" borderId="0" xfId="4" applyNumberFormat="1" applyFont="1" applyFill="1"/>
    <xf numFmtId="0" fontId="17" fillId="0" borderId="0" xfId="0" applyFont="1"/>
    <xf numFmtId="3" fontId="6" fillId="2" borderId="0" xfId="4" applyNumberFormat="1" applyFont="1" applyFill="1"/>
    <xf numFmtId="0" fontId="16" fillId="2" borderId="0" xfId="0" applyFont="1" applyFill="1" applyProtection="1">
      <protection locked="0"/>
    </xf>
    <xf numFmtId="0" fontId="16" fillId="0" borderId="0" xfId="11" applyFont="1"/>
    <xf numFmtId="169" fontId="17" fillId="0" borderId="1" xfId="0" applyNumberFormat="1" applyFont="1" applyBorder="1"/>
    <xf numFmtId="169" fontId="7" fillId="0" borderId="1" xfId="0" applyNumberFormat="1" applyFont="1" applyBorder="1"/>
    <xf numFmtId="169" fontId="17" fillId="0" borderId="1" xfId="0" applyNumberFormat="1" applyFont="1" applyBorder="1" applyAlignment="1">
      <alignment horizontal="center"/>
    </xf>
    <xf numFmtId="169" fontId="16" fillId="0" borderId="1" xfId="5" applyFont="1" applyFill="1" applyBorder="1"/>
    <xf numFmtId="180" fontId="17" fillId="0" borderId="1" xfId="10" applyNumberFormat="1" applyFont="1" applyFill="1" applyBorder="1" applyAlignment="1">
      <alignment horizontal="center"/>
    </xf>
    <xf numFmtId="0" fontId="8" fillId="0" borderId="2" xfId="0" applyFont="1" applyBorder="1" applyAlignment="1">
      <alignment wrapText="1"/>
    </xf>
    <xf numFmtId="0" fontId="8" fillId="0" borderId="1" xfId="0" applyFont="1" applyBorder="1" applyAlignment="1">
      <alignment horizontal="center"/>
    </xf>
    <xf numFmtId="4" fontId="8" fillId="0" borderId="9" xfId="0" applyNumberFormat="1" applyFont="1" applyBorder="1" applyAlignment="1">
      <alignment vertical="center"/>
    </xf>
    <xf numFmtId="4" fontId="8" fillId="0" borderId="10" xfId="0" applyNumberFormat="1" applyFont="1" applyBorder="1" applyAlignment="1">
      <alignment vertical="center"/>
    </xf>
    <xf numFmtId="4" fontId="8" fillId="0" borderId="2" xfId="0" applyNumberFormat="1" applyFont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0" fontId="5" fillId="0" borderId="0" xfId="4" applyFont="1" applyAlignment="1">
      <alignment wrapText="1"/>
    </xf>
    <xf numFmtId="0" fontId="6" fillId="0" borderId="0" xfId="4" applyFont="1" applyAlignment="1">
      <alignment horizontal="left"/>
    </xf>
    <xf numFmtId="4" fontId="8" fillId="0" borderId="1" xfId="0" applyNumberFormat="1" applyFont="1" applyBorder="1" applyAlignment="1">
      <alignment vertical="center" wrapText="1"/>
    </xf>
    <xf numFmtId="14" fontId="8" fillId="0" borderId="1" xfId="0" applyNumberFormat="1" applyFont="1" applyBorder="1" applyAlignment="1">
      <alignment horizontal="center" vertical="center"/>
    </xf>
    <xf numFmtId="0" fontId="6" fillId="2" borderId="36" xfId="4" applyFont="1" applyFill="1" applyBorder="1"/>
    <xf numFmtId="2" fontId="5" fillId="2" borderId="7" xfId="4" quotePrefix="1" applyNumberFormat="1" applyFont="1" applyFill="1" applyBorder="1" applyAlignment="1">
      <alignment horizontal="center"/>
    </xf>
    <xf numFmtId="0" fontId="5" fillId="2" borderId="1" xfId="4" applyFont="1" applyFill="1" applyBorder="1"/>
    <xf numFmtId="0" fontId="6" fillId="2" borderId="1" xfId="4" quotePrefix="1" applyFont="1" applyFill="1" applyBorder="1" applyAlignment="1">
      <alignment horizontal="center"/>
    </xf>
    <xf numFmtId="2" fontId="6" fillId="2" borderId="1" xfId="12" applyNumberFormat="1" applyFont="1" applyFill="1" applyBorder="1" applyAlignment="1">
      <alignment horizontal="center"/>
    </xf>
    <xf numFmtId="2" fontId="6" fillId="2" borderId="1" xfId="12" applyNumberFormat="1" applyFont="1" applyFill="1" applyBorder="1"/>
    <xf numFmtId="0" fontId="6" fillId="2" borderId="1" xfId="12" quotePrefix="1" applyFont="1" applyFill="1" applyBorder="1" applyAlignment="1">
      <alignment horizontal="center"/>
    </xf>
    <xf numFmtId="2" fontId="5" fillId="2" borderId="1" xfId="4" applyNumberFormat="1" applyFont="1" applyFill="1" applyBorder="1"/>
    <xf numFmtId="2" fontId="5" fillId="2" borderId="1" xfId="4" applyNumberFormat="1" applyFont="1" applyFill="1" applyBorder="1" applyAlignment="1">
      <alignment horizontal="center"/>
    </xf>
    <xf numFmtId="0" fontId="6" fillId="2" borderId="0" xfId="4" applyFont="1" applyFill="1" applyAlignment="1">
      <alignment horizontal="right"/>
    </xf>
    <xf numFmtId="0" fontId="5" fillId="2" borderId="0" xfId="0" applyFont="1" applyFill="1" applyAlignment="1">
      <alignment horizontal="left" vertical="center"/>
    </xf>
    <xf numFmtId="0" fontId="5" fillId="0" borderId="0" xfId="4" applyFont="1"/>
    <xf numFmtId="2" fontId="5" fillId="2" borderId="0" xfId="4" applyNumberFormat="1" applyFont="1" applyFill="1"/>
    <xf numFmtId="182" fontId="5" fillId="2" borderId="0" xfId="4" applyNumberFormat="1" applyFont="1" applyFill="1"/>
    <xf numFmtId="0" fontId="6" fillId="2" borderId="0" xfId="0" applyFont="1" applyFill="1" applyAlignment="1">
      <alignment vertical="center"/>
    </xf>
    <xf numFmtId="42" fontId="6" fillId="2" borderId="1" xfId="3" applyFont="1" applyFill="1" applyBorder="1"/>
    <xf numFmtId="165" fontId="6" fillId="2" borderId="1" xfId="9" applyNumberFormat="1" applyFont="1" applyFill="1" applyBorder="1"/>
    <xf numFmtId="165" fontId="11" fillId="2" borderId="0" xfId="0" applyNumberFormat="1" applyFont="1" applyFill="1"/>
    <xf numFmtId="165" fontId="7" fillId="2" borderId="0" xfId="0" applyNumberFormat="1" applyFont="1" applyFill="1"/>
    <xf numFmtId="0" fontId="7" fillId="0" borderId="27" xfId="0" applyFont="1" applyBorder="1"/>
    <xf numFmtId="0" fontId="7" fillId="0" borderId="33" xfId="0" applyFont="1" applyBorder="1"/>
    <xf numFmtId="0" fontId="0" fillId="2" borderId="0" xfId="0" applyFill="1" applyAlignment="1">
      <alignment wrapText="1"/>
    </xf>
    <xf numFmtId="0" fontId="7" fillId="0" borderId="44" xfId="0" applyFont="1" applyBorder="1"/>
    <xf numFmtId="0" fontId="16" fillId="0" borderId="45" xfId="0" applyFont="1" applyBorder="1" applyAlignment="1">
      <alignment horizontal="center"/>
    </xf>
    <xf numFmtId="180" fontId="17" fillId="0" borderId="44" xfId="10" applyNumberFormat="1" applyFont="1" applyFill="1" applyBorder="1" applyAlignment="1">
      <alignment horizontal="center"/>
    </xf>
    <xf numFmtId="169" fontId="17" fillId="0" borderId="33" xfId="0" applyNumberFormat="1" applyFont="1" applyBorder="1" applyAlignment="1">
      <alignment horizontal="center"/>
    </xf>
    <xf numFmtId="9" fontId="17" fillId="0" borderId="33" xfId="6" applyFont="1" applyFill="1" applyBorder="1"/>
    <xf numFmtId="180" fontId="17" fillId="0" borderId="33" xfId="10" applyNumberFormat="1" applyFont="1" applyFill="1" applyBorder="1" applyAlignment="1">
      <alignment horizontal="center"/>
    </xf>
    <xf numFmtId="180" fontId="17" fillId="0" borderId="46" xfId="10" applyNumberFormat="1" applyFont="1" applyFill="1" applyBorder="1" applyAlignment="1">
      <alignment horizontal="center"/>
    </xf>
    <xf numFmtId="0" fontId="16" fillId="0" borderId="23" xfId="0" applyFont="1" applyBorder="1"/>
    <xf numFmtId="0" fontId="7" fillId="0" borderId="23" xfId="0" applyFont="1" applyBorder="1"/>
    <xf numFmtId="0" fontId="7" fillId="0" borderId="4" xfId="0" applyFont="1" applyBorder="1"/>
    <xf numFmtId="2" fontId="0" fillId="2" borderId="0" xfId="0" applyNumberFormat="1" applyFill="1"/>
    <xf numFmtId="0" fontId="4" fillId="0" borderId="26" xfId="0" applyFont="1" applyBorder="1" applyAlignment="1">
      <alignment wrapText="1"/>
    </xf>
    <xf numFmtId="0" fontId="4" fillId="0" borderId="27" xfId="0" applyFont="1" applyBorder="1" applyAlignment="1">
      <alignment wrapText="1"/>
    </xf>
    <xf numFmtId="0" fontId="15" fillId="0" borderId="27" xfId="0" applyFont="1" applyBorder="1" applyAlignment="1">
      <alignment horizontal="center"/>
    </xf>
    <xf numFmtId="0" fontId="15" fillId="0" borderId="4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85" fontId="4" fillId="0" borderId="1" xfId="9" applyFont="1" applyFill="1" applyBorder="1" applyAlignment="1">
      <alignment horizontal="center"/>
    </xf>
    <xf numFmtId="177" fontId="4" fillId="0" borderId="1" xfId="5" applyNumberFormat="1" applyFont="1" applyFill="1" applyBorder="1"/>
    <xf numFmtId="175" fontId="4" fillId="0" borderId="1" xfId="0" applyNumberFormat="1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85" fontId="4" fillId="0" borderId="7" xfId="9" applyFont="1" applyFill="1" applyBorder="1" applyAlignment="1">
      <alignment horizontal="center"/>
    </xf>
    <xf numFmtId="177" fontId="4" fillId="0" borderId="7" xfId="5" applyNumberFormat="1" applyFont="1" applyFill="1" applyBorder="1"/>
    <xf numFmtId="169" fontId="15" fillId="0" borderId="1" xfId="0" applyNumberFormat="1" applyFont="1" applyBorder="1"/>
    <xf numFmtId="9" fontId="4" fillId="2" borderId="1" xfId="0" applyNumberFormat="1" applyFont="1" applyFill="1" applyBorder="1" applyAlignment="1">
      <alignment horizontal="right" vertical="center"/>
    </xf>
    <xf numFmtId="169" fontId="18" fillId="0" borderId="1" xfId="0" applyNumberFormat="1" applyFont="1" applyBorder="1"/>
    <xf numFmtId="169" fontId="15" fillId="0" borderId="1" xfId="0" applyNumberFormat="1" applyFont="1" applyBorder="1" applyAlignment="1">
      <alignment horizontal="center"/>
    </xf>
    <xf numFmtId="169" fontId="15" fillId="0" borderId="33" xfId="0" applyNumberFormat="1" applyFont="1" applyBorder="1" applyAlignment="1">
      <alignment horizontal="center"/>
    </xf>
    <xf numFmtId="0" fontId="15" fillId="5" borderId="29" xfId="0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4" fillId="0" borderId="25" xfId="0" applyFont="1" applyBorder="1"/>
    <xf numFmtId="0" fontId="4" fillId="0" borderId="13" xfId="0" applyFont="1" applyBorder="1"/>
    <xf numFmtId="0" fontId="15" fillId="0" borderId="41" xfId="0" applyFont="1" applyBorder="1" applyAlignment="1">
      <alignment horizontal="center"/>
    </xf>
    <xf numFmtId="0" fontId="15" fillId="0" borderId="49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6" fillId="5" borderId="1" xfId="4" applyFont="1" applyFill="1" applyBorder="1"/>
    <xf numFmtId="0" fontId="22" fillId="2" borderId="5" xfId="4" applyFont="1" applyFill="1" applyBorder="1" applyAlignment="1">
      <alignment horizontal="center" wrapText="1"/>
    </xf>
    <xf numFmtId="0" fontId="22" fillId="2" borderId="0" xfId="4" applyFont="1" applyFill="1" applyAlignment="1">
      <alignment horizontal="center" wrapText="1"/>
    </xf>
    <xf numFmtId="0" fontId="22" fillId="2" borderId="6" xfId="4" applyFont="1" applyFill="1" applyBorder="1" applyAlignment="1">
      <alignment horizont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wrapText="1"/>
    </xf>
    <xf numFmtId="0" fontId="25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>
      <alignment horizontal="center" vertical="center"/>
    </xf>
    <xf numFmtId="43" fontId="7" fillId="2" borderId="0" xfId="1" applyFont="1" applyFill="1"/>
    <xf numFmtId="186" fontId="7" fillId="0" borderId="0" xfId="0" applyNumberFormat="1" applyFont="1"/>
    <xf numFmtId="10" fontId="16" fillId="2" borderId="1" xfId="0" applyNumberFormat="1" applyFont="1" applyFill="1" applyBorder="1" applyAlignment="1">
      <alignment horizontal="right" vertical="center"/>
    </xf>
    <xf numFmtId="0" fontId="6" fillId="2" borderId="2" xfId="4" applyFont="1" applyFill="1" applyBorder="1" applyAlignment="1">
      <alignment horizontal="left"/>
    </xf>
    <xf numFmtId="0" fontId="6" fillId="2" borderId="4" xfId="4" applyFont="1" applyFill="1" applyBorder="1" applyAlignment="1">
      <alignment horizontal="left"/>
    </xf>
    <xf numFmtId="0" fontId="6" fillId="2" borderId="1" xfId="4" applyFont="1" applyFill="1" applyBorder="1" applyAlignment="1">
      <alignment wrapText="1"/>
    </xf>
    <xf numFmtId="44" fontId="7" fillId="2" borderId="0" xfId="0" applyNumberFormat="1" applyFont="1" applyFill="1"/>
    <xf numFmtId="187" fontId="7" fillId="0" borderId="0" xfId="0" applyNumberFormat="1" applyFont="1"/>
    <xf numFmtId="44" fontId="7" fillId="0" borderId="0" xfId="2" applyFont="1"/>
    <xf numFmtId="9" fontId="16" fillId="2" borderId="1" xfId="6" applyFont="1" applyFill="1" applyBorder="1" applyAlignment="1">
      <alignment horizontal="right" vertical="center"/>
    </xf>
    <xf numFmtId="180" fontId="16" fillId="0" borderId="0" xfId="0" applyNumberFormat="1" applyFont="1"/>
    <xf numFmtId="0" fontId="3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43" fontId="0" fillId="0" borderId="0" xfId="0" applyNumberFormat="1"/>
    <xf numFmtId="174" fontId="7" fillId="2" borderId="0" xfId="0" applyNumberFormat="1" applyFont="1" applyFill="1"/>
    <xf numFmtId="43" fontId="8" fillId="0" borderId="0" xfId="1" applyFont="1" applyAlignment="1">
      <alignment horizontal="center" wrapText="1"/>
    </xf>
    <xf numFmtId="0" fontId="7" fillId="0" borderId="0" xfId="0" applyFont="1" applyBorder="1"/>
    <xf numFmtId="43" fontId="7" fillId="0" borderId="0" xfId="1" applyFont="1"/>
    <xf numFmtId="174" fontId="2" fillId="2" borderId="0" xfId="0" applyNumberFormat="1" applyFont="1" applyFill="1"/>
    <xf numFmtId="0" fontId="5" fillId="6" borderId="1" xfId="4" applyFont="1" applyFill="1" applyBorder="1" applyAlignment="1">
      <alignment horizontal="center"/>
    </xf>
    <xf numFmtId="3" fontId="17" fillId="0" borderId="0" xfId="8" applyNumberFormat="1" applyFont="1" applyAlignment="1">
      <alignment horizontal="left" vertical="center"/>
    </xf>
    <xf numFmtId="3" fontId="16" fillId="0" borderId="0" xfId="8" applyNumberFormat="1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44" fontId="7" fillId="2" borderId="0" xfId="2" applyFont="1" applyFill="1"/>
    <xf numFmtId="0" fontId="8" fillId="2" borderId="0" xfId="0" applyFont="1" applyFill="1"/>
    <xf numFmtId="169" fontId="4" fillId="0" borderId="2" xfId="5" applyFont="1" applyFill="1" applyBorder="1"/>
    <xf numFmtId="175" fontId="4" fillId="7" borderId="38" xfId="0" applyNumberFormat="1" applyFont="1" applyFill="1" applyBorder="1" applyAlignment="1">
      <alignment horizontal="center"/>
    </xf>
    <xf numFmtId="3" fontId="8" fillId="0" borderId="0" xfId="0" applyNumberFormat="1" applyFont="1"/>
    <xf numFmtId="3" fontId="7" fillId="0" borderId="0" xfId="0" applyNumberFormat="1" applyFont="1"/>
    <xf numFmtId="180" fontId="8" fillId="6" borderId="1" xfId="7" applyNumberFormat="1" applyFont="1" applyFill="1" applyBorder="1" applyAlignment="1"/>
    <xf numFmtId="10" fontId="8" fillId="6" borderId="1" xfId="0" applyNumberFormat="1" applyFont="1" applyFill="1" applyBorder="1" applyAlignment="1">
      <alignment vertical="center"/>
    </xf>
    <xf numFmtId="9" fontId="8" fillId="6" borderId="1" xfId="0" applyNumberFormat="1" applyFont="1" applyFill="1" applyBorder="1" applyAlignment="1">
      <alignment horizontal="center"/>
    </xf>
    <xf numFmtId="10" fontId="8" fillId="6" borderId="1" xfId="0" applyNumberFormat="1" applyFont="1" applyFill="1" applyBorder="1" applyAlignment="1">
      <alignment horizontal="center" vertical="center"/>
    </xf>
    <xf numFmtId="3" fontId="6" fillId="2" borderId="0" xfId="4" applyNumberFormat="1" applyFont="1" applyFill="1" applyAlignment="1"/>
    <xf numFmtId="0" fontId="6" fillId="2" borderId="0" xfId="4" applyFont="1" applyFill="1" applyAlignment="1"/>
    <xf numFmtId="0" fontId="17" fillId="0" borderId="0" xfId="0" applyFont="1" applyAlignment="1"/>
    <xf numFmtId="3" fontId="16" fillId="0" borderId="0" xfId="0" applyNumberFormat="1" applyFont="1"/>
    <xf numFmtId="3" fontId="17" fillId="0" borderId="0" xfId="0" applyNumberFormat="1" applyFont="1"/>
    <xf numFmtId="0" fontId="15" fillId="0" borderId="45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2" fontId="15" fillId="0" borderId="0" xfId="0" applyNumberFormat="1" applyFont="1" applyBorder="1" applyAlignment="1">
      <alignment horizontal="center" vertical="center" wrapText="1"/>
    </xf>
    <xf numFmtId="0" fontId="4" fillId="0" borderId="9" xfId="0" applyFont="1" applyBorder="1"/>
    <xf numFmtId="0" fontId="18" fillId="0" borderId="55" xfId="0" applyFont="1" applyBorder="1"/>
    <xf numFmtId="0" fontId="16" fillId="0" borderId="3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185" fontId="16" fillId="0" borderId="15" xfId="9" applyFont="1" applyFill="1" applyBorder="1" applyAlignment="1">
      <alignment horizontal="center"/>
    </xf>
    <xf numFmtId="43" fontId="16" fillId="0" borderId="15" xfId="1" applyFont="1" applyFill="1" applyBorder="1"/>
    <xf numFmtId="169" fontId="16" fillId="0" borderId="15" xfId="5" applyFont="1" applyFill="1" applyBorder="1"/>
    <xf numFmtId="10" fontId="16" fillId="0" borderId="10" xfId="10" applyNumberFormat="1" applyFont="1" applyFill="1" applyBorder="1" applyAlignment="1">
      <alignment horizontal="right" vertical="center"/>
    </xf>
    <xf numFmtId="0" fontId="17" fillId="6" borderId="53" xfId="0" applyFont="1" applyFill="1" applyBorder="1" applyAlignment="1">
      <alignment horizontal="center"/>
    </xf>
    <xf numFmtId="0" fontId="17" fillId="6" borderId="54" xfId="0" applyFont="1" applyFill="1" applyBorder="1" applyAlignment="1">
      <alignment horizontal="center"/>
    </xf>
    <xf numFmtId="2" fontId="17" fillId="6" borderId="17" xfId="0" applyNumberFormat="1" applyFont="1" applyFill="1" applyBorder="1" applyAlignment="1">
      <alignment horizontal="center" vertical="center" wrapText="1"/>
    </xf>
    <xf numFmtId="0" fontId="16" fillId="6" borderId="39" xfId="0" applyFont="1" applyFill="1" applyBorder="1"/>
    <xf numFmtId="0" fontId="16" fillId="6" borderId="20" xfId="0" applyFont="1" applyFill="1" applyBorder="1"/>
    <xf numFmtId="0" fontId="16" fillId="6" borderId="21" xfId="0" applyFont="1" applyFill="1" applyBorder="1"/>
    <xf numFmtId="0" fontId="16" fillId="6" borderId="49" xfId="0" applyFont="1" applyFill="1" applyBorder="1"/>
    <xf numFmtId="0" fontId="7" fillId="0" borderId="35" xfId="0" applyFont="1" applyBorder="1"/>
    <xf numFmtId="175" fontId="16" fillId="0" borderId="5" xfId="0" applyNumberFormat="1" applyFont="1" applyBorder="1" applyAlignment="1">
      <alignment horizontal="center"/>
    </xf>
    <xf numFmtId="175" fontId="16" fillId="7" borderId="38" xfId="0" applyNumberFormat="1" applyFont="1" applyFill="1" applyBorder="1" applyAlignment="1">
      <alignment horizontal="center"/>
    </xf>
    <xf numFmtId="180" fontId="16" fillId="0" borderId="1" xfId="10" applyNumberFormat="1" applyFont="1" applyFill="1" applyBorder="1" applyAlignment="1">
      <alignment horizontal="center"/>
    </xf>
    <xf numFmtId="180" fontId="16" fillId="0" borderId="44" xfId="10" applyNumberFormat="1" applyFont="1" applyFill="1" applyBorder="1" applyAlignment="1">
      <alignment horizontal="center"/>
    </xf>
    <xf numFmtId="0" fontId="18" fillId="0" borderId="1" xfId="0" applyFont="1" applyBorder="1"/>
    <xf numFmtId="0" fontId="3" fillId="7" borderId="1" xfId="0" applyFont="1" applyFill="1" applyBorder="1" applyAlignment="1">
      <alignment horizontal="center" vertical="center"/>
    </xf>
    <xf numFmtId="44" fontId="2" fillId="2" borderId="1" xfId="2" applyNumberFormat="1" applyFont="1" applyFill="1" applyBorder="1"/>
    <xf numFmtId="44" fontId="2" fillId="2" borderId="1" xfId="2" applyFont="1" applyFill="1" applyBorder="1" applyAlignment="1">
      <alignment horizontal="center" vertical="center"/>
    </xf>
    <xf numFmtId="0" fontId="2" fillId="2" borderId="1" xfId="0" applyFont="1" applyFill="1" applyBorder="1"/>
    <xf numFmtId="2" fontId="25" fillId="2" borderId="4" xfId="0" applyNumberFormat="1" applyFont="1" applyFill="1" applyBorder="1" applyAlignment="1">
      <alignment horizontal="center" vertical="center" wrapText="1"/>
    </xf>
    <xf numFmtId="2" fontId="25" fillId="2" borderId="4" xfId="0" applyNumberFormat="1" applyFont="1" applyFill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/>
    </xf>
    <xf numFmtId="2" fontId="3" fillId="7" borderId="4" xfId="0" applyNumberFormat="1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183" fontId="0" fillId="2" borderId="1" xfId="0" applyNumberFormat="1" applyFill="1" applyBorder="1"/>
    <xf numFmtId="0" fontId="24" fillId="2" borderId="16" xfId="0" applyFont="1" applyFill="1" applyBorder="1" applyAlignment="1">
      <alignment horizontal="center"/>
    </xf>
    <xf numFmtId="0" fontId="24" fillId="2" borderId="17" xfId="0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/>
    </xf>
    <xf numFmtId="0" fontId="23" fillId="2" borderId="19" xfId="4" applyFont="1" applyFill="1" applyBorder="1" applyAlignment="1">
      <alignment horizontal="center" vertical="center" wrapText="1"/>
    </xf>
    <xf numFmtId="0" fontId="23" fillId="2" borderId="20" xfId="4" applyFont="1" applyFill="1" applyBorder="1" applyAlignment="1">
      <alignment horizontal="center" vertical="center" wrapText="1"/>
    </xf>
    <xf numFmtId="0" fontId="23" fillId="2" borderId="21" xfId="4" applyFont="1" applyFill="1" applyBorder="1" applyAlignment="1">
      <alignment horizontal="center" vertical="center" wrapText="1"/>
    </xf>
    <xf numFmtId="0" fontId="23" fillId="2" borderId="22" xfId="4" applyFont="1" applyFill="1" applyBorder="1" applyAlignment="1">
      <alignment horizontal="center" vertical="center" wrapText="1"/>
    </xf>
    <xf numFmtId="0" fontId="23" fillId="2" borderId="23" xfId="4" applyFont="1" applyFill="1" applyBorder="1" applyAlignment="1">
      <alignment horizontal="center" vertical="center" wrapText="1"/>
    </xf>
    <xf numFmtId="0" fontId="23" fillId="2" borderId="24" xfId="4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0" xfId="4" applyFont="1" applyFill="1" applyAlignment="1">
      <alignment horizontal="center"/>
    </xf>
    <xf numFmtId="0" fontId="6" fillId="2" borderId="6" xfId="4" applyFont="1" applyFill="1" applyBorder="1" applyAlignment="1">
      <alignment horizontal="center"/>
    </xf>
    <xf numFmtId="168" fontId="6" fillId="2" borderId="2" xfId="4" applyNumberFormat="1" applyFont="1" applyFill="1" applyBorder="1" applyAlignment="1">
      <alignment horizontal="center"/>
    </xf>
    <xf numFmtId="0" fontId="6" fillId="2" borderId="4" xfId="4" applyFont="1" applyFill="1" applyBorder="1" applyAlignment="1">
      <alignment horizontal="center"/>
    </xf>
    <xf numFmtId="165" fontId="6" fillId="2" borderId="2" xfId="1" applyNumberFormat="1" applyFont="1" applyFill="1" applyBorder="1" applyAlignment="1">
      <alignment horizontal="center"/>
    </xf>
    <xf numFmtId="165" fontId="6" fillId="2" borderId="4" xfId="1" applyNumberFormat="1" applyFont="1" applyFill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4" fontId="6" fillId="2" borderId="2" xfId="4" applyNumberFormat="1" applyFont="1" applyFill="1" applyBorder="1" applyAlignment="1">
      <alignment horizontal="center"/>
    </xf>
    <xf numFmtId="4" fontId="6" fillId="2" borderId="4" xfId="4" applyNumberFormat="1" applyFont="1" applyFill="1" applyBorder="1" applyAlignment="1">
      <alignment horizontal="center"/>
    </xf>
    <xf numFmtId="0" fontId="5" fillId="2" borderId="13" xfId="4" applyFont="1" applyFill="1" applyBorder="1" applyAlignment="1">
      <alignment horizontal="center"/>
    </xf>
    <xf numFmtId="0" fontId="5" fillId="2" borderId="14" xfId="4" applyFont="1" applyFill="1" applyBorder="1" applyAlignment="1">
      <alignment horizontal="center"/>
    </xf>
    <xf numFmtId="0" fontId="5" fillId="6" borderId="2" xfId="4" applyFont="1" applyFill="1" applyBorder="1" applyAlignment="1">
      <alignment horizontal="left"/>
    </xf>
    <xf numFmtId="0" fontId="5" fillId="6" borderId="3" xfId="4" applyFont="1" applyFill="1" applyBorder="1" applyAlignment="1">
      <alignment horizontal="left"/>
    </xf>
    <xf numFmtId="0" fontId="5" fillId="6" borderId="4" xfId="4" applyFont="1" applyFill="1" applyBorder="1" applyAlignment="1">
      <alignment horizontal="left"/>
    </xf>
    <xf numFmtId="0" fontId="5" fillId="0" borderId="2" xfId="4" applyFont="1" applyBorder="1" applyAlignment="1">
      <alignment horizontal="center"/>
    </xf>
    <xf numFmtId="0" fontId="5" fillId="0" borderId="3" xfId="4" applyFont="1" applyBorder="1" applyAlignment="1">
      <alignment horizontal="center"/>
    </xf>
    <xf numFmtId="0" fontId="5" fillId="0" borderId="4" xfId="4" applyFont="1" applyBorder="1" applyAlignment="1">
      <alignment horizontal="center"/>
    </xf>
    <xf numFmtId="168" fontId="6" fillId="5" borderId="2" xfId="3" applyNumberFormat="1" applyFont="1" applyFill="1" applyBorder="1" applyAlignment="1">
      <alignment horizontal="center"/>
    </xf>
    <xf numFmtId="168" fontId="6" fillId="5" borderId="4" xfId="3" applyNumberFormat="1" applyFont="1" applyFill="1" applyBorder="1" applyAlignment="1">
      <alignment horizontal="center"/>
    </xf>
    <xf numFmtId="0" fontId="5" fillId="2" borderId="2" xfId="4" applyFont="1" applyFill="1" applyBorder="1" applyAlignment="1">
      <alignment horizontal="left"/>
    </xf>
    <xf numFmtId="0" fontId="5" fillId="2" borderId="3" xfId="4" applyFont="1" applyFill="1" applyBorder="1" applyAlignment="1">
      <alignment horizontal="left"/>
    </xf>
    <xf numFmtId="0" fontId="5" fillId="2" borderId="4" xfId="4" applyFont="1" applyFill="1" applyBorder="1" applyAlignment="1">
      <alignment horizontal="left"/>
    </xf>
    <xf numFmtId="0" fontId="6" fillId="2" borderId="2" xfId="4" applyFont="1" applyFill="1" applyBorder="1" applyAlignment="1">
      <alignment horizontal="center"/>
    </xf>
    <xf numFmtId="0" fontId="6" fillId="2" borderId="2" xfId="4" applyFont="1" applyFill="1" applyBorder="1" applyAlignment="1">
      <alignment horizontal="left"/>
    </xf>
    <xf numFmtId="0" fontId="6" fillId="2" borderId="4" xfId="4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3" fillId="2" borderId="19" xfId="4" applyFont="1" applyFill="1" applyBorder="1" applyAlignment="1">
      <alignment horizontal="center" wrapText="1"/>
    </xf>
    <xf numFmtId="0" fontId="23" fillId="2" borderId="20" xfId="4" applyFont="1" applyFill="1" applyBorder="1" applyAlignment="1">
      <alignment horizontal="center" wrapText="1"/>
    </xf>
    <xf numFmtId="0" fontId="23" fillId="2" borderId="21" xfId="4" applyFont="1" applyFill="1" applyBorder="1" applyAlignment="1">
      <alignment horizontal="center" wrapText="1"/>
    </xf>
    <xf numFmtId="0" fontId="23" fillId="2" borderId="36" xfId="4" applyFont="1" applyFill="1" applyBorder="1" applyAlignment="1">
      <alignment horizontal="center" wrapText="1"/>
    </xf>
    <xf numFmtId="0" fontId="23" fillId="2" borderId="0" xfId="4" applyFont="1" applyFill="1" applyBorder="1" applyAlignment="1">
      <alignment horizontal="center" wrapText="1"/>
    </xf>
    <xf numFmtId="0" fontId="23" fillId="2" borderId="40" xfId="4" applyFont="1" applyFill="1" applyBorder="1" applyAlignment="1">
      <alignment horizontal="center" wrapText="1"/>
    </xf>
    <xf numFmtId="0" fontId="23" fillId="2" borderId="22" xfId="4" applyFont="1" applyFill="1" applyBorder="1" applyAlignment="1">
      <alignment horizontal="center" wrapText="1"/>
    </xf>
    <xf numFmtId="0" fontId="23" fillId="2" borderId="23" xfId="4" applyFont="1" applyFill="1" applyBorder="1" applyAlignment="1">
      <alignment horizontal="center" wrapText="1"/>
    </xf>
    <xf numFmtId="0" fontId="23" fillId="2" borderId="24" xfId="4" applyFont="1" applyFill="1" applyBorder="1" applyAlignment="1">
      <alignment horizontal="center" wrapText="1"/>
    </xf>
    <xf numFmtId="0" fontId="23" fillId="2" borderId="16" xfId="4" applyFont="1" applyFill="1" applyBorder="1" applyAlignment="1">
      <alignment horizontal="center" vertical="center"/>
    </xf>
    <xf numFmtId="0" fontId="23" fillId="2" borderId="17" xfId="4" applyFont="1" applyFill="1" applyBorder="1" applyAlignment="1">
      <alignment horizontal="center" vertical="center"/>
    </xf>
    <xf numFmtId="0" fontId="23" fillId="2" borderId="18" xfId="4" applyFont="1" applyFill="1" applyBorder="1" applyAlignment="1">
      <alignment horizontal="center" vertical="center"/>
    </xf>
    <xf numFmtId="4" fontId="6" fillId="2" borderId="2" xfId="4" applyNumberFormat="1" applyFont="1" applyFill="1" applyBorder="1" applyAlignment="1">
      <alignment horizontal="center" wrapText="1"/>
    </xf>
    <xf numFmtId="4" fontId="6" fillId="2" borderId="3" xfId="4" applyNumberFormat="1" applyFont="1" applyFill="1" applyBorder="1" applyAlignment="1">
      <alignment horizontal="center" wrapText="1"/>
    </xf>
    <xf numFmtId="4" fontId="6" fillId="2" borderId="4" xfId="4" applyNumberFormat="1" applyFont="1" applyFill="1" applyBorder="1" applyAlignment="1">
      <alignment horizont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0" fillId="2" borderId="19" xfId="4" applyFont="1" applyFill="1" applyBorder="1" applyAlignment="1">
      <alignment horizontal="center" wrapText="1"/>
    </xf>
    <xf numFmtId="0" fontId="20" fillId="2" borderId="20" xfId="4" applyFont="1" applyFill="1" applyBorder="1" applyAlignment="1">
      <alignment horizontal="center" wrapText="1"/>
    </xf>
    <xf numFmtId="0" fontId="20" fillId="2" borderId="21" xfId="4" applyFont="1" applyFill="1" applyBorder="1" applyAlignment="1">
      <alignment horizontal="center" wrapText="1"/>
    </xf>
    <xf numFmtId="0" fontId="20" fillId="2" borderId="36" xfId="4" applyFont="1" applyFill="1" applyBorder="1" applyAlignment="1">
      <alignment horizontal="center" wrapText="1"/>
    </xf>
    <xf numFmtId="0" fontId="20" fillId="2" borderId="0" xfId="4" applyFont="1" applyFill="1" applyBorder="1" applyAlignment="1">
      <alignment horizontal="center" wrapText="1"/>
    </xf>
    <xf numFmtId="0" fontId="20" fillId="2" borderId="40" xfId="4" applyFont="1" applyFill="1" applyBorder="1" applyAlignment="1">
      <alignment horizontal="center" wrapText="1"/>
    </xf>
    <xf numFmtId="0" fontId="20" fillId="2" borderId="22" xfId="4" applyFont="1" applyFill="1" applyBorder="1" applyAlignment="1">
      <alignment horizontal="center" wrapText="1"/>
    </xf>
    <xf numFmtId="0" fontId="20" fillId="2" borderId="23" xfId="4" applyFont="1" applyFill="1" applyBorder="1" applyAlignment="1">
      <alignment horizontal="center" wrapText="1"/>
    </xf>
    <xf numFmtId="0" fontId="20" fillId="2" borderId="24" xfId="4" applyFont="1" applyFill="1" applyBorder="1" applyAlignment="1">
      <alignment horizont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3" fillId="6" borderId="47" xfId="0" applyFont="1" applyFill="1" applyBorder="1" applyAlignment="1">
      <alignment horizontal="center"/>
    </xf>
    <xf numFmtId="0" fontId="3" fillId="6" borderId="48" xfId="0" applyFont="1" applyFill="1" applyBorder="1" applyAlignment="1">
      <alignment horizontal="center"/>
    </xf>
    <xf numFmtId="0" fontId="3" fillId="6" borderId="4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174" fontId="3" fillId="2" borderId="1" xfId="0" applyNumberFormat="1" applyFont="1" applyFill="1" applyBorder="1" applyAlignment="1">
      <alignment horizontal="right"/>
    </xf>
    <xf numFmtId="174" fontId="3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8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right"/>
    </xf>
    <xf numFmtId="0" fontId="8" fillId="0" borderId="2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7" fillId="0" borderId="2" xfId="0" applyFont="1" applyBorder="1" applyAlignment="1">
      <alignment wrapText="1"/>
    </xf>
    <xf numFmtId="0" fontId="7" fillId="0" borderId="4" xfId="0" applyFont="1" applyBorder="1" applyAlignment="1">
      <alignment wrapText="1"/>
    </xf>
    <xf numFmtId="174" fontId="8" fillId="6" borderId="2" xfId="0" applyNumberFormat="1" applyFont="1" applyFill="1" applyBorder="1" applyAlignment="1">
      <alignment horizontal="center"/>
    </xf>
    <xf numFmtId="174" fontId="8" fillId="6" borderId="4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74" fontId="7" fillId="0" borderId="2" xfId="0" applyNumberFormat="1" applyFont="1" applyBorder="1" applyAlignment="1">
      <alignment horizontal="center" vertical="center" wrapText="1"/>
    </xf>
    <xf numFmtId="174" fontId="7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65" fontId="8" fillId="6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165" fontId="7" fillId="0" borderId="2" xfId="0" applyNumberFormat="1" applyFont="1" applyBorder="1" applyAlignment="1">
      <alignment horizontal="center" vertical="center" wrapText="1"/>
    </xf>
    <xf numFmtId="165" fontId="7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wrapText="1"/>
    </xf>
    <xf numFmtId="0" fontId="9" fillId="0" borderId="15" xfId="0" applyFont="1" applyBorder="1" applyAlignment="1">
      <alignment horizont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wrapText="1"/>
    </xf>
    <xf numFmtId="0" fontId="8" fillId="6" borderId="17" xfId="0" applyFont="1" applyFill="1" applyBorder="1" applyAlignment="1">
      <alignment horizontal="center" wrapText="1"/>
    </xf>
    <xf numFmtId="0" fontId="8" fillId="6" borderId="18" xfId="0" applyFont="1" applyFill="1" applyBorder="1" applyAlignment="1">
      <alignment horizont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3" fontId="6" fillId="2" borderId="0" xfId="4" applyNumberFormat="1" applyFont="1" applyFill="1" applyAlignment="1">
      <alignment horizontal="left"/>
    </xf>
    <xf numFmtId="0" fontId="6" fillId="2" borderId="0" xfId="4" applyFont="1" applyFill="1" applyAlignment="1">
      <alignment horizontal="left"/>
    </xf>
    <xf numFmtId="3" fontId="5" fillId="2" borderId="0" xfId="4" applyNumberFormat="1" applyFont="1" applyFill="1" applyAlignment="1">
      <alignment horizontal="left"/>
    </xf>
    <xf numFmtId="0" fontId="5" fillId="2" borderId="0" xfId="4" applyFont="1" applyFill="1" applyAlignment="1">
      <alignment horizontal="left"/>
    </xf>
    <xf numFmtId="0" fontId="8" fillId="0" borderId="1" xfId="0" applyFont="1" applyBorder="1" applyAlignment="1">
      <alignment horizontal="right"/>
    </xf>
    <xf numFmtId="165" fontId="8" fillId="0" borderId="1" xfId="1" applyNumberFormat="1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7" fillId="0" borderId="19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28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center" vertical="center" wrapText="1"/>
    </xf>
    <xf numFmtId="4" fontId="8" fillId="0" borderId="30" xfId="0" applyNumberFormat="1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4" fontId="8" fillId="0" borderId="25" xfId="0" applyNumberFormat="1" applyFont="1" applyBorder="1" applyAlignment="1">
      <alignment horizontal="center" vertical="center" wrapText="1"/>
    </xf>
    <xf numFmtId="4" fontId="8" fillId="0" borderId="23" xfId="0" applyNumberFormat="1" applyFont="1" applyBorder="1" applyAlignment="1">
      <alignment horizontal="center" vertical="center" wrapText="1"/>
    </xf>
    <xf numFmtId="4" fontId="8" fillId="0" borderId="24" xfId="0" applyNumberFormat="1" applyFont="1" applyBorder="1" applyAlignment="1">
      <alignment horizontal="center" vertical="center" wrapText="1"/>
    </xf>
    <xf numFmtId="14" fontId="8" fillId="0" borderId="33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80" fontId="15" fillId="0" borderId="1" xfId="10" applyNumberFormat="1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4" fontId="19" fillId="0" borderId="19" xfId="0" applyNumberFormat="1" applyFont="1" applyBorder="1" applyAlignment="1">
      <alignment horizontal="center" vertical="center" wrapText="1"/>
    </xf>
    <xf numFmtId="4" fontId="19" fillId="0" borderId="20" xfId="0" applyNumberFormat="1" applyFont="1" applyBorder="1" applyAlignment="1">
      <alignment horizontal="center" vertical="center" wrapText="1"/>
    </xf>
    <xf numFmtId="4" fontId="19" fillId="0" borderId="21" xfId="0" applyNumberFormat="1" applyFont="1" applyBorder="1" applyAlignment="1">
      <alignment horizontal="center" vertical="center" wrapText="1"/>
    </xf>
    <xf numFmtId="4" fontId="19" fillId="0" borderId="22" xfId="0" applyNumberFormat="1" applyFont="1" applyBorder="1" applyAlignment="1">
      <alignment horizontal="center" vertical="center" wrapText="1"/>
    </xf>
    <xf numFmtId="4" fontId="19" fillId="0" borderId="23" xfId="0" applyNumberFormat="1" applyFont="1" applyBorder="1" applyAlignment="1">
      <alignment horizontal="center" vertical="center" wrapText="1"/>
    </xf>
    <xf numFmtId="4" fontId="19" fillId="0" borderId="24" xfId="0" applyNumberFormat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4" fontId="15" fillId="5" borderId="2" xfId="0" applyNumberFormat="1" applyFont="1" applyFill="1" applyBorder="1" applyAlignment="1">
      <alignment horizontal="center"/>
    </xf>
    <xf numFmtId="0" fontId="15" fillId="5" borderId="4" xfId="0" applyFont="1" applyFill="1" applyBorder="1" applyAlignment="1">
      <alignment horizontal="center"/>
    </xf>
    <xf numFmtId="4" fontId="4" fillId="0" borderId="2" xfId="0" applyNumberFormat="1" applyFont="1" applyBorder="1" applyAlignment="1">
      <alignment horizontal="left"/>
    </xf>
    <xf numFmtId="4" fontId="4" fillId="0" borderId="4" xfId="0" applyNumberFormat="1" applyFont="1" applyBorder="1" applyAlignment="1">
      <alignment horizontal="left"/>
    </xf>
    <xf numFmtId="0" fontId="4" fillId="2" borderId="29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15" fillId="2" borderId="29" xfId="0" applyFont="1" applyFill="1" applyBorder="1" applyAlignment="1">
      <alignment horizontal="right" vertical="center" wrapText="1"/>
    </xf>
    <xf numFmtId="0" fontId="15" fillId="2" borderId="1" xfId="0" applyFont="1" applyFill="1" applyBorder="1" applyAlignment="1">
      <alignment horizontal="right" vertical="center" wrapText="1"/>
    </xf>
    <xf numFmtId="0" fontId="17" fillId="0" borderId="0" xfId="0" applyFont="1" applyAlignment="1">
      <alignment horizontal="left"/>
    </xf>
    <xf numFmtId="4" fontId="4" fillId="0" borderId="2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5" fillId="2" borderId="32" xfId="0" applyFont="1" applyFill="1" applyBorder="1" applyAlignment="1">
      <alignment horizontal="right" vertical="center" wrapText="1"/>
    </xf>
    <xf numFmtId="0" fontId="15" fillId="2" borderId="33" xfId="0" applyFont="1" applyFill="1" applyBorder="1" applyAlignment="1">
      <alignment horizontal="right" vertical="center" wrapText="1"/>
    </xf>
    <xf numFmtId="0" fontId="8" fillId="0" borderId="9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4" fillId="0" borderId="50" xfId="0" applyFont="1" applyBorder="1" applyAlignment="1">
      <alignment horizontal="center" wrapText="1"/>
    </xf>
    <xf numFmtId="0" fontId="4" fillId="0" borderId="51" xfId="0" applyFont="1" applyBorder="1" applyAlignment="1">
      <alignment horizontal="center" wrapText="1"/>
    </xf>
    <xf numFmtId="0" fontId="8" fillId="0" borderId="47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3" fontId="8" fillId="0" borderId="26" xfId="0" applyNumberFormat="1" applyFont="1" applyBorder="1" applyAlignment="1">
      <alignment horizontal="center" vertical="center" wrapText="1"/>
    </xf>
    <xf numFmtId="3" fontId="8" fillId="0" borderId="27" xfId="0" applyNumberFormat="1" applyFont="1" applyBorder="1" applyAlignment="1">
      <alignment horizontal="center" vertical="center" wrapText="1"/>
    </xf>
    <xf numFmtId="3" fontId="8" fillId="0" borderId="43" xfId="0" applyNumberFormat="1" applyFont="1" applyBorder="1" applyAlignment="1">
      <alignment horizontal="center" vertical="center" wrapText="1"/>
    </xf>
    <xf numFmtId="3" fontId="8" fillId="0" borderId="32" xfId="0" applyNumberFormat="1" applyFont="1" applyBorder="1" applyAlignment="1">
      <alignment horizontal="center" vertical="center" wrapText="1"/>
    </xf>
    <xf numFmtId="3" fontId="8" fillId="0" borderId="33" xfId="0" applyNumberFormat="1" applyFont="1" applyBorder="1" applyAlignment="1">
      <alignment horizontal="center" vertical="center" wrapText="1"/>
    </xf>
    <xf numFmtId="3" fontId="8" fillId="0" borderId="46" xfId="0" applyNumberFormat="1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left"/>
    </xf>
    <xf numFmtId="4" fontId="16" fillId="0" borderId="4" xfId="0" applyNumberFormat="1" applyFont="1" applyBorder="1" applyAlignment="1">
      <alignment horizontal="left"/>
    </xf>
    <xf numFmtId="4" fontId="16" fillId="0" borderId="10" xfId="0" applyNumberFormat="1" applyFont="1" applyBorder="1" applyAlignment="1">
      <alignment horizontal="left"/>
    </xf>
    <xf numFmtId="4" fontId="16" fillId="0" borderId="12" xfId="0" applyNumberFormat="1" applyFont="1" applyBorder="1" applyAlignment="1">
      <alignment horizontal="left"/>
    </xf>
    <xf numFmtId="3" fontId="8" fillId="0" borderId="34" xfId="0" applyNumberFormat="1" applyFont="1" applyBorder="1" applyAlignment="1">
      <alignment horizontal="center" vertical="center" wrapText="1"/>
    </xf>
    <xf numFmtId="3" fontId="8" fillId="0" borderId="15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14" fontId="8" fillId="0" borderId="32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4" fontId="17" fillId="6" borderId="56" xfId="0" applyNumberFormat="1" applyFont="1" applyFill="1" applyBorder="1" applyAlignment="1">
      <alignment horizontal="center"/>
    </xf>
    <xf numFmtId="0" fontId="17" fillId="6" borderId="57" xfId="0" applyFont="1" applyFill="1" applyBorder="1" applyAlignment="1">
      <alignment horizontal="center"/>
    </xf>
    <xf numFmtId="0" fontId="16" fillId="2" borderId="29" xfId="0" applyFont="1" applyFill="1" applyBorder="1" applyAlignment="1">
      <alignment horizontal="right" vertical="center"/>
    </xf>
    <xf numFmtId="0" fontId="16" fillId="2" borderId="1" xfId="0" applyFont="1" applyFill="1" applyBorder="1" applyAlignment="1">
      <alignment horizontal="right" vertical="center"/>
    </xf>
    <xf numFmtId="0" fontId="17" fillId="2" borderId="29" xfId="0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horizontal="right" vertical="center" wrapText="1"/>
    </xf>
    <xf numFmtId="0" fontId="17" fillId="2" borderId="32" xfId="0" applyFont="1" applyFill="1" applyBorder="1" applyAlignment="1">
      <alignment horizontal="right" vertical="center" wrapText="1"/>
    </xf>
    <xf numFmtId="0" fontId="17" fillId="2" borderId="33" xfId="0" applyFont="1" applyFill="1" applyBorder="1" applyAlignment="1">
      <alignment horizontal="right" vertical="center" wrapText="1"/>
    </xf>
    <xf numFmtId="4" fontId="16" fillId="0" borderId="2" xfId="0" applyNumberFormat="1" applyFont="1" applyBorder="1" applyAlignment="1">
      <alignment horizontal="center"/>
    </xf>
    <xf numFmtId="4" fontId="16" fillId="0" borderId="4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3" fontId="8" fillId="0" borderId="7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2" borderId="37" xfId="4" applyFont="1" applyFill="1" applyBorder="1" applyAlignment="1">
      <alignment horizontal="center" vertical="top"/>
    </xf>
    <xf numFmtId="0" fontId="5" fillId="2" borderId="13" xfId="4" applyFont="1" applyFill="1" applyBorder="1" applyAlignment="1">
      <alignment horizontal="center" vertical="top"/>
    </xf>
    <xf numFmtId="0" fontId="5" fillId="2" borderId="14" xfId="4" applyFont="1" applyFill="1" applyBorder="1" applyAlignment="1">
      <alignment horizontal="center" vertical="top"/>
    </xf>
    <xf numFmtId="0" fontId="5" fillId="2" borderId="2" xfId="4" applyFont="1" applyFill="1" applyBorder="1" applyAlignment="1">
      <alignment horizontal="center"/>
    </xf>
    <xf numFmtId="0" fontId="5" fillId="2" borderId="4" xfId="4" applyFont="1" applyFill="1" applyBorder="1" applyAlignment="1">
      <alignment horizontal="center"/>
    </xf>
    <xf numFmtId="0" fontId="6" fillId="2" borderId="2" xfId="12" applyFont="1" applyFill="1" applyBorder="1" applyAlignment="1">
      <alignment horizontal="left"/>
    </xf>
    <xf numFmtId="0" fontId="6" fillId="2" borderId="4" xfId="12" applyFont="1" applyFill="1" applyBorder="1" applyAlignment="1">
      <alignment horizontal="left"/>
    </xf>
    <xf numFmtId="182" fontId="6" fillId="2" borderId="0" xfId="4" applyNumberFormat="1" applyFont="1" applyFill="1" applyAlignment="1">
      <alignment horizontal="left" wrapText="1"/>
    </xf>
    <xf numFmtId="182" fontId="5" fillId="2" borderId="0" xfId="4" applyNumberFormat="1" applyFont="1" applyFill="1" applyAlignment="1">
      <alignment horizontal="left" wrapText="1"/>
    </xf>
  </cellXfs>
  <cellStyles count="13">
    <cellStyle name="Millares" xfId="1" builtinId="3"/>
    <cellStyle name="Millares 2" xfId="9" xr:uid="{00000000-0005-0000-0000-000001000000}"/>
    <cellStyle name="Moneda" xfId="2" builtinId="4"/>
    <cellStyle name="Moneda [0]" xfId="3" builtinId="7"/>
    <cellStyle name="Moneda 2" xfId="5" xr:uid="{00000000-0005-0000-0000-000004000000}"/>
    <cellStyle name="Moneda 3" xfId="7" xr:uid="{00000000-0005-0000-0000-000005000000}"/>
    <cellStyle name="Normal" xfId="0" builtinId="0"/>
    <cellStyle name="Normal 10" xfId="12" xr:uid="{00000000-0005-0000-0000-000007000000}"/>
    <cellStyle name="Normal 2" xfId="4" xr:uid="{00000000-0005-0000-0000-000008000000}"/>
    <cellStyle name="Normal 2 2" xfId="8" xr:uid="{00000000-0005-0000-0000-000009000000}"/>
    <cellStyle name="Normal 3" xfId="11" xr:uid="{00000000-0005-0000-0000-00000A000000}"/>
    <cellStyle name="Porcentaje" xfId="6" builtinId="5"/>
    <cellStyle name="Porcentaje 2 2" xfId="10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158749</xdr:colOff>
      <xdr:row>0</xdr:row>
      <xdr:rowOff>105834</xdr:rowOff>
    </xdr:from>
    <xdr:to>
      <xdr:col>1</xdr:col>
      <xdr:colOff>500591</xdr:colOff>
      <xdr:row>5</xdr:row>
      <xdr:rowOff>105687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49" y="105834"/>
          <a:ext cx="1114425" cy="1047603"/>
        </a:xfrm>
        <a:prstGeom prst="rect">
          <a:avLst/>
        </a:prstGeom>
      </xdr:spPr>
    </xdr:pic>
    <xdr:clientData/>
  </xdr:twoCellAnchor>
  <xdr:twoCellAnchor editAs="oneCell">
    <xdr:from>
      <xdr:col>6</xdr:col>
      <xdr:colOff>732776</xdr:colOff>
      <xdr:row>0</xdr:row>
      <xdr:rowOff>128095</xdr:rowOff>
    </xdr:from>
    <xdr:to>
      <xdr:col>7</xdr:col>
      <xdr:colOff>1380067</xdr:colOff>
      <xdr:row>5</xdr:row>
      <xdr:rowOff>160865</xdr:rowOff>
    </xdr:to>
    <xdr:pic>
      <xdr:nvPicPr>
        <xdr:cNvPr id="7" name="Imagen 6" descr="logo PDET descarg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5321709" y="128095"/>
          <a:ext cx="1443157" cy="105723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80585</xdr:rowOff>
    </xdr:from>
    <xdr:to>
      <xdr:col>1</xdr:col>
      <xdr:colOff>1038225</xdr:colOff>
      <xdr:row>5</xdr:row>
      <xdr:rowOff>118538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80585"/>
          <a:ext cx="1114425" cy="1047603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142875</xdr:rowOff>
    </xdr:from>
    <xdr:to>
      <xdr:col>7</xdr:col>
      <xdr:colOff>528061</xdr:colOff>
      <xdr:row>4</xdr:row>
      <xdr:rowOff>14665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4781550" y="142875"/>
          <a:ext cx="1137661" cy="74809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314325</xdr:colOff>
      <xdr:row>58</xdr:row>
      <xdr:rowOff>80585</xdr:rowOff>
    </xdr:from>
    <xdr:ext cx="1127760" cy="1036173"/>
    <xdr:pic>
      <xdr:nvPicPr>
        <xdr:cNvPr id="5" name="Imagen 4">
          <a:extLst>
            <a:ext uri="{FF2B5EF4-FFF2-40B4-BE49-F238E27FC236}">
              <a16:creationId xmlns:a16="http://schemas.microsoft.com/office/drawing/2014/main" id="{5A0742BD-0461-4C85-AD6B-3510AC79C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80585"/>
          <a:ext cx="1127760" cy="1036173"/>
        </a:xfrm>
        <a:prstGeom prst="rect">
          <a:avLst/>
        </a:prstGeom>
      </xdr:spPr>
    </xdr:pic>
    <xdr:clientData/>
  </xdr:oneCellAnchor>
  <xdr:oneCellAnchor>
    <xdr:from>
      <xdr:col>6</xdr:col>
      <xdr:colOff>266700</xdr:colOff>
      <xdr:row>58</xdr:row>
      <xdr:rowOff>142875</xdr:rowOff>
    </xdr:from>
    <xdr:ext cx="1160521" cy="740470"/>
    <xdr:pic>
      <xdr:nvPicPr>
        <xdr:cNvPr id="6" name="Imagen 5" descr="logo PDET descarga">
          <a:extLst>
            <a:ext uri="{FF2B5EF4-FFF2-40B4-BE49-F238E27FC236}">
              <a16:creationId xmlns:a16="http://schemas.microsoft.com/office/drawing/2014/main" id="{62735EA1-7BA5-42C9-AE0F-2969BCA0DEE2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5044440" y="142875"/>
          <a:ext cx="1160521" cy="74047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152400</xdr:rowOff>
    </xdr:from>
    <xdr:to>
      <xdr:col>1</xdr:col>
      <xdr:colOff>866775</xdr:colOff>
      <xdr:row>5</xdr:row>
      <xdr:rowOff>152253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52400"/>
          <a:ext cx="1114425" cy="1047603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1</xdr:row>
      <xdr:rowOff>76200</xdr:rowOff>
    </xdr:from>
    <xdr:to>
      <xdr:col>8</xdr:col>
      <xdr:colOff>4186</xdr:colOff>
      <xdr:row>4</xdr:row>
      <xdr:rowOff>195640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5162550" y="285750"/>
          <a:ext cx="1104900" cy="74809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85725</xdr:rowOff>
    </xdr:from>
    <xdr:to>
      <xdr:col>0</xdr:col>
      <xdr:colOff>1200150</xdr:colOff>
      <xdr:row>5</xdr:row>
      <xdr:rowOff>58908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85725"/>
          <a:ext cx="1114425" cy="1047603"/>
        </a:xfrm>
        <a:prstGeom prst="rect">
          <a:avLst/>
        </a:prstGeom>
      </xdr:spPr>
    </xdr:pic>
    <xdr:clientData/>
  </xdr:twoCellAnchor>
  <xdr:twoCellAnchor editAs="oneCell">
    <xdr:from>
      <xdr:col>4</xdr:col>
      <xdr:colOff>485127</xdr:colOff>
      <xdr:row>0</xdr:row>
      <xdr:rowOff>135504</xdr:rowOff>
    </xdr:from>
    <xdr:to>
      <xdr:col>5</xdr:col>
      <xdr:colOff>1188720</xdr:colOff>
      <xdr:row>5</xdr:row>
      <xdr:rowOff>38100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4653267" y="135504"/>
          <a:ext cx="1709433" cy="96177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140968</xdr:colOff>
      <xdr:row>0</xdr:row>
      <xdr:rowOff>0</xdr:rowOff>
    </xdr:from>
    <xdr:to>
      <xdr:col>1</xdr:col>
      <xdr:colOff>899160</xdr:colOff>
      <xdr:row>5</xdr:row>
      <xdr:rowOff>124741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6955E1-0E7F-4D20-BDC2-1106DA986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68" y="0"/>
          <a:ext cx="1215392" cy="1092481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</xdr:colOff>
      <xdr:row>0</xdr:row>
      <xdr:rowOff>83820</xdr:rowOff>
    </xdr:from>
    <xdr:to>
      <xdr:col>11</xdr:col>
      <xdr:colOff>518160</xdr:colOff>
      <xdr:row>5</xdr:row>
      <xdr:rowOff>22860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7BCCB3F6-D7BD-4BA6-98E5-D522E7BF343F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633460" y="83820"/>
          <a:ext cx="1249680" cy="9067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354328</xdr:colOff>
      <xdr:row>0</xdr:row>
      <xdr:rowOff>24765</xdr:rowOff>
    </xdr:from>
    <xdr:to>
      <xdr:col>2</xdr:col>
      <xdr:colOff>94578</xdr:colOff>
      <xdr:row>5</xdr:row>
      <xdr:rowOff>149506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351FA8F-DA6F-417B-BEED-2935B4EF5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28" y="24765"/>
          <a:ext cx="1215392" cy="1092481"/>
        </a:xfrm>
        <a:prstGeom prst="rect">
          <a:avLst/>
        </a:prstGeom>
      </xdr:spPr>
    </xdr:pic>
    <xdr:clientData/>
  </xdr:twoCellAnchor>
  <xdr:twoCellAnchor editAs="oneCell">
    <xdr:from>
      <xdr:col>11</xdr:col>
      <xdr:colOff>518160</xdr:colOff>
      <xdr:row>0</xdr:row>
      <xdr:rowOff>38100</xdr:rowOff>
    </xdr:from>
    <xdr:to>
      <xdr:col>13</xdr:col>
      <xdr:colOff>352426</xdr:colOff>
      <xdr:row>5</xdr:row>
      <xdr:rowOff>91440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1A6E0F1F-3304-4515-9281-DFCE73E71D7F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12001500" y="38100"/>
          <a:ext cx="1844040" cy="10210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101600</xdr:colOff>
      <xdr:row>0</xdr:row>
      <xdr:rowOff>143933</xdr:rowOff>
    </xdr:from>
    <xdr:to>
      <xdr:col>2</xdr:col>
      <xdr:colOff>554567</xdr:colOff>
      <xdr:row>4</xdr:row>
      <xdr:rowOff>152855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7107D7-1EB5-481D-AF39-CDA062BD2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600" y="143933"/>
          <a:ext cx="1108287" cy="1014762"/>
        </a:xfrm>
        <a:prstGeom prst="rect">
          <a:avLst/>
        </a:prstGeom>
      </xdr:spPr>
    </xdr:pic>
    <xdr:clientData/>
  </xdr:twoCellAnchor>
  <xdr:twoCellAnchor editAs="oneCell">
    <xdr:from>
      <xdr:col>5</xdr:col>
      <xdr:colOff>736600</xdr:colOff>
      <xdr:row>1</xdr:row>
      <xdr:rowOff>16933</xdr:rowOff>
    </xdr:from>
    <xdr:to>
      <xdr:col>7</xdr:col>
      <xdr:colOff>0</xdr:colOff>
      <xdr:row>5</xdr:row>
      <xdr:rowOff>21975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A173C796-71A7-48B8-8092-D3DC44E42358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519333" y="262466"/>
          <a:ext cx="1532467" cy="96177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ACION%202007/PROPUESTA%20ORQUIDEAS/A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dministrador\Escritorio\LICITACIONES%202009\LA%20CRUZ%20TAJUMBINA\Programcion%20la%20Cruz%20tajumbina\APU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0.20.2\Users\ASUS\Desktop\MUNICIPIO%20DE%20SAN%20%20MIGUEL\PROYECTOS%20PLANEACION\0.1%20MINIMAS_CUANTIAS\0.1%20Construccion%20pozos%20alcantarillado%20Puerto%20Colon\0.2%20PPTO%20alcantarillado\0.2%20PPTO%20POZOS%20ALCANTARILLADO%20LA%20DORADA%20MINIMA.xlsx?5CC40D1A" TargetMode="External"/><Relationship Id="rId1" Type="http://schemas.openxmlformats.org/officeDocument/2006/relationships/externalLinkPath" Target="file:///\\5CC40D1A\0.2%20PPTO%20POZOS%20ALCANTARILLADO%20LA%20DORADA%20MINI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Datos"/>
      <sheetName val="46W9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  <sheetName val="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EO TOTAL OBRA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AUTOMATICA"/>
      <sheetName val="4. Ficha tecnica por actividad"/>
      <sheetName val="Listas"/>
      <sheetName val="3. Mediciones"/>
      <sheetName val="0. Tareas"/>
      <sheetName val="1. Estructura WBS"/>
      <sheetName val="PRESUPUESTO"/>
      <sheetName val="Base Da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1,1"/>
      <sheetName val="12"/>
      <sheetName val="13"/>
      <sheetName val="14"/>
      <sheetName val="15"/>
      <sheetName val="16"/>
      <sheetName val="17"/>
      <sheetName val="17,1"/>
      <sheetName val="17,2"/>
      <sheetName val="18"/>
      <sheetName val="18,1"/>
      <sheetName val="18,2"/>
      <sheetName val="19"/>
      <sheetName val="19,1"/>
      <sheetName val="19,2"/>
      <sheetName val="20"/>
      <sheetName val="21"/>
      <sheetName val="22"/>
      <sheetName val="23"/>
      <sheetName val="26"/>
      <sheetName val="27"/>
      <sheetName val="28"/>
      <sheetName val="29"/>
      <sheetName val="31"/>
      <sheetName val="30"/>
      <sheetName val="32"/>
      <sheetName val="33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>
        <row r="4">
          <cell r="B4">
            <v>0</v>
          </cell>
        </row>
      </sheetData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 t="str">
            <v/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 t="str">
            <v/>
          </cell>
          <cell r="F26">
            <v>0</v>
          </cell>
          <cell r="G26">
            <v>0</v>
          </cell>
        </row>
        <row r="27">
          <cell r="D27" t="str">
            <v/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 t="str">
            <v/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 t="str">
            <v/>
          </cell>
          <cell r="F74">
            <v>0</v>
          </cell>
          <cell r="G74">
            <v>0</v>
          </cell>
        </row>
        <row r="75">
          <cell r="D75" t="str">
            <v/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 t="str">
            <v/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 t="str">
            <v/>
          </cell>
          <cell r="F122">
            <v>0</v>
          </cell>
          <cell r="G122">
            <v>0</v>
          </cell>
        </row>
        <row r="123">
          <cell r="D123" t="str">
            <v/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 t="str">
            <v/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 t="str">
            <v/>
          </cell>
          <cell r="F170">
            <v>0</v>
          </cell>
          <cell r="G170">
            <v>0</v>
          </cell>
        </row>
        <row r="171">
          <cell r="D171" t="str">
            <v/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 t="str">
            <v/>
          </cell>
          <cell r="F203">
            <v>0</v>
          </cell>
          <cell r="G203">
            <v>0</v>
          </cell>
        </row>
        <row r="204">
          <cell r="D204" t="str">
            <v/>
          </cell>
          <cell r="F204">
            <v>0</v>
          </cell>
          <cell r="G204">
            <v>0</v>
          </cell>
        </row>
        <row r="205">
          <cell r="D205" t="str">
            <v/>
          </cell>
          <cell r="F205">
            <v>0</v>
          </cell>
          <cell r="G205">
            <v>0</v>
          </cell>
        </row>
        <row r="206">
          <cell r="D206" t="str">
            <v/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 t="str">
            <v/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 t="str">
            <v/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 t="str">
            <v/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 t="str">
            <v/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 t="str">
            <v/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 t="str">
            <v/>
          </cell>
          <cell r="F468">
            <v>0</v>
          </cell>
          <cell r="G468">
            <v>0</v>
          </cell>
        </row>
        <row r="469">
          <cell r="D469" t="str">
            <v/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 t="str">
            <v/>
          </cell>
          <cell r="E481">
            <v>0</v>
          </cell>
          <cell r="G481">
            <v>0</v>
          </cell>
        </row>
        <row r="482">
          <cell r="D482" t="str">
            <v/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 t="str">
            <v/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 t="str">
            <v/>
          </cell>
          <cell r="E530">
            <v>0</v>
          </cell>
          <cell r="G530">
            <v>0</v>
          </cell>
        </row>
        <row r="531">
          <cell r="D531" t="str">
            <v/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 t="str">
            <v/>
          </cell>
          <cell r="F565">
            <v>0</v>
          </cell>
          <cell r="G565">
            <v>0</v>
          </cell>
        </row>
        <row r="566">
          <cell r="D566" t="str">
            <v/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 t="str">
            <v/>
          </cell>
          <cell r="E578">
            <v>0</v>
          </cell>
          <cell r="G578">
            <v>0</v>
          </cell>
        </row>
        <row r="579">
          <cell r="D579" t="str">
            <v/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 t="str">
            <v/>
          </cell>
          <cell r="F613">
            <v>0</v>
          </cell>
          <cell r="G613">
            <v>0</v>
          </cell>
        </row>
        <row r="614">
          <cell r="D614" t="str">
            <v/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 t="str">
            <v/>
          </cell>
          <cell r="E626">
            <v>0</v>
          </cell>
          <cell r="G626">
            <v>0</v>
          </cell>
        </row>
        <row r="627">
          <cell r="D627" t="str">
            <v/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 t="str">
            <v/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 t="str">
            <v/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 t="str">
            <v/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 t="str">
            <v/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 t="str">
            <v/>
          </cell>
          <cell r="E756">
            <v>0</v>
          </cell>
          <cell r="F756">
            <v>0</v>
          </cell>
          <cell r="G756">
            <v>0</v>
          </cell>
        </row>
        <row r="757">
          <cell r="D757" t="str">
            <v/>
          </cell>
          <cell r="E757">
            <v>0</v>
          </cell>
          <cell r="F757">
            <v>0</v>
          </cell>
          <cell r="G757">
            <v>0</v>
          </cell>
        </row>
        <row r="758">
          <cell r="D758" t="str">
            <v/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 t="str">
            <v/>
          </cell>
          <cell r="E770">
            <v>0</v>
          </cell>
          <cell r="G770">
            <v>0</v>
          </cell>
        </row>
        <row r="771">
          <cell r="D771" t="str">
            <v/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 t="str">
            <v/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 t="str">
            <v/>
          </cell>
          <cell r="E823">
            <v>0</v>
          </cell>
          <cell r="G823">
            <v>0</v>
          </cell>
        </row>
        <row r="824">
          <cell r="D824" t="str">
            <v/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 t="str">
            <v/>
          </cell>
          <cell r="E858">
            <v>0</v>
          </cell>
          <cell r="F858">
            <v>0</v>
          </cell>
          <cell r="G858">
            <v>0</v>
          </cell>
        </row>
        <row r="859">
          <cell r="D859" t="str">
            <v/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 t="str">
            <v/>
          </cell>
          <cell r="E871">
            <v>0</v>
          </cell>
          <cell r="G871">
            <v>0</v>
          </cell>
        </row>
        <row r="872">
          <cell r="D872" t="str">
            <v/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 t="str">
            <v/>
          </cell>
          <cell r="E906">
            <v>0</v>
          </cell>
          <cell r="F906">
            <v>0</v>
          </cell>
          <cell r="G906">
            <v>0</v>
          </cell>
        </row>
        <row r="907">
          <cell r="D907" t="str">
            <v/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 t="str">
            <v/>
          </cell>
          <cell r="E919">
            <v>0</v>
          </cell>
          <cell r="G919">
            <v>0</v>
          </cell>
        </row>
        <row r="920">
          <cell r="D920" t="str">
            <v/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 t="str">
            <v/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 t="str">
            <v/>
          </cell>
          <cell r="E966">
            <v>0</v>
          </cell>
          <cell r="G966">
            <v>0</v>
          </cell>
        </row>
        <row r="967">
          <cell r="D967" t="str">
            <v/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 t="str">
            <v/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 t="str">
            <v/>
          </cell>
          <cell r="E1014">
            <v>0</v>
          </cell>
          <cell r="G1014">
            <v>0</v>
          </cell>
        </row>
        <row r="1015">
          <cell r="D1015" t="str">
            <v/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 t="str">
            <v/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 t="str">
            <v/>
          </cell>
          <cell r="E1062">
            <v>0</v>
          </cell>
          <cell r="G1062">
            <v>0</v>
          </cell>
        </row>
        <row r="1063">
          <cell r="D1063" t="str">
            <v/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 t="str">
            <v/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 t="str">
            <v/>
          </cell>
          <cell r="E1111">
            <v>0</v>
          </cell>
          <cell r="G1111">
            <v>0</v>
          </cell>
        </row>
        <row r="1112">
          <cell r="D1112" t="str">
            <v/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 t="str">
            <v/>
          </cell>
          <cell r="F1145">
            <v>0</v>
          </cell>
          <cell r="G1145">
            <v>0</v>
          </cell>
        </row>
        <row r="1146">
          <cell r="D1146" t="str">
            <v/>
          </cell>
          <cell r="F1146">
            <v>0</v>
          </cell>
          <cell r="G1146">
            <v>0</v>
          </cell>
        </row>
        <row r="1147">
          <cell r="D1147" t="str">
            <v/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 t="str">
            <v/>
          </cell>
          <cell r="E1159">
            <v>0</v>
          </cell>
          <cell r="G1159">
            <v>0</v>
          </cell>
        </row>
        <row r="1160">
          <cell r="D1160" t="str">
            <v/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 t="str">
            <v/>
          </cell>
          <cell r="F1193">
            <v>0</v>
          </cell>
          <cell r="G1193">
            <v>0</v>
          </cell>
        </row>
        <row r="1194">
          <cell r="D1194" t="str">
            <v/>
          </cell>
          <cell r="F1194">
            <v>0</v>
          </cell>
          <cell r="G1194">
            <v>0</v>
          </cell>
        </row>
        <row r="1195">
          <cell r="D1195" t="str">
            <v/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 t="str">
            <v/>
          </cell>
          <cell r="E1207">
            <v>0</v>
          </cell>
          <cell r="G1207">
            <v>0</v>
          </cell>
        </row>
        <row r="1208">
          <cell r="D1208" t="str">
            <v/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 t="str">
            <v/>
          </cell>
          <cell r="F1242">
            <v>0</v>
          </cell>
          <cell r="G1242">
            <v>0</v>
          </cell>
        </row>
        <row r="1243">
          <cell r="D1243" t="str">
            <v/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 t="str">
            <v/>
          </cell>
          <cell r="E1255">
            <v>0</v>
          </cell>
          <cell r="G1255">
            <v>0</v>
          </cell>
        </row>
        <row r="1256">
          <cell r="D1256" t="str">
            <v/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 t="str">
            <v/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 t="str">
            <v/>
          </cell>
          <cell r="E1306">
            <v>0</v>
          </cell>
          <cell r="G1306">
            <v>0</v>
          </cell>
        </row>
        <row r="1307">
          <cell r="D1307" t="str">
            <v/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  <sheetName val="Insum"/>
      <sheetName val="LISTA DE PRECIOS"/>
      <sheetName val="PARAFISC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Nombre</v>
          </cell>
        </row>
        <row r="2">
          <cell r="B2">
            <v>0</v>
          </cell>
        </row>
        <row r="3">
          <cell r="B3" t="str">
            <v>Act. Preliminares - Limpieza Terreno</v>
          </cell>
        </row>
        <row r="4">
          <cell r="B4" t="str">
            <v>Cableado Estructurado</v>
          </cell>
        </row>
        <row r="5">
          <cell r="B5" t="str">
            <v>Carpintería de Madera</v>
          </cell>
        </row>
        <row r="6">
          <cell r="B6" t="str">
            <v>Carpintería Metálica</v>
          </cell>
        </row>
        <row r="7">
          <cell r="B7" t="str">
            <v>Cielosrasos</v>
          </cell>
        </row>
        <row r="8">
          <cell r="B8" t="str">
            <v>Cimentación y Estructura</v>
          </cell>
        </row>
        <row r="9">
          <cell r="B9" t="str">
            <v>Cubiertas</v>
          </cell>
        </row>
        <row r="10">
          <cell r="B10" t="str">
            <v>Enchapes y Accesorios</v>
          </cell>
        </row>
        <row r="11">
          <cell r="B11" t="str">
            <v>Equipos Especiales</v>
          </cell>
        </row>
        <row r="12">
          <cell r="B12" t="str">
            <v>Inst. Eléctricas, TV. y Sonido</v>
          </cell>
        </row>
        <row r="13">
          <cell r="B13" t="str">
            <v>Inst. Gas</v>
          </cell>
        </row>
        <row r="14">
          <cell r="B14" t="str">
            <v>Inst. Hidráulicas, Sanitarias y Latonería</v>
          </cell>
        </row>
        <row r="15">
          <cell r="B15" t="str">
            <v>Mampostería</v>
          </cell>
        </row>
        <row r="16">
          <cell r="B16" t="str">
            <v>Morteros, Concretos, y Ensayos</v>
          </cell>
        </row>
        <row r="17">
          <cell r="B17" t="str">
            <v>Pañetes, Repellos y Revoques</v>
          </cell>
        </row>
        <row r="18">
          <cell r="B18" t="str">
            <v>Pintura</v>
          </cell>
        </row>
        <row r="19">
          <cell r="B19" t="str">
            <v>Pisos</v>
          </cell>
        </row>
        <row r="20">
          <cell r="B20" t="str">
            <v>Redes Servicios y Desagües</v>
          </cell>
        </row>
        <row r="21">
          <cell r="B21" t="str">
            <v>Urbanismo y Obras Exteriores</v>
          </cell>
        </row>
        <row r="22">
          <cell r="B22" t="str">
            <v>Varios</v>
          </cell>
        </row>
        <row r="23">
          <cell r="B23" t="str">
            <v>Vias</v>
          </cell>
        </row>
        <row r="24">
          <cell r="B24" t="str">
            <v>Vidrios y Cerraduras</v>
          </cell>
        </row>
      </sheetData>
      <sheetData sheetId="16">
        <row r="1">
          <cell r="A1" t="str">
            <v>Descripcion</v>
          </cell>
        </row>
        <row r="2">
          <cell r="A2">
            <v>0</v>
          </cell>
        </row>
        <row r="3">
          <cell r="A3" t="str">
            <v>Arroba</v>
          </cell>
        </row>
        <row r="4">
          <cell r="A4" t="str">
            <v>Bolsa</v>
          </cell>
        </row>
        <row r="5">
          <cell r="A5" t="str">
            <v>bolsa metro cúbico</v>
          </cell>
        </row>
        <row r="6">
          <cell r="A6" t="str">
            <v>Bulto</v>
          </cell>
        </row>
        <row r="7">
          <cell r="A7" t="str">
            <v>Caja por 7</v>
          </cell>
        </row>
        <row r="8">
          <cell r="A8" t="str">
            <v>Día</v>
          </cell>
        </row>
        <row r="9">
          <cell r="A9" t="str">
            <v>Especial</v>
          </cell>
        </row>
        <row r="10">
          <cell r="A10" t="str">
            <v>frasco</v>
          </cell>
        </row>
        <row r="11">
          <cell r="A11" t="str">
            <v>Frasco</v>
          </cell>
        </row>
        <row r="12">
          <cell r="A12" t="str">
            <v>Galón</v>
          </cell>
        </row>
        <row r="13">
          <cell r="A13" t="str">
            <v>galón</v>
          </cell>
        </row>
        <row r="14">
          <cell r="A14" t="str">
            <v>Global</v>
          </cell>
        </row>
        <row r="15">
          <cell r="A15" t="str">
            <v>Hora</v>
          </cell>
        </row>
        <row r="16">
          <cell r="A16" t="str">
            <v>Hora Cuadrilla</v>
          </cell>
        </row>
        <row r="17">
          <cell r="A17" t="str">
            <v>Hora Hombre</v>
          </cell>
        </row>
        <row r="18">
          <cell r="A18" t="str">
            <v>juego</v>
          </cell>
        </row>
        <row r="19">
          <cell r="A19" t="str">
            <v>Juego</v>
          </cell>
        </row>
        <row r="20">
          <cell r="A20" t="str">
            <v>Kilo</v>
          </cell>
        </row>
        <row r="21">
          <cell r="A21" t="str">
            <v>Kilo Watio</v>
          </cell>
        </row>
        <row r="22">
          <cell r="A22" t="str">
            <v>Kilogramo</v>
          </cell>
        </row>
        <row r="23">
          <cell r="A23" t="str">
            <v>Lamina</v>
          </cell>
        </row>
        <row r="24">
          <cell r="A24" t="str">
            <v>Libra</v>
          </cell>
        </row>
        <row r="25">
          <cell r="A25" t="str">
            <v>Litro</v>
          </cell>
        </row>
        <row r="26">
          <cell r="A26" t="str">
            <v>mes</v>
          </cell>
        </row>
        <row r="27">
          <cell r="A27" t="str">
            <v>Mes</v>
          </cell>
        </row>
        <row r="28">
          <cell r="A28" t="str">
            <v>Metro</v>
          </cell>
        </row>
        <row r="29">
          <cell r="A29" t="str">
            <v>Metro Cuadrado</v>
          </cell>
        </row>
        <row r="30">
          <cell r="A30" t="str">
            <v>Metro Cúbico</v>
          </cell>
        </row>
        <row r="31">
          <cell r="A31" t="str">
            <v>metro cúbico - kilómetro</v>
          </cell>
        </row>
        <row r="32">
          <cell r="A32" t="str">
            <v>metro lineal</v>
          </cell>
        </row>
        <row r="33">
          <cell r="A33" t="str">
            <v>Par</v>
          </cell>
        </row>
        <row r="34">
          <cell r="A34" t="str">
            <v>pie</v>
          </cell>
        </row>
        <row r="35">
          <cell r="A35" t="str">
            <v>pie cuadrado</v>
          </cell>
        </row>
        <row r="36">
          <cell r="A36" t="str">
            <v>pie cúbico</v>
          </cell>
        </row>
        <row r="37">
          <cell r="A37" t="str">
            <v>Porcentaje</v>
          </cell>
        </row>
        <row r="38">
          <cell r="A38" t="str">
            <v>Quintal</v>
          </cell>
        </row>
        <row r="39">
          <cell r="A39" t="str">
            <v>Rollo</v>
          </cell>
        </row>
        <row r="40">
          <cell r="A40" t="str">
            <v>Sección</v>
          </cell>
        </row>
        <row r="41">
          <cell r="A41" t="str">
            <v>Semana</v>
          </cell>
        </row>
        <row r="42">
          <cell r="A42" t="str">
            <v>sin desc</v>
          </cell>
        </row>
        <row r="43">
          <cell r="A43" t="str">
            <v>sin desc</v>
          </cell>
        </row>
        <row r="44">
          <cell r="A44" t="str">
            <v>Tarifa Hora</v>
          </cell>
        </row>
        <row r="45">
          <cell r="A45" t="str">
            <v>Tonelada</v>
          </cell>
        </row>
        <row r="46">
          <cell r="A46" t="str">
            <v>Unidad</v>
          </cell>
        </row>
        <row r="47">
          <cell r="A47" t="str">
            <v>unidad</v>
          </cell>
        </row>
        <row r="48">
          <cell r="A48" t="str">
            <v>Viaje</v>
          </cell>
        </row>
      </sheetData>
      <sheetData sheetId="17">
        <row r="1">
          <cell r="B1" t="str">
            <v>Descripcion Insumo</v>
          </cell>
        </row>
      </sheetData>
      <sheetData sheetId="18">
        <row r="1">
          <cell r="B1" t="str">
            <v>Maquinaria y Equipo</v>
          </cell>
        </row>
        <row r="2">
          <cell r="B2">
            <v>0</v>
          </cell>
        </row>
        <row r="3">
          <cell r="B3" t="str">
            <v>ABSORCIÓN DE BLOQUES, LADRILLOS F</v>
          </cell>
        </row>
        <row r="4">
          <cell r="B4" t="str">
            <v>ANDAMIO COLGANTE 40mt.</v>
          </cell>
        </row>
        <row r="5">
          <cell r="B5" t="str">
            <v>ANDAMIO TUBULAR (SECC.)</v>
          </cell>
        </row>
        <row r="6">
          <cell r="B6" t="str">
            <v>ANDAMIO TUBULAR (SECC.)</v>
          </cell>
        </row>
        <row r="7">
          <cell r="B7" t="str">
            <v>APISONADOR CANGURO</v>
          </cell>
        </row>
        <row r="8">
          <cell r="B8" t="str">
            <v>AUTOBOMBA PARA CONCRETO</v>
          </cell>
        </row>
        <row r="9">
          <cell r="B9" t="str">
            <v>BALDE PARA PLUMA ADICIONAL</v>
          </cell>
        </row>
        <row r="10">
          <cell r="B10" t="str">
            <v>BANDA PARA REMOVER ESCOMBROS</v>
          </cell>
        </row>
        <row r="11">
          <cell r="B11" t="str">
            <v>BARANDA PROTECTORA /CAMARA</v>
          </cell>
        </row>
        <row r="12">
          <cell r="B12" t="str">
            <v>BENITIN DE 2.5 TONELADAS</v>
          </cell>
        </row>
        <row r="13">
          <cell r="B13" t="str">
            <v>BOMBA ESTACIONARIA DE CONCRETO</v>
          </cell>
        </row>
        <row r="14">
          <cell r="B14" t="str">
            <v>BULLDOZER D-6 CATERPILLAR</v>
          </cell>
        </row>
        <row r="15">
          <cell r="B15" t="str">
            <v>CAMION 3 TONELADAS REDES</v>
          </cell>
        </row>
        <row r="16">
          <cell r="B16" t="str">
            <v>CAMION DE 4.5 TONELADAS</v>
          </cell>
        </row>
        <row r="17">
          <cell r="B17" t="str">
            <v>CAMION DE 8.0 TONELADAS</v>
          </cell>
        </row>
        <row r="18">
          <cell r="B18" t="str">
            <v>CAMPERO</v>
          </cell>
        </row>
        <row r="19">
          <cell r="B19" t="str">
            <v>CARGADOR .50 M3 SOBRE LLANTAS</v>
          </cell>
        </row>
        <row r="20">
          <cell r="B20" t="str">
            <v>CARGADOR BOBCAT+Oper.       753</v>
          </cell>
        </row>
        <row r="21">
          <cell r="B21" t="str">
            <v>CARGADOR BOBCAT+Oper.       853</v>
          </cell>
        </row>
        <row r="22">
          <cell r="B22" t="str">
            <v>CARGADOR RETROEXCAVADOR</v>
          </cell>
        </row>
        <row r="23">
          <cell r="B23" t="str">
            <v>CERCHA METALICA DE 3MT</v>
          </cell>
        </row>
        <row r="24">
          <cell r="B24" t="str">
            <v>CERCHAS METALICAS (3 METROS)</v>
          </cell>
        </row>
        <row r="25">
          <cell r="B25" t="str">
            <v>CILINDRO PRUEBA CONCRETO (Alq)</v>
          </cell>
        </row>
        <row r="26">
          <cell r="B26" t="str">
            <v>CILINDRO VIBRATORIO 3 TON</v>
          </cell>
        </row>
        <row r="27">
          <cell r="B27" t="str">
            <v>CINTURON DE SEGURIDAD</v>
          </cell>
        </row>
        <row r="28">
          <cell r="B28" t="str">
            <v>COMPACTADOR DINAMAR</v>
          </cell>
        </row>
        <row r="29">
          <cell r="B29" t="str">
            <v>COMPRESOR 2 MARTILLOS 185 PCM</v>
          </cell>
        </row>
        <row r="30">
          <cell r="B30" t="str">
            <v>COMPRESOR 2 MARTILLOS 185 PCM</v>
          </cell>
        </row>
        <row r="31">
          <cell r="B31" t="str">
            <v>COMPRESOR 250 PCM</v>
          </cell>
        </row>
        <row r="32">
          <cell r="B32" t="str">
            <v>COMPRESOR DE 375 CPM S/C</v>
          </cell>
        </row>
        <row r="33">
          <cell r="B33" t="str">
            <v>COMPRESOR DE 375 CPM S/C</v>
          </cell>
        </row>
        <row r="34">
          <cell r="B34" t="str">
            <v>COMPRESOR DE 750 CPM S/C</v>
          </cell>
        </row>
        <row r="35">
          <cell r="B35" t="str">
            <v>COMPRESOR DE 750 CPM S/C</v>
          </cell>
        </row>
        <row r="36">
          <cell r="B36" t="str">
            <v>COMPRESOR Oper.+Comb</v>
          </cell>
        </row>
        <row r="37">
          <cell r="B37" t="str">
            <v>COMPRESOR Oper.+Comb</v>
          </cell>
        </row>
        <row r="38">
          <cell r="B38" t="str">
            <v>COMPRESOR Oper.+Comb</v>
          </cell>
        </row>
        <row r="39">
          <cell r="B39" t="str">
            <v>CONO DE ABRAHAMS (SLUM Concr)</v>
          </cell>
        </row>
        <row r="40">
          <cell r="B40" t="str">
            <v>CONO DE ABRAMS (Alquiler)</v>
          </cell>
        </row>
        <row r="41">
          <cell r="B41" t="str">
            <v>CORTADORA DE LADRILLO</v>
          </cell>
        </row>
        <row r="42">
          <cell r="B42" t="str">
            <v>CORTADORA LADRILLO (POR CORTE)</v>
          </cell>
        </row>
        <row r="43">
          <cell r="B43" t="str">
            <v>CORTADORA SIN DISCO</v>
          </cell>
        </row>
        <row r="44">
          <cell r="B44" t="str">
            <v>CORTADORA SIN DISCO</v>
          </cell>
        </row>
        <row r="45">
          <cell r="B45" t="str">
            <v>CORTE DE NÚCLEOS DE CONCRETO</v>
          </cell>
        </row>
        <row r="46">
          <cell r="B46" t="str">
            <v>CRUCETAS CORTAS</v>
          </cell>
        </row>
        <row r="47">
          <cell r="B47" t="str">
            <v>CRUCETAS CORTAS y/o LARGAS</v>
          </cell>
        </row>
        <row r="48">
          <cell r="B48" t="str">
            <v>CRUCETAS LARGAS</v>
          </cell>
        </row>
        <row r="49">
          <cell r="B49" t="str">
            <v>DISEÑO DE MEZCLA ASFÁLTICA,</v>
          </cell>
        </row>
        <row r="50">
          <cell r="B50" t="str">
            <v>DISEÑO DE MEZCLAS DE MORTERO.</v>
          </cell>
        </row>
        <row r="51">
          <cell r="B51" t="str">
            <v>DISEÑO DE UNA MEZCLA DE</v>
          </cell>
        </row>
        <row r="52">
          <cell r="B52" t="str">
            <v>ELEVADOR 1000 KILOS</v>
          </cell>
        </row>
        <row r="53">
          <cell r="B53" t="str">
            <v>ELEVADOR 250 KILOS</v>
          </cell>
        </row>
        <row r="54">
          <cell r="B54" t="str">
            <v>EQUIPO DE COMPACTACION</v>
          </cell>
        </row>
        <row r="55">
          <cell r="B55" t="str">
            <v>EQUIPO DE COMPACTACION</v>
          </cell>
        </row>
        <row r="56">
          <cell r="B56" t="str">
            <v>EQUIPO DE TOPOGRAFIA</v>
          </cell>
        </row>
        <row r="57">
          <cell r="B57" t="str">
            <v>EQUIPO SOLDADURA ELECTRICA</v>
          </cell>
        </row>
        <row r="58">
          <cell r="B58" t="str">
            <v>ESCALERA EXTENCIBLE EN AL. DE 6</v>
          </cell>
        </row>
        <row r="59">
          <cell r="B59" t="str">
            <v>ESCALERILLA Trans. VERTICAL</v>
          </cell>
        </row>
        <row r="60">
          <cell r="B60" t="str">
            <v>ESFUERZO CORTANTE EN MALLAS</v>
          </cell>
        </row>
        <row r="61">
          <cell r="B61" t="str">
            <v>ESTABILIDAD MARSHALL (1 BRIQUETA)</v>
          </cell>
        </row>
        <row r="62">
          <cell r="B62" t="str">
            <v>EXCAVACION MECANICA Y RETIRO</v>
          </cell>
        </row>
        <row r="63">
          <cell r="B63" t="str">
            <v>EXCAVADORA HIDRAUL.PC-60+Oper.</v>
          </cell>
        </row>
        <row r="64">
          <cell r="B64" t="str">
            <v>EXTRACCIÓN DE ANCLAJES O</v>
          </cell>
        </row>
        <row r="65">
          <cell r="B65" t="str">
            <v>FORCLAMPS</v>
          </cell>
        </row>
        <row r="66">
          <cell r="B66" t="str">
            <v>FORMALETA ENTREPISO 1 SEMANA</v>
          </cell>
        </row>
        <row r="67">
          <cell r="B67" t="str">
            <v>FORMALETA ENTREPISO 4 SEMANAS</v>
          </cell>
        </row>
        <row r="68">
          <cell r="B68" t="str">
            <v>FORMALETA ENTREPISO POR M2</v>
          </cell>
        </row>
        <row r="69">
          <cell r="B69" t="str">
            <v>FORMALETA SARDINEL ML</v>
          </cell>
        </row>
        <row r="70">
          <cell r="B70" t="str">
            <v>GRUA AUTODESPLEGABLE+OPERARIO</v>
          </cell>
        </row>
        <row r="71">
          <cell r="B71" t="str">
            <v>GRUA EXTENSION PARA POSTES</v>
          </cell>
        </row>
        <row r="72">
          <cell r="B72" t="str">
            <v>GRUA HIDRAULICA (CARRO)</v>
          </cell>
        </row>
        <row r="73">
          <cell r="B73" t="str">
            <v>GRUA POTAIN 428 BRAZO 40 MTS</v>
          </cell>
        </row>
        <row r="74">
          <cell r="B74" t="str">
            <v>HERRAMIENTA MENOR (% Mano d Obra)</v>
          </cell>
        </row>
        <row r="75">
          <cell r="B75" t="str">
            <v>JUEGO DE RUEDAS PARA ANDAMIO(4)</v>
          </cell>
        </row>
        <row r="76">
          <cell r="B76" t="str">
            <v>JUEGO POLEAS ANTENAYA</v>
          </cell>
        </row>
        <row r="77">
          <cell r="B77" t="str">
            <v>LLAVES TENSORAS</v>
          </cell>
        </row>
        <row r="78">
          <cell r="B78" t="str">
            <v>MARTILLO ROMPEDOR</v>
          </cell>
        </row>
        <row r="79">
          <cell r="B79" t="str">
            <v>MARTILLO ROTATORIO</v>
          </cell>
        </row>
        <row r="80">
          <cell r="B80" t="str">
            <v>MEZCLADORA DE CONCRETO</v>
          </cell>
        </row>
        <row r="81">
          <cell r="B81" t="str">
            <v>MICRO AIRINCLUSOR DE AIRE</v>
          </cell>
        </row>
        <row r="82">
          <cell r="B82" t="str">
            <v>MICRO AIRINCLUSOR DE AIRE</v>
          </cell>
        </row>
        <row r="83">
          <cell r="B83" t="str">
            <v>MINICARGADOR BOBCAT</v>
          </cell>
        </row>
        <row r="84">
          <cell r="B84" t="str">
            <v>MINICARGADOR BOBCAT</v>
          </cell>
        </row>
        <row r="85">
          <cell r="B85" t="str">
            <v>MONTACARGAS</v>
          </cell>
        </row>
        <row r="86">
          <cell r="B86" t="str">
            <v>MORDAZA 0.60 mt CON CUÑA</v>
          </cell>
        </row>
        <row r="87">
          <cell r="B87" t="str">
            <v>MORDAZA 0.80 mt CON CUÑA</v>
          </cell>
        </row>
        <row r="88">
          <cell r="B88" t="str">
            <v>MORDAZA 1.00 mt CON CUÑA</v>
          </cell>
        </row>
        <row r="89">
          <cell r="B89" t="str">
            <v>MORDAZA 2.40 mt CON CUÑA</v>
          </cell>
        </row>
        <row r="90">
          <cell r="B90" t="str">
            <v>MORDAZAS ALQUILADAS (24 dias)</v>
          </cell>
        </row>
        <row r="91">
          <cell r="B91" t="str">
            <v>MOTOBOMBA A GASOLINA DE 2"</v>
          </cell>
        </row>
        <row r="92">
          <cell r="B92" t="str">
            <v>MOTOBOMBA ELECTRICA DE 2"</v>
          </cell>
        </row>
        <row r="93">
          <cell r="B93" t="str">
            <v>PALA DRAGA SOBRE ORUGA</v>
          </cell>
        </row>
        <row r="94">
          <cell r="B94" t="str">
            <v>PARAL TELESCOPICO (UN)</v>
          </cell>
        </row>
        <row r="95">
          <cell r="B95" t="str">
            <v>PARAL TELESCOPICO (UN)</v>
          </cell>
        </row>
        <row r="96">
          <cell r="B96" t="str">
            <v>PARALES - MES</v>
          </cell>
        </row>
        <row r="97">
          <cell r="B97" t="str">
            <v>PARALES - SEMANA</v>
          </cell>
        </row>
        <row r="98">
          <cell r="B98" t="str">
            <v>PERFORACIÓN CON EQUIPO</v>
          </cell>
        </row>
        <row r="99">
          <cell r="B99" t="str">
            <v>PERROS FIJOS Y GIRATORIOS</v>
          </cell>
        </row>
        <row r="100">
          <cell r="B100" t="str">
            <v>PESCANTE PARA ANDAMIO</v>
          </cell>
        </row>
        <row r="101">
          <cell r="B101" t="str">
            <v>PISON DE MANO</v>
          </cell>
        </row>
        <row r="102">
          <cell r="B102" t="str">
            <v>PLANCHONES ALQUILADOS</v>
          </cell>
        </row>
        <row r="103">
          <cell r="B103" t="str">
            <v>PLANCHONES MADERA</v>
          </cell>
        </row>
        <row r="104">
          <cell r="B104" t="str">
            <v>PLANCHONES METALICOS</v>
          </cell>
        </row>
        <row r="105">
          <cell r="B105" t="str">
            <v>PLUMA 250 KG ELECTRICA Trif.</v>
          </cell>
        </row>
        <row r="106">
          <cell r="B106" t="str">
            <v>PLUMA ELECTRICA</v>
          </cell>
        </row>
        <row r="107">
          <cell r="B107" t="str">
            <v>PLUMA ELECTRICA 250 kg</v>
          </cell>
        </row>
        <row r="108">
          <cell r="B108" t="str">
            <v>PLUMA ELECTRICA/ DIA</v>
          </cell>
        </row>
        <row r="109">
          <cell r="B109" t="str">
            <v>PULIDORA MANUAL SIN DISCO</v>
          </cell>
        </row>
        <row r="110">
          <cell r="B110" t="str">
            <v>PULIDORA MANUAL SIN DISCO</v>
          </cell>
        </row>
        <row r="111">
          <cell r="B111" t="str">
            <v>RANA A GASOLINA DE 50X74 CM</v>
          </cell>
        </row>
        <row r="112">
          <cell r="B112" t="str">
            <v>RANA Ó VIBROCOMPACTADOR</v>
          </cell>
        </row>
        <row r="113">
          <cell r="B113" t="str">
            <v>RANA VIBROCOMPACTADORA/DIA</v>
          </cell>
        </row>
        <row r="114">
          <cell r="B114" t="str">
            <v>RANA VIBROCOMPACTADORA/DIA</v>
          </cell>
        </row>
        <row r="115">
          <cell r="B115" t="str">
            <v>RETROEXCAVADORA JCB 814</v>
          </cell>
        </row>
        <row r="116">
          <cell r="B116" t="str">
            <v>RODILLO D/PINTAS Y SONDEO</v>
          </cell>
        </row>
        <row r="117">
          <cell r="B117" t="str">
            <v>RODILLO VIBRATORIO "BENITIN"</v>
          </cell>
        </row>
        <row r="118">
          <cell r="B118" t="str">
            <v>RUEDAS</v>
          </cell>
        </row>
        <row r="119">
          <cell r="B119" t="str">
            <v>RUEDAS PARA ANDAMIO TUBULAR</v>
          </cell>
        </row>
        <row r="120">
          <cell r="B120" t="str">
            <v>TABLERO EN PINO PATULA</v>
          </cell>
        </row>
        <row r="121">
          <cell r="B121" t="str">
            <v>TABLERO METALICO (1.40 x 0.60)</v>
          </cell>
        </row>
        <row r="122">
          <cell r="B122" t="str">
            <v>TALADRO ROTOMARTILLO HASTA 3/4"</v>
          </cell>
        </row>
        <row r="123">
          <cell r="B123" t="str">
            <v>TALADRO ROTOMARTILLO HASTA 3/4"</v>
          </cell>
        </row>
        <row r="124">
          <cell r="B124" t="str">
            <v>TORREGRUA (DIFERENTES TAMAÑOS)</v>
          </cell>
        </row>
        <row r="125">
          <cell r="B125" t="str">
            <v>TRAYLER O GATO PARA CABLES</v>
          </cell>
        </row>
        <row r="126">
          <cell r="B126" t="str">
            <v>TRINQUETE</v>
          </cell>
        </row>
        <row r="127">
          <cell r="B127" t="str">
            <v>VENTAS CONO DE ABRAMS PARA</v>
          </cell>
        </row>
        <row r="128">
          <cell r="B128" t="str">
            <v>VIBRADOR A GASOLINA</v>
          </cell>
        </row>
        <row r="129">
          <cell r="B129" t="str">
            <v>VIBRADOR ELECTRICO</v>
          </cell>
        </row>
        <row r="130">
          <cell r="B130" t="str">
            <v>VIBRO DYNAPAC 2.5 TONELADAS</v>
          </cell>
        </row>
        <row r="131">
          <cell r="B131" t="str">
            <v>VIBRO DYNAPAC 2.5 TONELADAS</v>
          </cell>
        </row>
        <row r="132">
          <cell r="B132" t="str">
            <v>VIBRO INGERSOLL RAND 3</v>
          </cell>
        </row>
        <row r="133">
          <cell r="B133" t="str">
            <v>VIBRO INGERSOLL RAND 3</v>
          </cell>
        </row>
        <row r="134">
          <cell r="B134" t="str">
            <v>VIBRO REX 7 TONELADAS</v>
          </cell>
        </row>
        <row r="135">
          <cell r="B135" t="str">
            <v>VIBROCOMPACTADORA ELECTRICA</v>
          </cell>
        </row>
        <row r="136">
          <cell r="B136" t="str">
            <v>VOLQUETA (VIAJE 6M3 Max.3O KM)</v>
          </cell>
        </row>
        <row r="137">
          <cell r="B137" t="str">
            <v>VOLQUETA (VIAJE 6M3.)</v>
          </cell>
        </row>
      </sheetData>
      <sheetData sheetId="19">
        <row r="1">
          <cell r="B1" t="str">
            <v>Cuadrilla</v>
          </cell>
        </row>
        <row r="2">
          <cell r="B2">
            <v>0</v>
          </cell>
        </row>
        <row r="3">
          <cell r="B3" t="str">
            <v>0:0:1</v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  <sheetName val="Insum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O"/>
      <sheetName val="APU"/>
      <sheetName val="MEMORIA DE CANTIDADES DE OBRA "/>
      <sheetName val="Presupuesto"/>
      <sheetName val="CRONOGRAMA"/>
      <sheetName val="Memoria de Cantidades"/>
      <sheetName val="F.M "/>
      <sheetName val="CRONOGRAMA--"/>
      <sheetName val="DESGLOSE AIU"/>
    </sheetNames>
    <sheetDataSet>
      <sheetData sheetId="0"/>
      <sheetData sheetId="1"/>
      <sheetData sheetId="2"/>
      <sheetData sheetId="3">
        <row r="15">
          <cell r="A15">
            <v>1.1000000000000001</v>
          </cell>
        </row>
        <row r="16">
          <cell r="A16">
            <v>1.2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view="pageBreakPreview" zoomScaleNormal="100" zoomScaleSheetLayoutView="100" workbookViewId="0">
      <selection activeCell="J16" sqref="J16"/>
    </sheetView>
  </sheetViews>
  <sheetFormatPr baseColWidth="10" defaultColWidth="11.5546875" defaultRowHeight="14.4" x14ac:dyDescent="0.3"/>
  <cols>
    <col min="1" max="1" width="11.5546875" style="93"/>
    <col min="2" max="2" width="9.6640625" style="93" customWidth="1"/>
    <col min="3" max="3" width="11.5546875" style="93"/>
    <col min="4" max="4" width="14.44140625" style="93" customWidth="1"/>
    <col min="5" max="5" width="10.44140625" style="93" customWidth="1"/>
    <col min="6" max="6" width="10.33203125" style="93" customWidth="1"/>
    <col min="7" max="7" width="11.5546875" style="93"/>
    <col min="8" max="8" width="21" style="93" customWidth="1"/>
    <col min="9" max="9" width="11.5546875" style="93"/>
    <col min="10" max="10" width="24.109375" style="93" bestFit="1" customWidth="1"/>
    <col min="11" max="16384" width="11.5546875" style="93"/>
  </cols>
  <sheetData>
    <row r="1" spans="1:8" x14ac:dyDescent="0.3">
      <c r="A1" s="340"/>
      <c r="B1" s="340"/>
      <c r="C1" s="341" t="s">
        <v>0</v>
      </c>
      <c r="D1" s="341"/>
      <c r="E1" s="342" t="s">
        <v>1</v>
      </c>
      <c r="F1" s="342"/>
      <c r="G1" s="85">
        <v>103</v>
      </c>
      <c r="H1" s="343"/>
    </row>
    <row r="2" spans="1:8" x14ac:dyDescent="0.3">
      <c r="A2" s="340"/>
      <c r="B2" s="340"/>
      <c r="C2" s="341"/>
      <c r="D2" s="341"/>
      <c r="E2" s="344" t="s">
        <v>2</v>
      </c>
      <c r="F2" s="344"/>
      <c r="G2" s="342">
        <v>51</v>
      </c>
      <c r="H2" s="343"/>
    </row>
    <row r="3" spans="1:8" x14ac:dyDescent="0.3">
      <c r="A3" s="340"/>
      <c r="B3" s="340"/>
      <c r="C3" s="342" t="s">
        <v>3</v>
      </c>
      <c r="D3" s="342"/>
      <c r="E3" s="344"/>
      <c r="F3" s="344"/>
      <c r="G3" s="342"/>
      <c r="H3" s="343"/>
    </row>
    <row r="4" spans="1:8" ht="22.5" customHeight="1" x14ac:dyDescent="0.3">
      <c r="A4" s="340"/>
      <c r="B4" s="340"/>
      <c r="C4" s="345" t="s">
        <v>4</v>
      </c>
      <c r="D4" s="345"/>
      <c r="E4" s="342" t="s">
        <v>5</v>
      </c>
      <c r="F4" s="342"/>
      <c r="G4" s="85">
        <v>1</v>
      </c>
      <c r="H4" s="343"/>
    </row>
    <row r="5" spans="1:8" x14ac:dyDescent="0.3">
      <c r="A5" s="340"/>
      <c r="B5" s="340"/>
      <c r="C5" s="346" t="s">
        <v>6</v>
      </c>
      <c r="D5" s="346"/>
      <c r="E5" s="344" t="s">
        <v>7</v>
      </c>
      <c r="F5" s="344"/>
      <c r="G5" s="85" t="s">
        <v>8</v>
      </c>
      <c r="H5" s="343"/>
    </row>
    <row r="6" spans="1:8" x14ac:dyDescent="0.3">
      <c r="A6" s="340"/>
      <c r="B6" s="340"/>
      <c r="C6" s="346"/>
      <c r="D6" s="346"/>
      <c r="E6" s="344"/>
      <c r="F6" s="344"/>
      <c r="G6" s="87">
        <v>44216</v>
      </c>
      <c r="H6" s="343"/>
    </row>
    <row r="7" spans="1:8" ht="15" thickBot="1" x14ac:dyDescent="0.35">
      <c r="A7" s="94"/>
      <c r="B7" s="94"/>
      <c r="C7" s="95"/>
      <c r="D7" s="95"/>
      <c r="E7" s="96"/>
      <c r="F7" s="96"/>
      <c r="G7" s="97"/>
      <c r="H7" s="90"/>
    </row>
    <row r="8" spans="1:8" ht="21" customHeight="1" x14ac:dyDescent="0.3">
      <c r="A8" s="334" t="str">
        <f>PRESUPUESTO!A8</f>
        <v>MANTENIMIENTO PREVENTIVO Y RUTINARIO DEL TRAMOS CRITICOS ENTRE LA VIA TERCIARIA DE LA VEREDA SAN CARLOS Y LA VEREDA AFILADOR DEL MUNICIPIO DE SAN MIGUEL PUTUMAYO</v>
      </c>
      <c r="B8" s="335"/>
      <c r="C8" s="335"/>
      <c r="D8" s="335"/>
      <c r="E8" s="335"/>
      <c r="F8" s="335"/>
      <c r="G8" s="335"/>
      <c r="H8" s="336"/>
    </row>
    <row r="9" spans="1:8" ht="30" customHeight="1" thickBot="1" x14ac:dyDescent="0.35">
      <c r="A9" s="337"/>
      <c r="B9" s="338"/>
      <c r="C9" s="338"/>
      <c r="D9" s="338"/>
      <c r="E9" s="338"/>
      <c r="F9" s="338"/>
      <c r="G9" s="338"/>
      <c r="H9" s="339"/>
    </row>
    <row r="10" spans="1:8" ht="15" thickBot="1" x14ac:dyDescent="0.35">
      <c r="A10" s="251"/>
      <c r="B10" s="251"/>
      <c r="C10" s="251"/>
      <c r="D10" s="251"/>
      <c r="E10" s="251"/>
      <c r="F10" s="251"/>
      <c r="G10" s="251"/>
      <c r="H10" s="251"/>
    </row>
    <row r="11" spans="1:8" ht="15" thickBot="1" x14ac:dyDescent="0.35">
      <c r="A11" s="331" t="s">
        <v>24</v>
      </c>
      <c r="B11" s="332"/>
      <c r="C11" s="332"/>
      <c r="D11" s="332"/>
      <c r="E11" s="332"/>
      <c r="F11" s="332"/>
      <c r="G11" s="332"/>
      <c r="H11" s="333"/>
    </row>
    <row r="13" spans="1:8" x14ac:dyDescent="0.3">
      <c r="A13" s="348" t="s">
        <v>25</v>
      </c>
      <c r="B13" s="348"/>
      <c r="C13" s="349" t="str">
        <f>PRESUPUESTO!B12</f>
        <v>Conformación de la calzada existente</v>
      </c>
      <c r="D13" s="349"/>
      <c r="E13" s="349"/>
      <c r="F13" s="349"/>
      <c r="G13" s="349"/>
      <c r="H13" s="321" t="s">
        <v>26</v>
      </c>
    </row>
    <row r="14" spans="1:8" x14ac:dyDescent="0.3">
      <c r="A14" s="348">
        <v>1.1000000000000001</v>
      </c>
      <c r="B14" s="348"/>
      <c r="C14" s="349"/>
      <c r="D14" s="349"/>
      <c r="E14" s="349"/>
      <c r="F14" s="349"/>
      <c r="G14" s="349"/>
      <c r="H14" s="321" t="s">
        <v>126</v>
      </c>
    </row>
    <row r="15" spans="1:8" x14ac:dyDescent="0.3">
      <c r="A15" s="351" t="s">
        <v>27</v>
      </c>
      <c r="B15" s="352"/>
      <c r="C15" s="353"/>
      <c r="D15" s="89" t="s">
        <v>28</v>
      </c>
      <c r="E15" s="89" t="s">
        <v>29</v>
      </c>
      <c r="F15" s="89" t="s">
        <v>30</v>
      </c>
      <c r="G15" s="89" t="s">
        <v>31</v>
      </c>
      <c r="H15" s="89" t="s">
        <v>32</v>
      </c>
    </row>
    <row r="16" spans="1:8" s="208" customFormat="1" ht="76.2" customHeight="1" x14ac:dyDescent="0.3">
      <c r="A16" s="347" t="s">
        <v>215</v>
      </c>
      <c r="B16" s="347"/>
      <c r="C16" s="347"/>
      <c r="D16" s="253">
        <v>5</v>
      </c>
      <c r="E16" s="254"/>
      <c r="F16" s="257">
        <v>945</v>
      </c>
      <c r="G16" s="253">
        <v>1</v>
      </c>
      <c r="H16" s="325">
        <f>ROUND(D16*F16*G16,2)</f>
        <v>4725</v>
      </c>
    </row>
    <row r="17" spans="1:10" ht="73.95" customHeight="1" x14ac:dyDescent="0.3">
      <c r="A17" s="347" t="s">
        <v>217</v>
      </c>
      <c r="B17" s="347"/>
      <c r="C17" s="347"/>
      <c r="D17" s="255">
        <v>5</v>
      </c>
      <c r="E17" s="256"/>
      <c r="F17" s="257">
        <v>1020</v>
      </c>
      <c r="G17" s="255">
        <v>1</v>
      </c>
      <c r="H17" s="326">
        <f t="shared" ref="H17:H18" si="0">ROUND(D17*F17*G17,2)</f>
        <v>5100</v>
      </c>
      <c r="J17" s="93">
        <v>730.85</v>
      </c>
    </row>
    <row r="18" spans="1:10" ht="72" customHeight="1" x14ac:dyDescent="0.3">
      <c r="A18" s="347" t="s">
        <v>216</v>
      </c>
      <c r="B18" s="347"/>
      <c r="C18" s="347"/>
      <c r="D18" s="255">
        <v>4</v>
      </c>
      <c r="E18" s="256"/>
      <c r="F18" s="257">
        <v>680</v>
      </c>
      <c r="G18" s="255">
        <v>1</v>
      </c>
      <c r="H18" s="326">
        <f t="shared" si="0"/>
        <v>2720</v>
      </c>
      <c r="J18" s="93">
        <v>1135.68</v>
      </c>
    </row>
    <row r="19" spans="1:10" x14ac:dyDescent="0.3">
      <c r="A19" s="350"/>
      <c r="B19" s="350"/>
      <c r="C19" s="350"/>
      <c r="D19" s="270"/>
      <c r="E19" s="271"/>
      <c r="F19" s="122"/>
      <c r="G19" s="270"/>
      <c r="H19" s="327"/>
    </row>
    <row r="20" spans="1:10" x14ac:dyDescent="0.3">
      <c r="A20" s="340"/>
      <c r="B20" s="340"/>
      <c r="C20" s="340"/>
      <c r="D20" s="270"/>
      <c r="E20" s="271"/>
      <c r="F20" s="122"/>
      <c r="G20" s="270"/>
      <c r="H20" s="327"/>
    </row>
    <row r="21" spans="1:10" x14ac:dyDescent="0.3">
      <c r="A21" s="354" t="s">
        <v>32</v>
      </c>
      <c r="B21" s="354"/>
      <c r="C21" s="354"/>
      <c r="D21" s="354"/>
      <c r="E21" s="354"/>
      <c r="F21" s="354"/>
      <c r="G21" s="354"/>
      <c r="H21" s="328">
        <f>ROUND(SUM(H16:H20),2)</f>
        <v>12545</v>
      </c>
      <c r="I21" s="219">
        <f>SUM(F16:F18)</f>
        <v>2645</v>
      </c>
    </row>
    <row r="22" spans="1:10" x14ac:dyDescent="0.3">
      <c r="A22" s="330"/>
      <c r="B22" s="330"/>
      <c r="C22" s="330"/>
      <c r="D22" s="330"/>
      <c r="E22" s="330"/>
      <c r="F22" s="330"/>
      <c r="G22" s="330"/>
      <c r="H22" s="123"/>
      <c r="I22" s="123"/>
    </row>
    <row r="23" spans="1:10" x14ac:dyDescent="0.3">
      <c r="A23" s="348" t="s">
        <v>25</v>
      </c>
      <c r="B23" s="348"/>
      <c r="C23" s="349" t="str">
        <f>PRESUPUESTO!B13</f>
        <v>Suministro, instalación y compactación con relleno E=0,15m</v>
      </c>
      <c r="D23" s="349"/>
      <c r="E23" s="349"/>
      <c r="F23" s="349"/>
      <c r="G23" s="349"/>
      <c r="H23" s="329" t="s">
        <v>26</v>
      </c>
    </row>
    <row r="24" spans="1:10" x14ac:dyDescent="0.3">
      <c r="A24" s="348">
        <f>PRESUPUESTO!A13</f>
        <v>1.2</v>
      </c>
      <c r="B24" s="348"/>
      <c r="C24" s="349"/>
      <c r="D24" s="349"/>
      <c r="E24" s="349"/>
      <c r="F24" s="349"/>
      <c r="G24" s="349"/>
      <c r="H24" s="329" t="str">
        <f>PRESUPUESTO!E13</f>
        <v>M3</v>
      </c>
    </row>
    <row r="25" spans="1:10" x14ac:dyDescent="0.3">
      <c r="A25" s="355" t="s">
        <v>27</v>
      </c>
      <c r="B25" s="355"/>
      <c r="C25" s="355"/>
      <c r="D25" s="89" t="s">
        <v>28</v>
      </c>
      <c r="E25" s="89" t="s">
        <v>29</v>
      </c>
      <c r="F25" s="89" t="s">
        <v>30</v>
      </c>
      <c r="G25" s="89" t="s">
        <v>31</v>
      </c>
      <c r="H25" s="269" t="s">
        <v>32</v>
      </c>
    </row>
    <row r="26" spans="1:10" ht="76.2" customHeight="1" x14ac:dyDescent="0.3">
      <c r="A26" s="347" t="s">
        <v>215</v>
      </c>
      <c r="B26" s="347"/>
      <c r="C26" s="347"/>
      <c r="D26" s="253">
        <v>5</v>
      </c>
      <c r="E26" s="255">
        <v>0.15</v>
      </c>
      <c r="F26" s="257">
        <v>465</v>
      </c>
      <c r="G26" s="255">
        <v>1</v>
      </c>
      <c r="H26" s="326">
        <f>ROUND(D26*E26*F26*G26,2)</f>
        <v>348.75</v>
      </c>
    </row>
    <row r="27" spans="1:10" ht="78" customHeight="1" x14ac:dyDescent="0.3">
      <c r="A27" s="347" t="s">
        <v>217</v>
      </c>
      <c r="B27" s="347"/>
      <c r="C27" s="347"/>
      <c r="D27" s="255">
        <v>5</v>
      </c>
      <c r="E27" s="255">
        <v>0.15</v>
      </c>
      <c r="F27" s="257">
        <v>615</v>
      </c>
      <c r="G27" s="255">
        <v>1</v>
      </c>
      <c r="H27" s="326">
        <f t="shared" ref="H27:H28" si="1">ROUND(D27*E27*F27*G27,2)</f>
        <v>461.25</v>
      </c>
    </row>
    <row r="28" spans="1:10" ht="71.25" customHeight="1" x14ac:dyDescent="0.3">
      <c r="A28" s="347" t="s">
        <v>216</v>
      </c>
      <c r="B28" s="347"/>
      <c r="C28" s="347"/>
      <c r="D28" s="255">
        <v>4</v>
      </c>
      <c r="E28" s="255">
        <v>0.15</v>
      </c>
      <c r="F28" s="257">
        <v>420</v>
      </c>
      <c r="G28" s="255">
        <v>1</v>
      </c>
      <c r="H28" s="326">
        <f t="shared" si="1"/>
        <v>252</v>
      </c>
    </row>
    <row r="29" spans="1:10" x14ac:dyDescent="0.3">
      <c r="A29" s="354" t="s">
        <v>32</v>
      </c>
      <c r="B29" s="354"/>
      <c r="C29" s="354"/>
      <c r="D29" s="354"/>
      <c r="E29" s="354"/>
      <c r="F29" s="354"/>
      <c r="G29" s="354"/>
      <c r="H29" s="328">
        <f>ROUND(SUM(H26:H28),2)</f>
        <v>1062</v>
      </c>
      <c r="I29" s="219">
        <f>SUM(F26:F27)</f>
        <v>1080</v>
      </c>
      <c r="J29" s="123"/>
    </row>
    <row r="31" spans="1:10" x14ac:dyDescent="0.3">
      <c r="I31" s="219">
        <f>I21+I29</f>
        <v>3725</v>
      </c>
    </row>
    <row r="32" spans="1:10" x14ac:dyDescent="0.3">
      <c r="I32" s="93">
        <f>I31/1000</f>
        <v>3.7250000000000001</v>
      </c>
    </row>
  </sheetData>
  <mergeCells count="31">
    <mergeCell ref="A27:C27"/>
    <mergeCell ref="A28:C28"/>
    <mergeCell ref="A29:G29"/>
    <mergeCell ref="A21:G21"/>
    <mergeCell ref="A25:C25"/>
    <mergeCell ref="A26:C26"/>
    <mergeCell ref="A13:B13"/>
    <mergeCell ref="C13:G14"/>
    <mergeCell ref="A14:B14"/>
    <mergeCell ref="A15:C15"/>
    <mergeCell ref="A16:C16"/>
    <mergeCell ref="A17:C17"/>
    <mergeCell ref="A18:C18"/>
    <mergeCell ref="A23:B23"/>
    <mergeCell ref="C23:G24"/>
    <mergeCell ref="A24:B24"/>
    <mergeCell ref="A19:C19"/>
    <mergeCell ref="A20:C20"/>
    <mergeCell ref="A11:H11"/>
    <mergeCell ref="A8:H9"/>
    <mergeCell ref="A1:B6"/>
    <mergeCell ref="C1:D2"/>
    <mergeCell ref="E1:F1"/>
    <mergeCell ref="H1:H6"/>
    <mergeCell ref="E2:F3"/>
    <mergeCell ref="G2:G3"/>
    <mergeCell ref="C3:D3"/>
    <mergeCell ref="C4:D4"/>
    <mergeCell ref="E4:F4"/>
    <mergeCell ref="C5:D6"/>
    <mergeCell ref="E5:F6"/>
  </mergeCells>
  <printOptions horizontalCentered="1"/>
  <pageMargins left="0.31496062992125984" right="0.31496062992125984" top="0.55118110236220474" bottom="0.55118110236220474" header="0.31496062992125984" footer="0.31496062992125984"/>
  <pageSetup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6"/>
  <sheetViews>
    <sheetView view="pageBreakPreview" topLeftCell="A97" zoomScaleNormal="100" zoomScaleSheetLayoutView="100" workbookViewId="0">
      <selection activeCell="I59" sqref="I59:J64"/>
    </sheetView>
  </sheetViews>
  <sheetFormatPr baseColWidth="10" defaultColWidth="11.44140625" defaultRowHeight="17.100000000000001" customHeight="1" x14ac:dyDescent="0.25"/>
  <cols>
    <col min="1" max="1" width="5.88671875" style="3" customWidth="1"/>
    <col min="2" max="2" width="21.5546875" style="3" customWidth="1"/>
    <col min="3" max="3" width="16" style="3" customWidth="1"/>
    <col min="4" max="4" width="8.6640625" style="3" customWidth="1"/>
    <col min="5" max="5" width="14.5546875" style="3" customWidth="1"/>
    <col min="6" max="6" width="9.33203125" style="12" customWidth="1"/>
    <col min="7" max="7" width="13.109375" style="3" customWidth="1"/>
    <col min="8" max="8" width="13" style="3" customWidth="1"/>
    <col min="9" max="9" width="21.88671875" style="1" customWidth="1"/>
    <col min="10" max="10" width="13.44140625" style="1" bestFit="1" customWidth="1"/>
    <col min="11" max="11" width="11.44140625" style="1"/>
    <col min="12" max="12" width="16.6640625" style="1" customWidth="1"/>
    <col min="13" max="16384" width="11.44140625" style="1"/>
  </cols>
  <sheetData>
    <row r="1" spans="1:16" ht="15" customHeight="1" x14ac:dyDescent="0.25">
      <c r="A1" s="406"/>
      <c r="B1" s="407"/>
      <c r="C1" s="412" t="s">
        <v>0</v>
      </c>
      <c r="D1" s="413"/>
      <c r="E1" s="54" t="s">
        <v>1</v>
      </c>
      <c r="F1" s="54">
        <v>103</v>
      </c>
      <c r="G1" s="416"/>
      <c r="H1" s="417"/>
      <c r="I1" s="408"/>
      <c r="J1" s="421"/>
      <c r="K1" s="422"/>
      <c r="L1" s="422"/>
      <c r="M1" s="60"/>
      <c r="N1" s="60"/>
      <c r="O1" s="383"/>
      <c r="P1" s="383"/>
    </row>
    <row r="2" spans="1:16" ht="21.75" customHeight="1" x14ac:dyDescent="0.25">
      <c r="A2" s="408"/>
      <c r="B2" s="409"/>
      <c r="C2" s="414"/>
      <c r="D2" s="415"/>
      <c r="E2" s="384" t="s">
        <v>2</v>
      </c>
      <c r="F2" s="386">
        <v>20.02</v>
      </c>
      <c r="G2" s="418"/>
      <c r="H2" s="383"/>
      <c r="I2" s="408"/>
      <c r="J2" s="421"/>
      <c r="K2" s="422"/>
      <c r="L2" s="422"/>
      <c r="M2" s="388"/>
      <c r="N2" s="383"/>
      <c r="O2" s="383"/>
      <c r="P2" s="383"/>
    </row>
    <row r="3" spans="1:16" ht="10.5" customHeight="1" x14ac:dyDescent="0.25">
      <c r="A3" s="408"/>
      <c r="B3" s="409"/>
      <c r="C3" s="423" t="s">
        <v>3</v>
      </c>
      <c r="D3" s="424"/>
      <c r="E3" s="385"/>
      <c r="F3" s="387"/>
      <c r="G3" s="418"/>
      <c r="H3" s="383"/>
      <c r="I3" s="408"/>
      <c r="J3" s="421"/>
      <c r="K3" s="383"/>
      <c r="L3" s="383"/>
      <c r="M3" s="388"/>
      <c r="N3" s="383"/>
      <c r="O3" s="383"/>
      <c r="P3" s="383"/>
    </row>
    <row r="4" spans="1:16" ht="21.75" customHeight="1" x14ac:dyDescent="0.25">
      <c r="A4" s="408"/>
      <c r="B4" s="409"/>
      <c r="C4" s="425" t="s">
        <v>4</v>
      </c>
      <c r="D4" s="426"/>
      <c r="E4" s="54" t="s">
        <v>5</v>
      </c>
      <c r="F4" s="54">
        <v>1</v>
      </c>
      <c r="G4" s="418"/>
      <c r="H4" s="383"/>
      <c r="I4" s="408"/>
      <c r="J4" s="421"/>
      <c r="K4" s="389"/>
      <c r="L4" s="389"/>
      <c r="M4" s="60"/>
      <c r="N4" s="60"/>
      <c r="O4" s="383"/>
      <c r="P4" s="383"/>
    </row>
    <row r="5" spans="1:16" ht="10.5" customHeight="1" x14ac:dyDescent="0.25">
      <c r="A5" s="408"/>
      <c r="B5" s="409"/>
      <c r="C5" s="427" t="s">
        <v>6</v>
      </c>
      <c r="D5" s="428"/>
      <c r="E5" s="384" t="s">
        <v>7</v>
      </c>
      <c r="F5" s="54" t="s">
        <v>8</v>
      </c>
      <c r="G5" s="418"/>
      <c r="H5" s="383"/>
      <c r="I5" s="408"/>
      <c r="J5" s="421"/>
      <c r="K5" s="390"/>
      <c r="L5" s="390"/>
      <c r="M5" s="388"/>
      <c r="N5" s="60"/>
      <c r="O5" s="383"/>
      <c r="P5" s="383"/>
    </row>
    <row r="6" spans="1:16" ht="11.25" customHeight="1" x14ac:dyDescent="0.25">
      <c r="A6" s="410"/>
      <c r="B6" s="411"/>
      <c r="C6" s="429"/>
      <c r="D6" s="430"/>
      <c r="E6" s="385"/>
      <c r="F6" s="55">
        <v>44216</v>
      </c>
      <c r="G6" s="419"/>
      <c r="H6" s="420"/>
      <c r="I6" s="408"/>
      <c r="J6" s="421"/>
      <c r="K6" s="390"/>
      <c r="L6" s="390"/>
      <c r="M6" s="388"/>
      <c r="N6" s="56"/>
      <c r="O6" s="383"/>
      <c r="P6" s="383"/>
    </row>
    <row r="7" spans="1:16" ht="12" customHeight="1" thickBot="1" x14ac:dyDescent="0.3">
      <c r="A7" s="57"/>
      <c r="B7" s="58"/>
      <c r="C7" s="58"/>
      <c r="D7" s="58"/>
      <c r="E7" s="58"/>
      <c r="F7" s="58"/>
      <c r="G7" s="58"/>
      <c r="H7" s="59"/>
    </row>
    <row r="8" spans="1:16" ht="25.2" customHeight="1" x14ac:dyDescent="0.25">
      <c r="A8" s="431" t="str">
        <f>PRESUPUESTO!A8</f>
        <v>MANTENIMIENTO PREVENTIVO Y RUTINARIO DEL TRAMOS CRITICOS ENTRE LA VIA TERCIARIA DE LA VEREDA SAN CARLOS Y LA VEREDA AFILADOR DEL MUNICIPIO DE SAN MIGUEL PUTUMAYO</v>
      </c>
      <c r="B8" s="432"/>
      <c r="C8" s="432"/>
      <c r="D8" s="432"/>
      <c r="E8" s="432"/>
      <c r="F8" s="432"/>
      <c r="G8" s="432"/>
      <c r="H8" s="433"/>
    </row>
    <row r="9" spans="1:16" ht="13.8" x14ac:dyDescent="0.25">
      <c r="A9" s="434"/>
      <c r="B9" s="435"/>
      <c r="C9" s="435"/>
      <c r="D9" s="435"/>
      <c r="E9" s="435"/>
      <c r="F9" s="435"/>
      <c r="G9" s="435"/>
      <c r="H9" s="436"/>
    </row>
    <row r="10" spans="1:16" ht="13.5" customHeight="1" thickBot="1" x14ac:dyDescent="0.3">
      <c r="A10" s="437"/>
      <c r="B10" s="438"/>
      <c r="C10" s="438"/>
      <c r="D10" s="438"/>
      <c r="E10" s="438"/>
      <c r="F10" s="438"/>
      <c r="G10" s="438"/>
      <c r="H10" s="439"/>
    </row>
    <row r="11" spans="1:16" ht="14.4" thickBot="1" x14ac:dyDescent="0.3">
      <c r="A11" s="250"/>
      <c r="B11" s="251"/>
      <c r="C11" s="251"/>
      <c r="D11" s="251"/>
      <c r="E11" s="251"/>
      <c r="F11" s="251"/>
      <c r="G11" s="251"/>
      <c r="H11" s="252"/>
      <c r="J11" s="1" t="s">
        <v>33</v>
      </c>
    </row>
    <row r="12" spans="1:16" ht="12.75" customHeight="1" thickBot="1" x14ac:dyDescent="0.3">
      <c r="A12" s="400" t="s">
        <v>34</v>
      </c>
      <c r="B12" s="401"/>
      <c r="C12" s="401"/>
      <c r="D12" s="401"/>
      <c r="E12" s="401"/>
      <c r="F12" s="401"/>
      <c r="G12" s="401"/>
      <c r="H12" s="402"/>
    </row>
    <row r="13" spans="1:16" ht="6" customHeight="1" x14ac:dyDescent="0.25">
      <c r="A13" s="23"/>
      <c r="B13" s="24"/>
      <c r="C13" s="24"/>
      <c r="D13" s="24"/>
      <c r="E13" s="25"/>
      <c r="F13" s="34"/>
      <c r="G13" s="26"/>
      <c r="H13" s="27"/>
    </row>
    <row r="14" spans="1:16" ht="13.8" x14ac:dyDescent="0.25">
      <c r="A14" s="61">
        <f>PRESUPUESTO!A12</f>
        <v>1.1000000000000001</v>
      </c>
      <c r="B14" s="403" t="str">
        <f>PRESUPUESTO!B12</f>
        <v>Conformación de la calzada existente</v>
      </c>
      <c r="C14" s="404"/>
      <c r="D14" s="404"/>
      <c r="E14" s="404"/>
      <c r="F14" s="405"/>
      <c r="G14" s="5" t="s">
        <v>35</v>
      </c>
      <c r="H14" s="249" t="str">
        <f>PRESUPUESTO!E12</f>
        <v>M2</v>
      </c>
    </row>
    <row r="15" spans="1:16" ht="15" customHeight="1" thickBot="1" x14ac:dyDescent="0.3">
      <c r="A15" s="2"/>
      <c r="H15" s="4"/>
    </row>
    <row r="16" spans="1:16" ht="14.4" thickBot="1" x14ac:dyDescent="0.3">
      <c r="A16" s="278" t="s">
        <v>36</v>
      </c>
      <c r="B16" s="369" t="s">
        <v>37</v>
      </c>
      <c r="C16" s="370"/>
      <c r="D16" s="370"/>
      <c r="E16" s="370"/>
      <c r="F16" s="370"/>
      <c r="G16" s="371"/>
      <c r="H16" s="4"/>
      <c r="I16" s="362" t="s">
        <v>105</v>
      </c>
      <c r="J16" s="363"/>
      <c r="K16" s="363"/>
      <c r="L16" s="363"/>
      <c r="M16" s="364"/>
    </row>
    <row r="17" spans="1:13" ht="13.8" x14ac:dyDescent="0.25">
      <c r="A17" s="38"/>
      <c r="B17" s="380" t="s">
        <v>38</v>
      </c>
      <c r="C17" s="359"/>
      <c r="D17" s="36" t="s">
        <v>39</v>
      </c>
      <c r="E17" s="38" t="s">
        <v>40</v>
      </c>
      <c r="F17" s="37" t="s">
        <v>41</v>
      </c>
      <c r="G17" s="38" t="s">
        <v>42</v>
      </c>
      <c r="H17" s="4"/>
      <c r="I17" s="132" t="s">
        <v>106</v>
      </c>
      <c r="J17" s="133" t="s">
        <v>107</v>
      </c>
      <c r="K17" s="133"/>
      <c r="L17" s="134">
        <v>120000</v>
      </c>
      <c r="M17" s="134">
        <f>L17/8</f>
        <v>15000</v>
      </c>
    </row>
    <row r="18" spans="1:13" ht="13.8" x14ac:dyDescent="0.25">
      <c r="A18" s="38"/>
      <c r="B18" s="381" t="s">
        <v>43</v>
      </c>
      <c r="C18" s="382"/>
      <c r="D18" s="36"/>
      <c r="E18" s="38"/>
      <c r="F18" s="138">
        <v>0.1</v>
      </c>
      <c r="G18" s="53">
        <f>F18*H36</f>
        <v>12.827000000000002</v>
      </c>
      <c r="H18" s="4"/>
      <c r="I18" s="132" t="s">
        <v>108</v>
      </c>
      <c r="J18" s="133" t="s">
        <v>109</v>
      </c>
      <c r="K18" s="133"/>
      <c r="L18" s="134">
        <v>100000</v>
      </c>
      <c r="M18" s="134">
        <f>L18/8</f>
        <v>12500</v>
      </c>
    </row>
    <row r="19" spans="1:13" ht="13.8" x14ac:dyDescent="0.25">
      <c r="A19" s="5"/>
      <c r="B19" s="261" t="s">
        <v>127</v>
      </c>
      <c r="C19" s="262"/>
      <c r="D19" s="5"/>
      <c r="E19" s="51">
        <v>100000</v>
      </c>
      <c r="F19" s="137">
        <v>1.5E-3</v>
      </c>
      <c r="G19" s="28">
        <f t="shared" ref="G19:G20" si="0">E19*F19</f>
        <v>150</v>
      </c>
      <c r="H19" s="8"/>
      <c r="I19" s="133"/>
      <c r="J19" s="133"/>
      <c r="K19" s="133"/>
      <c r="L19" s="133"/>
      <c r="M19" s="133"/>
    </row>
    <row r="20" spans="1:13" ht="14.4" thickBot="1" x14ac:dyDescent="0.3">
      <c r="A20" s="5"/>
      <c r="B20" s="381" t="s">
        <v>104</v>
      </c>
      <c r="C20" s="382"/>
      <c r="D20" s="5"/>
      <c r="E20" s="51">
        <v>180000</v>
      </c>
      <c r="F20" s="137">
        <v>1.5E-3</v>
      </c>
      <c r="G20" s="28">
        <f t="shared" si="0"/>
        <v>270</v>
      </c>
      <c r="H20" s="9"/>
      <c r="I20" s="133"/>
      <c r="J20" s="133"/>
      <c r="K20" s="133"/>
      <c r="L20" s="133"/>
      <c r="M20" s="133"/>
    </row>
    <row r="21" spans="1:13" ht="14.4" thickBot="1" x14ac:dyDescent="0.3">
      <c r="A21" s="5"/>
      <c r="B21" s="381"/>
      <c r="C21" s="382"/>
      <c r="D21" s="5"/>
      <c r="E21" s="51"/>
      <c r="F21" s="137"/>
      <c r="G21" s="28"/>
      <c r="H21" s="9"/>
      <c r="I21" s="362" t="s">
        <v>110</v>
      </c>
      <c r="J21" s="363"/>
      <c r="K21" s="363"/>
      <c r="L21" s="363"/>
      <c r="M21" s="364"/>
    </row>
    <row r="22" spans="1:13" ht="13.8" x14ac:dyDescent="0.25">
      <c r="A22" s="10"/>
      <c r="B22" s="380"/>
      <c r="C22" s="359"/>
      <c r="D22" s="5"/>
      <c r="E22" s="6"/>
      <c r="F22" s="6"/>
      <c r="G22" s="6"/>
      <c r="H22" s="9"/>
      <c r="I22" s="132" t="s">
        <v>111</v>
      </c>
      <c r="J22" s="133" t="s">
        <v>112</v>
      </c>
      <c r="K22" s="133"/>
      <c r="L22" s="134">
        <v>40000</v>
      </c>
      <c r="M22" s="134">
        <f>L22/50</f>
        <v>800</v>
      </c>
    </row>
    <row r="23" spans="1:13" ht="13.8" x14ac:dyDescent="0.25">
      <c r="A23" s="11"/>
      <c r="E23" s="12" t="s">
        <v>44</v>
      </c>
      <c r="G23" s="12"/>
      <c r="H23" s="98">
        <f>ROUND(SUM(G18:G22),2)</f>
        <v>432.83</v>
      </c>
      <c r="I23" s="132" t="s">
        <v>113</v>
      </c>
      <c r="J23" s="133" t="s">
        <v>114</v>
      </c>
      <c r="K23" s="133"/>
      <c r="L23" s="134">
        <v>800000</v>
      </c>
      <c r="M23" s="135">
        <f>L23/5</f>
        <v>160000</v>
      </c>
    </row>
    <row r="24" spans="1:13" ht="13.8" x14ac:dyDescent="0.25">
      <c r="A24" s="278" t="s">
        <v>45</v>
      </c>
      <c r="B24" s="369" t="s">
        <v>46</v>
      </c>
      <c r="C24" s="370"/>
      <c r="D24" s="370"/>
      <c r="E24" s="370"/>
      <c r="F24" s="370"/>
      <c r="G24" s="371"/>
      <c r="H24" s="20"/>
      <c r="I24" s="132" t="s">
        <v>115</v>
      </c>
      <c r="J24" s="133" t="s">
        <v>114</v>
      </c>
      <c r="K24" s="133"/>
      <c r="L24" s="134">
        <v>1625000</v>
      </c>
      <c r="M24" s="134">
        <f>L24/5</f>
        <v>325000</v>
      </c>
    </row>
    <row r="25" spans="1:13" ht="13.8" x14ac:dyDescent="0.25">
      <c r="A25" s="38"/>
      <c r="B25" s="380" t="s">
        <v>38</v>
      </c>
      <c r="C25" s="359"/>
      <c r="D25" s="5" t="s">
        <v>47</v>
      </c>
      <c r="E25" s="39" t="s">
        <v>48</v>
      </c>
      <c r="F25" s="39" t="s">
        <v>49</v>
      </c>
      <c r="G25" s="39" t="s">
        <v>42</v>
      </c>
      <c r="H25" s="20"/>
      <c r="I25" s="132" t="s">
        <v>116</v>
      </c>
      <c r="J25" s="1" t="s">
        <v>117</v>
      </c>
      <c r="L25" s="134">
        <v>420000</v>
      </c>
      <c r="M25" s="135">
        <f>L25/7</f>
        <v>60000</v>
      </c>
    </row>
    <row r="26" spans="1:13" ht="14.4" thickBot="1" x14ac:dyDescent="0.3">
      <c r="A26" s="5"/>
      <c r="B26" s="381"/>
      <c r="C26" s="382"/>
      <c r="D26" s="32"/>
      <c r="E26" s="33"/>
      <c r="F26" s="6"/>
      <c r="G26" s="128"/>
      <c r="H26" s="9"/>
    </row>
    <row r="27" spans="1:13" ht="14.4" thickBot="1" x14ac:dyDescent="0.3">
      <c r="A27" s="5"/>
      <c r="B27" s="365"/>
      <c r="C27" s="366"/>
      <c r="D27" s="14"/>
      <c r="E27" s="5"/>
      <c r="F27" s="6"/>
      <c r="G27" s="15"/>
      <c r="H27" s="9"/>
      <c r="I27" s="362" t="s">
        <v>118</v>
      </c>
      <c r="J27" s="363"/>
      <c r="K27" s="363"/>
      <c r="L27" s="363"/>
      <c r="M27" s="364"/>
    </row>
    <row r="28" spans="1:13" ht="13.8" x14ac:dyDescent="0.25">
      <c r="A28" s="5"/>
      <c r="B28" s="365"/>
      <c r="C28" s="366"/>
      <c r="D28" s="5"/>
      <c r="E28" s="6"/>
      <c r="F28" s="6"/>
      <c r="G28" s="6"/>
      <c r="H28" s="9"/>
      <c r="I28" s="132" t="s">
        <v>119</v>
      </c>
      <c r="J28" s="133" t="s">
        <v>123</v>
      </c>
      <c r="K28" s="133"/>
      <c r="L28" s="134">
        <v>180000</v>
      </c>
      <c r="M28" s="134"/>
    </row>
    <row r="29" spans="1:13" ht="13.8" x14ac:dyDescent="0.25">
      <c r="A29" s="5"/>
      <c r="B29" s="365"/>
      <c r="C29" s="366"/>
      <c r="D29" s="5"/>
      <c r="E29" s="6"/>
      <c r="F29" s="6"/>
      <c r="G29" s="6"/>
      <c r="H29" s="9"/>
      <c r="I29" s="132" t="s">
        <v>120</v>
      </c>
      <c r="J29" s="133" t="s">
        <v>123</v>
      </c>
      <c r="K29" s="133"/>
      <c r="L29" s="134">
        <v>160000</v>
      </c>
      <c r="M29" s="135"/>
    </row>
    <row r="30" spans="1:13" ht="13.8" x14ac:dyDescent="0.25">
      <c r="A30" s="11" t="s">
        <v>33</v>
      </c>
      <c r="E30" s="12" t="s">
        <v>51</v>
      </c>
      <c r="G30" s="12"/>
      <c r="H30" s="52">
        <f>ROUND((SUM(G26:G27)),2)</f>
        <v>0</v>
      </c>
      <c r="I30" s="132" t="s">
        <v>121</v>
      </c>
      <c r="J30" s="133" t="s">
        <v>123</v>
      </c>
      <c r="K30" s="133"/>
      <c r="L30" s="134">
        <v>110000</v>
      </c>
      <c r="M30" s="134"/>
    </row>
    <row r="31" spans="1:13" ht="13.8" x14ac:dyDescent="0.25">
      <c r="A31" s="278" t="s">
        <v>52</v>
      </c>
      <c r="B31" s="369" t="s">
        <v>53</v>
      </c>
      <c r="C31" s="370"/>
      <c r="D31" s="370"/>
      <c r="E31" s="370"/>
      <c r="F31" s="370"/>
      <c r="G31" s="371"/>
      <c r="H31" s="9"/>
      <c r="I31" s="132" t="s">
        <v>122</v>
      </c>
      <c r="J31" s="133" t="s">
        <v>123</v>
      </c>
      <c r="L31" s="136">
        <v>120000</v>
      </c>
      <c r="M31" s="135"/>
    </row>
    <row r="32" spans="1:13" ht="13.8" x14ac:dyDescent="0.25">
      <c r="A32" s="5" t="s">
        <v>11</v>
      </c>
      <c r="B32" s="38" t="s">
        <v>38</v>
      </c>
      <c r="C32" s="38" t="s">
        <v>128</v>
      </c>
      <c r="D32" s="38" t="s">
        <v>54</v>
      </c>
      <c r="E32" s="39" t="s">
        <v>194</v>
      </c>
      <c r="F32" s="6" t="s">
        <v>55</v>
      </c>
      <c r="G32" s="6" t="s">
        <v>42</v>
      </c>
      <c r="H32" s="9"/>
      <c r="I32" s="132" t="s">
        <v>124</v>
      </c>
      <c r="J32" s="133" t="s">
        <v>123</v>
      </c>
      <c r="L32" s="127">
        <v>70000</v>
      </c>
    </row>
    <row r="33" spans="1:11" ht="13.8" x14ac:dyDescent="0.25">
      <c r="A33" s="5">
        <v>1</v>
      </c>
      <c r="B33" s="5" t="s">
        <v>56</v>
      </c>
      <c r="C33" s="202">
        <v>70000</v>
      </c>
      <c r="D33" s="16">
        <v>0.75</v>
      </c>
      <c r="E33" s="15">
        <f>+(A33*C33)+(A33*C33*D33)</f>
        <v>122500</v>
      </c>
      <c r="F33" s="14">
        <v>955</v>
      </c>
      <c r="G33" s="203">
        <f>(E33)/(F33)</f>
        <v>128.27225130890054</v>
      </c>
      <c r="H33" s="9"/>
    </row>
    <row r="34" spans="1:11" ht="13.8" x14ac:dyDescent="0.25">
      <c r="A34" s="5"/>
      <c r="B34" s="5"/>
      <c r="C34" s="31"/>
      <c r="D34" s="16"/>
      <c r="E34" s="15"/>
      <c r="F34" s="6"/>
      <c r="G34" s="7"/>
      <c r="H34" s="9"/>
    </row>
    <row r="35" spans="1:11" ht="13.8" x14ac:dyDescent="0.25">
      <c r="A35" s="5"/>
      <c r="B35" s="5"/>
      <c r="C35" s="5"/>
      <c r="D35" s="5"/>
      <c r="E35" s="6"/>
      <c r="F35" s="6"/>
      <c r="G35" s="6"/>
      <c r="H35" s="9"/>
    </row>
    <row r="36" spans="1:11" ht="13.8" x14ac:dyDescent="0.25">
      <c r="A36" s="11"/>
      <c r="E36" s="12" t="s">
        <v>57</v>
      </c>
      <c r="G36" s="12"/>
      <c r="H36" s="20">
        <f>ROUND(SUM(G33)+(G34),2)</f>
        <v>128.27000000000001</v>
      </c>
    </row>
    <row r="37" spans="1:11" ht="13.8" x14ac:dyDescent="0.25">
      <c r="A37" s="278" t="s">
        <v>58</v>
      </c>
      <c r="B37" s="369" t="s">
        <v>59</v>
      </c>
      <c r="C37" s="370"/>
      <c r="D37" s="370"/>
      <c r="E37" s="370"/>
      <c r="F37" s="370"/>
      <c r="G37" s="371"/>
      <c r="H37" s="20"/>
    </row>
    <row r="38" spans="1:11" ht="13.8" x14ac:dyDescent="0.25">
      <c r="A38" s="5"/>
      <c r="B38" s="5" t="s">
        <v>38</v>
      </c>
      <c r="C38" s="38" t="s">
        <v>47</v>
      </c>
      <c r="D38" s="38" t="s">
        <v>60</v>
      </c>
      <c r="E38" s="38" t="s">
        <v>61</v>
      </c>
      <c r="F38" s="39"/>
      <c r="G38" s="6" t="s">
        <v>62</v>
      </c>
      <c r="H38" s="9"/>
    </row>
    <row r="39" spans="1:11" ht="13.8" x14ac:dyDescent="0.25">
      <c r="A39" s="5"/>
      <c r="B39" s="5"/>
      <c r="C39" s="17"/>
      <c r="D39" s="84"/>
      <c r="E39" s="67"/>
      <c r="F39" s="6"/>
      <c r="G39" s="67"/>
      <c r="H39" s="9"/>
    </row>
    <row r="40" spans="1:11" ht="13.8" x14ac:dyDescent="0.25">
      <c r="A40" s="5"/>
      <c r="B40" s="5"/>
      <c r="C40" s="15"/>
      <c r="D40" s="5"/>
      <c r="E40" s="6"/>
      <c r="F40" s="6"/>
      <c r="G40" s="6"/>
      <c r="H40" s="9"/>
      <c r="K40" s="62"/>
    </row>
    <row r="41" spans="1:11" ht="13.8" x14ac:dyDescent="0.25">
      <c r="A41" s="11"/>
      <c r="E41" s="12" t="s">
        <v>57</v>
      </c>
      <c r="G41" s="12"/>
      <c r="H41" s="52">
        <f>ROUND(SUM(G39)+(G40),2)</f>
        <v>0</v>
      </c>
    </row>
    <row r="42" spans="1:11" ht="9.75" customHeight="1" x14ac:dyDescent="0.25">
      <c r="A42" s="2"/>
      <c r="E42" s="12"/>
      <c r="G42" s="12"/>
      <c r="H42" s="9"/>
    </row>
    <row r="43" spans="1:11" ht="14.4" customHeight="1" x14ac:dyDescent="0.25">
      <c r="A43" s="2"/>
      <c r="D43" s="372" t="s">
        <v>64</v>
      </c>
      <c r="E43" s="373"/>
      <c r="F43" s="374"/>
      <c r="G43" s="375">
        <f>ROUND(SUM(H23:H42),2)</f>
        <v>561.1</v>
      </c>
      <c r="H43" s="376"/>
      <c r="I43" s="1">
        <v>720.94989287579699</v>
      </c>
    </row>
    <row r="44" spans="1:11" ht="10.5" customHeight="1" x14ac:dyDescent="0.25">
      <c r="A44" s="2"/>
      <c r="E44" s="12"/>
      <c r="G44" s="12"/>
      <c r="H44" s="9"/>
    </row>
    <row r="45" spans="1:11" ht="13.8" x14ac:dyDescent="0.25">
      <c r="A45" s="13" t="s">
        <v>65</v>
      </c>
      <c r="B45" s="377" t="s">
        <v>66</v>
      </c>
      <c r="C45" s="378"/>
      <c r="D45" s="378"/>
      <c r="E45" s="378"/>
      <c r="F45" s="378"/>
      <c r="G45" s="379"/>
      <c r="H45" s="9"/>
      <c r="J45" s="127"/>
    </row>
    <row r="46" spans="1:11" ht="13.8" x14ac:dyDescent="0.25">
      <c r="A46" s="38"/>
      <c r="B46" s="38" t="s">
        <v>38</v>
      </c>
      <c r="C46" s="38" t="s">
        <v>67</v>
      </c>
      <c r="D46" s="5" t="s">
        <v>68</v>
      </c>
      <c r="E46" s="6"/>
      <c r="F46" s="6" t="s">
        <v>69</v>
      </c>
      <c r="G46" s="6"/>
      <c r="H46" s="9"/>
    </row>
    <row r="47" spans="1:11" ht="14.4" customHeight="1" x14ac:dyDescent="0.25">
      <c r="A47" s="5"/>
      <c r="B47" s="38" t="s">
        <v>70</v>
      </c>
      <c r="C47" s="16">
        <v>0.27</v>
      </c>
      <c r="D47" s="358">
        <f>+G43</f>
        <v>561.1</v>
      </c>
      <c r="E47" s="359"/>
      <c r="F47" s="360">
        <f>ROUND(+C47*D47,2)</f>
        <v>151.5</v>
      </c>
      <c r="G47" s="361"/>
      <c r="H47" s="9"/>
    </row>
    <row r="48" spans="1:11" ht="14.4" customHeight="1" x14ac:dyDescent="0.25">
      <c r="A48" s="5"/>
      <c r="B48" s="38" t="s">
        <v>18</v>
      </c>
      <c r="C48" s="16">
        <v>0.02</v>
      </c>
      <c r="D48" s="358">
        <f>+G43</f>
        <v>561.1</v>
      </c>
      <c r="E48" s="359"/>
      <c r="F48" s="360">
        <f>ROUND(+C48*D48,2)</f>
        <v>11.22</v>
      </c>
      <c r="G48" s="361"/>
      <c r="H48" s="9"/>
    </row>
    <row r="49" spans="1:16" ht="14.4" customHeight="1" x14ac:dyDescent="0.25">
      <c r="A49" s="5"/>
      <c r="B49" s="38" t="s">
        <v>19</v>
      </c>
      <c r="C49" s="16">
        <v>0.03</v>
      </c>
      <c r="D49" s="358">
        <f>+G43</f>
        <v>561.1</v>
      </c>
      <c r="E49" s="359"/>
      <c r="F49" s="360">
        <f>ROUND(+C49*D49,2)</f>
        <v>16.829999999999998</v>
      </c>
      <c r="G49" s="361"/>
      <c r="H49" s="9"/>
    </row>
    <row r="50" spans="1:16" ht="13.8" x14ac:dyDescent="0.25">
      <c r="A50" s="2"/>
      <c r="D50" s="18" t="s">
        <v>71</v>
      </c>
      <c r="E50" s="19"/>
      <c r="F50" s="19"/>
      <c r="G50" s="19"/>
      <c r="H50" s="20">
        <f>ROUND(SUM(F47:G49),2)</f>
        <v>179.55</v>
      </c>
    </row>
    <row r="51" spans="1:16" ht="13.8" x14ac:dyDescent="0.25">
      <c r="A51" s="2"/>
      <c r="E51" s="12"/>
      <c r="G51" s="12"/>
      <c r="H51" s="20"/>
    </row>
    <row r="52" spans="1:16" ht="13.8" x14ac:dyDescent="0.25">
      <c r="A52" s="2"/>
      <c r="D52" s="18" t="s">
        <v>72</v>
      </c>
      <c r="E52" s="19"/>
      <c r="F52" s="19"/>
      <c r="G52" s="12"/>
      <c r="H52" s="20">
        <f>ROUND(G43+H50,2)</f>
        <v>740.65</v>
      </c>
    </row>
    <row r="53" spans="1:16" ht="13.8" x14ac:dyDescent="0.25">
      <c r="A53" s="2"/>
      <c r="D53" s="18"/>
      <c r="E53" s="19"/>
      <c r="F53" s="19"/>
      <c r="G53" s="12"/>
      <c r="H53" s="9"/>
    </row>
    <row r="54" spans="1:16" ht="13.8" x14ac:dyDescent="0.25">
      <c r="A54" s="2"/>
      <c r="E54" s="19"/>
      <c r="F54" s="19"/>
      <c r="G54" s="12"/>
      <c r="H54" s="9"/>
    </row>
    <row r="55" spans="1:16" ht="13.8" x14ac:dyDescent="0.25">
      <c r="A55" s="140"/>
      <c r="B55" s="21"/>
      <c r="C55" s="21"/>
      <c r="E55" s="29"/>
      <c r="F55" s="35"/>
      <c r="G55" s="22"/>
      <c r="H55" s="30"/>
    </row>
    <row r="56" spans="1:16" ht="13.8" x14ac:dyDescent="0.25">
      <c r="A56" s="141" t="s">
        <v>132</v>
      </c>
      <c r="D56" s="18"/>
      <c r="E56" s="367" t="s">
        <v>101</v>
      </c>
      <c r="F56" s="367"/>
      <c r="G56" s="367"/>
      <c r="H56" s="368"/>
    </row>
    <row r="57" spans="1:16" ht="13.8" x14ac:dyDescent="0.25">
      <c r="A57" s="142" t="s">
        <v>133</v>
      </c>
      <c r="C57" s="139"/>
      <c r="E57" s="356" t="s">
        <v>22</v>
      </c>
      <c r="F57" s="356"/>
      <c r="G57" s="356"/>
      <c r="H57" s="357"/>
    </row>
    <row r="58" spans="1:16" ht="13.8" x14ac:dyDescent="0.25">
      <c r="A58" s="142" t="s">
        <v>23</v>
      </c>
      <c r="C58" s="139"/>
      <c r="E58" s="356" t="s">
        <v>23</v>
      </c>
      <c r="F58" s="356"/>
      <c r="G58" s="356"/>
      <c r="H58" s="357"/>
    </row>
    <row r="59" spans="1:16" ht="15" customHeight="1" x14ac:dyDescent="0.25">
      <c r="A59" s="406"/>
      <c r="B59" s="407"/>
      <c r="C59" s="412" t="s">
        <v>0</v>
      </c>
      <c r="D59" s="413"/>
      <c r="E59" s="54" t="s">
        <v>1</v>
      </c>
      <c r="F59" s="54">
        <v>103</v>
      </c>
      <c r="G59" s="416"/>
      <c r="H59" s="417"/>
      <c r="I59" s="408"/>
      <c r="J59" s="421"/>
      <c r="K59" s="422"/>
      <c r="L59" s="422"/>
      <c r="M59" s="60"/>
      <c r="N59" s="60"/>
      <c r="O59" s="383"/>
      <c r="P59" s="383"/>
    </row>
    <row r="60" spans="1:16" ht="21.75" customHeight="1" x14ac:dyDescent="0.25">
      <c r="A60" s="408"/>
      <c r="B60" s="409"/>
      <c r="C60" s="414"/>
      <c r="D60" s="415"/>
      <c r="E60" s="384" t="s">
        <v>2</v>
      </c>
      <c r="F60" s="386">
        <v>20.02</v>
      </c>
      <c r="G60" s="418"/>
      <c r="H60" s="383"/>
      <c r="I60" s="408"/>
      <c r="J60" s="421"/>
      <c r="K60" s="422"/>
      <c r="L60" s="422"/>
      <c r="M60" s="388"/>
      <c r="N60" s="383"/>
      <c r="O60" s="383"/>
      <c r="P60" s="383"/>
    </row>
    <row r="61" spans="1:16" ht="10.5" customHeight="1" x14ac:dyDescent="0.25">
      <c r="A61" s="408"/>
      <c r="B61" s="409"/>
      <c r="C61" s="423" t="s">
        <v>3</v>
      </c>
      <c r="D61" s="424"/>
      <c r="E61" s="385"/>
      <c r="F61" s="387"/>
      <c r="G61" s="418"/>
      <c r="H61" s="383"/>
      <c r="I61" s="408"/>
      <c r="J61" s="421"/>
      <c r="K61" s="383"/>
      <c r="L61" s="383"/>
      <c r="M61" s="388"/>
      <c r="N61" s="383"/>
      <c r="O61" s="383"/>
      <c r="P61" s="383"/>
    </row>
    <row r="62" spans="1:16" ht="21.75" customHeight="1" x14ac:dyDescent="0.25">
      <c r="A62" s="408"/>
      <c r="B62" s="409"/>
      <c r="C62" s="425" t="s">
        <v>4</v>
      </c>
      <c r="D62" s="426"/>
      <c r="E62" s="54" t="s">
        <v>5</v>
      </c>
      <c r="F62" s="54">
        <v>1</v>
      </c>
      <c r="G62" s="418"/>
      <c r="H62" s="383"/>
      <c r="I62" s="408"/>
      <c r="J62" s="421"/>
      <c r="K62" s="389"/>
      <c r="L62" s="389"/>
      <c r="M62" s="60"/>
      <c r="N62" s="60"/>
      <c r="O62" s="383"/>
      <c r="P62" s="383"/>
    </row>
    <row r="63" spans="1:16" ht="10.5" customHeight="1" x14ac:dyDescent="0.25">
      <c r="A63" s="408"/>
      <c r="B63" s="409"/>
      <c r="C63" s="427" t="s">
        <v>6</v>
      </c>
      <c r="D63" s="428"/>
      <c r="E63" s="384" t="s">
        <v>7</v>
      </c>
      <c r="F63" s="54" t="s">
        <v>8</v>
      </c>
      <c r="G63" s="418"/>
      <c r="H63" s="383"/>
      <c r="I63" s="408"/>
      <c r="J63" s="421"/>
      <c r="K63" s="390"/>
      <c r="L63" s="390"/>
      <c r="M63" s="388"/>
      <c r="N63" s="60"/>
      <c r="O63" s="383"/>
      <c r="P63" s="383"/>
    </row>
    <row r="64" spans="1:16" ht="11.25" customHeight="1" x14ac:dyDescent="0.25">
      <c r="A64" s="410"/>
      <c r="B64" s="411"/>
      <c r="C64" s="429"/>
      <c r="D64" s="430"/>
      <c r="E64" s="385"/>
      <c r="F64" s="55">
        <v>44216</v>
      </c>
      <c r="G64" s="419"/>
      <c r="H64" s="420"/>
      <c r="I64" s="408"/>
      <c r="J64" s="421"/>
      <c r="K64" s="390"/>
      <c r="L64" s="390"/>
      <c r="M64" s="388"/>
      <c r="N64" s="56"/>
      <c r="O64" s="383"/>
      <c r="P64" s="383"/>
    </row>
    <row r="65" spans="1:13" ht="12" customHeight="1" thickBot="1" x14ac:dyDescent="0.3">
      <c r="A65" s="57"/>
      <c r="B65" s="58"/>
      <c r="C65" s="58"/>
      <c r="D65" s="58"/>
      <c r="E65" s="58"/>
      <c r="F65" s="58"/>
      <c r="G65" s="58"/>
      <c r="H65" s="59"/>
    </row>
    <row r="66" spans="1:13" ht="17.25" customHeight="1" x14ac:dyDescent="0.25">
      <c r="A66" s="391" t="str">
        <f>A8</f>
        <v>MANTENIMIENTO PREVENTIVO Y RUTINARIO DEL TRAMOS CRITICOS ENTRE LA VIA TERCIARIA DE LA VEREDA SAN CARLOS Y LA VEREDA AFILADOR DEL MUNICIPIO DE SAN MIGUEL PUTUMAYO</v>
      </c>
      <c r="B66" s="392"/>
      <c r="C66" s="392"/>
      <c r="D66" s="392"/>
      <c r="E66" s="392"/>
      <c r="F66" s="392"/>
      <c r="G66" s="392"/>
      <c r="H66" s="393"/>
    </row>
    <row r="67" spans="1:13" ht="13.8" x14ac:dyDescent="0.25">
      <c r="A67" s="394"/>
      <c r="B67" s="395"/>
      <c r="C67" s="395"/>
      <c r="D67" s="395"/>
      <c r="E67" s="395"/>
      <c r="F67" s="395"/>
      <c r="G67" s="395"/>
      <c r="H67" s="396"/>
    </row>
    <row r="68" spans="1:13" ht="13.5" customHeight="1" thickBot="1" x14ac:dyDescent="0.3">
      <c r="A68" s="397"/>
      <c r="B68" s="398"/>
      <c r="C68" s="398"/>
      <c r="D68" s="398"/>
      <c r="E68" s="398"/>
      <c r="F68" s="398"/>
      <c r="G68" s="398"/>
      <c r="H68" s="399"/>
    </row>
    <row r="69" spans="1:13" ht="14.4" thickBot="1" x14ac:dyDescent="0.3">
      <c r="A69" s="250"/>
      <c r="B69" s="251"/>
      <c r="C69" s="251"/>
      <c r="D69" s="251"/>
      <c r="E69" s="251"/>
      <c r="F69" s="251"/>
      <c r="G69" s="251"/>
      <c r="H69" s="252"/>
      <c r="J69" s="1" t="s">
        <v>33</v>
      </c>
    </row>
    <row r="70" spans="1:13" ht="12.75" customHeight="1" thickBot="1" x14ac:dyDescent="0.3">
      <c r="A70" s="400" t="s">
        <v>34</v>
      </c>
      <c r="B70" s="401"/>
      <c r="C70" s="401"/>
      <c r="D70" s="401"/>
      <c r="E70" s="401"/>
      <c r="F70" s="401"/>
      <c r="G70" s="401"/>
      <c r="H70" s="402"/>
    </row>
    <row r="71" spans="1:13" ht="6" customHeight="1" x14ac:dyDescent="0.25">
      <c r="A71" s="23"/>
      <c r="B71" s="24"/>
      <c r="C71" s="24"/>
      <c r="D71" s="24"/>
      <c r="E71" s="25"/>
      <c r="F71" s="34"/>
      <c r="G71" s="26"/>
      <c r="H71" s="27"/>
    </row>
    <row r="72" spans="1:13" ht="13.8" x14ac:dyDescent="0.25">
      <c r="A72" s="61">
        <f>PRESUPUESTO!A13</f>
        <v>1.2</v>
      </c>
      <c r="B72" s="403" t="str">
        <f>PRESUPUESTO!B13</f>
        <v>Suministro, instalación y compactación con relleno E=0,15m</v>
      </c>
      <c r="C72" s="404"/>
      <c r="D72" s="404"/>
      <c r="E72" s="404"/>
      <c r="F72" s="405"/>
      <c r="G72" s="5" t="s">
        <v>35</v>
      </c>
      <c r="H72" s="249" t="str">
        <f>PRESUPUESTO!E13</f>
        <v>M3</v>
      </c>
    </row>
    <row r="73" spans="1:13" ht="15" customHeight="1" thickBot="1" x14ac:dyDescent="0.3">
      <c r="A73" s="2"/>
      <c r="H73" s="4"/>
    </row>
    <row r="74" spans="1:13" ht="14.4" thickBot="1" x14ac:dyDescent="0.3">
      <c r="A74" s="278" t="s">
        <v>36</v>
      </c>
      <c r="B74" s="369" t="s">
        <v>37</v>
      </c>
      <c r="C74" s="370"/>
      <c r="D74" s="370"/>
      <c r="E74" s="370"/>
      <c r="F74" s="370"/>
      <c r="G74" s="371"/>
      <c r="H74" s="4"/>
      <c r="I74" s="362" t="s">
        <v>105</v>
      </c>
      <c r="J74" s="363"/>
      <c r="K74" s="363"/>
      <c r="L74" s="363"/>
      <c r="M74" s="364"/>
    </row>
    <row r="75" spans="1:13" ht="13.8" x14ac:dyDescent="0.25">
      <c r="A75" s="38"/>
      <c r="B75" s="380" t="s">
        <v>38</v>
      </c>
      <c r="C75" s="359"/>
      <c r="D75" s="36" t="s">
        <v>39</v>
      </c>
      <c r="E75" s="38" t="s">
        <v>40</v>
      </c>
      <c r="F75" s="37" t="s">
        <v>41</v>
      </c>
      <c r="G75" s="38" t="s">
        <v>42</v>
      </c>
      <c r="H75" s="4"/>
      <c r="I75" s="132" t="s">
        <v>106</v>
      </c>
      <c r="J75" s="133" t="s">
        <v>107</v>
      </c>
      <c r="K75" s="133"/>
      <c r="L75" s="134">
        <v>120000</v>
      </c>
      <c r="M75" s="134">
        <f>L75/8</f>
        <v>15000</v>
      </c>
    </row>
    <row r="76" spans="1:13" ht="13.8" x14ac:dyDescent="0.25">
      <c r="A76" s="38"/>
      <c r="B76" s="381" t="s">
        <v>43</v>
      </c>
      <c r="C76" s="382"/>
      <c r="D76" s="36"/>
      <c r="E76" s="38"/>
      <c r="F76" s="37">
        <v>0.1</v>
      </c>
      <c r="G76" s="53">
        <f>F76*H94</f>
        <v>6125</v>
      </c>
      <c r="H76" s="4"/>
      <c r="I76" s="132" t="s">
        <v>108</v>
      </c>
      <c r="J76" s="133" t="s">
        <v>109</v>
      </c>
      <c r="K76" s="133"/>
      <c r="L76" s="134">
        <v>100000</v>
      </c>
      <c r="M76" s="134">
        <f>L76/8</f>
        <v>12500</v>
      </c>
    </row>
    <row r="77" spans="1:13" ht="13.8" x14ac:dyDescent="0.25">
      <c r="A77" s="5"/>
      <c r="B77" s="261" t="s">
        <v>127</v>
      </c>
      <c r="C77" s="262"/>
      <c r="D77" s="5"/>
      <c r="E77" s="51">
        <v>110000</v>
      </c>
      <c r="F77" s="6">
        <v>0.05</v>
      </c>
      <c r="G77" s="28">
        <f t="shared" ref="G77:G78" si="1">E77*F77</f>
        <v>5500</v>
      </c>
      <c r="H77" s="8"/>
      <c r="I77" s="133"/>
      <c r="J77" s="133"/>
      <c r="K77" s="133"/>
      <c r="L77" s="133"/>
      <c r="M77" s="133"/>
    </row>
    <row r="78" spans="1:13" ht="14.4" thickBot="1" x14ac:dyDescent="0.3">
      <c r="A78" s="5"/>
      <c r="B78" s="381" t="s">
        <v>104</v>
      </c>
      <c r="C78" s="382"/>
      <c r="D78" s="5"/>
      <c r="E78" s="51">
        <v>180000</v>
      </c>
      <c r="F78" s="6">
        <v>0.05</v>
      </c>
      <c r="G78" s="28">
        <f t="shared" si="1"/>
        <v>9000</v>
      </c>
      <c r="H78" s="9"/>
      <c r="I78" s="133"/>
      <c r="J78" s="133"/>
      <c r="K78" s="133"/>
      <c r="L78" s="133"/>
      <c r="M78" s="133"/>
    </row>
    <row r="79" spans="1:13" ht="14.4" thickBot="1" x14ac:dyDescent="0.3">
      <c r="A79" s="5"/>
      <c r="B79" s="381"/>
      <c r="C79" s="382"/>
      <c r="D79" s="5"/>
      <c r="E79" s="51"/>
      <c r="F79" s="6"/>
      <c r="G79" s="28"/>
      <c r="H79" s="9"/>
      <c r="I79" s="362" t="s">
        <v>110</v>
      </c>
      <c r="J79" s="363"/>
      <c r="K79" s="363"/>
      <c r="L79" s="363"/>
      <c r="M79" s="364"/>
    </row>
    <row r="80" spans="1:13" ht="13.8" x14ac:dyDescent="0.25">
      <c r="A80" s="10"/>
      <c r="B80" s="380"/>
      <c r="C80" s="359"/>
      <c r="D80" s="5"/>
      <c r="E80" s="6"/>
      <c r="F80" s="6"/>
      <c r="G80" s="6"/>
      <c r="H80" s="9"/>
      <c r="I80" s="132" t="s">
        <v>111</v>
      </c>
      <c r="J80" s="133" t="s">
        <v>112</v>
      </c>
      <c r="K80" s="133"/>
      <c r="L80" s="134">
        <v>40000</v>
      </c>
      <c r="M80" s="134">
        <f>L80/50</f>
        <v>800</v>
      </c>
    </row>
    <row r="81" spans="1:13" ht="13.8" x14ac:dyDescent="0.25">
      <c r="A81" s="11"/>
      <c r="E81" s="12" t="s">
        <v>44</v>
      </c>
      <c r="G81" s="12"/>
      <c r="H81" s="98">
        <f>ROUND(SUM(G76:G80),2)</f>
        <v>20625</v>
      </c>
      <c r="I81" s="132" t="s">
        <v>113</v>
      </c>
      <c r="J81" s="133" t="s">
        <v>114</v>
      </c>
      <c r="K81" s="133"/>
      <c r="L81" s="134">
        <v>800000</v>
      </c>
      <c r="M81" s="135">
        <f>L81/5</f>
        <v>160000</v>
      </c>
    </row>
    <row r="82" spans="1:13" ht="13.8" x14ac:dyDescent="0.25">
      <c r="A82" s="278" t="s">
        <v>45</v>
      </c>
      <c r="B82" s="369" t="s">
        <v>46</v>
      </c>
      <c r="C82" s="370"/>
      <c r="D82" s="370"/>
      <c r="E82" s="370"/>
      <c r="F82" s="370"/>
      <c r="G82" s="371"/>
      <c r="H82" s="20"/>
      <c r="I82" s="132" t="s">
        <v>115</v>
      </c>
      <c r="J82" s="133" t="s">
        <v>114</v>
      </c>
      <c r="K82" s="133"/>
      <c r="L82" s="134">
        <v>1625000</v>
      </c>
      <c r="M82" s="134">
        <f>L82/5</f>
        <v>325000</v>
      </c>
    </row>
    <row r="83" spans="1:13" ht="13.8" x14ac:dyDescent="0.25">
      <c r="A83" s="38"/>
      <c r="B83" s="380" t="s">
        <v>38</v>
      </c>
      <c r="C83" s="359"/>
      <c r="D83" s="5" t="s">
        <v>47</v>
      </c>
      <c r="E83" s="39" t="s">
        <v>48</v>
      </c>
      <c r="F83" s="39" t="s">
        <v>49</v>
      </c>
      <c r="G83" s="39" t="s">
        <v>42</v>
      </c>
      <c r="H83" s="20"/>
      <c r="I83" s="132" t="s">
        <v>116</v>
      </c>
      <c r="J83" s="1" t="s">
        <v>117</v>
      </c>
      <c r="L83" s="134">
        <v>400000</v>
      </c>
      <c r="M83" s="135">
        <f>L83/7</f>
        <v>57142.857142857145</v>
      </c>
    </row>
    <row r="84" spans="1:13" ht="14.4" thickBot="1" x14ac:dyDescent="0.3">
      <c r="A84" s="5"/>
      <c r="B84" s="381" t="s">
        <v>131</v>
      </c>
      <c r="C84" s="382"/>
      <c r="D84" s="32" t="s">
        <v>50</v>
      </c>
      <c r="E84" s="33">
        <v>1</v>
      </c>
      <c r="F84" s="6">
        <v>57000</v>
      </c>
      <c r="G84" s="128">
        <f>+F84*E84</f>
        <v>57000</v>
      </c>
      <c r="H84" s="9"/>
    </row>
    <row r="85" spans="1:13" ht="14.4" thickBot="1" x14ac:dyDescent="0.3">
      <c r="A85" s="5"/>
      <c r="B85" s="365"/>
      <c r="C85" s="366"/>
      <c r="D85" s="14"/>
      <c r="E85" s="5"/>
      <c r="F85" s="6"/>
      <c r="G85" s="15"/>
      <c r="H85" s="9"/>
      <c r="I85" s="362" t="s">
        <v>118</v>
      </c>
      <c r="J85" s="363"/>
      <c r="K85" s="363"/>
      <c r="L85" s="363"/>
      <c r="M85" s="364"/>
    </row>
    <row r="86" spans="1:13" ht="13.8" x14ac:dyDescent="0.25">
      <c r="A86" s="5"/>
      <c r="B86" s="365"/>
      <c r="C86" s="366"/>
      <c r="D86" s="5"/>
      <c r="E86" s="6"/>
      <c r="F86" s="6"/>
      <c r="G86" s="6"/>
      <c r="H86" s="9"/>
      <c r="I86" s="132" t="s">
        <v>119</v>
      </c>
      <c r="J86" s="133" t="s">
        <v>123</v>
      </c>
      <c r="K86" s="133"/>
      <c r="L86" s="134">
        <v>180000</v>
      </c>
      <c r="M86" s="134"/>
    </row>
    <row r="87" spans="1:13" ht="13.8" x14ac:dyDescent="0.25">
      <c r="A87" s="5"/>
      <c r="B87" s="365"/>
      <c r="C87" s="366"/>
      <c r="D87" s="5"/>
      <c r="E87" s="6"/>
      <c r="F87" s="6"/>
      <c r="G87" s="6"/>
      <c r="H87" s="9"/>
      <c r="I87" s="132" t="s">
        <v>120</v>
      </c>
      <c r="J87" s="133" t="s">
        <v>123</v>
      </c>
      <c r="K87" s="133"/>
      <c r="L87" s="134">
        <v>160000</v>
      </c>
      <c r="M87" s="135"/>
    </row>
    <row r="88" spans="1:13" ht="13.8" x14ac:dyDescent="0.25">
      <c r="A88" s="11" t="s">
        <v>33</v>
      </c>
      <c r="E88" s="12" t="s">
        <v>51</v>
      </c>
      <c r="G88" s="12"/>
      <c r="H88" s="52">
        <f>ROUND((SUM(G84:G85)),2)</f>
        <v>57000</v>
      </c>
      <c r="I88" s="132" t="s">
        <v>121</v>
      </c>
      <c r="J88" s="133" t="s">
        <v>123</v>
      </c>
      <c r="K88" s="133"/>
      <c r="L88" s="134">
        <v>110000</v>
      </c>
      <c r="M88" s="134"/>
    </row>
    <row r="89" spans="1:13" ht="13.8" x14ac:dyDescent="0.25">
      <c r="A89" s="278" t="s">
        <v>52</v>
      </c>
      <c r="B89" s="369" t="s">
        <v>53</v>
      </c>
      <c r="C89" s="370"/>
      <c r="D89" s="370"/>
      <c r="E89" s="370"/>
      <c r="F89" s="370"/>
      <c r="G89" s="371"/>
      <c r="H89" s="9"/>
      <c r="I89" s="132" t="s">
        <v>122</v>
      </c>
      <c r="J89" s="133" t="s">
        <v>123</v>
      </c>
      <c r="L89" s="136">
        <v>120000</v>
      </c>
      <c r="M89" s="135"/>
    </row>
    <row r="90" spans="1:13" ht="13.8" x14ac:dyDescent="0.25">
      <c r="A90" s="5"/>
      <c r="B90" s="38" t="s">
        <v>38</v>
      </c>
      <c r="C90" s="38" t="s">
        <v>128</v>
      </c>
      <c r="D90" s="38" t="s">
        <v>54</v>
      </c>
      <c r="E90" s="39" t="s">
        <v>48</v>
      </c>
      <c r="F90" s="6" t="s">
        <v>55</v>
      </c>
      <c r="G90" s="6" t="s">
        <v>42</v>
      </c>
      <c r="H90" s="9"/>
      <c r="I90" s="132" t="s">
        <v>124</v>
      </c>
      <c r="J90" s="133" t="s">
        <v>123</v>
      </c>
      <c r="L90" s="127">
        <v>70000</v>
      </c>
    </row>
    <row r="91" spans="1:13" ht="13.8" x14ac:dyDescent="0.25">
      <c r="A91" s="5">
        <v>1</v>
      </c>
      <c r="B91" s="5" t="s">
        <v>56</v>
      </c>
      <c r="C91" s="202">
        <v>70000</v>
      </c>
      <c r="D91" s="16">
        <v>0.75</v>
      </c>
      <c r="E91" s="15">
        <f>+(A91*C91)+(A91*C91*D91)</f>
        <v>122500</v>
      </c>
      <c r="F91" s="14">
        <v>2</v>
      </c>
      <c r="G91" s="203">
        <f>(E91)/(F91)</f>
        <v>61250</v>
      </c>
      <c r="H91" s="9"/>
    </row>
    <row r="92" spans="1:13" ht="13.8" x14ac:dyDescent="0.25">
      <c r="A92" s="5"/>
      <c r="B92" s="5"/>
      <c r="C92" s="31"/>
      <c r="D92" s="16"/>
      <c r="E92" s="15"/>
      <c r="F92" s="6"/>
      <c r="G92" s="7"/>
      <c r="H92" s="9"/>
    </row>
    <row r="93" spans="1:13" ht="13.8" x14ac:dyDescent="0.25">
      <c r="A93" s="5"/>
      <c r="B93" s="5"/>
      <c r="C93" s="5"/>
      <c r="D93" s="5"/>
      <c r="E93" s="6"/>
      <c r="F93" s="6"/>
      <c r="G93" s="6"/>
      <c r="H93" s="9"/>
    </row>
    <row r="94" spans="1:13" ht="13.8" x14ac:dyDescent="0.25">
      <c r="A94" s="11"/>
      <c r="E94" s="12" t="s">
        <v>57</v>
      </c>
      <c r="G94" s="12"/>
      <c r="H94" s="20">
        <f>ROUND(SUM(G91)+(G92),2)</f>
        <v>61250</v>
      </c>
    </row>
    <row r="95" spans="1:13" ht="13.8" x14ac:dyDescent="0.25">
      <c r="A95" s="278" t="s">
        <v>58</v>
      </c>
      <c r="B95" s="369" t="s">
        <v>59</v>
      </c>
      <c r="C95" s="370"/>
      <c r="D95" s="370"/>
      <c r="E95" s="370"/>
      <c r="F95" s="370"/>
      <c r="G95" s="371"/>
      <c r="H95" s="20"/>
    </row>
    <row r="96" spans="1:13" ht="13.8" x14ac:dyDescent="0.25">
      <c r="A96" s="5"/>
      <c r="B96" s="5" t="s">
        <v>38</v>
      </c>
      <c r="C96" s="38" t="s">
        <v>47</v>
      </c>
      <c r="D96" s="38" t="s">
        <v>60</v>
      </c>
      <c r="E96" s="38" t="s">
        <v>61</v>
      </c>
      <c r="F96" s="39" t="s">
        <v>129</v>
      </c>
      <c r="G96" s="6" t="s">
        <v>62</v>
      </c>
      <c r="H96" s="9"/>
    </row>
    <row r="97" spans="1:11" ht="27.6" x14ac:dyDescent="0.25">
      <c r="A97" s="5"/>
      <c r="B97" s="263" t="s">
        <v>135</v>
      </c>
      <c r="C97" s="17" t="s">
        <v>63</v>
      </c>
      <c r="D97" s="84">
        <v>1</v>
      </c>
      <c r="E97" s="67">
        <v>1750</v>
      </c>
      <c r="F97" s="6">
        <v>30</v>
      </c>
      <c r="G97" s="67">
        <f>ROUND(E97*D97*F97,2)</f>
        <v>52500</v>
      </c>
      <c r="H97" s="9"/>
    </row>
    <row r="98" spans="1:11" ht="13.8" x14ac:dyDescent="0.25">
      <c r="A98" s="5"/>
      <c r="B98" s="5"/>
      <c r="C98" s="15"/>
      <c r="D98" s="5"/>
      <c r="E98" s="6"/>
      <c r="F98" s="6"/>
      <c r="G98" s="6"/>
      <c r="H98" s="9"/>
      <c r="K98" s="62"/>
    </row>
    <row r="99" spans="1:11" ht="13.8" x14ac:dyDescent="0.25">
      <c r="A99" s="11"/>
      <c r="E99" s="12" t="s">
        <v>57</v>
      </c>
      <c r="G99" s="12"/>
      <c r="H99" s="52">
        <f>ROUND(SUM(G97)+(G98),2)</f>
        <v>52500</v>
      </c>
    </row>
    <row r="100" spans="1:11" ht="9.75" customHeight="1" x14ac:dyDescent="0.25">
      <c r="A100" s="2"/>
      <c r="E100" s="12"/>
      <c r="G100" s="12"/>
      <c r="H100" s="9"/>
    </row>
    <row r="101" spans="1:11" ht="14.4" customHeight="1" x14ac:dyDescent="0.25">
      <c r="A101" s="2"/>
      <c r="D101" s="372" t="s">
        <v>64</v>
      </c>
      <c r="E101" s="373"/>
      <c r="F101" s="374"/>
      <c r="G101" s="375">
        <f>ROUND(SUM(H81:H100),2)</f>
        <v>191375</v>
      </c>
      <c r="H101" s="376"/>
    </row>
    <row r="102" spans="1:11" ht="10.5" customHeight="1" x14ac:dyDescent="0.25">
      <c r="A102" s="2"/>
      <c r="E102" s="12"/>
      <c r="G102" s="12"/>
      <c r="H102" s="9"/>
    </row>
    <row r="103" spans="1:11" ht="13.8" x14ac:dyDescent="0.25">
      <c r="A103" s="13" t="s">
        <v>65</v>
      </c>
      <c r="B103" s="377" t="s">
        <v>66</v>
      </c>
      <c r="C103" s="378"/>
      <c r="D103" s="378"/>
      <c r="E103" s="378"/>
      <c r="F103" s="378"/>
      <c r="G103" s="379"/>
      <c r="H103" s="9"/>
      <c r="J103" s="127"/>
    </row>
    <row r="104" spans="1:11" ht="13.8" x14ac:dyDescent="0.25">
      <c r="A104" s="38"/>
      <c r="B104" s="38" t="s">
        <v>38</v>
      </c>
      <c r="C104" s="38" t="s">
        <v>67</v>
      </c>
      <c r="D104" s="5" t="s">
        <v>68</v>
      </c>
      <c r="E104" s="6"/>
      <c r="F104" s="6" t="s">
        <v>69</v>
      </c>
      <c r="G104" s="6"/>
      <c r="H104" s="9"/>
    </row>
    <row r="105" spans="1:11" ht="14.4" customHeight="1" x14ac:dyDescent="0.25">
      <c r="A105" s="5"/>
      <c r="B105" s="38" t="s">
        <v>70</v>
      </c>
      <c r="C105" s="16">
        <v>0.27</v>
      </c>
      <c r="D105" s="358">
        <f>+G101</f>
        <v>191375</v>
      </c>
      <c r="E105" s="359"/>
      <c r="F105" s="360">
        <f>ROUND(+C105*D105,2)</f>
        <v>51671.25</v>
      </c>
      <c r="G105" s="361"/>
      <c r="H105" s="9"/>
    </row>
    <row r="106" spans="1:11" ht="14.4" customHeight="1" x14ac:dyDescent="0.25">
      <c r="A106" s="5"/>
      <c r="B106" s="38" t="s">
        <v>18</v>
      </c>
      <c r="C106" s="16">
        <v>0.02</v>
      </c>
      <c r="D106" s="358">
        <f>+G101</f>
        <v>191375</v>
      </c>
      <c r="E106" s="359"/>
      <c r="F106" s="360">
        <f>ROUND(+C106*D106,2)</f>
        <v>3827.5</v>
      </c>
      <c r="G106" s="361"/>
      <c r="H106" s="9"/>
    </row>
    <row r="107" spans="1:11" ht="14.4" customHeight="1" x14ac:dyDescent="0.25">
      <c r="A107" s="5"/>
      <c r="B107" s="38" t="s">
        <v>19</v>
      </c>
      <c r="C107" s="16">
        <v>0.03</v>
      </c>
      <c r="D107" s="358">
        <f>+G101</f>
        <v>191375</v>
      </c>
      <c r="E107" s="359"/>
      <c r="F107" s="360">
        <f>ROUND(+C107*D107,2)</f>
        <v>5741.25</v>
      </c>
      <c r="G107" s="361"/>
      <c r="H107" s="9"/>
    </row>
    <row r="108" spans="1:11" ht="13.8" x14ac:dyDescent="0.25">
      <c r="A108" s="2"/>
      <c r="D108" s="18" t="s">
        <v>71</v>
      </c>
      <c r="E108" s="19"/>
      <c r="F108" s="19"/>
      <c r="G108" s="19"/>
      <c r="H108" s="20">
        <f>ROUND(SUM(F105:G107),2)</f>
        <v>61240</v>
      </c>
    </row>
    <row r="109" spans="1:11" ht="13.8" x14ac:dyDescent="0.25">
      <c r="A109" s="2"/>
      <c r="E109" s="12"/>
      <c r="G109" s="12"/>
      <c r="H109" s="20"/>
    </row>
    <row r="110" spans="1:11" ht="13.8" x14ac:dyDescent="0.25">
      <c r="A110" s="2"/>
      <c r="D110" s="18" t="s">
        <v>72</v>
      </c>
      <c r="E110" s="19"/>
      <c r="F110" s="19"/>
      <c r="G110" s="12"/>
      <c r="H110" s="20">
        <f>ROUND(G101+H108,2)</f>
        <v>252615</v>
      </c>
    </row>
    <row r="111" spans="1:11" ht="13.8" x14ac:dyDescent="0.25">
      <c r="A111" s="2"/>
      <c r="D111" s="18"/>
      <c r="E111" s="19"/>
      <c r="F111" s="19"/>
      <c r="G111" s="12"/>
      <c r="H111" s="9"/>
    </row>
    <row r="112" spans="1:11" ht="13.8" x14ac:dyDescent="0.25">
      <c r="A112" s="2"/>
      <c r="E112" s="19"/>
      <c r="F112" s="19"/>
      <c r="G112" s="12"/>
      <c r="H112" s="9"/>
    </row>
    <row r="113" spans="1:8" ht="13.8" x14ac:dyDescent="0.25">
      <c r="A113" s="2"/>
      <c r="E113" s="29"/>
      <c r="F113" s="35"/>
      <c r="G113" s="22"/>
      <c r="H113" s="30"/>
    </row>
    <row r="114" spans="1:8" ht="13.8" x14ac:dyDescent="0.25">
      <c r="A114" s="141" t="s">
        <v>132</v>
      </c>
      <c r="D114" s="18"/>
      <c r="E114" s="367" t="s">
        <v>101</v>
      </c>
      <c r="F114" s="367"/>
      <c r="G114" s="367"/>
      <c r="H114" s="368"/>
    </row>
    <row r="115" spans="1:8" ht="13.8" x14ac:dyDescent="0.25">
      <c r="A115" s="142" t="s">
        <v>133</v>
      </c>
      <c r="C115" s="139"/>
      <c r="E115" s="356" t="s">
        <v>22</v>
      </c>
      <c r="F115" s="356"/>
      <c r="G115" s="356"/>
      <c r="H115" s="357"/>
    </row>
    <row r="116" spans="1:8" ht="13.8" x14ac:dyDescent="0.25">
      <c r="A116" s="142" t="s">
        <v>23</v>
      </c>
      <c r="C116" s="139"/>
      <c r="E116" s="356" t="s">
        <v>23</v>
      </c>
      <c r="F116" s="356"/>
      <c r="G116" s="356"/>
      <c r="H116" s="357"/>
    </row>
  </sheetData>
  <mergeCells count="100">
    <mergeCell ref="D43:F43"/>
    <mergeCell ref="G43:H43"/>
    <mergeCell ref="A12:H12"/>
    <mergeCell ref="B37:G37"/>
    <mergeCell ref="B20:C20"/>
    <mergeCell ref="B21:C21"/>
    <mergeCell ref="B22:C22"/>
    <mergeCell ref="B24:G24"/>
    <mergeCell ref="B29:C29"/>
    <mergeCell ref="B31:G31"/>
    <mergeCell ref="B28:C28"/>
    <mergeCell ref="B27:C27"/>
    <mergeCell ref="B25:C25"/>
    <mergeCell ref="B26:C26"/>
    <mergeCell ref="B18:C18"/>
    <mergeCell ref="B14:F14"/>
    <mergeCell ref="B16:G16"/>
    <mergeCell ref="B17:C17"/>
    <mergeCell ref="A8:H10"/>
    <mergeCell ref="A1:B6"/>
    <mergeCell ref="C1:D2"/>
    <mergeCell ref="G1:H6"/>
    <mergeCell ref="E2:E3"/>
    <mergeCell ref="F2:F3"/>
    <mergeCell ref="C3:D3"/>
    <mergeCell ref="C4:D4"/>
    <mergeCell ref="C5:D6"/>
    <mergeCell ref="E5:E6"/>
    <mergeCell ref="I1:J6"/>
    <mergeCell ref="K1:L2"/>
    <mergeCell ref="O1:P6"/>
    <mergeCell ref="M2:M3"/>
    <mergeCell ref="N2:N3"/>
    <mergeCell ref="K3:L3"/>
    <mergeCell ref="K4:L4"/>
    <mergeCell ref="K5:L6"/>
    <mergeCell ref="M5:M6"/>
    <mergeCell ref="I16:M16"/>
    <mergeCell ref="I21:M21"/>
    <mergeCell ref="I27:M27"/>
    <mergeCell ref="A59:B64"/>
    <mergeCell ref="C59:D60"/>
    <mergeCell ref="G59:H64"/>
    <mergeCell ref="I59:J64"/>
    <mergeCell ref="K59:L60"/>
    <mergeCell ref="C61:D61"/>
    <mergeCell ref="C62:D62"/>
    <mergeCell ref="C63:D64"/>
    <mergeCell ref="B45:G45"/>
    <mergeCell ref="D47:E47"/>
    <mergeCell ref="D48:E48"/>
    <mergeCell ref="D49:E49"/>
    <mergeCell ref="F47:G47"/>
    <mergeCell ref="F48:G48"/>
    <mergeCell ref="F49:G49"/>
    <mergeCell ref="E56:H56"/>
    <mergeCell ref="E57:H57"/>
    <mergeCell ref="E58:H58"/>
    <mergeCell ref="A66:H68"/>
    <mergeCell ref="A70:H70"/>
    <mergeCell ref="B72:F72"/>
    <mergeCell ref="B74:G74"/>
    <mergeCell ref="I74:M74"/>
    <mergeCell ref="O59:P64"/>
    <mergeCell ref="E60:E61"/>
    <mergeCell ref="F60:F61"/>
    <mergeCell ref="M60:M61"/>
    <mergeCell ref="N60:N61"/>
    <mergeCell ref="K61:L61"/>
    <mergeCell ref="K62:L62"/>
    <mergeCell ref="E63:E64"/>
    <mergeCell ref="K63:L64"/>
    <mergeCell ref="M63:M64"/>
    <mergeCell ref="I79:M79"/>
    <mergeCell ref="B80:C80"/>
    <mergeCell ref="B82:G82"/>
    <mergeCell ref="B83:C83"/>
    <mergeCell ref="B84:C84"/>
    <mergeCell ref="B75:C75"/>
    <mergeCell ref="B76:C76"/>
    <mergeCell ref="B78:C78"/>
    <mergeCell ref="B79:C79"/>
    <mergeCell ref="B89:G89"/>
    <mergeCell ref="I85:M85"/>
    <mergeCell ref="B86:C86"/>
    <mergeCell ref="B87:C87"/>
    <mergeCell ref="E114:H114"/>
    <mergeCell ref="E115:H115"/>
    <mergeCell ref="B95:G95"/>
    <mergeCell ref="D101:F101"/>
    <mergeCell ref="G101:H101"/>
    <mergeCell ref="B103:G103"/>
    <mergeCell ref="B85:C85"/>
    <mergeCell ref="E116:H116"/>
    <mergeCell ref="D105:E105"/>
    <mergeCell ref="F105:G105"/>
    <mergeCell ref="D106:E106"/>
    <mergeCell ref="F106:G106"/>
    <mergeCell ref="D107:E107"/>
    <mergeCell ref="F107:G107"/>
  </mergeCells>
  <phoneticPr fontId="13" type="noConversion"/>
  <printOptions horizontalCentered="1"/>
  <pageMargins left="0.31496062992125984" right="0.31496062992125984" top="0.35433070866141736" bottom="0.35433070866141736" header="0.31496062992125984" footer="0.31496062992125984"/>
  <pageSetup scale="90" orientation="portrait" r:id="rId1"/>
  <rowBreaks count="1" manualBreakCount="1">
    <brk id="58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2"/>
  <sheetViews>
    <sheetView tabSelected="1" view="pageBreakPreview" zoomScale="115" zoomScaleNormal="100" zoomScaleSheetLayoutView="115" workbookViewId="0">
      <selection activeCell="A8" sqref="A8:H9"/>
    </sheetView>
  </sheetViews>
  <sheetFormatPr baseColWidth="10" defaultColWidth="11.44140625" defaultRowHeight="13.8" x14ac:dyDescent="0.25"/>
  <cols>
    <col min="1" max="1" width="5.5546875" style="86" customWidth="1"/>
    <col min="2" max="2" width="13.33203125" style="86" customWidth="1"/>
    <col min="3" max="3" width="15.5546875" style="90" customWidth="1"/>
    <col min="4" max="4" width="16" style="86" customWidth="1"/>
    <col min="5" max="5" width="6.33203125" style="86" customWidth="1"/>
    <col min="6" max="6" width="10" style="86" customWidth="1"/>
    <col min="7" max="7" width="15.5546875" style="86" customWidth="1"/>
    <col min="8" max="8" width="17.5546875" style="86" customWidth="1"/>
    <col min="9" max="9" width="14.6640625" style="86" bestFit="1" customWidth="1"/>
    <col min="10" max="10" width="23" style="86" bestFit="1" customWidth="1"/>
    <col min="11" max="15" width="14.5546875" style="86" customWidth="1"/>
    <col min="16" max="16384" width="11.44140625" style="86"/>
  </cols>
  <sheetData>
    <row r="1" spans="1:9" ht="16.5" customHeight="1" x14ac:dyDescent="0.25">
      <c r="A1" s="442"/>
      <c r="B1" s="443"/>
      <c r="C1" s="341" t="s">
        <v>0</v>
      </c>
      <c r="D1" s="341"/>
      <c r="E1" s="342" t="s">
        <v>1</v>
      </c>
      <c r="F1" s="342"/>
      <c r="G1" s="85">
        <v>103</v>
      </c>
      <c r="H1" s="343"/>
    </row>
    <row r="2" spans="1:9" ht="16.5" customHeight="1" x14ac:dyDescent="0.25">
      <c r="A2" s="444"/>
      <c r="B2" s="445"/>
      <c r="C2" s="341"/>
      <c r="D2" s="341"/>
      <c r="E2" s="344" t="s">
        <v>2</v>
      </c>
      <c r="F2" s="344"/>
      <c r="G2" s="342">
        <v>51</v>
      </c>
      <c r="H2" s="343"/>
    </row>
    <row r="3" spans="1:9" x14ac:dyDescent="0.25">
      <c r="A3" s="444"/>
      <c r="B3" s="445"/>
      <c r="C3" s="448" t="s">
        <v>3</v>
      </c>
      <c r="D3" s="449"/>
      <c r="E3" s="344"/>
      <c r="F3" s="344"/>
      <c r="G3" s="342"/>
      <c r="H3" s="343"/>
    </row>
    <row r="4" spans="1:9" x14ac:dyDescent="0.25">
      <c r="A4" s="444"/>
      <c r="B4" s="445"/>
      <c r="C4" s="450" t="s">
        <v>4</v>
      </c>
      <c r="D4" s="451"/>
      <c r="E4" s="342" t="s">
        <v>5</v>
      </c>
      <c r="F4" s="342"/>
      <c r="G4" s="85">
        <v>1</v>
      </c>
      <c r="H4" s="343"/>
    </row>
    <row r="5" spans="1:9" ht="16.5" customHeight="1" x14ac:dyDescent="0.25">
      <c r="A5" s="444"/>
      <c r="B5" s="445"/>
      <c r="C5" s="346" t="s">
        <v>6</v>
      </c>
      <c r="D5" s="346"/>
      <c r="E5" s="344" t="s">
        <v>7</v>
      </c>
      <c r="F5" s="344"/>
      <c r="G5" s="85" t="s">
        <v>8</v>
      </c>
      <c r="H5" s="343"/>
    </row>
    <row r="6" spans="1:9" x14ac:dyDescent="0.25">
      <c r="A6" s="446"/>
      <c r="B6" s="447"/>
      <c r="C6" s="346"/>
      <c r="D6" s="346"/>
      <c r="E6" s="344"/>
      <c r="F6" s="344"/>
      <c r="G6" s="87">
        <v>44216</v>
      </c>
      <c r="H6" s="343"/>
    </row>
    <row r="7" spans="1:9" x14ac:dyDescent="0.25">
      <c r="A7" s="88"/>
      <c r="B7" s="88"/>
      <c r="C7" s="88"/>
      <c r="D7" s="88"/>
      <c r="E7" s="88"/>
      <c r="F7" s="88"/>
      <c r="G7" s="88"/>
      <c r="H7" s="88"/>
    </row>
    <row r="8" spans="1:9" x14ac:dyDescent="0.25">
      <c r="A8" s="440" t="s">
        <v>226</v>
      </c>
      <c r="B8" s="440"/>
      <c r="C8" s="440"/>
      <c r="D8" s="440"/>
      <c r="E8" s="440"/>
      <c r="F8" s="440"/>
      <c r="G8" s="440"/>
      <c r="H8" s="440"/>
    </row>
    <row r="9" spans="1:9" ht="14.4" thickBot="1" x14ac:dyDescent="0.3">
      <c r="A9" s="441"/>
      <c r="B9" s="441"/>
      <c r="C9" s="441"/>
      <c r="D9" s="441"/>
      <c r="E9" s="441"/>
      <c r="F9" s="441"/>
      <c r="G9" s="441"/>
      <c r="H9" s="441"/>
    </row>
    <row r="10" spans="1:9" x14ac:dyDescent="0.25">
      <c r="A10" s="452" t="s">
        <v>9</v>
      </c>
      <c r="B10" s="453"/>
      <c r="C10" s="453"/>
      <c r="D10" s="453"/>
      <c r="E10" s="453"/>
      <c r="F10" s="453"/>
      <c r="G10" s="453"/>
      <c r="H10" s="454"/>
    </row>
    <row r="11" spans="1:9" x14ac:dyDescent="0.25">
      <c r="A11" s="89">
        <v>1</v>
      </c>
      <c r="B11" s="456" t="s">
        <v>146</v>
      </c>
      <c r="C11" s="456"/>
      <c r="D11" s="456"/>
      <c r="E11" s="89" t="s">
        <v>10</v>
      </c>
      <c r="F11" s="89" t="s">
        <v>11</v>
      </c>
      <c r="G11" s="89" t="s">
        <v>12</v>
      </c>
      <c r="H11" s="89" t="s">
        <v>13</v>
      </c>
    </row>
    <row r="12" spans="1:9" x14ac:dyDescent="0.25">
      <c r="A12" s="270">
        <v>1.1000000000000001</v>
      </c>
      <c r="B12" s="455" t="s">
        <v>125</v>
      </c>
      <c r="C12" s="455"/>
      <c r="D12" s="455"/>
      <c r="E12" s="270" t="s">
        <v>126</v>
      </c>
      <c r="F12" s="122">
        <f>'M. CANTIDADES'!H21</f>
        <v>12545</v>
      </c>
      <c r="G12" s="322">
        <f>APU!G43</f>
        <v>561.1</v>
      </c>
      <c r="H12" s="106">
        <f>ROUND(F12*G12,2)</f>
        <v>7038999.5</v>
      </c>
      <c r="I12" s="120"/>
    </row>
    <row r="13" spans="1:9" x14ac:dyDescent="0.25">
      <c r="A13" s="270">
        <v>1.2</v>
      </c>
      <c r="B13" s="455" t="s">
        <v>130</v>
      </c>
      <c r="C13" s="455"/>
      <c r="D13" s="455"/>
      <c r="E13" s="270" t="s">
        <v>14</v>
      </c>
      <c r="F13" s="122">
        <f>'M. CANTIDADES'!H29</f>
        <v>1062</v>
      </c>
      <c r="G13" s="323">
        <f>APU!G101</f>
        <v>191375</v>
      </c>
      <c r="H13" s="106">
        <f>ROUND(F13*G13,2)</f>
        <v>203240250</v>
      </c>
      <c r="I13" s="120"/>
    </row>
    <row r="14" spans="1:9" x14ac:dyDescent="0.25">
      <c r="A14" s="270"/>
      <c r="B14" s="457"/>
      <c r="C14" s="457"/>
      <c r="D14" s="457"/>
      <c r="E14" s="270"/>
      <c r="F14" s="122"/>
      <c r="G14" s="122"/>
      <c r="H14" s="106"/>
    </row>
    <row r="15" spans="1:9" x14ac:dyDescent="0.25">
      <c r="A15" s="354" t="s">
        <v>15</v>
      </c>
      <c r="B15" s="354"/>
      <c r="C15" s="354"/>
      <c r="D15" s="354"/>
      <c r="E15" s="354"/>
      <c r="F15" s="354"/>
      <c r="G15" s="354"/>
      <c r="H15" s="125">
        <f>SUM(H12:H13)</f>
        <v>210279249.5</v>
      </c>
    </row>
    <row r="16" spans="1:9" x14ac:dyDescent="0.25">
      <c r="A16" s="458"/>
      <c r="B16" s="459"/>
      <c r="C16" s="459"/>
      <c r="D16" s="459"/>
      <c r="E16" s="459"/>
      <c r="F16" s="460"/>
      <c r="G16" s="324"/>
      <c r="H16" s="124"/>
    </row>
    <row r="17" spans="1:12" x14ac:dyDescent="0.25">
      <c r="A17" s="458"/>
      <c r="B17" s="459"/>
      <c r="C17" s="459"/>
      <c r="D17" s="459"/>
      <c r="E17" s="459"/>
      <c r="F17" s="460"/>
      <c r="G17" s="324"/>
      <c r="H17" s="124"/>
    </row>
    <row r="18" spans="1:12" x14ac:dyDescent="0.25">
      <c r="A18" s="461" t="s">
        <v>16</v>
      </c>
      <c r="B18" s="461"/>
      <c r="C18" s="461"/>
      <c r="D18" s="461"/>
      <c r="E18" s="461"/>
      <c r="F18" s="461"/>
      <c r="G18" s="461"/>
      <c r="H18" s="126">
        <f>H15</f>
        <v>210279249.5</v>
      </c>
      <c r="L18" s="91"/>
    </row>
    <row r="19" spans="1:12" x14ac:dyDescent="0.25">
      <c r="A19" s="462" t="s">
        <v>17</v>
      </c>
      <c r="B19" s="462"/>
      <c r="C19" s="462"/>
      <c r="D19" s="462"/>
      <c r="E19" s="462"/>
      <c r="F19" s="462"/>
      <c r="G19" s="92">
        <v>0.270000405304471</v>
      </c>
      <c r="H19" s="124">
        <f>ROUND(G19*H18,2)</f>
        <v>56775482.590000004</v>
      </c>
      <c r="J19" s="277"/>
    </row>
    <row r="20" spans="1:12" x14ac:dyDescent="0.25">
      <c r="A20" s="462" t="s">
        <v>18</v>
      </c>
      <c r="B20" s="462"/>
      <c r="C20" s="462"/>
      <c r="D20" s="462"/>
      <c r="E20" s="462"/>
      <c r="F20" s="462"/>
      <c r="G20" s="92">
        <v>0.02</v>
      </c>
      <c r="H20" s="124">
        <f>ROUND(G20*H18,2)</f>
        <v>4205584.99</v>
      </c>
      <c r="I20" s="119"/>
      <c r="J20" s="120"/>
    </row>
    <row r="21" spans="1:12" x14ac:dyDescent="0.25">
      <c r="A21" s="462" t="s">
        <v>19</v>
      </c>
      <c r="B21" s="462"/>
      <c r="C21" s="462"/>
      <c r="D21" s="462"/>
      <c r="E21" s="462"/>
      <c r="F21" s="462"/>
      <c r="G21" s="92">
        <v>0.03</v>
      </c>
      <c r="H21" s="124">
        <f>ROUND(G21*H18,2)</f>
        <v>6308377.4900000002</v>
      </c>
      <c r="I21" s="119"/>
      <c r="J21" s="121"/>
    </row>
    <row r="22" spans="1:12" x14ac:dyDescent="0.25">
      <c r="A22" s="343"/>
      <c r="B22" s="343"/>
      <c r="C22" s="343"/>
      <c r="D22" s="343"/>
      <c r="E22" s="343"/>
      <c r="F22" s="343"/>
      <c r="G22" s="343"/>
      <c r="H22" s="343"/>
    </row>
    <row r="23" spans="1:12" x14ac:dyDescent="0.25">
      <c r="A23" s="463" t="s">
        <v>20</v>
      </c>
      <c r="B23" s="463"/>
      <c r="C23" s="463"/>
      <c r="D23" s="463"/>
      <c r="E23" s="463"/>
      <c r="F23" s="463"/>
      <c r="G23" s="463"/>
      <c r="H23" s="129">
        <f>+H19+H20+H21</f>
        <v>67289445.070000008</v>
      </c>
      <c r="J23" s="277"/>
    </row>
    <row r="24" spans="1:12" x14ac:dyDescent="0.25">
      <c r="A24" s="464"/>
      <c r="B24" s="464"/>
      <c r="C24" s="464"/>
      <c r="D24" s="464"/>
      <c r="E24" s="464"/>
      <c r="F24" s="464"/>
      <c r="G24" s="464"/>
      <c r="H24" s="464"/>
    </row>
    <row r="25" spans="1:12" x14ac:dyDescent="0.25">
      <c r="A25" s="463" t="s">
        <v>21</v>
      </c>
      <c r="B25" s="463"/>
      <c r="C25" s="463"/>
      <c r="D25" s="463"/>
      <c r="E25" s="463"/>
      <c r="F25" s="463"/>
      <c r="G25" s="463"/>
      <c r="H25" s="129">
        <f>+H18+H23</f>
        <v>277568694.56999999</v>
      </c>
      <c r="I25" s="204" t="s">
        <v>195</v>
      </c>
      <c r="J25" s="120">
        <v>277600000</v>
      </c>
    </row>
    <row r="26" spans="1:12" ht="14.4" x14ac:dyDescent="0.3">
      <c r="I26" s="204" t="s">
        <v>198</v>
      </c>
      <c r="J26" s="272">
        <f>J25-H25</f>
        <v>31305.430000007153</v>
      </c>
    </row>
    <row r="29" spans="1:12" ht="14.4" x14ac:dyDescent="0.3">
      <c r="C29"/>
    </row>
    <row r="30" spans="1:12" x14ac:dyDescent="0.25">
      <c r="A30" s="279" t="s">
        <v>132</v>
      </c>
      <c r="B30" s="141"/>
      <c r="C30" s="141"/>
      <c r="D30" s="18"/>
      <c r="E30" s="367" t="s">
        <v>101</v>
      </c>
      <c r="F30" s="367"/>
      <c r="G30" s="367"/>
      <c r="H30" s="368"/>
    </row>
    <row r="31" spans="1:12" x14ac:dyDescent="0.25">
      <c r="A31" s="280" t="s">
        <v>133</v>
      </c>
      <c r="B31" s="142"/>
      <c r="C31" s="142"/>
      <c r="D31" s="3"/>
      <c r="E31" s="356" t="s">
        <v>22</v>
      </c>
      <c r="F31" s="356"/>
      <c r="G31" s="356"/>
      <c r="H31" s="357"/>
    </row>
    <row r="32" spans="1:12" x14ac:dyDescent="0.25">
      <c r="A32" s="280" t="s">
        <v>23</v>
      </c>
      <c r="B32" s="142"/>
      <c r="C32" s="142"/>
      <c r="D32" s="3"/>
      <c r="E32" s="356" t="s">
        <v>23</v>
      </c>
      <c r="F32" s="356"/>
      <c r="G32" s="356"/>
      <c r="H32" s="357"/>
    </row>
  </sheetData>
  <mergeCells count="31">
    <mergeCell ref="E32:H32"/>
    <mergeCell ref="A15:G15"/>
    <mergeCell ref="A18:G18"/>
    <mergeCell ref="A19:F19"/>
    <mergeCell ref="A20:F20"/>
    <mergeCell ref="A25:G25"/>
    <mergeCell ref="A23:G23"/>
    <mergeCell ref="A22:H22"/>
    <mergeCell ref="A21:F21"/>
    <mergeCell ref="A24:H24"/>
    <mergeCell ref="A10:H10"/>
    <mergeCell ref="B12:D12"/>
    <mergeCell ref="B11:D11"/>
    <mergeCell ref="E30:H30"/>
    <mergeCell ref="E31:H31"/>
    <mergeCell ref="B14:D14"/>
    <mergeCell ref="B13:D13"/>
    <mergeCell ref="A16:F16"/>
    <mergeCell ref="A17:F17"/>
    <mergeCell ref="A8:H9"/>
    <mergeCell ref="A1:B6"/>
    <mergeCell ref="C1:D2"/>
    <mergeCell ref="E1:F1"/>
    <mergeCell ref="H1:H6"/>
    <mergeCell ref="E2:F3"/>
    <mergeCell ref="G2:G3"/>
    <mergeCell ref="C3:D3"/>
    <mergeCell ref="C4:D4"/>
    <mergeCell ref="E4:F4"/>
    <mergeCell ref="C5:D6"/>
    <mergeCell ref="E5:F6"/>
  </mergeCells>
  <printOptions horizontalCentered="1"/>
  <pageMargins left="0.31496062992125984" right="0.31496062992125984" top="0.35433070866141736" bottom="0.55118110236220474" header="0.31496062992125984" footer="0.31496062992125984"/>
  <pageSetup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65"/>
  <sheetViews>
    <sheetView view="pageBreakPreview" zoomScaleNormal="100" zoomScaleSheetLayoutView="100" workbookViewId="0">
      <selection activeCell="H56" sqref="H56"/>
    </sheetView>
  </sheetViews>
  <sheetFormatPr baseColWidth="10" defaultColWidth="11.44140625" defaultRowHeight="15.9" customHeight="1" x14ac:dyDescent="0.3"/>
  <cols>
    <col min="1" max="1" width="19.6640625" style="40" customWidth="1"/>
    <col min="2" max="2" width="18.44140625" style="40" customWidth="1"/>
    <col min="3" max="4" width="11.33203125" style="40" customWidth="1"/>
    <col min="5" max="5" width="14.6640625" style="40" customWidth="1"/>
    <col min="6" max="6" width="21" style="40" customWidth="1"/>
    <col min="7" max="7" width="15.6640625" style="99" customWidth="1"/>
    <col min="8" max="8" width="25" style="40" customWidth="1"/>
    <col min="9" max="9" width="22.88671875" style="40" bestFit="1" customWidth="1"/>
    <col min="10" max="11" width="11.44140625" style="40"/>
    <col min="12" max="12" width="13.88671875" style="40" bestFit="1" customWidth="1"/>
    <col min="13" max="13" width="12.44140625" style="40" bestFit="1" customWidth="1"/>
    <col min="14" max="16384" width="11.44140625" style="40"/>
  </cols>
  <sheetData>
    <row r="1" spans="1:8" ht="21" customHeight="1" x14ac:dyDescent="0.3">
      <c r="A1" s="500"/>
      <c r="B1" s="503" t="s">
        <v>73</v>
      </c>
      <c r="C1" s="54" t="s">
        <v>1</v>
      </c>
      <c r="D1" s="54">
        <v>103</v>
      </c>
      <c r="E1" s="427"/>
      <c r="F1" s="428"/>
    </row>
    <row r="2" spans="1:8" ht="15" customHeight="1" x14ac:dyDescent="0.3">
      <c r="A2" s="501"/>
      <c r="B2" s="503"/>
      <c r="C2" s="506" t="s">
        <v>2</v>
      </c>
      <c r="D2" s="507">
        <v>51</v>
      </c>
      <c r="E2" s="504"/>
      <c r="F2" s="505"/>
    </row>
    <row r="3" spans="1:8" ht="10.5" customHeight="1" x14ac:dyDescent="0.3">
      <c r="A3" s="501"/>
      <c r="B3" s="64" t="s">
        <v>3</v>
      </c>
      <c r="C3" s="506"/>
      <c r="D3" s="507"/>
      <c r="E3" s="504"/>
      <c r="F3" s="505"/>
    </row>
    <row r="4" spans="1:8" ht="26.4" customHeight="1" x14ac:dyDescent="0.3">
      <c r="A4" s="501"/>
      <c r="B4" s="68" t="s">
        <v>4</v>
      </c>
      <c r="C4" s="63" t="s">
        <v>5</v>
      </c>
      <c r="D4" s="54">
        <v>1</v>
      </c>
      <c r="E4" s="504"/>
      <c r="F4" s="505"/>
    </row>
    <row r="5" spans="1:8" ht="11.25" customHeight="1" x14ac:dyDescent="0.3">
      <c r="A5" s="501"/>
      <c r="B5" s="503" t="s">
        <v>6</v>
      </c>
      <c r="C5" s="508" t="s">
        <v>7</v>
      </c>
      <c r="D5" s="69" t="s">
        <v>8</v>
      </c>
      <c r="E5" s="504"/>
      <c r="F5" s="505"/>
    </row>
    <row r="6" spans="1:8" ht="12.75" customHeight="1" x14ac:dyDescent="0.3">
      <c r="A6" s="502"/>
      <c r="B6" s="503"/>
      <c r="C6" s="509"/>
      <c r="D6" s="70">
        <v>44216</v>
      </c>
      <c r="E6" s="429"/>
      <c r="F6" s="430"/>
    </row>
    <row r="7" spans="1:8" ht="14.4" thickBot="1" x14ac:dyDescent="0.35">
      <c r="B7" s="65"/>
    </row>
    <row r="8" spans="1:8" ht="15" customHeight="1" x14ac:dyDescent="0.3">
      <c r="A8" s="510" t="str">
        <f>PRESUPUESTO!A8</f>
        <v>MANTENIMIENTO PREVENTIVO Y RUTINARIO DEL TRAMOS CRITICOS ENTRE LA VIA TERCIARIA DE LA VEREDA SAN CARLOS Y LA VEREDA AFILADOR DEL MUNICIPIO DE SAN MIGUEL PUTUMAYO</v>
      </c>
      <c r="B8" s="511"/>
      <c r="C8" s="511"/>
      <c r="D8" s="511"/>
      <c r="E8" s="511"/>
      <c r="F8" s="512"/>
    </row>
    <row r="9" spans="1:8" ht="31.95" customHeight="1" thickBot="1" x14ac:dyDescent="0.35">
      <c r="A9" s="513"/>
      <c r="B9" s="514"/>
      <c r="C9" s="514"/>
      <c r="D9" s="514"/>
      <c r="E9" s="514"/>
      <c r="F9" s="515"/>
    </row>
    <row r="10" spans="1:8" ht="15" customHeight="1" thickBot="1" x14ac:dyDescent="0.35">
      <c r="A10" s="41"/>
      <c r="B10" s="41"/>
      <c r="C10" s="41"/>
      <c r="D10" s="41"/>
      <c r="E10" s="41"/>
      <c r="F10" s="274"/>
    </row>
    <row r="11" spans="1:8" ht="15" customHeight="1" thickBot="1" x14ac:dyDescent="0.35">
      <c r="A11" s="516" t="s">
        <v>74</v>
      </c>
      <c r="B11" s="517"/>
      <c r="C11" s="517"/>
      <c r="D11" s="517"/>
      <c r="E11" s="517"/>
      <c r="F11" s="518"/>
    </row>
    <row r="12" spans="1:8" ht="15" customHeight="1" x14ac:dyDescent="0.3"/>
    <row r="13" spans="1:8" ht="15" customHeight="1" x14ac:dyDescent="0.3">
      <c r="A13" s="519" t="s">
        <v>75</v>
      </c>
      <c r="B13" s="520"/>
      <c r="C13" s="520"/>
      <c r="D13" s="520"/>
      <c r="E13" s="520"/>
      <c r="F13" s="521"/>
    </row>
    <row r="14" spans="1:8" ht="15" customHeight="1" x14ac:dyDescent="0.3">
      <c r="A14" s="46" t="s">
        <v>76</v>
      </c>
      <c r="B14" s="71" t="s">
        <v>77</v>
      </c>
      <c r="C14" s="483" t="s">
        <v>78</v>
      </c>
      <c r="D14" s="485"/>
      <c r="E14" s="494" t="s">
        <v>79</v>
      </c>
      <c r="F14" s="494"/>
    </row>
    <row r="15" spans="1:8" ht="40.799999999999997" customHeight="1" x14ac:dyDescent="0.3">
      <c r="A15" s="281" t="s">
        <v>218</v>
      </c>
      <c r="B15" s="73">
        <v>2000000</v>
      </c>
      <c r="C15" s="498">
        <v>1.75</v>
      </c>
      <c r="D15" s="498"/>
      <c r="E15" s="499">
        <f>B15*C15</f>
        <v>3500000</v>
      </c>
      <c r="F15" s="499"/>
    </row>
    <row r="16" spans="1:8" ht="15" customHeight="1" x14ac:dyDescent="0.3">
      <c r="A16" s="72"/>
      <c r="B16" s="73"/>
      <c r="C16" s="498"/>
      <c r="D16" s="498"/>
      <c r="E16" s="499"/>
      <c r="F16" s="499"/>
      <c r="G16" s="283" t="s">
        <v>222</v>
      </c>
      <c r="H16" s="283" t="s">
        <v>98</v>
      </c>
    </row>
    <row r="17" spans="1:9" ht="15" customHeight="1" x14ac:dyDescent="0.3">
      <c r="A17" s="475" t="s">
        <v>81</v>
      </c>
      <c r="B17" s="475"/>
      <c r="C17" s="475"/>
      <c r="D17" s="475"/>
      <c r="E17" s="475"/>
      <c r="F17" s="475"/>
      <c r="G17" s="282">
        <f>PRESUPUESTO!H25</f>
        <v>277568694.56999999</v>
      </c>
      <c r="H17" s="266">
        <f>PRESUPUESTO!H18</f>
        <v>210279249.5</v>
      </c>
    </row>
    <row r="18" spans="1:9" ht="39" customHeight="1" x14ac:dyDescent="0.3">
      <c r="A18" s="64" t="s">
        <v>82</v>
      </c>
      <c r="B18" s="64" t="s">
        <v>79</v>
      </c>
      <c r="C18" s="64" t="s">
        <v>83</v>
      </c>
      <c r="D18" s="64" t="s">
        <v>134</v>
      </c>
      <c r="E18" s="64" t="s">
        <v>84</v>
      </c>
      <c r="F18" s="64" t="s">
        <v>85</v>
      </c>
    </row>
    <row r="19" spans="1:9" ht="15" customHeight="1" x14ac:dyDescent="0.3">
      <c r="A19" s="43" t="s">
        <v>80</v>
      </c>
      <c r="B19" s="74">
        <f>E15</f>
        <v>3500000</v>
      </c>
      <c r="C19" s="47">
        <v>1</v>
      </c>
      <c r="D19" s="66">
        <v>1.5</v>
      </c>
      <c r="E19" s="115">
        <f>ROUND((B19*C19*D19),2)</f>
        <v>5250000</v>
      </c>
      <c r="F19" s="79">
        <f>E19/$E$57</f>
        <v>2.4966800159708577E-2</v>
      </c>
      <c r="H19" s="75"/>
    </row>
    <row r="20" spans="1:9" ht="15" customHeight="1" x14ac:dyDescent="0.3">
      <c r="A20" s="43"/>
      <c r="B20" s="74"/>
      <c r="C20" s="47"/>
      <c r="D20" s="66"/>
      <c r="E20" s="115"/>
      <c r="F20" s="79"/>
      <c r="H20" s="75"/>
    </row>
    <row r="21" spans="1:9" ht="15" customHeight="1" x14ac:dyDescent="0.3">
      <c r="A21" s="479" t="s">
        <v>219</v>
      </c>
      <c r="B21" s="480"/>
      <c r="C21" s="479"/>
      <c r="D21" s="480"/>
      <c r="E21" s="116"/>
      <c r="F21" s="76"/>
    </row>
    <row r="22" spans="1:9" ht="15" customHeight="1" x14ac:dyDescent="0.3">
      <c r="A22" s="529" t="s">
        <v>86</v>
      </c>
      <c r="B22" s="530"/>
      <c r="C22" s="43"/>
      <c r="D22" s="43"/>
      <c r="E22" s="117">
        <v>400000</v>
      </c>
      <c r="F22" s="79">
        <f>E22/$E$57</f>
        <v>1.9022323931206537E-3</v>
      </c>
      <c r="H22" s="50"/>
      <c r="I22" s="105"/>
    </row>
    <row r="23" spans="1:9" ht="15" customHeight="1" x14ac:dyDescent="0.3">
      <c r="A23" s="531" t="s">
        <v>220</v>
      </c>
      <c r="B23" s="531"/>
      <c r="C23" s="77"/>
      <c r="D23" s="43"/>
      <c r="E23" s="115"/>
      <c r="F23" s="43"/>
      <c r="G23" s="100"/>
      <c r="H23" s="78"/>
      <c r="I23" s="105"/>
    </row>
    <row r="24" spans="1:9" ht="15" customHeight="1" x14ac:dyDescent="0.3">
      <c r="A24" s="489" t="s">
        <v>87</v>
      </c>
      <c r="B24" s="490"/>
      <c r="C24" s="43"/>
      <c r="D24" s="43"/>
      <c r="E24" s="117">
        <v>200000</v>
      </c>
      <c r="F24" s="79">
        <f>E24/$E$57</f>
        <v>9.5111619656032683E-4</v>
      </c>
      <c r="G24" s="100"/>
      <c r="I24" s="105"/>
    </row>
    <row r="25" spans="1:9" ht="26.4" customHeight="1" x14ac:dyDescent="0.3">
      <c r="A25" s="489" t="s">
        <v>207</v>
      </c>
      <c r="B25" s="490"/>
      <c r="C25" s="43"/>
      <c r="D25" s="43"/>
      <c r="E25" s="117">
        <v>300000</v>
      </c>
      <c r="F25" s="79">
        <f>E25/$E$57</f>
        <v>1.4266742948404903E-3</v>
      </c>
      <c r="G25" s="100"/>
      <c r="H25" s="42"/>
      <c r="I25" s="105"/>
    </row>
    <row r="26" spans="1:9" ht="15" customHeight="1" x14ac:dyDescent="0.3">
      <c r="A26" s="489" t="s">
        <v>88</v>
      </c>
      <c r="B26" s="490"/>
      <c r="C26" s="43"/>
      <c r="D26" s="43"/>
      <c r="E26" s="266">
        <v>838804.51</v>
      </c>
      <c r="F26" s="79">
        <f>E26/$E$57</f>
        <v>3.9890027760442429E-3</v>
      </c>
      <c r="G26" s="100"/>
      <c r="H26" s="42"/>
      <c r="I26" s="105"/>
    </row>
    <row r="27" spans="1:9" ht="25.8" customHeight="1" x14ac:dyDescent="0.3">
      <c r="A27" s="489" t="s">
        <v>223</v>
      </c>
      <c r="B27" s="490"/>
      <c r="C27" s="43"/>
      <c r="D27" s="43"/>
      <c r="E27" s="117">
        <v>2600000</v>
      </c>
      <c r="F27" s="79">
        <f>E27/$E$57</f>
        <v>1.2364510555284248E-2</v>
      </c>
      <c r="G27" s="100"/>
      <c r="H27" s="42"/>
      <c r="I27" s="105"/>
    </row>
    <row r="28" spans="1:9" ht="15" customHeight="1" x14ac:dyDescent="0.3">
      <c r="A28" s="491" t="s">
        <v>221</v>
      </c>
      <c r="B28" s="492"/>
      <c r="C28" s="43"/>
      <c r="D28" s="43"/>
      <c r="E28" s="115"/>
      <c r="F28" s="77"/>
      <c r="G28" s="258"/>
      <c r="H28" s="42"/>
      <c r="I28" s="105"/>
    </row>
    <row r="29" spans="1:9" ht="15" customHeight="1" x14ac:dyDescent="0.3">
      <c r="A29" s="465" t="s">
        <v>199</v>
      </c>
      <c r="B29" s="465"/>
      <c r="C29" s="43"/>
      <c r="D29" s="43"/>
      <c r="E29" s="118">
        <f>ROUND(G29*$G$17,2)</f>
        <v>5551373.8899999997</v>
      </c>
      <c r="F29" s="79">
        <f>E29/$E$57</f>
        <v>2.6400008099705528E-2</v>
      </c>
      <c r="G29" s="100">
        <v>0.02</v>
      </c>
      <c r="H29" s="42"/>
      <c r="I29" s="105"/>
    </row>
    <row r="30" spans="1:9" ht="15" customHeight="1" x14ac:dyDescent="0.3">
      <c r="A30" s="465" t="s">
        <v>200</v>
      </c>
      <c r="B30" s="465"/>
      <c r="C30" s="43"/>
      <c r="D30" s="43"/>
      <c r="E30" s="118">
        <f t="shared" ref="E30:E36" si="0">ROUND(G30*$G$17,2)</f>
        <v>2775686.95</v>
      </c>
      <c r="F30" s="79">
        <f>E30/$E$57</f>
        <v>1.3200004073630671E-2</v>
      </c>
      <c r="G30" s="100">
        <v>0.01</v>
      </c>
      <c r="H30" s="42"/>
      <c r="I30" s="105"/>
    </row>
    <row r="31" spans="1:9" ht="15" customHeight="1" x14ac:dyDescent="0.3">
      <c r="A31" s="465" t="s">
        <v>201</v>
      </c>
      <c r="B31" s="465"/>
      <c r="C31" s="43"/>
      <c r="D31" s="43"/>
      <c r="E31" s="118">
        <f t="shared" si="0"/>
        <v>13878434.73</v>
      </c>
      <c r="F31" s="79">
        <f>E31/$E$57</f>
        <v>6.6000020273041735E-2</v>
      </c>
      <c r="G31" s="100">
        <v>0.05</v>
      </c>
      <c r="H31" s="42"/>
      <c r="I31" s="105"/>
    </row>
    <row r="32" spans="1:9" ht="15" customHeight="1" x14ac:dyDescent="0.3">
      <c r="A32" s="469" t="s">
        <v>202</v>
      </c>
      <c r="B32" s="470"/>
      <c r="C32" s="43"/>
      <c r="D32" s="43"/>
      <c r="E32" s="118"/>
      <c r="F32" s="79"/>
      <c r="G32" s="100"/>
      <c r="H32" s="42"/>
      <c r="I32" s="105"/>
    </row>
    <row r="33" spans="1:9" ht="15" customHeight="1" x14ac:dyDescent="0.3">
      <c r="A33" s="471" t="s">
        <v>203</v>
      </c>
      <c r="B33" s="472"/>
      <c r="C33" s="43"/>
      <c r="D33" s="43"/>
      <c r="E33" s="118">
        <f t="shared" si="0"/>
        <v>11102747.779999999</v>
      </c>
      <c r="F33" s="79">
        <f>E33/$E$57</f>
        <v>5.2800016199411055E-2</v>
      </c>
      <c r="G33" s="100">
        <v>0.04</v>
      </c>
      <c r="H33" s="42"/>
      <c r="I33" s="105"/>
    </row>
    <row r="34" spans="1:9" ht="15" customHeight="1" x14ac:dyDescent="0.3">
      <c r="A34" s="471" t="s">
        <v>204</v>
      </c>
      <c r="B34" s="472"/>
      <c r="C34" s="43"/>
      <c r="D34" s="43"/>
      <c r="E34" s="118">
        <f t="shared" si="0"/>
        <v>5551373.8899999997</v>
      </c>
      <c r="F34" s="79">
        <f>E34/$E$57</f>
        <v>2.6400008099705528E-2</v>
      </c>
      <c r="G34" s="100">
        <v>0.02</v>
      </c>
      <c r="H34" s="42"/>
      <c r="I34" s="105"/>
    </row>
    <row r="35" spans="1:9" ht="15" customHeight="1" x14ac:dyDescent="0.3">
      <c r="A35" s="471" t="s">
        <v>205</v>
      </c>
      <c r="B35" s="472"/>
      <c r="C35" s="43"/>
      <c r="D35" s="43"/>
      <c r="E35" s="118">
        <f t="shared" si="0"/>
        <v>5551373.8899999997</v>
      </c>
      <c r="F35" s="79">
        <f>E35/$E$57</f>
        <v>2.6400008099705528E-2</v>
      </c>
      <c r="G35" s="100">
        <v>0.02</v>
      </c>
      <c r="H35" s="42"/>
      <c r="I35" s="105"/>
    </row>
    <row r="36" spans="1:9" ht="27.6" customHeight="1" x14ac:dyDescent="0.3">
      <c r="A36" s="471" t="s">
        <v>206</v>
      </c>
      <c r="B36" s="472"/>
      <c r="C36" s="43"/>
      <c r="D36" s="43"/>
      <c r="E36" s="118">
        <f t="shared" si="0"/>
        <v>2775686.95</v>
      </c>
      <c r="F36" s="79">
        <f>E36/$E$57</f>
        <v>1.3200004073630671E-2</v>
      </c>
      <c r="G36" s="100">
        <v>0.01</v>
      </c>
      <c r="H36" s="42"/>
      <c r="I36" s="105"/>
    </row>
    <row r="37" spans="1:9" ht="15" customHeight="1" x14ac:dyDescent="0.3">
      <c r="A37" s="466"/>
      <c r="B37" s="466"/>
      <c r="C37" s="43"/>
      <c r="D37" s="43"/>
      <c r="E37" s="118"/>
      <c r="F37" s="79"/>
      <c r="I37" s="44"/>
    </row>
    <row r="38" spans="1:9" ht="15" customHeight="1" x14ac:dyDescent="0.3">
      <c r="A38" s="468" t="s">
        <v>89</v>
      </c>
      <c r="B38" s="468"/>
      <c r="C38" s="468"/>
      <c r="D38" s="468"/>
      <c r="E38" s="288">
        <f>SUM(E19:E37)</f>
        <v>56775482.590000004</v>
      </c>
      <c r="F38" s="289">
        <f>SUM(F19:F37)</f>
        <v>0.27000040529438923</v>
      </c>
      <c r="G38" s="277">
        <f>G53</f>
        <v>56775482.590000004</v>
      </c>
      <c r="H38" s="50">
        <f>G38-E38</f>
        <v>0</v>
      </c>
      <c r="I38" s="45"/>
    </row>
    <row r="39" spans="1:9" ht="15" customHeight="1" x14ac:dyDescent="0.3">
      <c r="A39" s="48"/>
      <c r="B39" s="48"/>
      <c r="C39" s="48"/>
      <c r="D39" s="48"/>
      <c r="E39" s="80"/>
      <c r="F39" s="81"/>
      <c r="G39" s="273"/>
      <c r="H39" s="44"/>
      <c r="I39" s="45"/>
    </row>
    <row r="40" spans="1:9" ht="15" customHeight="1" x14ac:dyDescent="0.3">
      <c r="A40" s="475" t="s">
        <v>90</v>
      </c>
      <c r="B40" s="475"/>
      <c r="C40" s="475"/>
      <c r="D40" s="475"/>
      <c r="E40" s="475"/>
      <c r="F40" s="475"/>
      <c r="H40" s="44"/>
      <c r="I40" s="45"/>
    </row>
    <row r="41" spans="1:9" ht="15" customHeight="1" x14ac:dyDescent="0.3">
      <c r="A41" s="494" t="s">
        <v>91</v>
      </c>
      <c r="B41" s="494"/>
      <c r="C41" s="46"/>
      <c r="D41" s="479" t="s">
        <v>84</v>
      </c>
      <c r="E41" s="480"/>
      <c r="F41" s="46" t="s">
        <v>92</v>
      </c>
      <c r="G41" s="264"/>
      <c r="H41" s="265"/>
      <c r="I41" s="266"/>
    </row>
    <row r="42" spans="1:9" ht="15" customHeight="1" x14ac:dyDescent="0.3">
      <c r="A42" s="495" t="s">
        <v>18</v>
      </c>
      <c r="B42" s="495"/>
      <c r="C42" s="43"/>
      <c r="D42" s="496">
        <f>ROUND(H17*F42,2)</f>
        <v>4205584.99</v>
      </c>
      <c r="E42" s="497"/>
      <c r="F42" s="47">
        <v>0.02</v>
      </c>
      <c r="H42" s="276"/>
      <c r="I42" s="45"/>
    </row>
    <row r="43" spans="1:9" ht="15" customHeight="1" x14ac:dyDescent="0.3">
      <c r="A43" s="468" t="s">
        <v>214</v>
      </c>
      <c r="B43" s="468"/>
      <c r="C43" s="468"/>
      <c r="D43" s="493">
        <f>D42</f>
        <v>4205584.99</v>
      </c>
      <c r="E43" s="493"/>
      <c r="F43" s="290">
        <f>SUM(F42)</f>
        <v>0.02</v>
      </c>
      <c r="H43" s="44"/>
      <c r="I43" s="45"/>
    </row>
    <row r="44" spans="1:9" s="99" customFormat="1" ht="15" customHeight="1" x14ac:dyDescent="0.3">
      <c r="A44" s="107"/>
      <c r="B44" s="107"/>
      <c r="C44" s="107"/>
      <c r="D44" s="107"/>
      <c r="E44" s="108"/>
      <c r="F44" s="109"/>
      <c r="H44" s="110"/>
      <c r="I44" s="111"/>
    </row>
    <row r="45" spans="1:9" ht="15" customHeight="1" x14ac:dyDescent="0.3">
      <c r="A45" s="475" t="s">
        <v>94</v>
      </c>
      <c r="B45" s="475"/>
      <c r="C45" s="475"/>
      <c r="D45" s="475"/>
      <c r="E45" s="475"/>
      <c r="F45" s="475"/>
      <c r="H45" s="82"/>
    </row>
    <row r="46" spans="1:9" ht="15" customHeight="1" x14ac:dyDescent="0.3">
      <c r="A46" s="494" t="s">
        <v>91</v>
      </c>
      <c r="B46" s="494"/>
      <c r="C46" s="46"/>
      <c r="D46" s="479" t="s">
        <v>84</v>
      </c>
      <c r="E46" s="480"/>
      <c r="F46" s="46" t="s">
        <v>92</v>
      </c>
      <c r="H46" s="82"/>
    </row>
    <row r="47" spans="1:9" ht="15" customHeight="1" x14ac:dyDescent="0.3">
      <c r="A47" s="495" t="s">
        <v>19</v>
      </c>
      <c r="B47" s="495"/>
      <c r="C47" s="43"/>
      <c r="D47" s="496">
        <f>ROUND(H17*F47,2)</f>
        <v>6308377.4900000002</v>
      </c>
      <c r="E47" s="497"/>
      <c r="F47" s="47">
        <v>0.03</v>
      </c>
      <c r="H47" s="82"/>
    </row>
    <row r="48" spans="1:9" ht="15" customHeight="1" x14ac:dyDescent="0.3">
      <c r="A48" s="468" t="s">
        <v>93</v>
      </c>
      <c r="B48" s="468"/>
      <c r="C48" s="468"/>
      <c r="D48" s="493">
        <f>D47</f>
        <v>6308377.4900000002</v>
      </c>
      <c r="E48" s="493"/>
      <c r="F48" s="290">
        <f>SUM(F47)</f>
        <v>0.03</v>
      </c>
      <c r="H48" s="82"/>
    </row>
    <row r="49" spans="1:9" s="99" customFormat="1" ht="15" customHeight="1" x14ac:dyDescent="0.3">
      <c r="A49" s="107"/>
      <c r="B49" s="107"/>
      <c r="C49" s="107"/>
      <c r="D49" s="112"/>
      <c r="E49" s="112"/>
      <c r="F49" s="113"/>
      <c r="H49" s="114"/>
    </row>
    <row r="50" spans="1:9" ht="15" customHeight="1" x14ac:dyDescent="0.3">
      <c r="A50" s="475" t="s">
        <v>95</v>
      </c>
      <c r="B50" s="475"/>
      <c r="C50" s="475"/>
      <c r="D50" s="475"/>
      <c r="E50" s="475"/>
      <c r="F50" s="475"/>
    </row>
    <row r="51" spans="1:9" ht="15" customHeight="1" x14ac:dyDescent="0.3">
      <c r="A51" s="476" t="s">
        <v>96</v>
      </c>
      <c r="B51" s="477"/>
      <c r="C51" s="477"/>
      <c r="D51" s="477"/>
      <c r="E51" s="477"/>
      <c r="F51" s="478"/>
    </row>
    <row r="52" spans="1:9" ht="15" customHeight="1" x14ac:dyDescent="0.3">
      <c r="A52" s="483" t="s">
        <v>91</v>
      </c>
      <c r="B52" s="484"/>
      <c r="C52" s="485"/>
      <c r="D52" s="479" t="s">
        <v>84</v>
      </c>
      <c r="E52" s="480"/>
      <c r="F52" s="46" t="s">
        <v>92</v>
      </c>
      <c r="G52" s="126"/>
    </row>
    <row r="53" spans="1:9" ht="15" customHeight="1" x14ac:dyDescent="0.3">
      <c r="A53" s="486" t="s">
        <v>97</v>
      </c>
      <c r="B53" s="487"/>
      <c r="C53" s="488"/>
      <c r="D53" s="481">
        <f>E38</f>
        <v>56775482.590000004</v>
      </c>
      <c r="E53" s="482"/>
      <c r="F53" s="83">
        <v>0.27</v>
      </c>
      <c r="G53" s="124">
        <v>56775482.590000004</v>
      </c>
      <c r="I53" s="49"/>
    </row>
    <row r="54" spans="1:9" ht="15" customHeight="1" x14ac:dyDescent="0.3">
      <c r="A54" s="486" t="s">
        <v>18</v>
      </c>
      <c r="B54" s="487"/>
      <c r="C54" s="488"/>
      <c r="D54" s="481">
        <f>+D43</f>
        <v>4205584.99</v>
      </c>
      <c r="E54" s="482"/>
      <c r="F54" s="83">
        <v>0.02</v>
      </c>
      <c r="G54" s="124">
        <v>4205584.99</v>
      </c>
      <c r="I54" s="49"/>
    </row>
    <row r="55" spans="1:9" ht="15" customHeight="1" x14ac:dyDescent="0.3">
      <c r="A55" s="486" t="s">
        <v>19</v>
      </c>
      <c r="B55" s="487"/>
      <c r="C55" s="488"/>
      <c r="D55" s="481">
        <f>+D48</f>
        <v>6308377.4900000002</v>
      </c>
      <c r="E55" s="482"/>
      <c r="F55" s="47">
        <v>0.03</v>
      </c>
      <c r="G55" s="124">
        <v>6308377.4900000002</v>
      </c>
    </row>
    <row r="56" spans="1:9" ht="15" customHeight="1" x14ac:dyDescent="0.3">
      <c r="A56" s="467" t="s">
        <v>32</v>
      </c>
      <c r="B56" s="467"/>
      <c r="C56" s="467"/>
      <c r="D56" s="473">
        <f>D53+D54+D55</f>
        <v>67289445.070000008</v>
      </c>
      <c r="E56" s="474"/>
      <c r="F56" s="291">
        <f>SUM(F53:F55)</f>
        <v>0.32000000000000006</v>
      </c>
      <c r="G56" s="205">
        <f>SUM(G53:G55)</f>
        <v>67289445.070000008</v>
      </c>
      <c r="I56" s="49"/>
    </row>
    <row r="57" spans="1:9" ht="15" customHeight="1" x14ac:dyDescent="0.3">
      <c r="A57" s="526" t="s">
        <v>98</v>
      </c>
      <c r="B57" s="526"/>
      <c r="C57" s="526"/>
      <c r="D57" s="526"/>
      <c r="E57" s="527">
        <f>PRESUPUESTO!H18</f>
        <v>210279249.5</v>
      </c>
      <c r="F57" s="527"/>
      <c r="H57" s="50"/>
    </row>
    <row r="58" spans="1:9" ht="15" customHeight="1" x14ac:dyDescent="0.3">
      <c r="A58" s="526" t="s">
        <v>99</v>
      </c>
      <c r="B58" s="526"/>
      <c r="C58" s="526"/>
      <c r="D58" s="526"/>
      <c r="E58" s="528">
        <f>D56</f>
        <v>67289445.070000008</v>
      </c>
      <c r="F58" s="528"/>
    </row>
    <row r="59" spans="1:9" ht="15" customHeight="1" x14ac:dyDescent="0.3">
      <c r="A59" s="468" t="s">
        <v>15</v>
      </c>
      <c r="B59" s="468"/>
      <c r="C59" s="468"/>
      <c r="D59" s="468"/>
      <c r="E59" s="493">
        <f>E57+E58</f>
        <v>277568694.56999999</v>
      </c>
      <c r="F59" s="493"/>
      <c r="G59" s="258">
        <v>185271558.75</v>
      </c>
    </row>
    <row r="60" spans="1:9" s="99" customFormat="1" ht="15" customHeight="1" x14ac:dyDescent="0.3"/>
    <row r="61" spans="1:9" s="99" customFormat="1" ht="15" customHeight="1" x14ac:dyDescent="0.3"/>
    <row r="62" spans="1:9" s="99" customFormat="1" ht="15" customHeight="1" x14ac:dyDescent="0.3">
      <c r="C62" s="3"/>
      <c r="D62" s="21"/>
      <c r="E62" s="29"/>
      <c r="F62" s="102"/>
      <c r="G62" s="12"/>
      <c r="H62" s="104"/>
    </row>
    <row r="63" spans="1:9" s="99" customFormat="1" ht="15" customHeight="1" x14ac:dyDescent="0.3">
      <c r="A63" s="524" t="str">
        <f>PRESUPUESTO!A30</f>
        <v>ING. EDISON FIGUEROA ORTIZ</v>
      </c>
      <c r="B63" s="525"/>
      <c r="C63" s="18"/>
      <c r="D63" s="367" t="s">
        <v>103</v>
      </c>
      <c r="E63" s="367"/>
      <c r="F63" s="101" t="s">
        <v>102</v>
      </c>
      <c r="G63" s="103"/>
    </row>
    <row r="64" spans="1:9" s="99" customFormat="1" ht="15" customHeight="1" x14ac:dyDescent="0.3">
      <c r="A64" s="292" t="str">
        <f>PRESUPUESTO!A31</f>
        <v>PROFESIONAL DE APOYO SECRETARÍA DE PLANEACIÓN</v>
      </c>
      <c r="B64" s="293"/>
      <c r="D64" s="3" t="s">
        <v>22</v>
      </c>
      <c r="E64" s="26"/>
      <c r="F64" s="26"/>
      <c r="G64" s="26"/>
    </row>
    <row r="65" spans="1:7" s="99" customFormat="1" ht="15.9" customHeight="1" x14ac:dyDescent="0.3">
      <c r="A65" s="522" t="str">
        <f>PRESUPUESTO!A32</f>
        <v>SAN MIGUEL - PUTUMAYO</v>
      </c>
      <c r="B65" s="523"/>
      <c r="C65" s="3"/>
      <c r="D65" s="356" t="s">
        <v>23</v>
      </c>
      <c r="E65" s="356"/>
      <c r="F65" s="356"/>
      <c r="G65" s="26"/>
    </row>
  </sheetData>
  <mergeCells count="72">
    <mergeCell ref="C16:D16"/>
    <mergeCell ref="E16:F16"/>
    <mergeCell ref="A57:D57"/>
    <mergeCell ref="E57:F57"/>
    <mergeCell ref="A58:D58"/>
    <mergeCell ref="E58:F58"/>
    <mergeCell ref="A38:D38"/>
    <mergeCell ref="A17:F17"/>
    <mergeCell ref="A21:B21"/>
    <mergeCell ref="C21:D21"/>
    <mergeCell ref="A22:B22"/>
    <mergeCell ref="A23:B23"/>
    <mergeCell ref="A24:B24"/>
    <mergeCell ref="A25:B25"/>
    <mergeCell ref="A26:B26"/>
    <mergeCell ref="A29:B29"/>
    <mergeCell ref="A59:D59"/>
    <mergeCell ref="E59:F59"/>
    <mergeCell ref="A65:B65"/>
    <mergeCell ref="D63:E63"/>
    <mergeCell ref="D65:F65"/>
    <mergeCell ref="A63:B63"/>
    <mergeCell ref="C15:D15"/>
    <mergeCell ref="E15:F15"/>
    <mergeCell ref="A1:A6"/>
    <mergeCell ref="B1:B2"/>
    <mergeCell ref="E1:F6"/>
    <mergeCell ref="C2:C3"/>
    <mergeCell ref="D2:D3"/>
    <mergeCell ref="B5:B6"/>
    <mergeCell ref="C5:C6"/>
    <mergeCell ref="A8:F9"/>
    <mergeCell ref="A11:F11"/>
    <mergeCell ref="A13:F13"/>
    <mergeCell ref="C14:D14"/>
    <mergeCell ref="E14:F14"/>
    <mergeCell ref="A27:B27"/>
    <mergeCell ref="A28:B28"/>
    <mergeCell ref="D48:E48"/>
    <mergeCell ref="A40:F40"/>
    <mergeCell ref="A41:B41"/>
    <mergeCell ref="D41:E41"/>
    <mergeCell ref="A42:B42"/>
    <mergeCell ref="D42:E42"/>
    <mergeCell ref="A43:C43"/>
    <mergeCell ref="D43:E43"/>
    <mergeCell ref="A45:F45"/>
    <mergeCell ref="A46:B46"/>
    <mergeCell ref="D46:E46"/>
    <mergeCell ref="A47:B47"/>
    <mergeCell ref="D47:E47"/>
    <mergeCell ref="A30:B30"/>
    <mergeCell ref="D56:E56"/>
    <mergeCell ref="A50:F50"/>
    <mergeCell ref="A51:F51"/>
    <mergeCell ref="D52:E52"/>
    <mergeCell ref="D53:E53"/>
    <mergeCell ref="A52:C52"/>
    <mergeCell ref="A53:C53"/>
    <mergeCell ref="A54:C54"/>
    <mergeCell ref="A55:C55"/>
    <mergeCell ref="D54:E54"/>
    <mergeCell ref="D55:E55"/>
    <mergeCell ref="A31:B31"/>
    <mergeCell ref="A37:B37"/>
    <mergeCell ref="A56:C56"/>
    <mergeCell ref="A48:C48"/>
    <mergeCell ref="A32:B32"/>
    <mergeCell ref="A33:B33"/>
    <mergeCell ref="A36:B36"/>
    <mergeCell ref="A34:B34"/>
    <mergeCell ref="A35:B35"/>
  </mergeCells>
  <printOptions horizontalCentered="1"/>
  <pageMargins left="0.19685039370078741" right="0.19685039370078741" top="0.35433070866141736" bottom="0.35433070866141736" header="0.31496062992125984" footer="0.31496062992125984"/>
  <pageSetup scale="90" orientation="portrait" r:id="rId1"/>
  <rowBreaks count="1" manualBreakCount="1">
    <brk id="39" max="5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1"/>
  <sheetViews>
    <sheetView view="pageBreakPreview" zoomScaleNormal="100" zoomScaleSheetLayoutView="100" workbookViewId="0">
      <selection activeCell="O17" sqref="O17"/>
    </sheetView>
  </sheetViews>
  <sheetFormatPr baseColWidth="10" defaultColWidth="11.44140625" defaultRowHeight="13.8" x14ac:dyDescent="0.3"/>
  <cols>
    <col min="1" max="1" width="6.6640625" style="40" customWidth="1"/>
    <col min="2" max="2" width="15.6640625" style="40" customWidth="1"/>
    <col min="3" max="3" width="35.6640625" style="40" customWidth="1"/>
    <col min="4" max="4" width="7.44140625" style="40" customWidth="1"/>
    <col min="5" max="5" width="12" style="40" bestFit="1" customWidth="1"/>
    <col min="6" max="6" width="12.44140625" style="40" bestFit="1" customWidth="1"/>
    <col min="7" max="7" width="16.6640625" style="40" bestFit="1" customWidth="1"/>
    <col min="8" max="13" width="11" style="40" customWidth="1"/>
    <col min="14" max="16384" width="11.44140625" style="40"/>
  </cols>
  <sheetData>
    <row r="1" spans="1:13" ht="15" customHeight="1" x14ac:dyDescent="0.3">
      <c r="A1" s="532"/>
      <c r="B1" s="535"/>
      <c r="C1" s="538" t="s">
        <v>73</v>
      </c>
      <c r="D1" s="538"/>
      <c r="E1" s="539" t="s">
        <v>136</v>
      </c>
      <c r="F1" s="540"/>
      <c r="G1" s="541"/>
      <c r="H1" s="542"/>
      <c r="I1" s="542"/>
      <c r="J1" s="206"/>
      <c r="K1" s="556"/>
      <c r="L1" s="557"/>
      <c r="M1" s="558"/>
    </row>
    <row r="2" spans="1:13" ht="15" customHeight="1" x14ac:dyDescent="0.3">
      <c r="A2" s="533"/>
      <c r="B2" s="536"/>
      <c r="C2" s="503"/>
      <c r="D2" s="503"/>
      <c r="E2" s="565" t="s">
        <v>2</v>
      </c>
      <c r="F2" s="565"/>
      <c r="G2" s="565"/>
      <c r="H2" s="546"/>
      <c r="I2" s="546"/>
      <c r="J2" s="43"/>
      <c r="K2" s="559"/>
      <c r="L2" s="560"/>
      <c r="M2" s="561"/>
    </row>
    <row r="3" spans="1:13" ht="15" customHeight="1" x14ac:dyDescent="0.3">
      <c r="A3" s="533"/>
      <c r="B3" s="536"/>
      <c r="C3" s="429" t="s">
        <v>3</v>
      </c>
      <c r="D3" s="430"/>
      <c r="E3" s="565"/>
      <c r="F3" s="565"/>
      <c r="G3" s="565"/>
      <c r="H3" s="546"/>
      <c r="I3" s="546"/>
      <c r="J3" s="43"/>
      <c r="K3" s="559"/>
      <c r="L3" s="560"/>
      <c r="M3" s="561"/>
    </row>
    <row r="4" spans="1:13" ht="15" customHeight="1" x14ac:dyDescent="0.3">
      <c r="A4" s="533"/>
      <c r="B4" s="536"/>
      <c r="C4" s="566" t="s">
        <v>4</v>
      </c>
      <c r="D4" s="567"/>
      <c r="E4" s="543" t="s">
        <v>5</v>
      </c>
      <c r="F4" s="544"/>
      <c r="G4" s="545"/>
      <c r="H4" s="546"/>
      <c r="I4" s="546"/>
      <c r="J4" s="43"/>
      <c r="K4" s="559"/>
      <c r="L4" s="560"/>
      <c r="M4" s="561"/>
    </row>
    <row r="5" spans="1:13" ht="16.5" customHeight="1" x14ac:dyDescent="0.3">
      <c r="A5" s="533"/>
      <c r="B5" s="536"/>
      <c r="C5" s="547" t="s">
        <v>6</v>
      </c>
      <c r="D5" s="548"/>
      <c r="E5" s="547" t="s">
        <v>7</v>
      </c>
      <c r="F5" s="551"/>
      <c r="G5" s="552"/>
      <c r="H5" s="494"/>
      <c r="I5" s="494"/>
      <c r="J5" s="43"/>
      <c r="K5" s="559"/>
      <c r="L5" s="560"/>
      <c r="M5" s="561"/>
    </row>
    <row r="6" spans="1:13" ht="15" customHeight="1" thickBot="1" x14ac:dyDescent="0.35">
      <c r="A6" s="534"/>
      <c r="B6" s="537"/>
      <c r="C6" s="549"/>
      <c r="D6" s="550"/>
      <c r="E6" s="549"/>
      <c r="F6" s="553"/>
      <c r="G6" s="554"/>
      <c r="H6" s="555"/>
      <c r="I6" s="555"/>
      <c r="J6" s="207"/>
      <c r="K6" s="562"/>
      <c r="L6" s="563"/>
      <c r="M6" s="564"/>
    </row>
    <row r="7" spans="1:13" ht="14.4" thickBot="1" x14ac:dyDescent="0.35">
      <c r="A7" s="145"/>
      <c r="B7" s="146"/>
      <c r="C7" s="147"/>
      <c r="D7" s="147"/>
      <c r="E7" s="147"/>
      <c r="F7" s="147"/>
      <c r="G7" s="147"/>
      <c r="H7" s="147"/>
      <c r="I7" s="148"/>
    </row>
    <row r="8" spans="1:13" ht="15" customHeight="1" x14ac:dyDescent="0.3">
      <c r="A8" s="571" t="str">
        <f>PRESUPUESTO!A8</f>
        <v>MANTENIMIENTO PREVENTIVO Y RUTINARIO DEL TRAMOS CRITICOS ENTRE LA VIA TERCIARIA DE LA VEREDA SAN CARLOS Y LA VEREDA AFILADOR DEL MUNICIPIO DE SAN MIGUEL PUTUMAYO</v>
      </c>
      <c r="B8" s="572"/>
      <c r="C8" s="572"/>
      <c r="D8" s="572"/>
      <c r="E8" s="572"/>
      <c r="F8" s="572"/>
      <c r="G8" s="572"/>
      <c r="H8" s="572"/>
      <c r="I8" s="572"/>
      <c r="J8" s="572"/>
      <c r="K8" s="572"/>
      <c r="L8" s="572"/>
      <c r="M8" s="573"/>
    </row>
    <row r="9" spans="1:13" ht="38.25" customHeight="1" thickBot="1" x14ac:dyDescent="0.35">
      <c r="A9" s="574"/>
      <c r="B9" s="575"/>
      <c r="C9" s="575"/>
      <c r="D9" s="575"/>
      <c r="E9" s="575"/>
      <c r="F9" s="575"/>
      <c r="G9" s="575"/>
      <c r="H9" s="575"/>
      <c r="I9" s="575"/>
      <c r="J9" s="575"/>
      <c r="K9" s="575"/>
      <c r="L9" s="575"/>
      <c r="M9" s="576"/>
    </row>
    <row r="10" spans="1:13" ht="14.4" thickBot="1" x14ac:dyDescent="0.35">
      <c r="A10" s="582"/>
      <c r="B10" s="583"/>
      <c r="C10" s="583"/>
      <c r="D10" s="583"/>
      <c r="E10" s="583"/>
      <c r="F10" s="583"/>
      <c r="G10" s="583"/>
      <c r="H10" s="583"/>
      <c r="I10" s="583"/>
      <c r="J10" s="583"/>
      <c r="K10" s="583"/>
      <c r="L10" s="583"/>
      <c r="M10" s="583"/>
    </row>
    <row r="11" spans="1:13" ht="14.4" thickBot="1" x14ac:dyDescent="0.35">
      <c r="A11" s="577" t="s">
        <v>224</v>
      </c>
      <c r="B11" s="578"/>
      <c r="C11" s="578"/>
      <c r="D11" s="578"/>
      <c r="E11" s="578"/>
      <c r="F11" s="578"/>
      <c r="G11" s="578"/>
      <c r="H11" s="578"/>
      <c r="I11" s="578"/>
      <c r="J11" s="578"/>
      <c r="K11" s="578"/>
      <c r="L11" s="578"/>
      <c r="M11" s="579"/>
    </row>
    <row r="12" spans="1:13" x14ac:dyDescent="0.3">
      <c r="A12" s="220"/>
      <c r="B12" s="580"/>
      <c r="C12" s="581"/>
      <c r="D12" s="221"/>
      <c r="E12" s="221"/>
      <c r="F12" s="221"/>
      <c r="G12" s="221"/>
      <c r="H12" s="222" t="s">
        <v>208</v>
      </c>
      <c r="I12" s="222" t="s">
        <v>209</v>
      </c>
      <c r="J12" s="222" t="s">
        <v>210</v>
      </c>
      <c r="K12" s="222" t="s">
        <v>211</v>
      </c>
      <c r="L12" s="222" t="s">
        <v>212</v>
      </c>
      <c r="M12" s="223" t="s">
        <v>213</v>
      </c>
    </row>
    <row r="13" spans="1:13" x14ac:dyDescent="0.3">
      <c r="A13" s="224" t="s">
        <v>25</v>
      </c>
      <c r="B13" s="584" t="s">
        <v>91</v>
      </c>
      <c r="C13" s="585"/>
      <c r="D13" s="225" t="s">
        <v>26</v>
      </c>
      <c r="E13" s="225" t="s">
        <v>141</v>
      </c>
      <c r="F13" s="225" t="s">
        <v>142</v>
      </c>
      <c r="G13" s="225" t="s">
        <v>143</v>
      </c>
      <c r="H13" s="226"/>
      <c r="I13" s="226"/>
      <c r="J13" s="226"/>
      <c r="K13" s="226"/>
      <c r="L13" s="226"/>
      <c r="M13" s="320"/>
    </row>
    <row r="14" spans="1:13" ht="14.4" thickBot="1" x14ac:dyDescent="0.35">
      <c r="A14" s="241"/>
      <c r="B14" s="586" t="str">
        <f>PRESUPUESTO!B11</f>
        <v>MANTENIMIENTO Y MEJORAMIENTO</v>
      </c>
      <c r="C14" s="587"/>
      <c r="D14" s="242"/>
      <c r="E14" s="242"/>
      <c r="F14" s="242"/>
      <c r="G14" s="242"/>
      <c r="H14" s="569"/>
      <c r="I14" s="570"/>
      <c r="J14" s="570"/>
      <c r="K14" s="570"/>
      <c r="L14" s="570"/>
      <c r="M14" s="570"/>
    </row>
    <row r="15" spans="1:13" ht="14.4" thickBot="1" x14ac:dyDescent="0.35">
      <c r="A15" s="227">
        <f>[8]Presupuesto!A15</f>
        <v>1.1000000000000001</v>
      </c>
      <c r="B15" s="588" t="str">
        <f>PRESUPUESTO!B12</f>
        <v>Conformación de la calzada existente</v>
      </c>
      <c r="C15" s="589"/>
      <c r="D15" s="228" t="str">
        <f>PRESUPUESTO!E12</f>
        <v>M2</v>
      </c>
      <c r="E15" s="229">
        <f>PRESUPUESTO!F12</f>
        <v>12545</v>
      </c>
      <c r="F15" s="230">
        <f>PRESUPUESTO!G12</f>
        <v>561.1</v>
      </c>
      <c r="G15" s="284">
        <f>ROUND(E15*F15,2)</f>
        <v>7038999.5</v>
      </c>
      <c r="H15" s="285"/>
      <c r="I15" s="285"/>
      <c r="J15" s="285"/>
      <c r="K15" s="285"/>
      <c r="L15" s="285"/>
      <c r="M15" s="285"/>
    </row>
    <row r="16" spans="1:13" ht="14.4" thickBot="1" x14ac:dyDescent="0.35">
      <c r="A16" s="227">
        <f>[8]Presupuesto!A16</f>
        <v>1.2</v>
      </c>
      <c r="B16" s="588" t="str">
        <f>PRESUPUESTO!B13</f>
        <v>Suministro, instalación y compactación con relleno E=0,15m</v>
      </c>
      <c r="C16" s="589"/>
      <c r="D16" s="228" t="str">
        <f>PRESUPUESTO!E13</f>
        <v>M3</v>
      </c>
      <c r="E16" s="229">
        <f>PRESUPUESTO!F13</f>
        <v>1062</v>
      </c>
      <c r="F16" s="230">
        <f>PRESUPUESTO!G13</f>
        <v>191375</v>
      </c>
      <c r="G16" s="284">
        <f>ROUND(E16*F16,2)</f>
        <v>203240250</v>
      </c>
      <c r="H16" s="285"/>
      <c r="I16" s="285"/>
      <c r="J16" s="285"/>
      <c r="K16" s="285"/>
      <c r="L16" s="285"/>
      <c r="M16" s="285"/>
    </row>
    <row r="17" spans="1:13" x14ac:dyDescent="0.3">
      <c r="A17" s="232"/>
      <c r="B17" s="595"/>
      <c r="C17" s="596"/>
      <c r="D17" s="233"/>
      <c r="E17" s="234"/>
      <c r="F17" s="235"/>
      <c r="G17" s="230"/>
      <c r="H17" s="231"/>
      <c r="I17" s="231"/>
      <c r="J17" s="231"/>
      <c r="K17" s="231"/>
      <c r="L17" s="231"/>
      <c r="M17" s="231"/>
    </row>
    <row r="18" spans="1:13" s="159" customFormat="1" ht="15" customHeight="1" x14ac:dyDescent="0.3">
      <c r="A18" s="592" t="s">
        <v>144</v>
      </c>
      <c r="B18" s="593"/>
      <c r="C18" s="593"/>
      <c r="D18" s="593"/>
      <c r="E18" s="593"/>
      <c r="F18" s="593"/>
      <c r="G18" s="236">
        <f>SUM(G15:G16)</f>
        <v>210279249.5</v>
      </c>
      <c r="H18" s="568"/>
      <c r="I18" s="568"/>
      <c r="J18" s="568"/>
      <c r="K18" s="568"/>
      <c r="L18" s="568"/>
      <c r="M18" s="568"/>
    </row>
    <row r="19" spans="1:13" ht="15" customHeight="1" x14ac:dyDescent="0.3">
      <c r="A19" s="590" t="s">
        <v>17</v>
      </c>
      <c r="B19" s="591"/>
      <c r="C19" s="591"/>
      <c r="D19" s="591"/>
      <c r="E19" s="591"/>
      <c r="F19" s="237">
        <v>0.270000405304471</v>
      </c>
      <c r="G19" s="238">
        <f>+'DESGLOSE AIU '!E38</f>
        <v>56775482.590000004</v>
      </c>
      <c r="H19" s="568"/>
      <c r="I19" s="568"/>
      <c r="J19" s="568"/>
      <c r="K19" s="568"/>
      <c r="L19" s="568"/>
      <c r="M19" s="568"/>
    </row>
    <row r="20" spans="1:13" ht="15" customHeight="1" x14ac:dyDescent="0.3">
      <c r="A20" s="590" t="s">
        <v>18</v>
      </c>
      <c r="B20" s="591"/>
      <c r="C20" s="591"/>
      <c r="D20" s="591"/>
      <c r="E20" s="591"/>
      <c r="F20" s="237">
        <v>0.02</v>
      </c>
      <c r="G20" s="238">
        <f>ROUND(F20*G$18,2)</f>
        <v>4205584.99</v>
      </c>
      <c r="H20" s="568"/>
      <c r="I20" s="568"/>
      <c r="J20" s="568"/>
      <c r="K20" s="568"/>
      <c r="L20" s="568"/>
      <c r="M20" s="568"/>
    </row>
    <row r="21" spans="1:13" ht="15" customHeight="1" x14ac:dyDescent="0.3">
      <c r="A21" s="590" t="s">
        <v>19</v>
      </c>
      <c r="B21" s="591"/>
      <c r="C21" s="591"/>
      <c r="D21" s="591"/>
      <c r="E21" s="591"/>
      <c r="F21" s="237">
        <v>0.03</v>
      </c>
      <c r="G21" s="238">
        <f>ROUND(F21*G$18,2)</f>
        <v>6308377.4900000002</v>
      </c>
      <c r="H21" s="568"/>
      <c r="I21" s="568"/>
      <c r="J21" s="568"/>
      <c r="K21" s="568"/>
      <c r="L21" s="568"/>
      <c r="M21" s="568"/>
    </row>
    <row r="22" spans="1:13" s="159" customFormat="1" ht="15" customHeight="1" x14ac:dyDescent="0.3">
      <c r="A22" s="592" t="s">
        <v>145</v>
      </c>
      <c r="B22" s="593"/>
      <c r="C22" s="593"/>
      <c r="D22" s="593"/>
      <c r="E22" s="593"/>
      <c r="F22" s="593"/>
      <c r="G22" s="239">
        <f>+PRESUPUESTO!H23</f>
        <v>67289445.070000008</v>
      </c>
      <c r="H22" s="568"/>
      <c r="I22" s="568"/>
      <c r="J22" s="568"/>
      <c r="K22" s="568"/>
      <c r="L22" s="568"/>
      <c r="M22" s="568"/>
    </row>
    <row r="23" spans="1:13" s="159" customFormat="1" ht="15.75" customHeight="1" thickBot="1" x14ac:dyDescent="0.35">
      <c r="A23" s="597" t="s">
        <v>100</v>
      </c>
      <c r="B23" s="598"/>
      <c r="C23" s="598"/>
      <c r="D23" s="598"/>
      <c r="E23" s="598"/>
      <c r="F23" s="598"/>
      <c r="G23" s="240">
        <f>G22+G18</f>
        <v>277568694.56999999</v>
      </c>
      <c r="H23" s="568"/>
      <c r="I23" s="568"/>
      <c r="J23" s="568"/>
      <c r="K23" s="568"/>
      <c r="L23" s="568"/>
      <c r="M23" s="568"/>
    </row>
    <row r="24" spans="1:13" x14ac:dyDescent="0.3">
      <c r="A24" s="162"/>
      <c r="B24" s="163"/>
      <c r="C24" s="163"/>
      <c r="D24" s="163"/>
      <c r="E24" s="163"/>
      <c r="F24" s="163"/>
      <c r="G24" s="164"/>
      <c r="H24" s="162"/>
    </row>
    <row r="25" spans="1:13" x14ac:dyDescent="0.3">
      <c r="A25" s="162"/>
      <c r="B25" s="163"/>
      <c r="C25" s="163"/>
      <c r="D25" s="163"/>
      <c r="E25" s="163"/>
      <c r="F25" s="163"/>
      <c r="G25" s="164"/>
      <c r="H25" s="162"/>
    </row>
    <row r="26" spans="1:13" x14ac:dyDescent="0.3">
      <c r="A26" s="162"/>
      <c r="B26" s="162"/>
      <c r="C26" s="162"/>
      <c r="D26" s="162"/>
      <c r="E26" s="162"/>
      <c r="F26" s="162"/>
      <c r="G26" s="166"/>
      <c r="H26" s="162"/>
    </row>
    <row r="27" spans="1:13" ht="14.4" thickBot="1" x14ac:dyDescent="0.35">
      <c r="A27" s="162"/>
      <c r="B27" s="216"/>
      <c r="C27" s="216"/>
      <c r="D27" s="162"/>
      <c r="E27" s="162"/>
      <c r="F27" s="216"/>
      <c r="G27" s="216"/>
      <c r="H27" s="216"/>
      <c r="I27" s="217"/>
      <c r="J27" s="275"/>
      <c r="K27" s="275"/>
      <c r="L27" s="275"/>
      <c r="M27" s="275"/>
    </row>
    <row r="28" spans="1:13" ht="14.4" x14ac:dyDescent="0.3">
      <c r="A28" s="167"/>
      <c r="B28" s="286" t="str">
        <f>PRESUPUESTO!A30</f>
        <v>ING. EDISON FIGUEROA ORTIZ</v>
      </c>
      <c r="C28" s="168"/>
      <c r="D28" s="168"/>
      <c r="E28" s="159"/>
      <c r="F28" s="159" t="s">
        <v>101</v>
      </c>
      <c r="G28" s="168"/>
      <c r="H28" s="168"/>
    </row>
    <row r="29" spans="1:13" ht="14.4" x14ac:dyDescent="0.3">
      <c r="A29" s="169"/>
      <c r="B29" s="287" t="str">
        <f>PRESUPUESTO!A31</f>
        <v>PROFESIONAL DE APOYO SECRETARÍA DE PLANEACIÓN</v>
      </c>
      <c r="C29" s="170"/>
      <c r="D29" s="170"/>
      <c r="F29" s="40" t="s">
        <v>22</v>
      </c>
      <c r="G29" s="170"/>
      <c r="H29" s="170"/>
    </row>
    <row r="30" spans="1:13" ht="14.4" x14ac:dyDescent="0.3">
      <c r="A30" s="169"/>
      <c r="B30" s="287" t="str">
        <f>PRESUPUESTO!A32</f>
        <v>SAN MIGUEL - PUTUMAYO</v>
      </c>
      <c r="C30" s="171"/>
      <c r="D30" s="171"/>
      <c r="F30" s="40" t="s">
        <v>23</v>
      </c>
      <c r="G30" s="171"/>
      <c r="H30" s="171"/>
    </row>
    <row r="31" spans="1:13" x14ac:dyDescent="0.3">
      <c r="A31" s="594"/>
      <c r="B31" s="594"/>
      <c r="C31" s="594"/>
      <c r="D31" s="594"/>
      <c r="E31" s="594"/>
      <c r="F31" s="162"/>
      <c r="G31" s="162"/>
      <c r="H31" s="162"/>
    </row>
  </sheetData>
  <mergeCells count="34">
    <mergeCell ref="A31:E31"/>
    <mergeCell ref="B16:C16"/>
    <mergeCell ref="B17:C17"/>
    <mergeCell ref="A18:F18"/>
    <mergeCell ref="A19:E19"/>
    <mergeCell ref="A20:E20"/>
    <mergeCell ref="A23:F23"/>
    <mergeCell ref="H18:M23"/>
    <mergeCell ref="H14:M14"/>
    <mergeCell ref="A8:M9"/>
    <mergeCell ref="A11:M11"/>
    <mergeCell ref="B12:C12"/>
    <mergeCell ref="A10:M10"/>
    <mergeCell ref="B13:C13"/>
    <mergeCell ref="B14:C14"/>
    <mergeCell ref="B15:C15"/>
    <mergeCell ref="A21:E21"/>
    <mergeCell ref="A22:F22"/>
    <mergeCell ref="K1:M6"/>
    <mergeCell ref="E2:G3"/>
    <mergeCell ref="H2:I3"/>
    <mergeCell ref="C3:D3"/>
    <mergeCell ref="C4:D4"/>
    <mergeCell ref="A1:A6"/>
    <mergeCell ref="B1:B6"/>
    <mergeCell ref="C1:D2"/>
    <mergeCell ref="E1:G1"/>
    <mergeCell ref="H1:I1"/>
    <mergeCell ref="E4:G4"/>
    <mergeCell ref="H4:I4"/>
    <mergeCell ref="C5:D6"/>
    <mergeCell ref="E5:G6"/>
    <mergeCell ref="H5:I5"/>
    <mergeCell ref="H6:I6"/>
  </mergeCells>
  <printOptions horizontalCentered="1"/>
  <pageMargins left="0.31496062992125984" right="0.31496062992125984" top="0.35433070866141736" bottom="0.35433070866141736" header="0.31496062992125984" footer="0.31496062992125984"/>
  <pageSetup scale="7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7"/>
  <sheetViews>
    <sheetView view="pageBreakPreview" zoomScaleNormal="100" zoomScaleSheetLayoutView="100" workbookViewId="0">
      <selection activeCell="A16" sqref="A16"/>
    </sheetView>
  </sheetViews>
  <sheetFormatPr baseColWidth="10" defaultColWidth="11.44140625" defaultRowHeight="13.8" x14ac:dyDescent="0.3"/>
  <cols>
    <col min="1" max="1" width="5.88671875" style="40" customWidth="1"/>
    <col min="2" max="2" width="15.6640625" style="40" customWidth="1"/>
    <col min="3" max="3" width="27.6640625" style="40" customWidth="1"/>
    <col min="4" max="4" width="7.33203125" style="40" customWidth="1"/>
    <col min="5" max="5" width="11.44140625" style="40"/>
    <col min="6" max="6" width="9.33203125" style="40" customWidth="1"/>
    <col min="7" max="7" width="15.44140625" style="40" bestFit="1" customWidth="1"/>
    <col min="8" max="8" width="6.6640625" style="40" customWidth="1"/>
    <col min="9" max="9" width="13.88671875" style="40" bestFit="1" customWidth="1"/>
    <col min="10" max="10" width="14.33203125" style="40" bestFit="1" customWidth="1"/>
    <col min="11" max="11" width="13.88671875" style="40" bestFit="1" customWidth="1"/>
    <col min="12" max="12" width="13.88671875" style="40" customWidth="1"/>
    <col min="13" max="13" width="15.44140625" style="40" customWidth="1"/>
    <col min="14" max="14" width="13.88671875" style="40" bestFit="1" customWidth="1"/>
    <col min="15" max="16384" width="11.44140625" style="40"/>
  </cols>
  <sheetData>
    <row r="1" spans="1:14" ht="15" customHeight="1" thickBot="1" x14ac:dyDescent="0.35">
      <c r="A1" s="560"/>
      <c r="B1" s="536"/>
      <c r="C1" s="503" t="s">
        <v>73</v>
      </c>
      <c r="D1" s="503"/>
      <c r="E1" s="599" t="s">
        <v>136</v>
      </c>
      <c r="F1" s="600"/>
      <c r="G1" s="601"/>
      <c r="H1" s="605">
        <v>103</v>
      </c>
      <c r="I1" s="606"/>
      <c r="J1" s="606"/>
      <c r="K1" s="206"/>
      <c r="L1" s="556"/>
      <c r="M1" s="557"/>
      <c r="N1" s="558"/>
    </row>
    <row r="2" spans="1:14" ht="15" customHeight="1" x14ac:dyDescent="0.3">
      <c r="A2" s="560"/>
      <c r="B2" s="536"/>
      <c r="C2" s="503"/>
      <c r="D2" s="503"/>
      <c r="E2" s="565" t="s">
        <v>2</v>
      </c>
      <c r="F2" s="565"/>
      <c r="G2" s="543"/>
      <c r="H2" s="607">
        <v>51</v>
      </c>
      <c r="I2" s="608"/>
      <c r="J2" s="609"/>
      <c r="K2" s="218"/>
      <c r="L2" s="559"/>
      <c r="M2" s="560"/>
      <c r="N2" s="561"/>
    </row>
    <row r="3" spans="1:14" ht="15" customHeight="1" thickBot="1" x14ac:dyDescent="0.35">
      <c r="A3" s="560"/>
      <c r="B3" s="536"/>
      <c r="C3" s="429" t="s">
        <v>3</v>
      </c>
      <c r="D3" s="430"/>
      <c r="E3" s="565"/>
      <c r="F3" s="565"/>
      <c r="G3" s="543"/>
      <c r="H3" s="610"/>
      <c r="I3" s="611"/>
      <c r="J3" s="612"/>
      <c r="K3" s="218"/>
      <c r="L3" s="559"/>
      <c r="M3" s="560"/>
      <c r="N3" s="561"/>
    </row>
    <row r="4" spans="1:14" ht="15" customHeight="1" x14ac:dyDescent="0.3">
      <c r="A4" s="560"/>
      <c r="B4" s="536"/>
      <c r="C4" s="566" t="s">
        <v>4</v>
      </c>
      <c r="D4" s="567"/>
      <c r="E4" s="543" t="s">
        <v>5</v>
      </c>
      <c r="F4" s="544"/>
      <c r="G4" s="545"/>
      <c r="H4" s="617">
        <v>1</v>
      </c>
      <c r="I4" s="618"/>
      <c r="J4" s="618"/>
      <c r="K4" s="43"/>
      <c r="L4" s="559"/>
      <c r="M4" s="560"/>
      <c r="N4" s="561"/>
    </row>
    <row r="5" spans="1:14" ht="16.5" customHeight="1" x14ac:dyDescent="0.3">
      <c r="A5" s="560"/>
      <c r="B5" s="536"/>
      <c r="C5" s="547" t="s">
        <v>6</v>
      </c>
      <c r="D5" s="548"/>
      <c r="E5" s="547" t="s">
        <v>7</v>
      </c>
      <c r="F5" s="551"/>
      <c r="G5" s="552"/>
      <c r="H5" s="619" t="s">
        <v>8</v>
      </c>
      <c r="I5" s="494"/>
      <c r="J5" s="494"/>
      <c r="K5" s="43"/>
      <c r="L5" s="559"/>
      <c r="M5" s="560"/>
      <c r="N5" s="561"/>
    </row>
    <row r="6" spans="1:14" ht="15" customHeight="1" thickBot="1" x14ac:dyDescent="0.35">
      <c r="A6" s="563"/>
      <c r="B6" s="537"/>
      <c r="C6" s="549"/>
      <c r="D6" s="550"/>
      <c r="E6" s="549"/>
      <c r="F6" s="553"/>
      <c r="G6" s="554"/>
      <c r="H6" s="620">
        <v>44216</v>
      </c>
      <c r="I6" s="555"/>
      <c r="J6" s="555"/>
      <c r="K6" s="207"/>
      <c r="L6" s="562"/>
      <c r="M6" s="563"/>
      <c r="N6" s="564"/>
    </row>
    <row r="7" spans="1:14" ht="14.4" thickBot="1" x14ac:dyDescent="0.35">
      <c r="A7" s="145"/>
      <c r="B7" s="146"/>
      <c r="C7" s="147"/>
      <c r="D7" s="147"/>
      <c r="E7" s="147"/>
      <c r="F7" s="147"/>
      <c r="G7" s="147"/>
      <c r="H7" s="147"/>
      <c r="I7" s="147"/>
      <c r="J7" s="148"/>
    </row>
    <row r="8" spans="1:14" ht="15" customHeight="1" x14ac:dyDescent="0.3">
      <c r="A8" s="571" t="str">
        <f>PRESUPUESTO!A8</f>
        <v>MANTENIMIENTO PREVENTIVO Y RUTINARIO DEL TRAMOS CRITICOS ENTRE LA VIA TERCIARIA DE LA VEREDA SAN CARLOS Y LA VEREDA AFILADOR DEL MUNICIPIO DE SAN MIGUEL PUTUMAYO</v>
      </c>
      <c r="B8" s="572"/>
      <c r="C8" s="572"/>
      <c r="D8" s="572"/>
      <c r="E8" s="572"/>
      <c r="F8" s="572"/>
      <c r="G8" s="572"/>
      <c r="H8" s="572"/>
      <c r="I8" s="572"/>
      <c r="J8" s="572"/>
      <c r="K8" s="572"/>
      <c r="L8" s="572"/>
      <c r="M8" s="572"/>
      <c r="N8" s="573"/>
    </row>
    <row r="9" spans="1:14" ht="38.25" customHeight="1" thickBot="1" x14ac:dyDescent="0.35">
      <c r="A9" s="574"/>
      <c r="B9" s="575"/>
      <c r="C9" s="575"/>
      <c r="D9" s="575"/>
      <c r="E9" s="575"/>
      <c r="F9" s="575"/>
      <c r="G9" s="575"/>
      <c r="H9" s="575"/>
      <c r="I9" s="575"/>
      <c r="J9" s="575"/>
      <c r="K9" s="575"/>
      <c r="L9" s="575"/>
      <c r="M9" s="575"/>
      <c r="N9" s="576"/>
    </row>
    <row r="10" spans="1:14" ht="14.4" thickBot="1" x14ac:dyDescent="0.35">
      <c r="A10" s="602"/>
      <c r="B10" s="602"/>
      <c r="C10" s="602"/>
      <c r="D10" s="602"/>
      <c r="E10" s="602"/>
      <c r="F10" s="602"/>
      <c r="G10" s="602"/>
      <c r="H10" s="602"/>
      <c r="I10" s="602"/>
      <c r="J10" s="602"/>
      <c r="K10" s="602"/>
      <c r="L10" s="602"/>
      <c r="M10" s="602"/>
      <c r="N10" s="602"/>
    </row>
    <row r="11" spans="1:14" ht="18" thickBot="1" x14ac:dyDescent="0.35">
      <c r="A11" s="621" t="s">
        <v>225</v>
      </c>
      <c r="B11" s="622"/>
      <c r="C11" s="622"/>
      <c r="D11" s="622"/>
      <c r="E11" s="622"/>
      <c r="F11" s="622"/>
      <c r="G11" s="622"/>
      <c r="H11" s="622"/>
      <c r="I11" s="622"/>
      <c r="J11" s="622"/>
      <c r="K11" s="622"/>
      <c r="L11" s="622"/>
      <c r="M11" s="622"/>
      <c r="N11" s="623"/>
    </row>
    <row r="12" spans="1:14" ht="15" customHeight="1" thickBot="1" x14ac:dyDescent="0.35">
      <c r="A12" s="603"/>
      <c r="B12" s="604"/>
      <c r="C12" s="604"/>
      <c r="D12" s="604"/>
      <c r="E12" s="604"/>
      <c r="F12" s="604"/>
      <c r="G12" s="604"/>
      <c r="H12" s="581"/>
      <c r="I12" s="246" t="s">
        <v>137</v>
      </c>
      <c r="J12" s="247" t="s">
        <v>138</v>
      </c>
      <c r="K12" s="248" t="s">
        <v>139</v>
      </c>
      <c r="L12" s="223" t="s">
        <v>140</v>
      </c>
      <c r="M12" s="248" t="s">
        <v>196</v>
      </c>
      <c r="N12" s="243" t="s">
        <v>197</v>
      </c>
    </row>
    <row r="13" spans="1:14" ht="14.4" thickBot="1" x14ac:dyDescent="0.35">
      <c r="A13" s="297" t="s">
        <v>25</v>
      </c>
      <c r="B13" s="624" t="s">
        <v>91</v>
      </c>
      <c r="C13" s="625"/>
      <c r="D13" s="298" t="s">
        <v>26</v>
      </c>
      <c r="E13" s="298" t="s">
        <v>141</v>
      </c>
      <c r="F13" s="298" t="s">
        <v>142</v>
      </c>
      <c r="G13" s="298" t="s">
        <v>143</v>
      </c>
      <c r="H13" s="299" t="s">
        <v>67</v>
      </c>
      <c r="I13" s="300"/>
      <c r="J13" s="245"/>
      <c r="K13" s="245"/>
      <c r="L13" s="244"/>
      <c r="M13" s="245"/>
      <c r="N13" s="301"/>
    </row>
    <row r="14" spans="1:14" ht="14.4" thickBot="1" x14ac:dyDescent="0.35">
      <c r="A14" s="308"/>
      <c r="B14" s="626" t="str">
        <f>PRESUPUESTO!B11</f>
        <v>MANTENIMIENTO Y MEJORAMIENTO</v>
      </c>
      <c r="C14" s="627"/>
      <c r="D14" s="309"/>
      <c r="E14" s="309"/>
      <c r="F14" s="309"/>
      <c r="G14" s="309"/>
      <c r="H14" s="310"/>
      <c r="I14" s="311"/>
      <c r="J14" s="312"/>
      <c r="K14" s="312"/>
      <c r="L14" s="313"/>
      <c r="M14" s="312"/>
      <c r="N14" s="314"/>
    </row>
    <row r="15" spans="1:14" ht="14.4" thickBot="1" x14ac:dyDescent="0.35">
      <c r="A15" s="302">
        <f>[8]Presupuesto!A15</f>
        <v>1.1000000000000001</v>
      </c>
      <c r="B15" s="615" t="str">
        <f>PRESUPUESTO!B12</f>
        <v>Conformación de la calzada existente</v>
      </c>
      <c r="C15" s="616"/>
      <c r="D15" s="303" t="str">
        <f>PRESUPUESTO!E12</f>
        <v>M2</v>
      </c>
      <c r="E15" s="304">
        <f>PRESUPUESTO!F12</f>
        <v>12545</v>
      </c>
      <c r="F15" s="305">
        <f>PRESUPUESTO!G12</f>
        <v>561.1</v>
      </c>
      <c r="G15" s="306">
        <f>ROUND(E15*F15,2)</f>
        <v>7038999.5</v>
      </c>
      <c r="H15" s="307">
        <f>G15/G24</f>
        <v>2.5359486273855845E-2</v>
      </c>
      <c r="I15" s="317">
        <f t="shared" ref="I15:N15" si="0">$G$15/6</f>
        <v>1173166.5833333333</v>
      </c>
      <c r="J15" s="317">
        <f t="shared" si="0"/>
        <v>1173166.5833333333</v>
      </c>
      <c r="K15" s="317">
        <f t="shared" si="0"/>
        <v>1173166.5833333333</v>
      </c>
      <c r="L15" s="317">
        <f t="shared" si="0"/>
        <v>1173166.5833333333</v>
      </c>
      <c r="M15" s="317">
        <f t="shared" si="0"/>
        <v>1173166.5833333333</v>
      </c>
      <c r="N15" s="317">
        <f t="shared" si="0"/>
        <v>1173166.5833333333</v>
      </c>
    </row>
    <row r="16" spans="1:14" ht="14.4" thickBot="1" x14ac:dyDescent="0.35">
      <c r="A16" s="149">
        <f>[8]Presupuesto!A16</f>
        <v>1.2</v>
      </c>
      <c r="B16" s="613" t="str">
        <f>PRESUPUESTO!B13</f>
        <v>Suministro, instalación y compactación con relleno E=0,15m</v>
      </c>
      <c r="C16" s="614"/>
      <c r="D16" s="150" t="str">
        <f>PRESUPUESTO!E13</f>
        <v>M3</v>
      </c>
      <c r="E16" s="151">
        <f>PRESUPUESTO!F13</f>
        <v>1062</v>
      </c>
      <c r="F16" s="152">
        <f>PRESUPUESTO!G13</f>
        <v>191375</v>
      </c>
      <c r="G16" s="175">
        <f>ROUND(E16*F16,2)</f>
        <v>203240250</v>
      </c>
      <c r="H16" s="153">
        <f>G16/G24</f>
        <v>0.73221603868135388</v>
      </c>
      <c r="I16" s="317">
        <f t="shared" ref="I16:N16" si="1">$G$16/6</f>
        <v>33873375</v>
      </c>
      <c r="J16" s="317">
        <f t="shared" si="1"/>
        <v>33873375</v>
      </c>
      <c r="K16" s="317">
        <f t="shared" si="1"/>
        <v>33873375</v>
      </c>
      <c r="L16" s="317">
        <f t="shared" si="1"/>
        <v>33873375</v>
      </c>
      <c r="M16" s="317">
        <f t="shared" si="1"/>
        <v>33873375</v>
      </c>
      <c r="N16" s="317">
        <f t="shared" si="1"/>
        <v>33873375</v>
      </c>
    </row>
    <row r="17" spans="1:14" x14ac:dyDescent="0.3">
      <c r="A17" s="149"/>
      <c r="B17" s="613"/>
      <c r="C17" s="614"/>
      <c r="D17" s="150"/>
      <c r="E17" s="151"/>
      <c r="F17" s="152"/>
      <c r="G17" s="152"/>
      <c r="H17" s="153"/>
      <c r="I17" s="316"/>
      <c r="J17" s="316"/>
      <c r="K17" s="316"/>
      <c r="L17" s="316"/>
      <c r="M17" s="316"/>
      <c r="N17" s="315"/>
    </row>
    <row r="18" spans="1:14" x14ac:dyDescent="0.3">
      <c r="A18" s="210"/>
      <c r="B18" s="634"/>
      <c r="C18" s="635"/>
      <c r="D18" s="155"/>
      <c r="E18" s="156"/>
      <c r="F18" s="157"/>
      <c r="G18" s="152"/>
      <c r="H18" s="153"/>
      <c r="I18" s="154"/>
      <c r="J18" s="154"/>
      <c r="K18" s="154"/>
      <c r="L18" s="154"/>
      <c r="M18" s="154"/>
      <c r="N18" s="209"/>
    </row>
    <row r="19" spans="1:14" s="159" customFormat="1" ht="15" customHeight="1" x14ac:dyDescent="0.3">
      <c r="A19" s="630" t="s">
        <v>144</v>
      </c>
      <c r="B19" s="631"/>
      <c r="C19" s="631"/>
      <c r="D19" s="631"/>
      <c r="E19" s="631"/>
      <c r="F19" s="631"/>
      <c r="G19" s="172">
        <f>SUM(G15:G17)</f>
        <v>210279249.5</v>
      </c>
      <c r="H19" s="158">
        <f>SUM(H15:H18)</f>
        <v>0.75757552495520974</v>
      </c>
      <c r="I19" s="176">
        <f>SUM(I15:I17)</f>
        <v>35046541.583333336</v>
      </c>
      <c r="J19" s="176">
        <f>SUM(J15:J17)</f>
        <v>35046541.583333336</v>
      </c>
      <c r="K19" s="176">
        <f>SUM(K15:K17)</f>
        <v>35046541.583333336</v>
      </c>
      <c r="L19" s="176">
        <f>SUM(L15:L17)</f>
        <v>35046541.583333336</v>
      </c>
      <c r="M19" s="176">
        <f t="shared" ref="M19:N19" si="2">SUM(M15:M17)</f>
        <v>35046541.583333336</v>
      </c>
      <c r="N19" s="211">
        <f t="shared" si="2"/>
        <v>35046541.583333336</v>
      </c>
    </row>
    <row r="20" spans="1:14" x14ac:dyDescent="0.3">
      <c r="A20" s="628" t="s">
        <v>17</v>
      </c>
      <c r="B20" s="629"/>
      <c r="C20" s="629"/>
      <c r="D20" s="629"/>
      <c r="E20" s="629"/>
      <c r="F20" s="267">
        <v>0.270000405304471</v>
      </c>
      <c r="G20" s="173">
        <f>+'DESGLOSE AIU '!E38</f>
        <v>56775482.590000004</v>
      </c>
      <c r="H20" s="160">
        <f>G20/G$24</f>
        <v>0.20454569877901632</v>
      </c>
      <c r="I20" s="318">
        <f>+G20/6</f>
        <v>9462580.4316666666</v>
      </c>
      <c r="J20" s="318">
        <f>+G20/6</f>
        <v>9462580.4316666666</v>
      </c>
      <c r="K20" s="318">
        <f>+G20/6</f>
        <v>9462580.4316666666</v>
      </c>
      <c r="L20" s="318">
        <f>+G20/6</f>
        <v>9462580.4316666666</v>
      </c>
      <c r="M20" s="318">
        <f>+G20/6</f>
        <v>9462580.4316666666</v>
      </c>
      <c r="N20" s="319">
        <f>+G20/6</f>
        <v>9462580.4316666666</v>
      </c>
    </row>
    <row r="21" spans="1:14" x14ac:dyDescent="0.3">
      <c r="A21" s="628" t="s">
        <v>18</v>
      </c>
      <c r="B21" s="629"/>
      <c r="C21" s="629"/>
      <c r="D21" s="629"/>
      <c r="E21" s="629"/>
      <c r="F21" s="260">
        <v>0.02</v>
      </c>
      <c r="G21" s="173">
        <f>ROUND(F21*G$19,2)</f>
        <v>4205584.99</v>
      </c>
      <c r="H21" s="160">
        <f t="shared" ref="H21:H22" si="3">G21/G$24</f>
        <v>1.5151510499104194E-2</v>
      </c>
      <c r="I21" s="318">
        <f>$F$21*I$19</f>
        <v>700930.83166666678</v>
      </c>
      <c r="J21" s="318">
        <f t="shared" ref="J21:K21" si="4">$F$21*J$19</f>
        <v>700930.83166666678</v>
      </c>
      <c r="K21" s="318">
        <f t="shared" si="4"/>
        <v>700930.83166666678</v>
      </c>
      <c r="L21" s="318">
        <f>$F$21*L$19</f>
        <v>700930.83166666678</v>
      </c>
      <c r="M21" s="318">
        <f t="shared" ref="M21:N21" si="5">$F$21*M$19</f>
        <v>700930.83166666678</v>
      </c>
      <c r="N21" s="319">
        <f t="shared" si="5"/>
        <v>700930.83166666678</v>
      </c>
    </row>
    <row r="22" spans="1:14" x14ac:dyDescent="0.3">
      <c r="A22" s="628" t="s">
        <v>19</v>
      </c>
      <c r="B22" s="629"/>
      <c r="C22" s="629"/>
      <c r="D22" s="629"/>
      <c r="E22" s="629"/>
      <c r="F22" s="260">
        <v>0.03</v>
      </c>
      <c r="G22" s="173">
        <f>ROUND(F22*G$19,2)</f>
        <v>6308377.4900000002</v>
      </c>
      <c r="H22" s="160">
        <f t="shared" si="3"/>
        <v>2.2727265766669849E-2</v>
      </c>
      <c r="I22" s="318">
        <f>$F$22*I$19</f>
        <v>1051396.2475000001</v>
      </c>
      <c r="J22" s="318">
        <f t="shared" ref="J22:K22" si="6">$F$22*J$19</f>
        <v>1051396.2475000001</v>
      </c>
      <c r="K22" s="318">
        <f t="shared" si="6"/>
        <v>1051396.2475000001</v>
      </c>
      <c r="L22" s="318">
        <f>$F$22*L$19</f>
        <v>1051396.2475000001</v>
      </c>
      <c r="M22" s="318">
        <f t="shared" ref="M22:N22" si="7">$F$22*M$19</f>
        <v>1051396.2475000001</v>
      </c>
      <c r="N22" s="319">
        <f t="shared" si="7"/>
        <v>1051396.2475000001</v>
      </c>
    </row>
    <row r="23" spans="1:14" s="159" customFormat="1" ht="15" customHeight="1" x14ac:dyDescent="0.3">
      <c r="A23" s="630" t="s">
        <v>145</v>
      </c>
      <c r="B23" s="631"/>
      <c r="C23" s="631"/>
      <c r="D23" s="631"/>
      <c r="E23" s="631"/>
      <c r="F23" s="631"/>
      <c r="G23" s="174">
        <f>+PRESUPUESTO!H23</f>
        <v>67289445.070000008</v>
      </c>
      <c r="H23" s="161">
        <f>SUM(H20:H22)</f>
        <v>0.24242447504479037</v>
      </c>
      <c r="I23" s="318">
        <f>SUM(I20:I22)</f>
        <v>11214907.510833334</v>
      </c>
      <c r="J23" s="318">
        <f t="shared" ref="J23:K23" si="8">SUM(J20:J22)</f>
        <v>11214907.510833334</v>
      </c>
      <c r="K23" s="318">
        <f t="shared" si="8"/>
        <v>11214907.510833334</v>
      </c>
      <c r="L23" s="318">
        <f>SUM(L20:L22)</f>
        <v>11214907.510833334</v>
      </c>
      <c r="M23" s="318">
        <f t="shared" ref="M23:N23" si="9">SUM(M20:M22)</f>
        <v>11214907.510833334</v>
      </c>
      <c r="N23" s="319">
        <f t="shared" si="9"/>
        <v>11214907.510833334</v>
      </c>
    </row>
    <row r="24" spans="1:14" s="159" customFormat="1" ht="14.4" thickBot="1" x14ac:dyDescent="0.35">
      <c r="A24" s="632" t="s">
        <v>100</v>
      </c>
      <c r="B24" s="633"/>
      <c r="C24" s="633"/>
      <c r="D24" s="633"/>
      <c r="E24" s="633"/>
      <c r="F24" s="633"/>
      <c r="G24" s="212">
        <f>G23+G19</f>
        <v>277568694.56999999</v>
      </c>
      <c r="H24" s="213">
        <f>H19+H23</f>
        <v>1</v>
      </c>
      <c r="I24" s="214">
        <f>I19+I23</f>
        <v>46261449.094166666</v>
      </c>
      <c r="J24" s="214">
        <f t="shared" ref="J24:K24" si="10">J19+J23</f>
        <v>46261449.094166666</v>
      </c>
      <c r="K24" s="214">
        <f t="shared" si="10"/>
        <v>46261449.094166666</v>
      </c>
      <c r="L24" s="214">
        <f>L19+L23</f>
        <v>46261449.094166666</v>
      </c>
      <c r="M24" s="214">
        <f t="shared" ref="M24:N24" si="11">M19+M23</f>
        <v>46261449.094166666</v>
      </c>
      <c r="N24" s="215">
        <f t="shared" si="11"/>
        <v>46261449.094166666</v>
      </c>
    </row>
    <row r="25" spans="1:14" x14ac:dyDescent="0.3">
      <c r="A25" s="162"/>
      <c r="B25" s="163"/>
      <c r="C25" s="163"/>
      <c r="D25" s="163"/>
      <c r="E25" s="163"/>
      <c r="F25" s="163"/>
      <c r="G25" s="164"/>
      <c r="H25" s="165"/>
      <c r="I25" s="162"/>
    </row>
    <row r="26" spans="1:14" x14ac:dyDescent="0.3">
      <c r="A26" s="162"/>
      <c r="B26" s="163"/>
      <c r="C26" s="163"/>
      <c r="D26" s="163"/>
      <c r="E26" s="163"/>
      <c r="F26" s="163"/>
      <c r="G26" s="164"/>
      <c r="H26" s="165"/>
      <c r="I26" s="268"/>
    </row>
    <row r="27" spans="1:14" x14ac:dyDescent="0.3">
      <c r="A27" s="162"/>
      <c r="B27" s="162"/>
      <c r="C27" s="162"/>
      <c r="D27" s="162"/>
      <c r="E27" s="163"/>
      <c r="F27" s="163"/>
      <c r="G27" s="164"/>
      <c r="H27" s="162"/>
      <c r="I27" s="162"/>
    </row>
    <row r="28" spans="1:14" x14ac:dyDescent="0.3">
      <c r="A28" s="162"/>
      <c r="B28" s="162"/>
      <c r="C28" s="162"/>
      <c r="D28" s="162"/>
      <c r="E28" s="163"/>
      <c r="F28" s="163"/>
      <c r="G28" s="164"/>
      <c r="H28" s="162"/>
      <c r="I28" s="162"/>
    </row>
    <row r="29" spans="1:14" x14ac:dyDescent="0.3">
      <c r="A29" s="162"/>
      <c r="B29" s="296" t="str">
        <f>PRESUPUESTO!A30</f>
        <v>ING. EDISON FIGUEROA ORTIZ</v>
      </c>
      <c r="C29" s="162"/>
      <c r="E29" s="163"/>
      <c r="F29" s="163"/>
      <c r="G29" s="164"/>
      <c r="H29" s="162"/>
      <c r="I29" s="162"/>
      <c r="J29" s="42"/>
      <c r="L29" s="159" t="s">
        <v>101</v>
      </c>
    </row>
    <row r="30" spans="1:14" x14ac:dyDescent="0.3">
      <c r="A30" s="162"/>
      <c r="B30" s="295" t="str">
        <f>PRESUPUESTO!A31</f>
        <v>PROFESIONAL DE APOYO SECRETARÍA DE PLANEACIÓN</v>
      </c>
      <c r="C30" s="162"/>
      <c r="E30" s="163"/>
      <c r="F30" s="163"/>
      <c r="G30" s="164"/>
      <c r="H30" s="162"/>
      <c r="I30" s="162"/>
      <c r="J30" s="42"/>
      <c r="L30" s="40" t="s">
        <v>22</v>
      </c>
      <c r="M30" s="259"/>
    </row>
    <row r="31" spans="1:14" x14ac:dyDescent="0.3">
      <c r="A31" s="162"/>
      <c r="B31" s="295" t="str">
        <f>PRESUPUESTO!A32</f>
        <v>SAN MIGUEL - PUTUMAYO</v>
      </c>
      <c r="C31" s="162"/>
      <c r="E31" s="163"/>
      <c r="F31" s="163"/>
      <c r="G31" s="164"/>
      <c r="H31" s="162"/>
      <c r="I31" s="162"/>
      <c r="L31" s="40" t="s">
        <v>23</v>
      </c>
    </row>
    <row r="32" spans="1:14" x14ac:dyDescent="0.3">
      <c r="A32" s="162"/>
      <c r="B32" s="294"/>
      <c r="C32" s="294"/>
      <c r="D32" s="294"/>
      <c r="E32" s="294"/>
      <c r="F32" s="162"/>
      <c r="G32" s="162"/>
      <c r="H32" s="162"/>
      <c r="I32" s="162"/>
    </row>
    <row r="35" spans="5:6" x14ac:dyDescent="0.3">
      <c r="E35" s="143"/>
      <c r="F35" s="143"/>
    </row>
    <row r="36" spans="5:6" x14ac:dyDescent="0.3">
      <c r="E36" s="143"/>
      <c r="F36" s="143"/>
    </row>
    <row r="37" spans="5:6" x14ac:dyDescent="0.3">
      <c r="E37" s="143"/>
      <c r="F37" s="143"/>
    </row>
  </sheetData>
  <mergeCells count="32">
    <mergeCell ref="A21:E21"/>
    <mergeCell ref="A22:E22"/>
    <mergeCell ref="A23:F23"/>
    <mergeCell ref="A24:F24"/>
    <mergeCell ref="B18:C18"/>
    <mergeCell ref="A19:F19"/>
    <mergeCell ref="A20:E20"/>
    <mergeCell ref="B16:C16"/>
    <mergeCell ref="B17:C17"/>
    <mergeCell ref="B15:C15"/>
    <mergeCell ref="E4:G4"/>
    <mergeCell ref="H4:J4"/>
    <mergeCell ref="C5:D6"/>
    <mergeCell ref="E5:G6"/>
    <mergeCell ref="H5:J5"/>
    <mergeCell ref="H6:J6"/>
    <mergeCell ref="A8:N9"/>
    <mergeCell ref="A11:N11"/>
    <mergeCell ref="B13:C13"/>
    <mergeCell ref="B14:C14"/>
    <mergeCell ref="A1:A6"/>
    <mergeCell ref="B1:B6"/>
    <mergeCell ref="C1:D2"/>
    <mergeCell ref="E1:G1"/>
    <mergeCell ref="A10:N10"/>
    <mergeCell ref="A12:H12"/>
    <mergeCell ref="L1:N6"/>
    <mergeCell ref="H1:J1"/>
    <mergeCell ref="E2:G3"/>
    <mergeCell ref="H2:J3"/>
    <mergeCell ref="C3:D3"/>
    <mergeCell ref="C4:D4"/>
  </mergeCells>
  <phoneticPr fontId="13" type="noConversion"/>
  <printOptions horizontalCentered="1"/>
  <pageMargins left="0.31496062992125984" right="0.31496062992125984" top="0.35433070866141736" bottom="0.35433070866141736" header="0.31496062992125984" footer="0.31496062992125984"/>
  <pageSetup scale="7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I43"/>
  <sheetViews>
    <sheetView showGridLines="0" view="pageBreakPreview" zoomScale="90" zoomScaleNormal="100" zoomScaleSheetLayoutView="90" workbookViewId="0">
      <selection activeCell="L21" sqref="L21"/>
    </sheetView>
  </sheetViews>
  <sheetFormatPr baseColWidth="10" defaultColWidth="11.44140625" defaultRowHeight="13.8" x14ac:dyDescent="0.25"/>
  <cols>
    <col min="1" max="1" width="11.109375" style="1" customWidth="1"/>
    <col min="2" max="2" width="9.5546875" style="3" customWidth="1"/>
    <col min="3" max="3" width="9.88671875" style="3" customWidth="1"/>
    <col min="4" max="4" width="35.6640625" style="3" customWidth="1"/>
    <col min="5" max="5" width="18.109375" style="3" customWidth="1"/>
    <col min="6" max="6" width="11.33203125" style="104" bestFit="1" customWidth="1"/>
    <col min="7" max="7" width="21.6640625" style="104" customWidth="1"/>
    <col min="8" max="16384" width="11.44140625" style="1"/>
  </cols>
  <sheetData>
    <row r="1" spans="2:9" ht="19.5" customHeight="1" x14ac:dyDescent="0.3">
      <c r="B1" s="636"/>
      <c r="C1" s="636"/>
      <c r="D1" s="637" t="s">
        <v>73</v>
      </c>
      <c r="E1" s="177" t="s">
        <v>136</v>
      </c>
      <c r="F1" s="178">
        <v>103</v>
      </c>
      <c r="G1" s="639"/>
    </row>
    <row r="2" spans="2:9" ht="16.5" customHeight="1" x14ac:dyDescent="0.25">
      <c r="B2" s="636"/>
      <c r="C2" s="636"/>
      <c r="D2" s="638"/>
      <c r="E2" s="179" t="s">
        <v>2</v>
      </c>
      <c r="F2" s="640">
        <v>51</v>
      </c>
      <c r="G2" s="639"/>
    </row>
    <row r="3" spans="2:9" ht="27.75" customHeight="1" x14ac:dyDescent="0.25">
      <c r="B3" s="636"/>
      <c r="C3" s="636"/>
      <c r="D3" s="131" t="s">
        <v>3</v>
      </c>
      <c r="E3" s="180"/>
      <c r="F3" s="618"/>
      <c r="G3" s="639"/>
    </row>
    <row r="4" spans="2:9" ht="16.5" customHeight="1" x14ac:dyDescent="0.25">
      <c r="B4" s="636"/>
      <c r="C4" s="636"/>
      <c r="D4" s="130" t="s">
        <v>4</v>
      </c>
      <c r="E4" s="181" t="s">
        <v>5</v>
      </c>
      <c r="F4" s="144">
        <v>1</v>
      </c>
      <c r="G4" s="639"/>
    </row>
    <row r="5" spans="2:9" s="184" customFormat="1" ht="16.5" customHeight="1" x14ac:dyDescent="0.25">
      <c r="B5" s="636"/>
      <c r="C5" s="636"/>
      <c r="D5" s="565" t="s">
        <v>6</v>
      </c>
      <c r="E5" s="182" t="s">
        <v>7</v>
      </c>
      <c r="F5" s="131" t="s">
        <v>8</v>
      </c>
      <c r="G5" s="639"/>
      <c r="H5" s="183"/>
    </row>
    <row r="6" spans="2:9" s="184" customFormat="1" x14ac:dyDescent="0.25">
      <c r="B6" s="636"/>
      <c r="C6" s="636"/>
      <c r="D6" s="565"/>
      <c r="E6" s="185"/>
      <c r="F6" s="186">
        <v>44216</v>
      </c>
      <c r="G6" s="639"/>
      <c r="H6" s="183"/>
    </row>
    <row r="7" spans="2:9" s="184" customFormat="1" ht="16.5" customHeight="1" thickBot="1" x14ac:dyDescent="0.35">
      <c r="B7" s="143"/>
      <c r="C7" s="143"/>
      <c r="D7" s="143"/>
      <c r="E7" s="143"/>
      <c r="F7" s="143"/>
      <c r="G7" s="143"/>
      <c r="H7" s="159"/>
      <c r="I7" s="183"/>
    </row>
    <row r="8" spans="2:9" s="184" customFormat="1" ht="14.4" x14ac:dyDescent="0.3">
      <c r="B8" s="641" t="str">
        <f>PRESUPUESTO!A8</f>
        <v>MANTENIMIENTO PREVENTIVO Y RUTINARIO DEL TRAMOS CRITICOS ENTRE LA VIA TERCIARIA DE LA VEREDA SAN CARLOS Y LA VEREDA AFILADOR DEL MUNICIPIO DE SAN MIGUEL PUTUMAYO</v>
      </c>
      <c r="C8" s="642"/>
      <c r="D8" s="642"/>
      <c r="E8" s="642"/>
      <c r="F8" s="642"/>
      <c r="G8" s="642"/>
      <c r="H8"/>
      <c r="I8" s="183"/>
    </row>
    <row r="9" spans="2:9" s="184" customFormat="1" ht="35.25" customHeight="1" thickBot="1" x14ac:dyDescent="0.35">
      <c r="B9" s="643"/>
      <c r="C9" s="644"/>
      <c r="D9" s="644"/>
      <c r="E9" s="644"/>
      <c r="F9" s="644"/>
      <c r="G9" s="644"/>
      <c r="H9"/>
      <c r="I9" s="183"/>
    </row>
    <row r="10" spans="2:9" x14ac:dyDescent="0.25">
      <c r="B10" s="187"/>
      <c r="G10" s="9"/>
    </row>
    <row r="11" spans="2:9" x14ac:dyDescent="0.25">
      <c r="B11" s="645" t="s">
        <v>147</v>
      </c>
      <c r="C11" s="646"/>
      <c r="D11" s="646"/>
      <c r="E11" s="646"/>
      <c r="F11" s="647"/>
      <c r="G11" s="188" t="s">
        <v>67</v>
      </c>
    </row>
    <row r="12" spans="2:9" x14ac:dyDescent="0.25">
      <c r="B12" s="189" t="s">
        <v>148</v>
      </c>
      <c r="C12" s="5"/>
      <c r="D12" s="648" t="s">
        <v>149</v>
      </c>
      <c r="E12" s="649"/>
      <c r="F12" s="14"/>
      <c r="G12" s="14">
        <v>100</v>
      </c>
    </row>
    <row r="13" spans="2:9" x14ac:dyDescent="0.25">
      <c r="B13" s="189" t="s">
        <v>150</v>
      </c>
      <c r="C13" s="5"/>
      <c r="D13" s="648" t="s">
        <v>151</v>
      </c>
      <c r="E13" s="649"/>
      <c r="F13" s="14"/>
      <c r="G13" s="14">
        <f>SUM(G14:G29)</f>
        <v>75.432000000000002</v>
      </c>
    </row>
    <row r="14" spans="2:9" x14ac:dyDescent="0.25">
      <c r="B14" s="189"/>
      <c r="C14" s="5" t="s">
        <v>152</v>
      </c>
      <c r="D14" s="381" t="s">
        <v>153</v>
      </c>
      <c r="E14" s="382"/>
      <c r="F14" s="32" t="s">
        <v>154</v>
      </c>
      <c r="G14" s="14">
        <v>8.33</v>
      </c>
    </row>
    <row r="15" spans="2:9" x14ac:dyDescent="0.25">
      <c r="B15" s="189"/>
      <c r="C15" s="5" t="s">
        <v>155</v>
      </c>
      <c r="D15" s="381" t="s">
        <v>156</v>
      </c>
      <c r="E15" s="382"/>
      <c r="F15" s="32" t="s">
        <v>157</v>
      </c>
      <c r="G15" s="14">
        <v>1</v>
      </c>
    </row>
    <row r="16" spans="2:9" x14ac:dyDescent="0.25">
      <c r="B16" s="189"/>
      <c r="C16" s="5" t="s">
        <v>158</v>
      </c>
      <c r="D16" s="381" t="s">
        <v>159</v>
      </c>
      <c r="E16" s="382"/>
      <c r="F16" s="32" t="s">
        <v>154</v>
      </c>
      <c r="G16" s="14">
        <v>8.33</v>
      </c>
    </row>
    <row r="17" spans="2:7" x14ac:dyDescent="0.25">
      <c r="B17" s="189"/>
      <c r="C17" s="5" t="s">
        <v>160</v>
      </c>
      <c r="D17" s="381" t="s">
        <v>161</v>
      </c>
      <c r="E17" s="382"/>
      <c r="F17" s="190" t="s">
        <v>162</v>
      </c>
      <c r="G17" s="14">
        <v>4</v>
      </c>
    </row>
    <row r="18" spans="2:7" x14ac:dyDescent="0.25">
      <c r="B18" s="189"/>
      <c r="C18" s="5" t="s">
        <v>163</v>
      </c>
      <c r="D18" s="381" t="s">
        <v>164</v>
      </c>
      <c r="E18" s="382"/>
      <c r="F18" s="190" t="s">
        <v>162</v>
      </c>
      <c r="G18" s="14">
        <v>2</v>
      </c>
    </row>
    <row r="19" spans="2:7" x14ac:dyDescent="0.25">
      <c r="B19" s="189"/>
      <c r="C19" s="5" t="s">
        <v>165</v>
      </c>
      <c r="D19" s="381" t="s">
        <v>166</v>
      </c>
      <c r="E19" s="382"/>
      <c r="F19" s="190" t="s">
        <v>162</v>
      </c>
      <c r="G19" s="14">
        <v>3</v>
      </c>
    </row>
    <row r="20" spans="2:7" x14ac:dyDescent="0.25">
      <c r="B20" s="189"/>
      <c r="C20" s="5" t="s">
        <v>167</v>
      </c>
      <c r="D20" s="381" t="s">
        <v>168</v>
      </c>
      <c r="E20" s="382"/>
      <c r="F20" s="190" t="s">
        <v>162</v>
      </c>
      <c r="G20" s="14">
        <v>8.5</v>
      </c>
    </row>
    <row r="21" spans="2:7" x14ac:dyDescent="0.25">
      <c r="B21" s="189"/>
      <c r="C21" s="5" t="s">
        <v>169</v>
      </c>
      <c r="D21" s="381" t="s">
        <v>170</v>
      </c>
      <c r="E21" s="382"/>
      <c r="F21" s="190" t="s">
        <v>162</v>
      </c>
      <c r="G21" s="14">
        <v>12</v>
      </c>
    </row>
    <row r="22" spans="2:7" x14ac:dyDescent="0.25">
      <c r="B22" s="189"/>
      <c r="C22" s="5" t="s">
        <v>171</v>
      </c>
      <c r="D22" s="381" t="s">
        <v>172</v>
      </c>
      <c r="E22" s="382"/>
      <c r="F22" s="190" t="s">
        <v>162</v>
      </c>
      <c r="G22" s="14">
        <v>6.96</v>
      </c>
    </row>
    <row r="23" spans="2:7" x14ac:dyDescent="0.25">
      <c r="B23" s="189"/>
      <c r="C23" s="5" t="s">
        <v>173</v>
      </c>
      <c r="D23" s="381" t="s">
        <v>174</v>
      </c>
      <c r="E23" s="382"/>
      <c r="F23" s="190" t="s">
        <v>162</v>
      </c>
      <c r="G23" s="14">
        <v>0.52200000000000002</v>
      </c>
    </row>
    <row r="24" spans="2:7" x14ac:dyDescent="0.25">
      <c r="B24" s="189"/>
      <c r="C24" s="5" t="s">
        <v>175</v>
      </c>
      <c r="D24" s="381" t="s">
        <v>176</v>
      </c>
      <c r="E24" s="382"/>
      <c r="F24" s="32" t="s">
        <v>177</v>
      </c>
      <c r="G24" s="14">
        <v>4.17</v>
      </c>
    </row>
    <row r="25" spans="2:7" x14ac:dyDescent="0.25">
      <c r="B25" s="189"/>
      <c r="C25" s="5" t="s">
        <v>178</v>
      </c>
      <c r="D25" s="650" t="s">
        <v>179</v>
      </c>
      <c r="E25" s="651"/>
      <c r="F25" s="191" t="s">
        <v>180</v>
      </c>
      <c r="G25" s="192">
        <v>0.83</v>
      </c>
    </row>
    <row r="26" spans="2:7" x14ac:dyDescent="0.25">
      <c r="B26" s="189"/>
      <c r="C26" s="5" t="s">
        <v>181</v>
      </c>
      <c r="D26" s="381" t="s">
        <v>182</v>
      </c>
      <c r="E26" s="382"/>
      <c r="F26" s="190" t="s">
        <v>162</v>
      </c>
      <c r="G26" s="14">
        <v>11.71</v>
      </c>
    </row>
    <row r="27" spans="2:7" x14ac:dyDescent="0.25">
      <c r="B27" s="189"/>
      <c r="C27" s="5" t="s">
        <v>183</v>
      </c>
      <c r="D27" s="650" t="s">
        <v>184</v>
      </c>
      <c r="E27" s="651"/>
      <c r="F27" s="193" t="s">
        <v>162</v>
      </c>
      <c r="G27" s="192">
        <v>0.08</v>
      </c>
    </row>
    <row r="28" spans="2:7" x14ac:dyDescent="0.25">
      <c r="B28" s="189"/>
      <c r="C28" s="5" t="s">
        <v>185</v>
      </c>
      <c r="D28" s="650" t="s">
        <v>186</v>
      </c>
      <c r="E28" s="651"/>
      <c r="F28" s="193" t="s">
        <v>162</v>
      </c>
      <c r="G28" s="192">
        <v>2</v>
      </c>
    </row>
    <row r="29" spans="2:7" x14ac:dyDescent="0.25">
      <c r="B29" s="189"/>
      <c r="C29" s="5" t="s">
        <v>187</v>
      </c>
      <c r="D29" s="381" t="s">
        <v>188</v>
      </c>
      <c r="E29" s="382"/>
      <c r="F29" s="193" t="s">
        <v>162</v>
      </c>
      <c r="G29" s="14">
        <v>2</v>
      </c>
    </row>
    <row r="30" spans="2:7" x14ac:dyDescent="0.25">
      <c r="B30" s="189" t="s">
        <v>189</v>
      </c>
      <c r="C30" s="5"/>
      <c r="D30" s="648" t="s">
        <v>190</v>
      </c>
      <c r="E30" s="649"/>
      <c r="F30" s="32"/>
      <c r="G30" s="194">
        <f>G12+G13</f>
        <v>175.43200000000002</v>
      </c>
    </row>
    <row r="31" spans="2:7" x14ac:dyDescent="0.25">
      <c r="B31" s="189"/>
      <c r="C31" s="5"/>
      <c r="D31" s="648"/>
      <c r="E31" s="649"/>
      <c r="F31" s="32"/>
      <c r="G31" s="14"/>
    </row>
    <row r="32" spans="2:7" x14ac:dyDescent="0.25">
      <c r="B32" s="189" t="s">
        <v>191</v>
      </c>
      <c r="C32" s="5"/>
      <c r="D32" s="648" t="s">
        <v>192</v>
      </c>
      <c r="E32" s="649"/>
      <c r="F32" s="32"/>
      <c r="G32" s="14">
        <f>G30</f>
        <v>175.43200000000002</v>
      </c>
    </row>
    <row r="33" spans="2:7" x14ac:dyDescent="0.25">
      <c r="B33" s="5"/>
      <c r="C33" s="5"/>
      <c r="D33" s="648" t="s">
        <v>193</v>
      </c>
      <c r="E33" s="649"/>
      <c r="F33" s="195"/>
      <c r="G33" s="194">
        <f>ROUND(G32/100,2)</f>
        <v>1.75</v>
      </c>
    </row>
    <row r="34" spans="2:7" x14ac:dyDescent="0.25">
      <c r="B34" s="187"/>
      <c r="E34" s="196"/>
    </row>
    <row r="35" spans="2:7" x14ac:dyDescent="0.25">
      <c r="B35" s="187"/>
    </row>
    <row r="36" spans="2:7" x14ac:dyDescent="0.25">
      <c r="B36" s="187"/>
    </row>
    <row r="37" spans="2:7" ht="15.75" customHeight="1" x14ac:dyDescent="0.3">
      <c r="B37" s="159" t="s">
        <v>101</v>
      </c>
      <c r="C37" s="18"/>
      <c r="D37" s="103"/>
      <c r="E37" s="197"/>
      <c r="F37" s="198"/>
      <c r="G37" s="199"/>
    </row>
    <row r="38" spans="2:7" ht="15.75" customHeight="1" x14ac:dyDescent="0.3">
      <c r="B38" s="40" t="s">
        <v>22</v>
      </c>
      <c r="C38" s="200"/>
      <c r="D38" s="200"/>
      <c r="E38" s="201"/>
      <c r="F38" s="1"/>
      <c r="G38" s="3"/>
    </row>
    <row r="39" spans="2:7" ht="15.75" customHeight="1" x14ac:dyDescent="0.3">
      <c r="B39" s="40" t="s">
        <v>23</v>
      </c>
      <c r="F39" s="1"/>
      <c r="G39" s="3"/>
    </row>
    <row r="42" spans="2:7" x14ac:dyDescent="0.25">
      <c r="B42" s="653"/>
      <c r="C42" s="653"/>
      <c r="D42" s="653"/>
    </row>
    <row r="43" spans="2:7" x14ac:dyDescent="0.25">
      <c r="B43" s="652"/>
      <c r="C43" s="652"/>
      <c r="D43" s="652"/>
    </row>
  </sheetData>
  <mergeCells count="31">
    <mergeCell ref="B43:D43"/>
    <mergeCell ref="D29:E29"/>
    <mergeCell ref="D30:E30"/>
    <mergeCell ref="D31:E31"/>
    <mergeCell ref="D32:E32"/>
    <mergeCell ref="D33:E33"/>
    <mergeCell ref="B42:D42"/>
    <mergeCell ref="D28:E28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16:E16"/>
    <mergeCell ref="B1:C6"/>
    <mergeCell ref="D1:D2"/>
    <mergeCell ref="G1:G6"/>
    <mergeCell ref="F2:F3"/>
    <mergeCell ref="D5:D6"/>
    <mergeCell ref="B8:G9"/>
    <mergeCell ref="B11:F11"/>
    <mergeCell ref="D12:E12"/>
    <mergeCell ref="D13:E13"/>
    <mergeCell ref="D14:E14"/>
    <mergeCell ref="D15:E15"/>
  </mergeCells>
  <printOptions horizontalCentered="1" verticalCentered="1" gridLinesSet="0"/>
  <pageMargins left="0.39370078740157483" right="0" top="0" bottom="0" header="0.51181102362204722" footer="0.51181102362204722"/>
  <pageSetup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M. CANTIDADES</vt:lpstr>
      <vt:lpstr>APU</vt:lpstr>
      <vt:lpstr>PRESUPUESTO</vt:lpstr>
      <vt:lpstr>DESGLOSE AIU </vt:lpstr>
      <vt:lpstr>DIAGRAMA DE GANTT</vt:lpstr>
      <vt:lpstr>PROGRAMA DE INVERSION</vt:lpstr>
      <vt:lpstr>F.M </vt:lpstr>
      <vt:lpstr>APU!Área_de_impresión</vt:lpstr>
      <vt:lpstr>'DESGLOSE AIU '!Área_de_impresión</vt:lpstr>
      <vt:lpstr>'DIAGRAMA DE GANTT'!Área_de_impresión</vt:lpstr>
      <vt:lpstr>'F.M '!Área_de_impresión</vt:lpstr>
      <vt:lpstr>'M. CANTIDADES'!Área_de_impresión</vt:lpstr>
      <vt:lpstr>PRESUPUESTO!Área_de_impresión</vt:lpstr>
      <vt:lpstr>'PROGRAMA DE INVERSION'!Área_de_impresión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PLANEACION</dc:creator>
  <cp:keywords/>
  <dc:description/>
  <cp:lastModifiedBy>Asus</cp:lastModifiedBy>
  <cp:revision/>
  <cp:lastPrinted>2026-05-21T15:50:24Z</cp:lastPrinted>
  <dcterms:created xsi:type="dcterms:W3CDTF">2020-03-24T15:54:48Z</dcterms:created>
  <dcterms:modified xsi:type="dcterms:W3CDTF">2026-05-21T15:50:47Z</dcterms:modified>
  <cp:category/>
  <cp:contentStatus/>
</cp:coreProperties>
</file>