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proye\Downloads\"/>
    </mc:Choice>
  </mc:AlternateContent>
  <xr:revisionPtr revIDLastSave="0" documentId="8_{7095173A-FB6F-4EC8-BC52-386C8DD50EF8}" xr6:coauthVersionLast="47" xr6:coauthVersionMax="47" xr10:uidLastSave="{00000000-0000-0000-0000-000000000000}"/>
  <bookViews>
    <workbookView xWindow="-105" yWindow="0" windowWidth="14610" windowHeight="15585" tabRatio="500" xr2:uid="{00000000-000D-0000-FFFF-FFFF00000000}"/>
  </bookViews>
  <sheets>
    <sheet name="PRESUPUESTO OFICIAL" sheetId="1" r:id="rId1"/>
    <sheet name="MO 2026" sheetId="2" r:id="rId2"/>
    <sheet name="1.1" sheetId="3" r:id="rId3"/>
    <sheet name="1.2" sheetId="4" r:id="rId4"/>
    <sheet name="1.3" sheetId="5" r:id="rId5"/>
    <sheet name="1.4" sheetId="6" r:id="rId6"/>
    <sheet name="1.5" sheetId="7" r:id="rId7"/>
    <sheet name="1.6" sheetId="8" r:id="rId8"/>
    <sheet name="1.7" sheetId="9" r:id="rId9"/>
    <sheet name="1.8" sheetId="10" r:id="rId10"/>
    <sheet name="2.1" sheetId="11" r:id="rId11"/>
    <sheet name="3.1" sheetId="12" r:id="rId12"/>
    <sheet name="4.1" sheetId="13" r:id="rId13"/>
    <sheet name="4.2" sheetId="14" r:id="rId14"/>
    <sheet name="4.3" sheetId="15" r:id="rId15"/>
    <sheet name="5.1" sheetId="16" r:id="rId16"/>
    <sheet name="5.2" sheetId="17" r:id="rId17"/>
    <sheet name="5.3" sheetId="18" r:id="rId18"/>
    <sheet name="6.1" sheetId="19" r:id="rId19"/>
    <sheet name="6.2" sheetId="20" r:id="rId20"/>
    <sheet name="7.1" sheetId="21" r:id="rId21"/>
    <sheet name="7.2" sheetId="22" r:id="rId22"/>
    <sheet name="7.3" sheetId="23" r:id="rId23"/>
    <sheet name="7.4" sheetId="24" r:id="rId24"/>
    <sheet name="7.5" sheetId="25" r:id="rId25"/>
    <sheet name="7.6" sheetId="26" r:id="rId26"/>
    <sheet name="7.7" sheetId="27" r:id="rId27"/>
    <sheet name="7.8" sheetId="28" r:id="rId28"/>
    <sheet name="7.9" sheetId="29" r:id="rId29"/>
    <sheet name="8.1" sheetId="30" r:id="rId30"/>
    <sheet name="8.2" sheetId="31" r:id="rId31"/>
    <sheet name="8.3" sheetId="32" r:id="rId32"/>
    <sheet name="Memorias" sheetId="33" r:id="rId33"/>
  </sheets>
  <externalReferences>
    <externalReference r:id="rId34"/>
  </externalReferences>
  <definedNames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9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9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A1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A1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PJ5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A1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PJ50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A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PJ50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A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PJ50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A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PJ5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1">#REF!</definedName>
    <definedName name="____A1">#REF!</definedName>
    <definedName name="____CON123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M14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PJ5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1">#REF!</definedName>
    <definedName name="___A1">#REF!</definedName>
    <definedName name="___Adi2">#REF!</definedName>
    <definedName name="___Adi3">#REF!</definedName>
    <definedName name="___Ady1">#REF!</definedName>
    <definedName name="___Ady2">#REF!</definedName>
    <definedName name="___Ady3">#REF!</definedName>
    <definedName name="___Alt2">#REF!</definedName>
    <definedName name="___Alt3">#REF!</definedName>
    <definedName name="___And1">#REF!</definedName>
    <definedName name="___And2">#REF!</definedName>
    <definedName name="___And3">#REF!</definedName>
    <definedName name="___Ant2">#REF!</definedName>
    <definedName name="___Ant3">#REF!</definedName>
    <definedName name="___Con1">#REF!</definedName>
    <definedName name="___CON123">#REF!</definedName>
    <definedName name="___Con2">#REF!</definedName>
    <definedName name="___Con3">#REF!</definedName>
    <definedName name="___Ega2">#REF!</definedName>
    <definedName name="___Ega3">#REF!</definedName>
    <definedName name="___Ele2">#REF!</definedName>
    <definedName name="___Ele3">#REF!</definedName>
    <definedName name="___Epm2">#REF!</definedName>
    <definedName name="___Epm3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xc1">#REF!</definedName>
    <definedName name="___Exc2">#REF!</definedName>
    <definedName name="___Exc3">#REF!</definedName>
    <definedName name="___Inc1">#REF!</definedName>
    <definedName name="___Inc2">#REF!</definedName>
    <definedName name="___Inc3">#REF!</definedName>
    <definedName name="___Ing1">#REF!</definedName>
    <definedName name="___Ing2">#REF!</definedName>
    <definedName name="___Ing3">#REF!</definedName>
    <definedName name="___Jai1">#REF!</definedName>
    <definedName name="___Jai2">#REF!</definedName>
    <definedName name="___Jai3">#REF!</definedName>
    <definedName name="___M14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B1">#REF!</definedName>
    <definedName name="___MB2">#REF!</definedName>
    <definedName name="___MB3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Ope1">#REF!</definedName>
    <definedName name="___Ope2">#REF!</definedName>
    <definedName name="___Ope3">#REF!</definedName>
    <definedName name="___Pae1">#REF!</definedName>
    <definedName name="___Pae2">#REF!</definedName>
    <definedName name="___Pae3">#REF!</definedName>
    <definedName name="___PJ5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1">#REF!</definedName>
    <definedName name="___Red1">#REF!</definedName>
    <definedName name="___Red2">#REF!</definedName>
    <definedName name="___Red3">#REF!</definedName>
    <definedName name="___Sum3">#REF!</definedName>
    <definedName name="___Tra1">#REF!</definedName>
    <definedName name="___Tra2">#REF!</definedName>
    <definedName name="___Tra3">#REF!</definedName>
    <definedName name="__1Sin_nombre">#REF!</definedName>
    <definedName name="__A1">#REF!</definedName>
    <definedName name="__CON123">#REF!</definedName>
    <definedName name="__DEC1">#REF!</definedName>
    <definedName name="__DEC12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M14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88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PJ50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1">#REF!</definedName>
    <definedName name="__R">#REF!</definedName>
    <definedName name="_1Sin_nombre">#REF!</definedName>
    <definedName name="_A">#REF!</definedName>
    <definedName name="_A1">#REF!</definedName>
    <definedName name="_Adi2">#REF!</definedName>
    <definedName name="_Adi3">#REF!</definedName>
    <definedName name="_Ady1">#REF!</definedName>
    <definedName name="_Ady2">#REF!</definedName>
    <definedName name="_Ady3">#REF!</definedName>
    <definedName name="_Alt2">#REF!</definedName>
    <definedName name="_Alt3">#REF!</definedName>
    <definedName name="_And1">#REF!</definedName>
    <definedName name="_And2">#REF!</definedName>
    <definedName name="_And3">#REF!</definedName>
    <definedName name="_Ant2">#REF!</definedName>
    <definedName name="_Ant3">#REF!</definedName>
    <definedName name="_B">#REF!</definedName>
    <definedName name="_C">#REF!</definedName>
    <definedName name="_Con1">#REF!</definedName>
    <definedName name="_CON123">#REF!</definedName>
    <definedName name="_Con2">#REF!</definedName>
    <definedName name="_Con3">#REF!</definedName>
    <definedName name="_DEC1">#REF!</definedName>
    <definedName name="_DEC12">#REF!</definedName>
    <definedName name="_E">#REF!</definedName>
    <definedName name="_Ega2">#REF!</definedName>
    <definedName name="_Ega3">#REF!</definedName>
    <definedName name="_Ele2">#REF!</definedName>
    <definedName name="_Ele3">#REF!</definedName>
    <definedName name="_Epm2">#REF!</definedName>
    <definedName name="_Epm3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xc1">#REF!</definedName>
    <definedName name="_Exc2">#REF!</definedName>
    <definedName name="_Exc3">#REF!</definedName>
    <definedName name="_f">#REF!</definedName>
    <definedName name="_Fill" hidden="1">#REF!</definedName>
    <definedName name="_Inc1">#REF!</definedName>
    <definedName name="_Inc2">#REF!</definedName>
    <definedName name="_Inc3">#REF!</definedName>
    <definedName name="_INF1">#REF!</definedName>
    <definedName name="_Ing1">#REF!</definedName>
    <definedName name="_Ing2">#REF!</definedName>
    <definedName name="_Ing3">#REF!</definedName>
    <definedName name="_IPC2002">#REF!</definedName>
    <definedName name="_Jai1">#REF!</definedName>
    <definedName name="_Jai2">#REF!</definedName>
    <definedName name="_Jai3">#REF!</definedName>
    <definedName name="_Key1" hidden="1">#REF!</definedName>
    <definedName name="_Key2" hidden="1">#REF!</definedName>
    <definedName name="_M14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B1">#REF!</definedName>
    <definedName name="_MB2">#REF!</definedName>
    <definedName name="_MB3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>#REF!</definedName>
    <definedName name="_Ope1">#REF!</definedName>
    <definedName name="_Ope2">#REF!</definedName>
    <definedName name="_Ope3">#REF!</definedName>
    <definedName name="_Order1" hidden="1">0</definedName>
    <definedName name="_Order2" hidden="1">0</definedName>
    <definedName name="_Pae1">#REF!</definedName>
    <definedName name="_Pae2">#REF!</definedName>
    <definedName name="_Pae3">#REF!</definedName>
    <definedName name="_PJ50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1">#REF!</definedName>
    <definedName name="_r">#REF!</definedName>
    <definedName name="_Red1">#REF!</definedName>
    <definedName name="_Red2">#REF!</definedName>
    <definedName name="_Red3">#REF!</definedName>
    <definedName name="_Sort" hidden="1">#REF!</definedName>
    <definedName name="_Sum3">#REF!</definedName>
    <definedName name="_Tra1">#REF!</definedName>
    <definedName name="_Tra2">#REF!</definedName>
    <definedName name="_Tra3">#REF!</definedName>
    <definedName name="A">#REF!</definedName>
    <definedName name="A.1">#REF!</definedName>
    <definedName name="A_IMPRESIÓN_IM">#REF!</definedName>
    <definedName name="aa">#REF!</definedName>
    <definedName name="AAA">#REF!</definedName>
    <definedName name="AAAA">#REF!</definedName>
    <definedName name="AAAAA">#REF!</definedName>
    <definedName name="AB">#REF!</definedName>
    <definedName name="absc">#REF!</definedName>
    <definedName name="AccessDatabase" hidden="1">"A:\SAIN.mdb"</definedName>
    <definedName name="ACTIVIDAD">#REF!</definedName>
    <definedName name="ACTIVIDADES">#REF!</definedName>
    <definedName name="admon">#REF!</definedName>
    <definedName name="adoq">#REF!</definedName>
    <definedName name="AIU">#REF!</definedName>
    <definedName name="ANE">#REF!</definedName>
    <definedName name="ANTI">#REF!</definedName>
    <definedName name="ANTIC">#REF!</definedName>
    <definedName name="AÑOWUIE">#REF!</definedName>
    <definedName name="APB">#REF!</definedName>
    <definedName name="APUS">#REF!</definedName>
    <definedName name="AREA__M2">#REF!</definedName>
    <definedName name="_xlnm.Print_Area" localSheetId="9">'1.8'!$A$1:$E$36</definedName>
    <definedName name="_xlnm.Print_Area" localSheetId="32">Memorias!$A$1:$L$563</definedName>
    <definedName name="_xlnm.Print_Area" localSheetId="0">'PRESUPUESTO OFICIAL'!$A$1:$G$57</definedName>
    <definedName name="Arial">#REF!</definedName>
    <definedName name="ASFALTO">#REF!</definedName>
    <definedName name="auto1">#REF!</definedName>
    <definedName name="auto2">#REF!</definedName>
    <definedName name="ay">#REF!</definedName>
    <definedName name="AYU">#REF!</definedName>
    <definedName name="AYUDANTE">#REF!</definedName>
    <definedName name="B">#REF!</definedName>
    <definedName name="BaseDatos">#REF!</definedName>
    <definedName name="_xlnm.Database">#REF!</definedName>
    <definedName name="BASICO">#REF!</definedName>
    <definedName name="BAT">#REF!</definedName>
    <definedName name="BBA">#REF!</definedName>
    <definedName name="BDLICITACION">#REF!</definedName>
    <definedName name="BLOQUE_DE_ARCILLA_H5">#REF!</definedName>
    <definedName name="BuiltIn_Print_Area">#REF!</definedName>
    <definedName name="BuiltIn_Print_Area___0">#REF!</definedName>
    <definedName name="BuiltIn_Print_Titles">#REF!</definedName>
    <definedName name="bustos">#REF!</definedName>
    <definedName name="C.A">#REF!</definedName>
    <definedName name="C_">#REF!</definedName>
    <definedName name="ca">#REF!</definedName>
    <definedName name="CANT">#REF!</definedName>
    <definedName name="CANTIDADES">#REF!</definedName>
    <definedName name="CARLOS">#REF!</definedName>
    <definedName name="cc">#REF!</definedName>
    <definedName name="ccto210">#REF!</definedName>
    <definedName name="ccuuaa">#REF!</definedName>
    <definedName name="cdir">#REF!</definedName>
    <definedName name="CEL_A">#REF!,#REF!,#REF!,#REF!,#REF!,#REF!,#REF!,#REF!,#REF!,#REF!,#REF!,#REF!,#REF!,#REF!,#REF!,#REF!,#REF!,#REF!,#REF!,#REF!,#REF!,#REF!,#REF!,#REF!,#REF!,#REF!,#REF!,#REF!</definedName>
    <definedName name="CEMENTO">#REF!</definedName>
    <definedName name="cindir">#REF!</definedName>
    <definedName name="Ciudad">#REF!</definedName>
    <definedName name="co">#REF!</definedName>
    <definedName name="Compilado">#REF!</definedName>
    <definedName name="Conc3">#REF!</definedName>
    <definedName name="CONCRETO123">#REF!</definedName>
    <definedName name="COPIA">#REF!</definedName>
    <definedName name="COTIZACION">#REF!</definedName>
    <definedName name="CUA">#REF!</definedName>
    <definedName name="CUADRILLA">#REF!</definedName>
    <definedName name="CUADRO">#REF!</definedName>
    <definedName name="D">#REF!</definedName>
    <definedName name="Datos">#REF!</definedName>
    <definedName name="DATOS_1">#REF!</definedName>
    <definedName name="datosx">#REF!</definedName>
    <definedName name="DD">#REF!</definedName>
    <definedName name="ddd">#REF!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e">#REF!</definedName>
    <definedName name="DEC">#REF!</definedName>
    <definedName name="decisión">#REF!</definedName>
    <definedName name="DECSAN">#REF!</definedName>
    <definedName name="Descripcion">#REF!</definedName>
    <definedName name="Descripción">#REF!</definedName>
    <definedName name="design">#REF!</definedName>
    <definedName name="design2">#REF!</definedName>
    <definedName name="dflt2">#REF!</definedName>
    <definedName name="DGDF">#REF!</definedName>
    <definedName name="DIAS">#REF!</definedName>
    <definedName name="diego">#REF!</definedName>
    <definedName name="DIOGE">#REF!</definedName>
    <definedName name="DIRECCIÓN">#REF!</definedName>
    <definedName name="DISEÑOS">#REF!</definedName>
    <definedName name="DPM">#REF!</definedName>
    <definedName name="DS">#REF!,#REF!,#REF!,#REF!,#REF!,#REF!,#REF!,#REF!,#REF!,#REF!,#REF!,#REF!,#REF!</definedName>
    <definedName name="DSAGASG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ed">#REF!</definedName>
    <definedName name="Elec1">#REF!</definedName>
    <definedName name="Elec2">#REF!</definedName>
    <definedName name="Elec3">#REF!</definedName>
    <definedName name="EQ">#REF!</definedName>
    <definedName name="EQUI">#REF!</definedName>
    <definedName name="EQUIPO">#REF!</definedName>
    <definedName name="Equipos">#REF!</definedName>
    <definedName name="ERROR">#REF!</definedName>
    <definedName name="ESPECIFICACION">#REF!</definedName>
    <definedName name="Especificación">#REF!</definedName>
    <definedName name="ETAPA1">#REF!</definedName>
    <definedName name="ETAPA2">#REF!</definedName>
    <definedName name="ETAPA3">#REF!</definedName>
    <definedName name="ETAPA4">#REF!</definedName>
    <definedName name="etffg">#REF!</definedName>
    <definedName name="EXC">NA()</definedName>
    <definedName name="EXC_12">NA()</definedName>
    <definedName name="EXCROC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C" hidden="1">#REF!</definedName>
    <definedName name="Fax">#REF!</definedName>
    <definedName name="fe">#REF!</definedName>
    <definedName name="FFFFF">#REF!</definedName>
    <definedName name="fgfg">#REF!</definedName>
    <definedName name="firma">#REF!</definedName>
    <definedName name="FOR">#REF!</definedName>
    <definedName name="GKJDGDIJZ">"Imagen 3"</definedName>
    <definedName name="GRUPO1">#REF!</definedName>
    <definedName name="GRUPO2">#REF!</definedName>
    <definedName name="Grupo3">#REF!</definedName>
    <definedName name="HHG">#REF!</definedName>
    <definedName name="hijo">#REF!</definedName>
    <definedName name="HM">#REF!</definedName>
    <definedName name="HOJA1">#REF!</definedName>
    <definedName name="HORAS">#REF!</definedName>
    <definedName name="horat">#REF!</definedName>
    <definedName name="HUN">#REF!</definedName>
    <definedName name="I">#REF!</definedName>
    <definedName name="IF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geo1">#REF!</definedName>
    <definedName name="Ingeo2">#REF!</definedName>
    <definedName name="Ingeo3">#REF!</definedName>
    <definedName name="Inlin1">#REF!</definedName>
    <definedName name="Inlin2">#REF!</definedName>
    <definedName name="Inlin3">#REF!</definedName>
    <definedName name="InMB1">#REF!</definedName>
    <definedName name="InMB2">#REF!</definedName>
    <definedName name="InMB3">#REF!</definedName>
    <definedName name="INSUMOS">#REF!</definedName>
    <definedName name="INT">#REF!</definedName>
    <definedName name="INV_11">#REF!</definedName>
    <definedName name="ITEM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320">#REF!</definedName>
    <definedName name="ITEM330">#REF!</definedName>
    <definedName name="ITEM410">#REF!</definedName>
    <definedName name="ITEM420">#REF!</definedName>
    <definedName name="ITEM450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4">#REF!</definedName>
    <definedName name="ITEM720">#REF!</definedName>
    <definedName name="ITEM900">#REF!</definedName>
    <definedName name="ITEN320">#REF!</definedName>
    <definedName name="IVA">#REF!</definedName>
    <definedName name="jjjjj">#REF!</definedName>
    <definedName name="KLJKLMDS">#REF!</definedName>
    <definedName name="L">#REF!</definedName>
    <definedName name="LICITACION">#REF!</definedName>
    <definedName name="LIDA">#REF!</definedName>
    <definedName name="LISTADO">#REF!</definedName>
    <definedName name="Listado_de_materiales">#REF!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OCA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M.O.">#REF!</definedName>
    <definedName name="MANO_OBRA">#REF!</definedName>
    <definedName name="MAP">#REF!</definedName>
    <definedName name="MAQ">#REF!</definedName>
    <definedName name="MAQUINAR">#REF!</definedName>
    <definedName name="MAT">#REF!</definedName>
    <definedName name="mate">#REF!</definedName>
    <definedName name="mater02">#REF!</definedName>
    <definedName name="Materiales">#REF!</definedName>
    <definedName name="mck">#REF!</definedName>
    <definedName name="MDO">#REF!</definedName>
    <definedName name="MEDIDA">#REF!</definedName>
    <definedName name="MEMO">#REF!</definedName>
    <definedName name="MI">#REF!,#REF!,#REF!,#REF!,#REF!,#REF!,#REF!</definedName>
    <definedName name="ML">#REF!,#REF!,#REF!,#REF!,#REF!,#REF!,#REF!</definedName>
    <definedName name="MM">#REF!</definedName>
    <definedName name="mo">#REF!</definedName>
    <definedName name="MOR">#REF!</definedName>
    <definedName name="MORTERO">#REF!</definedName>
    <definedName name="NES">#REF!</definedName>
    <definedName name="No.copias">#REF!</definedName>
    <definedName name="NOMBRE">#REF!</definedName>
    <definedName name="NOMBREOBRA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O">#REF!</definedName>
    <definedName name="Obra">#REF!</definedName>
    <definedName name="OF">#REF!</definedName>
    <definedName name="OFICIAL">#REF!</definedName>
    <definedName name="oo">#REF!</definedName>
    <definedName name="otros">#REF!</definedName>
    <definedName name="P">#REF!</definedName>
    <definedName name="Paec1">#REF!</definedName>
    <definedName name="Paec2">#REF!</definedName>
    <definedName name="Paec3">#REF!</definedName>
    <definedName name="patch8">#REF!</definedName>
    <definedName name="pe">#REF!</definedName>
    <definedName name="Pér1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P">#REF!</definedName>
    <definedName name="PPPP">#REF!</definedName>
    <definedName name="PRE">#REF!</definedName>
    <definedName name="PREST">#REF!</definedName>
    <definedName name="PRESUPUESTO">#REF!</definedName>
    <definedName name="PRINT_AREA_MI">#N/A</definedName>
    <definedName name="PRINT_TITLES_MI">#N/A</definedName>
    <definedName name="Proponente">#REF!</definedName>
    <definedName name="PROYECTO">#REF!</definedName>
    <definedName name="PRUEBA2">#REF!</definedName>
    <definedName name="Q">#REF!</definedName>
    <definedName name="QQ">#REF!</definedName>
    <definedName name="Rango_presupuesto">#REF!</definedName>
    <definedName name="RDN">#REF!</definedName>
    <definedName name="RED">#REF!</definedName>
    <definedName name="rell">#REF!</definedName>
    <definedName name="Reprelegal">#REF!</definedName>
    <definedName name="resul">#REF!</definedName>
    <definedName name="RESUM">#REF!</definedName>
    <definedName name="resum2">#REF!</definedName>
    <definedName name="rrtewtr">#REF!</definedName>
    <definedName name="S">#REF!,#REF!,#REF!,#REF!,#REF!,#REF!,#REF!,#REF!,#REF!,#REF!,#REF!,#REF!,#REF!,#REF!,#REF!,#REF!,#REF!,#REF!,#REF!,#REF!,#REF!,#REF!,#REF!,#REF!,#REF!,#REF!,#REF!,#REF!</definedName>
    <definedName name="SAN">#REF!</definedName>
    <definedName name="SANDI1">#REF!</definedName>
    <definedName name="SANDI2">#REF!</definedName>
    <definedName name="SECTOR">#REF!</definedName>
    <definedName name="SHARED_FORMULA_21">#N/A</definedName>
    <definedName name="SOL">#REF!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#REF!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t">#REF!</definedName>
    <definedName name="TABLA">#REF!</definedName>
    <definedName name="Teléfono">#REF!</definedName>
    <definedName name="TITULO">#REF!</definedName>
    <definedName name="Títulos">#REF!</definedName>
    <definedName name="_xlnm.Print_Titles" localSheetId="32">Memorias!$1:$3</definedName>
    <definedName name="_xlnm.Print_Titles" localSheetId="0">'PRESUPUESTO OFICIAL'!$1:$4</definedName>
    <definedName name="tk">#REF!</definedName>
    <definedName name="to">#REF!</definedName>
    <definedName name="TOCHE">#REF!</definedName>
    <definedName name="TOP">#REF!</definedName>
    <definedName name="TOTAL">#REF!</definedName>
    <definedName name="TRAT">#REF!</definedName>
    <definedName name="TTTTTT">#REF!</definedName>
    <definedName name="TY">#REF!</definedName>
    <definedName name="U">#REF!</definedName>
    <definedName name="U.10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b">#REF!</definedName>
    <definedName name="Ubicación">#REF!</definedName>
    <definedName name="uencat">#REF!</definedName>
    <definedName name="UNIDAD">#REF!</definedName>
    <definedName name="unidades">#REF!</definedName>
    <definedName name="UNITARIO">#REF!</definedName>
    <definedName name="Unitarios">#REF!</definedName>
    <definedName name="uuuu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or">#REF!</definedName>
    <definedName name="valor1">#REF!</definedName>
    <definedName name="valor2">#REF!</definedName>
    <definedName name="VALOR3">#REF!</definedName>
    <definedName name="Valorepm1">#REF!,#REF!,#REF!</definedName>
    <definedName name="ValorTot">#REF!</definedName>
    <definedName name="VTOTAL">#REF!</definedName>
    <definedName name="WER">#REF!</definedName>
    <definedName name="WILSON">#REF!</definedName>
    <definedName name="www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YA">#REF!</definedName>
    <definedName name="YYY">#REF!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Zap1">#REF!</definedName>
    <definedName name="Zap2">#REF!</definedName>
    <definedName name="Zap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55" i="1" l="1"/>
  <c r="C563" i="33"/>
  <c r="C562" i="33"/>
  <c r="L551" i="33"/>
  <c r="L550" i="33"/>
  <c r="L549" i="33"/>
  <c r="L548" i="33"/>
  <c r="L547" i="33"/>
  <c r="L546" i="33"/>
  <c r="L545" i="33"/>
  <c r="L552" i="33" s="1"/>
  <c r="L543" i="33"/>
  <c r="D543" i="33"/>
  <c r="D542" i="33"/>
  <c r="C538" i="33"/>
  <c r="C537" i="33"/>
  <c r="L531" i="33"/>
  <c r="L530" i="33"/>
  <c r="L529" i="33"/>
  <c r="L528" i="33"/>
  <c r="L527" i="33"/>
  <c r="L526" i="33"/>
  <c r="L525" i="33"/>
  <c r="L532" i="33" s="1"/>
  <c r="L523" i="33"/>
  <c r="D523" i="33"/>
  <c r="D522" i="33"/>
  <c r="C518" i="33"/>
  <c r="C517" i="33"/>
  <c r="L511" i="33"/>
  <c r="L510" i="33"/>
  <c r="L509" i="33"/>
  <c r="L508" i="33"/>
  <c r="L507" i="33"/>
  <c r="L506" i="33"/>
  <c r="L505" i="33"/>
  <c r="L503" i="33"/>
  <c r="D503" i="33"/>
  <c r="D502" i="33"/>
  <c r="C498" i="33"/>
  <c r="C497" i="33"/>
  <c r="L491" i="33"/>
  <c r="L490" i="33"/>
  <c r="L489" i="33"/>
  <c r="L488" i="33"/>
  <c r="L487" i="33"/>
  <c r="L486" i="33"/>
  <c r="L485" i="33"/>
  <c r="L492" i="33" s="1"/>
  <c r="L483" i="33"/>
  <c r="D483" i="33"/>
  <c r="D482" i="33"/>
  <c r="C478" i="33"/>
  <c r="C477" i="33"/>
  <c r="L471" i="33"/>
  <c r="L470" i="33"/>
  <c r="L469" i="33"/>
  <c r="L468" i="33"/>
  <c r="L467" i="33"/>
  <c r="L466" i="33"/>
  <c r="L465" i="33"/>
  <c r="L463" i="33"/>
  <c r="D463" i="33"/>
  <c r="B463" i="33"/>
  <c r="D462" i="33"/>
  <c r="C458" i="33"/>
  <c r="C457" i="33"/>
  <c r="L451" i="33"/>
  <c r="L450" i="33"/>
  <c r="L449" i="33"/>
  <c r="L448" i="33"/>
  <c r="L447" i="33"/>
  <c r="L446" i="33"/>
  <c r="L452" i="33" s="1"/>
  <c r="L445" i="33"/>
  <c r="L443" i="33"/>
  <c r="D443" i="33"/>
  <c r="B443" i="33"/>
  <c r="D442" i="33"/>
  <c r="C438" i="33"/>
  <c r="C437" i="33"/>
  <c r="L432" i="33"/>
  <c r="L431" i="33"/>
  <c r="L430" i="33"/>
  <c r="L429" i="33"/>
  <c r="L428" i="33"/>
  <c r="L427" i="33"/>
  <c r="L426" i="33"/>
  <c r="L425" i="33"/>
  <c r="L423" i="33"/>
  <c r="D423" i="33"/>
  <c r="B423" i="33"/>
  <c r="D422" i="33"/>
  <c r="C418" i="33"/>
  <c r="C417" i="33"/>
  <c r="L411" i="33"/>
  <c r="L410" i="33"/>
  <c r="L409" i="33"/>
  <c r="L408" i="33"/>
  <c r="L407" i="33"/>
  <c r="L406" i="33"/>
  <c r="L405" i="33"/>
  <c r="L403" i="33"/>
  <c r="D403" i="33"/>
  <c r="B403" i="33"/>
  <c r="D402" i="33"/>
  <c r="C398" i="33"/>
  <c r="C397" i="33"/>
  <c r="L391" i="33"/>
  <c r="L390" i="33"/>
  <c r="L389" i="33"/>
  <c r="L388" i="33"/>
  <c r="L387" i="33"/>
  <c r="L386" i="33"/>
  <c r="L385" i="33"/>
  <c r="L383" i="33"/>
  <c r="D383" i="33"/>
  <c r="B383" i="33"/>
  <c r="D382" i="33"/>
  <c r="C377" i="33"/>
  <c r="C376" i="33"/>
  <c r="L370" i="33"/>
  <c r="L369" i="33"/>
  <c r="L368" i="33"/>
  <c r="L367" i="33"/>
  <c r="L366" i="33"/>
  <c r="L365" i="33"/>
  <c r="L364" i="33"/>
  <c r="L362" i="33"/>
  <c r="D362" i="33"/>
  <c r="B362" i="33"/>
  <c r="D361" i="33"/>
  <c r="C357" i="33"/>
  <c r="C356" i="33"/>
  <c r="L350" i="33"/>
  <c r="L349" i="33"/>
  <c r="L348" i="33"/>
  <c r="L347" i="33"/>
  <c r="L346" i="33"/>
  <c r="L345" i="33"/>
  <c r="L344" i="33"/>
  <c r="L351" i="33" s="1"/>
  <c r="L342" i="33"/>
  <c r="D342" i="33"/>
  <c r="B342" i="33"/>
  <c r="D341" i="33"/>
  <c r="C337" i="33"/>
  <c r="C336" i="33"/>
  <c r="L331" i="33"/>
  <c r="L330" i="33"/>
  <c r="L329" i="33"/>
  <c r="L328" i="33"/>
  <c r="L327" i="33"/>
  <c r="L326" i="33"/>
  <c r="L325" i="33"/>
  <c r="L324" i="33"/>
  <c r="L322" i="33"/>
  <c r="D322" i="33"/>
  <c r="B322" i="33"/>
  <c r="D321" i="33"/>
  <c r="C317" i="33"/>
  <c r="C316" i="33"/>
  <c r="L310" i="33"/>
  <c r="L309" i="33"/>
  <c r="L308" i="33"/>
  <c r="L307" i="33"/>
  <c r="L306" i="33"/>
  <c r="L305" i="33"/>
  <c r="L304" i="33"/>
  <c r="L302" i="33"/>
  <c r="D302" i="33"/>
  <c r="B302" i="33"/>
  <c r="D301" i="33"/>
  <c r="C297" i="33"/>
  <c r="C296" i="33"/>
  <c r="L290" i="33"/>
  <c r="L289" i="33"/>
  <c r="L288" i="33"/>
  <c r="L287" i="33"/>
  <c r="L286" i="33"/>
  <c r="L285" i="33"/>
  <c r="L291" i="33" s="1"/>
  <c r="L284" i="33"/>
  <c r="L282" i="33"/>
  <c r="D282" i="33"/>
  <c r="B282" i="33"/>
  <c r="D281" i="33"/>
  <c r="C277" i="33"/>
  <c r="C276" i="33"/>
  <c r="L271" i="33"/>
  <c r="L270" i="33"/>
  <c r="L269" i="33"/>
  <c r="L268" i="33"/>
  <c r="L267" i="33"/>
  <c r="L266" i="33"/>
  <c r="L265" i="33"/>
  <c r="L264" i="33"/>
  <c r="L262" i="33"/>
  <c r="D262" i="33"/>
  <c r="B262" i="33"/>
  <c r="D261" i="33"/>
  <c r="C258" i="33"/>
  <c r="C257" i="33"/>
  <c r="L251" i="33"/>
  <c r="L250" i="33"/>
  <c r="L252" i="33" s="1"/>
  <c r="L249" i="33"/>
  <c r="L248" i="33"/>
  <c r="L247" i="33"/>
  <c r="L246" i="33"/>
  <c r="L245" i="33"/>
  <c r="L243" i="33"/>
  <c r="D243" i="33"/>
  <c r="B243" i="33"/>
  <c r="D242" i="33"/>
  <c r="C239" i="33"/>
  <c r="C238" i="33"/>
  <c r="L232" i="33"/>
  <c r="L231" i="33"/>
  <c r="L230" i="33"/>
  <c r="L229" i="33"/>
  <c r="L228" i="33"/>
  <c r="L227" i="33"/>
  <c r="L226" i="33"/>
  <c r="L224" i="33"/>
  <c r="D224" i="33"/>
  <c r="B224" i="33"/>
  <c r="D223" i="33"/>
  <c r="C219" i="33"/>
  <c r="C218" i="33"/>
  <c r="L212" i="33"/>
  <c r="L211" i="33"/>
  <c r="L210" i="33"/>
  <c r="L209" i="33"/>
  <c r="L208" i="33"/>
  <c r="L207" i="33"/>
  <c r="L213" i="33" s="1"/>
  <c r="L206" i="33"/>
  <c r="L204" i="33"/>
  <c r="D204" i="33"/>
  <c r="B204" i="33"/>
  <c r="D203" i="33"/>
  <c r="C198" i="33"/>
  <c r="C197" i="33"/>
  <c r="L192" i="33"/>
  <c r="L191" i="33"/>
  <c r="L190" i="33"/>
  <c r="L189" i="33"/>
  <c r="L188" i="33"/>
  <c r="L187" i="33"/>
  <c r="L186" i="33"/>
  <c r="L185" i="33"/>
  <c r="L183" i="33"/>
  <c r="D183" i="33"/>
  <c r="B183" i="33"/>
  <c r="D182" i="33"/>
  <c r="C178" i="33"/>
  <c r="C177" i="33"/>
  <c r="L171" i="33"/>
  <c r="L170" i="33"/>
  <c r="L172" i="33" s="1"/>
  <c r="L169" i="33"/>
  <c r="L168" i="33"/>
  <c r="L166" i="33"/>
  <c r="D166" i="33"/>
  <c r="B166" i="33"/>
  <c r="D165" i="33"/>
  <c r="C163" i="33"/>
  <c r="C162" i="33"/>
  <c r="L155" i="33"/>
  <c r="L157" i="33" s="1"/>
  <c r="L154" i="33"/>
  <c r="L153" i="33"/>
  <c r="L151" i="33"/>
  <c r="D151" i="33"/>
  <c r="B151" i="33"/>
  <c r="D150" i="33"/>
  <c r="C146" i="33"/>
  <c r="C145" i="33"/>
  <c r="L138" i="33"/>
  <c r="L137" i="33"/>
  <c r="L136" i="33"/>
  <c r="L140" i="33" s="1"/>
  <c r="L134" i="33"/>
  <c r="D134" i="33"/>
  <c r="B134" i="33"/>
  <c r="D133" i="33"/>
  <c r="C129" i="33"/>
  <c r="C128" i="33"/>
  <c r="L121" i="33"/>
  <c r="L120" i="33"/>
  <c r="L119" i="33"/>
  <c r="L123" i="33" s="1"/>
  <c r="J119" i="33"/>
  <c r="L117" i="33"/>
  <c r="D117" i="33"/>
  <c r="B117" i="33"/>
  <c r="D116" i="33"/>
  <c r="C112" i="33"/>
  <c r="C111" i="33"/>
  <c r="L106" i="33"/>
  <c r="L104" i="33"/>
  <c r="L103" i="33"/>
  <c r="L102" i="33"/>
  <c r="L100" i="33"/>
  <c r="D100" i="33"/>
  <c r="B100" i="33"/>
  <c r="D99" i="33"/>
  <c r="C97" i="33"/>
  <c r="C96" i="33"/>
  <c r="L86" i="33"/>
  <c r="L90" i="33" s="1"/>
  <c r="D84" i="33"/>
  <c r="B84" i="33"/>
  <c r="D83" i="33"/>
  <c r="C80" i="33"/>
  <c r="C79" i="33"/>
  <c r="L74" i="33"/>
  <c r="L70" i="33"/>
  <c r="L68" i="33"/>
  <c r="D68" i="33"/>
  <c r="B68" i="33"/>
  <c r="D67" i="33"/>
  <c r="C64" i="33"/>
  <c r="C63" i="33"/>
  <c r="L58" i="33"/>
  <c r="L54" i="33"/>
  <c r="L52" i="33"/>
  <c r="D52" i="33"/>
  <c r="B52" i="33"/>
  <c r="D51" i="33"/>
  <c r="C48" i="33"/>
  <c r="C47" i="33"/>
  <c r="L42" i="33"/>
  <c r="L38" i="33"/>
  <c r="L36" i="33"/>
  <c r="D36" i="33"/>
  <c r="B36" i="33"/>
  <c r="D35" i="33"/>
  <c r="C32" i="33"/>
  <c r="C31" i="33"/>
  <c r="L26" i="33"/>
  <c r="L22" i="33"/>
  <c r="L20" i="33"/>
  <c r="D20" i="33"/>
  <c r="B20" i="33"/>
  <c r="D19" i="33"/>
  <c r="C17" i="33"/>
  <c r="C16" i="33"/>
  <c r="L11" i="33"/>
  <c r="L7" i="33"/>
  <c r="L5" i="33"/>
  <c r="D5" i="33"/>
  <c r="D4" i="33"/>
  <c r="D3" i="33"/>
  <c r="D1" i="33"/>
  <c r="E19" i="32"/>
  <c r="E18" i="32"/>
  <c r="E9" i="32"/>
  <c r="E8" i="32"/>
  <c r="E10" i="32" s="1"/>
  <c r="E7" i="32"/>
  <c r="E19" i="31"/>
  <c r="E18" i="31"/>
  <c r="E9" i="31"/>
  <c r="E8" i="31"/>
  <c r="E7" i="31"/>
  <c r="E10" i="31" s="1"/>
  <c r="E19" i="30"/>
  <c r="E18" i="30"/>
  <c r="E9" i="30"/>
  <c r="E8" i="30"/>
  <c r="E7" i="30"/>
  <c r="E20" i="29"/>
  <c r="E19" i="29"/>
  <c r="E11" i="29"/>
  <c r="E10" i="29"/>
  <c r="E9" i="29"/>
  <c r="E8" i="29"/>
  <c r="E7" i="29"/>
  <c r="E19" i="28"/>
  <c r="E20" i="28" s="1"/>
  <c r="E10" i="28"/>
  <c r="E9" i="28"/>
  <c r="E8" i="28"/>
  <c r="E7" i="28"/>
  <c r="E20" i="27"/>
  <c r="E19" i="27"/>
  <c r="E11" i="27"/>
  <c r="E10" i="27"/>
  <c r="E9" i="27"/>
  <c r="E8" i="27"/>
  <c r="E7" i="27"/>
  <c r="E19" i="26"/>
  <c r="E20" i="26" s="1"/>
  <c r="E10" i="26"/>
  <c r="E9" i="26"/>
  <c r="E8" i="26"/>
  <c r="E7" i="26"/>
  <c r="E19" i="25"/>
  <c r="E18" i="25"/>
  <c r="E10" i="25"/>
  <c r="E9" i="25"/>
  <c r="E8" i="25"/>
  <c r="E7" i="25"/>
  <c r="E18" i="24"/>
  <c r="E19" i="24" s="1"/>
  <c r="E10" i="24"/>
  <c r="E9" i="24"/>
  <c r="E8" i="24"/>
  <c r="E7" i="24"/>
  <c r="E20" i="23"/>
  <c r="E19" i="23"/>
  <c r="E10" i="23"/>
  <c r="E9" i="23"/>
  <c r="E11" i="23" s="1"/>
  <c r="E8" i="23"/>
  <c r="E7" i="23"/>
  <c r="E20" i="22"/>
  <c r="E19" i="22"/>
  <c r="E10" i="22"/>
  <c r="E9" i="22"/>
  <c r="E8" i="22"/>
  <c r="E7" i="22"/>
  <c r="E11" i="22" s="1"/>
  <c r="E14" i="21"/>
  <c r="E22" i="20"/>
  <c r="E21" i="20"/>
  <c r="E23" i="20" s="1"/>
  <c r="E11" i="20"/>
  <c r="E10" i="20"/>
  <c r="E9" i="20"/>
  <c r="E8" i="20"/>
  <c r="E7" i="20"/>
  <c r="E12" i="20" s="1"/>
  <c r="E18" i="19"/>
  <c r="E19" i="19" s="1"/>
  <c r="E9" i="19"/>
  <c r="E10" i="19" s="1"/>
  <c r="E8" i="19"/>
  <c r="E7" i="19"/>
  <c r="E24" i="18"/>
  <c r="E23" i="18"/>
  <c r="E25" i="18" s="1"/>
  <c r="E13" i="18"/>
  <c r="E12" i="18"/>
  <c r="E11" i="18"/>
  <c r="E10" i="18"/>
  <c r="E9" i="18"/>
  <c r="E8" i="18"/>
  <c r="E14" i="18" s="1"/>
  <c r="E22" i="17"/>
  <c r="E23" i="17" s="1"/>
  <c r="E21" i="17"/>
  <c r="E11" i="17"/>
  <c r="E10" i="17"/>
  <c r="E9" i="17"/>
  <c r="E8" i="17"/>
  <c r="E7" i="17"/>
  <c r="E19" i="16"/>
  <c r="E20" i="16" s="1"/>
  <c r="E10" i="16"/>
  <c r="E9" i="16"/>
  <c r="E11" i="16" s="1"/>
  <c r="E8" i="16"/>
  <c r="E7" i="16"/>
  <c r="E20" i="15"/>
  <c r="E19" i="15"/>
  <c r="E21" i="15" s="1"/>
  <c r="E10" i="15"/>
  <c r="E11" i="15" s="1"/>
  <c r="E9" i="15"/>
  <c r="E8" i="15"/>
  <c r="D14" i="14"/>
  <c r="E14" i="14" s="1"/>
  <c r="E10" i="14"/>
  <c r="E9" i="14"/>
  <c r="E8" i="14"/>
  <c r="E11" i="14" s="1"/>
  <c r="E7" i="14"/>
  <c r="E10" i="13"/>
  <c r="E9" i="13"/>
  <c r="E8" i="13"/>
  <c r="E11" i="13" s="1"/>
  <c r="E7" i="13"/>
  <c r="D14" i="12"/>
  <c r="E14" i="12" s="1"/>
  <c r="E11" i="12"/>
  <c r="E10" i="12"/>
  <c r="E9" i="12"/>
  <c r="E8" i="12"/>
  <c r="E7" i="12"/>
  <c r="D13" i="11"/>
  <c r="E13" i="11" s="1"/>
  <c r="E10" i="11"/>
  <c r="E9" i="11"/>
  <c r="E8" i="11"/>
  <c r="E7" i="11"/>
  <c r="E20" i="10"/>
  <c r="E19" i="10"/>
  <c r="D14" i="10"/>
  <c r="E14" i="10" s="1"/>
  <c r="E10" i="10"/>
  <c r="E9" i="10"/>
  <c r="E8" i="10"/>
  <c r="E11" i="10" s="1"/>
  <c r="E9" i="9"/>
  <c r="E10" i="9" s="1"/>
  <c r="E8" i="9"/>
  <c r="E7" i="9"/>
  <c r="E9" i="8"/>
  <c r="E8" i="8"/>
  <c r="E7" i="8"/>
  <c r="E10" i="8" s="1"/>
  <c r="E9" i="7"/>
  <c r="E8" i="7"/>
  <c r="E7" i="7"/>
  <c r="D13" i="6"/>
  <c r="E13" i="6" s="1"/>
  <c r="E9" i="6"/>
  <c r="E8" i="6"/>
  <c r="E7" i="6"/>
  <c r="E10" i="6" s="1"/>
  <c r="E9" i="5"/>
  <c r="E10" i="5" s="1"/>
  <c r="E8" i="5"/>
  <c r="E7" i="5"/>
  <c r="E9" i="4"/>
  <c r="E8" i="4"/>
  <c r="E7" i="4"/>
  <c r="E10" i="4" s="1"/>
  <c r="E9" i="3"/>
  <c r="E8" i="3"/>
  <c r="E7" i="3"/>
  <c r="D13" i="2"/>
  <c r="E12" i="2"/>
  <c r="D14" i="15" s="1"/>
  <c r="E14" i="15" s="1"/>
  <c r="C12" i="2"/>
  <c r="D11" i="2"/>
  <c r="C11" i="2"/>
  <c r="E11" i="2" s="1"/>
  <c r="B8" i="2"/>
  <c r="D12" i="2" s="1"/>
  <c r="B6" i="2"/>
  <c r="C13" i="2" s="1"/>
  <c r="E13" i="2" s="1"/>
  <c r="D13" i="24" l="1"/>
  <c r="E13" i="24" s="1"/>
  <c r="E15" i="24" s="1"/>
  <c r="E21" i="24" s="1"/>
  <c r="D17" i="18"/>
  <c r="E17" i="18" s="1"/>
  <c r="D14" i="28"/>
  <c r="E14" i="28" s="1"/>
  <c r="D14" i="26"/>
  <c r="E14" i="26" s="1"/>
  <c r="D13" i="30"/>
  <c r="E13" i="30" s="1"/>
  <c r="D13" i="9"/>
  <c r="E13" i="9" s="1"/>
  <c r="D14" i="29"/>
  <c r="E14" i="29" s="1"/>
  <c r="E16" i="29" s="1"/>
  <c r="E22" i="29" s="1"/>
  <c r="D14" i="27"/>
  <c r="E14" i="27" s="1"/>
  <c r="D14" i="23"/>
  <c r="E14" i="23" s="1"/>
  <c r="E16" i="23" s="1"/>
  <c r="E22" i="23" s="1"/>
  <c r="D15" i="20"/>
  <c r="E15" i="20" s="1"/>
  <c r="D15" i="17"/>
  <c r="E15" i="17" s="1"/>
  <c r="D14" i="16"/>
  <c r="E14" i="16" s="1"/>
  <c r="E16" i="16" s="1"/>
  <c r="D13" i="31"/>
  <c r="E13" i="31" s="1"/>
  <c r="E15" i="31" s="1"/>
  <c r="E21" i="31" s="1"/>
  <c r="D14" i="22"/>
  <c r="E14" i="22" s="1"/>
  <c r="D13" i="32"/>
  <c r="E13" i="32" s="1"/>
  <c r="D13" i="25"/>
  <c r="E13" i="25" s="1"/>
  <c r="D14" i="30"/>
  <c r="E14" i="30" s="1"/>
  <c r="D14" i="19"/>
  <c r="E14" i="19" s="1"/>
  <c r="D14" i="32"/>
  <c r="E14" i="32" s="1"/>
  <c r="D15" i="29"/>
  <c r="E15" i="29" s="1"/>
  <c r="D15" i="27"/>
  <c r="E15" i="27" s="1"/>
  <c r="D15" i="28"/>
  <c r="E15" i="28" s="1"/>
  <c r="D14" i="11"/>
  <c r="E14" i="11" s="1"/>
  <c r="D15" i="26"/>
  <c r="E15" i="26" s="1"/>
  <c r="D15" i="14"/>
  <c r="E15" i="14" s="1"/>
  <c r="E16" i="14" s="1"/>
  <c r="D15" i="12"/>
  <c r="E15" i="12" s="1"/>
  <c r="D16" i="20"/>
  <c r="E16" i="20" s="1"/>
  <c r="D15" i="16"/>
  <c r="E15" i="16" s="1"/>
  <c r="D15" i="13"/>
  <c r="E15" i="13" s="1"/>
  <c r="D14" i="6"/>
  <c r="E14" i="6" s="1"/>
  <c r="E15" i="6" s="1"/>
  <c r="D14" i="31"/>
  <c r="E14" i="31" s="1"/>
  <c r="D15" i="23"/>
  <c r="E15" i="23" s="1"/>
  <c r="D16" i="17"/>
  <c r="E16" i="17" s="1"/>
  <c r="D14" i="24"/>
  <c r="E14" i="24" s="1"/>
  <c r="D15" i="22"/>
  <c r="E15" i="22" s="1"/>
  <c r="D15" i="15"/>
  <c r="E15" i="15" s="1"/>
  <c r="D14" i="25"/>
  <c r="E14" i="25" s="1"/>
  <c r="D14" i="7"/>
  <c r="E14" i="7" s="1"/>
  <c r="D14" i="3"/>
  <c r="E14" i="3" s="1"/>
  <c r="D10" i="21"/>
  <c r="E10" i="21" s="1"/>
  <c r="E11" i="21" s="1"/>
  <c r="D18" i="18"/>
  <c r="E18" i="18" s="1"/>
  <c r="D14" i="8"/>
  <c r="E14" i="8" s="1"/>
  <c r="D14" i="4"/>
  <c r="E14" i="4" s="1"/>
  <c r="D15" i="10"/>
  <c r="E15" i="10" s="1"/>
  <c r="E16" i="10" s="1"/>
  <c r="D14" i="9"/>
  <c r="E14" i="9" s="1"/>
  <c r="D14" i="5"/>
  <c r="E14" i="5" s="1"/>
  <c r="E23" i="15"/>
  <c r="E16" i="15"/>
  <c r="E16" i="12"/>
  <c r="E18" i="12" s="1"/>
  <c r="E22" i="16"/>
  <c r="E15" i="11"/>
  <c r="E17" i="11" s="1"/>
  <c r="D13" i="3"/>
  <c r="E13" i="3" s="1"/>
  <c r="E15" i="3" s="1"/>
  <c r="E17" i="3" s="1"/>
  <c r="D13" i="7"/>
  <c r="E13" i="7" s="1"/>
  <c r="E11" i="26"/>
  <c r="L392" i="33"/>
  <c r="D14" i="13"/>
  <c r="E14" i="13" s="1"/>
  <c r="E16" i="13" s="1"/>
  <c r="E18" i="13" s="1"/>
  <c r="D13" i="19"/>
  <c r="E13" i="19" s="1"/>
  <c r="E15" i="19" s="1"/>
  <c r="E21" i="19" s="1"/>
  <c r="D19" i="18"/>
  <c r="E19" i="18" s="1"/>
  <c r="E11" i="28"/>
  <c r="E10" i="30"/>
  <c r="L311" i="33"/>
  <c r="E10" i="3"/>
  <c r="D13" i="5"/>
  <c r="E13" i="5" s="1"/>
  <c r="E15" i="5" s="1"/>
  <c r="E17" i="5" s="1"/>
  <c r="E10" i="7"/>
  <c r="E12" i="17"/>
  <c r="D17" i="17"/>
  <c r="E17" i="17" s="1"/>
  <c r="D17" i="20"/>
  <c r="E17" i="20" s="1"/>
  <c r="L233" i="33"/>
  <c r="L371" i="33"/>
  <c r="D13" i="4"/>
  <c r="E13" i="4" s="1"/>
  <c r="E15" i="4" s="1"/>
  <c r="E17" i="4" s="1"/>
  <c r="D13" i="8"/>
  <c r="E13" i="8" s="1"/>
  <c r="E15" i="8" s="1"/>
  <c r="E17" i="8" s="1"/>
  <c r="L412" i="33"/>
  <c r="L472" i="33"/>
  <c r="L512" i="33"/>
  <c r="E21" i="10" l="1"/>
  <c r="E22" i="10" s="1"/>
  <c r="E24" i="10"/>
  <c r="E17" i="6"/>
  <c r="E19" i="6"/>
  <c r="E27" i="19"/>
  <c r="E25" i="19"/>
  <c r="E31" i="19"/>
  <c r="E26" i="19"/>
  <c r="E31" i="31"/>
  <c r="E27" i="31"/>
  <c r="E26" i="31"/>
  <c r="E25" i="31"/>
  <c r="E18" i="14"/>
  <c r="E20" i="14" s="1"/>
  <c r="E27" i="23"/>
  <c r="E32" i="23"/>
  <c r="E28" i="23"/>
  <c r="E26" i="23"/>
  <c r="E19" i="8"/>
  <c r="E19" i="11"/>
  <c r="E32" i="16"/>
  <c r="E28" i="16"/>
  <c r="E27" i="16"/>
  <c r="E26" i="16"/>
  <c r="E29" i="16" s="1"/>
  <c r="E33" i="16" s="1"/>
  <c r="E20" i="12"/>
  <c r="E15" i="32"/>
  <c r="E21" i="32" s="1"/>
  <c r="E32" i="29"/>
  <c r="E28" i="29"/>
  <c r="E27" i="29"/>
  <c r="E26" i="29"/>
  <c r="E19" i="3"/>
  <c r="E22" i="26"/>
  <c r="E15" i="7"/>
  <c r="E17" i="7" s="1"/>
  <c r="E16" i="22"/>
  <c r="E22" i="22" s="1"/>
  <c r="E15" i="9"/>
  <c r="E15" i="30"/>
  <c r="E21" i="30" s="1"/>
  <c r="E29" i="15"/>
  <c r="E27" i="15"/>
  <c r="E33" i="15"/>
  <c r="E28" i="15"/>
  <c r="D15" i="21"/>
  <c r="E15" i="21" s="1"/>
  <c r="E16" i="21" s="1"/>
  <c r="E18" i="21" s="1"/>
  <c r="E16" i="26"/>
  <c r="E19" i="7"/>
  <c r="E20" i="13"/>
  <c r="E19" i="4"/>
  <c r="E18" i="17"/>
  <c r="E25" i="17" s="1"/>
  <c r="E16" i="28"/>
  <c r="E22" i="28" s="1"/>
  <c r="E18" i="20"/>
  <c r="E25" i="20" s="1"/>
  <c r="E20" i="18"/>
  <c r="E27" i="18" s="1"/>
  <c r="E25" i="24"/>
  <c r="E26" i="24"/>
  <c r="E31" i="24"/>
  <c r="E27" i="24"/>
  <c r="E19" i="5"/>
  <c r="E15" i="25"/>
  <c r="E21" i="25" s="1"/>
  <c r="E16" i="27"/>
  <c r="E22" i="27" s="1"/>
  <c r="E23" i="21" l="1"/>
  <c r="E28" i="21"/>
  <c r="E24" i="21"/>
  <c r="E22" i="21"/>
  <c r="E27" i="28"/>
  <c r="E26" i="28"/>
  <c r="E32" i="28"/>
  <c r="E28" i="28"/>
  <c r="E35" i="17"/>
  <c r="E31" i="17"/>
  <c r="E29" i="17"/>
  <c r="E32" i="17" s="1"/>
  <c r="E36" i="17" s="1"/>
  <c r="E30" i="17"/>
  <c r="E30" i="14"/>
  <c r="E26" i="14"/>
  <c r="E25" i="14"/>
  <c r="E24" i="14"/>
  <c r="E27" i="14" s="1"/>
  <c r="E31" i="14" s="1"/>
  <c r="E27" i="26"/>
  <c r="E26" i="26"/>
  <c r="E32" i="26"/>
  <c r="E28" i="26"/>
  <c r="E25" i="13"/>
  <c r="E30" i="13"/>
  <c r="E26" i="13"/>
  <c r="E24" i="13"/>
  <c r="E27" i="13" s="1"/>
  <c r="E31" i="13" s="1"/>
  <c r="E25" i="7"/>
  <c r="E23" i="7"/>
  <c r="E24" i="7"/>
  <c r="E29" i="7"/>
  <c r="E30" i="15"/>
  <c r="E34" i="15" s="1"/>
  <c r="E35" i="15" s="1"/>
  <c r="E24" i="1" s="1"/>
  <c r="F24" i="1" s="1"/>
  <c r="E29" i="29"/>
  <c r="E33" i="29" s="1"/>
  <c r="E28" i="19"/>
  <c r="E32" i="19" s="1"/>
  <c r="E33" i="19" s="1"/>
  <c r="E32" i="1" s="1"/>
  <c r="F32" i="1" s="1"/>
  <c r="E23" i="4"/>
  <c r="E26" i="4" s="1"/>
  <c r="E30" i="4" s="1"/>
  <c r="E25" i="4"/>
  <c r="E24" i="4"/>
  <c r="E29" i="4"/>
  <c r="E34" i="16"/>
  <c r="E27" i="1" s="1"/>
  <c r="F27" i="1" s="1"/>
  <c r="E28" i="24"/>
  <c r="E32" i="24" s="1"/>
  <c r="E37" i="18"/>
  <c r="E39" i="18" s="1"/>
  <c r="E29" i="1" s="1"/>
  <c r="F29" i="1" s="1"/>
  <c r="E33" i="18"/>
  <c r="E32" i="18"/>
  <c r="E31" i="18"/>
  <c r="E34" i="18" s="1"/>
  <c r="E38" i="18" s="1"/>
  <c r="E27" i="30"/>
  <c r="E26" i="30"/>
  <c r="E25" i="30"/>
  <c r="E28" i="30" s="1"/>
  <c r="E32" i="30" s="1"/>
  <c r="E31" i="30"/>
  <c r="E29" i="11"/>
  <c r="E31" i="11" s="1"/>
  <c r="E16" i="1" s="1"/>
  <c r="F16" i="1" s="1"/>
  <c r="F15" i="1" s="1"/>
  <c r="E25" i="11"/>
  <c r="E24" i="11"/>
  <c r="E23" i="11"/>
  <c r="E26" i="11" s="1"/>
  <c r="E30" i="11" s="1"/>
  <c r="E28" i="31"/>
  <c r="E32" i="31" s="1"/>
  <c r="E29" i="6"/>
  <c r="E31" i="6" s="1"/>
  <c r="E9" i="1" s="1"/>
  <c r="F9" i="1" s="1"/>
  <c r="E25" i="6"/>
  <c r="E24" i="6"/>
  <c r="E23" i="6"/>
  <c r="E26" i="6" s="1"/>
  <c r="E30" i="6" s="1"/>
  <c r="E32" i="27"/>
  <c r="E28" i="27"/>
  <c r="E27" i="27"/>
  <c r="E26" i="27"/>
  <c r="E29" i="27" s="1"/>
  <c r="E33" i="27" s="1"/>
  <c r="E17" i="9"/>
  <c r="E19" i="9" s="1"/>
  <c r="E34" i="29"/>
  <c r="E44" i="1" s="1"/>
  <c r="F44" i="1" s="1"/>
  <c r="E23" i="8"/>
  <c r="E25" i="8"/>
  <c r="E24" i="8"/>
  <c r="E29" i="8"/>
  <c r="E25" i="3"/>
  <c r="E23" i="3"/>
  <c r="E26" i="3" s="1"/>
  <c r="E30" i="3" s="1"/>
  <c r="E24" i="3"/>
  <c r="E29" i="3"/>
  <c r="E31" i="3" s="1"/>
  <c r="E6" i="1" s="1"/>
  <c r="F6" i="1" s="1"/>
  <c r="E31" i="20"/>
  <c r="E29" i="20"/>
  <c r="E35" i="20"/>
  <c r="E30" i="20"/>
  <c r="E31" i="25"/>
  <c r="E26" i="25"/>
  <c r="E25" i="25"/>
  <c r="E27" i="25"/>
  <c r="E32" i="22"/>
  <c r="E28" i="22"/>
  <c r="E27" i="22"/>
  <c r="E26" i="22"/>
  <c r="E31" i="32"/>
  <c r="E27" i="32"/>
  <c r="E26" i="32"/>
  <c r="E25" i="32"/>
  <c r="E28" i="32" s="1"/>
  <c r="E32" i="32" s="1"/>
  <c r="E29" i="23"/>
  <c r="E33" i="23" s="1"/>
  <c r="E34" i="23" s="1"/>
  <c r="E38" i="1" s="1"/>
  <c r="F38" i="1" s="1"/>
  <c r="E29" i="10"/>
  <c r="E34" i="10"/>
  <c r="E30" i="10"/>
  <c r="E28" i="10"/>
  <c r="E31" i="10" s="1"/>
  <c r="E35" i="10" s="1"/>
  <c r="E33" i="24"/>
  <c r="E39" i="1" s="1"/>
  <c r="F39" i="1" s="1"/>
  <c r="E29" i="5"/>
  <c r="E24" i="5"/>
  <c r="E23" i="5"/>
  <c r="E25" i="5"/>
  <c r="E30" i="12"/>
  <c r="E26" i="12"/>
  <c r="E25" i="12"/>
  <c r="E24" i="12"/>
  <c r="E27" i="12" s="1"/>
  <c r="E31" i="12" s="1"/>
  <c r="E33" i="31"/>
  <c r="E48" i="1" s="1"/>
  <c r="F48" i="1" s="1"/>
  <c r="E29" i="9" l="1"/>
  <c r="E25" i="9"/>
  <c r="E24" i="9"/>
  <c r="E23" i="9"/>
  <c r="E26" i="9" s="1"/>
  <c r="E30" i="9" s="1"/>
  <c r="E28" i="25"/>
  <c r="E32" i="25" s="1"/>
  <c r="E33" i="25" s="1"/>
  <c r="E40" i="1" s="1"/>
  <c r="F40" i="1" s="1"/>
  <c r="E33" i="30"/>
  <c r="E47" i="1" s="1"/>
  <c r="F47" i="1" s="1"/>
  <c r="E32" i="13"/>
  <c r="E22" i="1" s="1"/>
  <c r="F22" i="1" s="1"/>
  <c r="E29" i="28"/>
  <c r="E33" i="28" s="1"/>
  <c r="E34" i="28" s="1"/>
  <c r="E43" i="1" s="1"/>
  <c r="F43" i="1" s="1"/>
  <c r="E32" i="14"/>
  <c r="E23" i="1" s="1"/>
  <c r="F23" i="1" s="1"/>
  <c r="E29" i="22"/>
  <c r="E33" i="22" s="1"/>
  <c r="E31" i="8"/>
  <c r="E11" i="1" s="1"/>
  <c r="F11" i="1" s="1"/>
  <c r="E25" i="21"/>
  <c r="E29" i="21" s="1"/>
  <c r="E32" i="12"/>
  <c r="E19" i="1" s="1"/>
  <c r="F19" i="1" s="1"/>
  <c r="F18" i="1" s="1"/>
  <c r="E37" i="20"/>
  <c r="E33" i="1" s="1"/>
  <c r="F33" i="1" s="1"/>
  <c r="F31" i="1" s="1"/>
  <c r="E31" i="4"/>
  <c r="E7" i="1" s="1"/>
  <c r="F7" i="1" s="1"/>
  <c r="E34" i="26"/>
  <c r="E41" i="1" s="1"/>
  <c r="F41" i="1" s="1"/>
  <c r="E33" i="32"/>
  <c r="E49" i="1" s="1"/>
  <c r="F49" i="1" s="1"/>
  <c r="E32" i="20"/>
  <c r="E36" i="20" s="1"/>
  <c r="E34" i="27"/>
  <c r="E42" i="1" s="1"/>
  <c r="F42" i="1" s="1"/>
  <c r="E26" i="7"/>
  <c r="E30" i="7" s="1"/>
  <c r="E31" i="7" s="1"/>
  <c r="E10" i="1" s="1"/>
  <c r="F10" i="1" s="1"/>
  <c r="E29" i="26"/>
  <c r="E33" i="26" s="1"/>
  <c r="E30" i="21"/>
  <c r="E36" i="1" s="1"/>
  <c r="F36" i="1" s="1"/>
  <c r="E36" i="10"/>
  <c r="E13" i="1" s="1"/>
  <c r="F13" i="1" s="1"/>
  <c r="E26" i="5"/>
  <c r="E30" i="5" s="1"/>
  <c r="E31" i="5" s="1"/>
  <c r="E8" i="1" s="1"/>
  <c r="F8" i="1" s="1"/>
  <c r="E34" i="22"/>
  <c r="E37" i="1" s="1"/>
  <c r="F37" i="1" s="1"/>
  <c r="E26" i="8"/>
  <c r="E30" i="8" s="1"/>
  <c r="E37" i="17"/>
  <c r="E28" i="1" s="1"/>
  <c r="F28" i="1" s="1"/>
  <c r="F26" i="1" s="1"/>
  <c r="F35" i="1" l="1"/>
  <c r="F21" i="1"/>
  <c r="E31" i="9"/>
  <c r="E12" i="1" s="1"/>
  <c r="F12" i="1" s="1"/>
  <c r="F5" i="1" s="1"/>
  <c r="F51" i="1" s="1"/>
  <c r="F61" i="1" s="1"/>
  <c r="F46" i="1"/>
</calcChain>
</file>

<file path=xl/sharedStrings.xml><?xml version="1.0" encoding="utf-8"?>
<sst xmlns="http://schemas.openxmlformats.org/spreadsheetml/2006/main" count="1769" uniqueCount="323">
  <si>
    <t xml:space="preserve"> PPTO "CAE LOS SAMANES"</t>
  </si>
  <si>
    <t>FORMULARIO DE CANTIDADES Y PRESUPUESTO DE OBRA</t>
  </si>
  <si>
    <t>ITEM</t>
  </si>
  <si>
    <t>DESCRIPCIÓN</t>
  </si>
  <si>
    <t>UNIDAD</t>
  </si>
  <si>
    <t>CANTIDAD</t>
  </si>
  <si>
    <t>VR UNITARIO</t>
  </si>
  <si>
    <t>VR PARCIAL</t>
  </si>
  <si>
    <t>1</t>
  </si>
  <si>
    <t>PRELIMINARES</t>
  </si>
  <si>
    <t>1.1</t>
  </si>
  <si>
    <t>LOCALIZACIÓN Y REPLANTEO</t>
  </si>
  <si>
    <t>M2</t>
  </si>
  <si>
    <t>1.2</t>
  </si>
  <si>
    <t>DESMONTE DE CUBIERTA DE FIBROCEMENTO Ó CUBIERTA SIMILAR (INCLUYE TODO LO NECESARIO PARA SU CORRECTA EJECUCION)</t>
  </si>
  <si>
    <t>1.3</t>
  </si>
  <si>
    <t>DESMONTE DE MALLA METALICA BAJO CUBIERTA</t>
  </si>
  <si>
    <t>1.4</t>
  </si>
  <si>
    <t>DESMONTE DE MARCOS Y PUERTAS Y VENTANAS EN CUALQUIER MATERIAL</t>
  </si>
  <si>
    <t>1.5</t>
  </si>
  <si>
    <t>DESMONTE CIELO FALSO EN CUALQUIER MATERIAL</t>
  </si>
  <si>
    <t>1.6</t>
  </si>
  <si>
    <t>DESMONTE DE ESTRUCTURA METALICA DE CUBIERTA</t>
  </si>
  <si>
    <t>1.7</t>
  </si>
  <si>
    <t>DESMONTE DE LUMINARIAS, TABLEROS ELECTRICOS Y APARATOS ELECTRICOS</t>
  </si>
  <si>
    <t>UND</t>
  </si>
  <si>
    <t>1.8</t>
  </si>
  <si>
    <t>RETIRO DE SOBRANTES, CARGUE, TRANSPORTE Y DISPOSICIÓN FINAL DE ESCOMBROS A SITIO AUTORIZADO (RELLENO SANITARIO LOS ANGELES)</t>
  </si>
  <si>
    <t>M3</t>
  </si>
  <si>
    <t>2</t>
  </si>
  <si>
    <t>CONCRETOS</t>
  </si>
  <si>
    <t>2.1</t>
  </si>
  <si>
    <t>ALISTADO PISOS 1:3, E=0.04</t>
  </si>
  <si>
    <t>3</t>
  </si>
  <si>
    <t>PISOS, ENCHAPES Y GUARDAESCOBAS</t>
  </si>
  <si>
    <t>3.1</t>
  </si>
  <si>
    <t>TABLETA ANTIDESLIZANTE (INCLUYE MORTERO DE PEGA Y BOQUILLA)</t>
  </si>
  <si>
    <t>4</t>
  </si>
  <si>
    <t>PAÑETE Y PINTURA</t>
  </si>
  <si>
    <t>4.1</t>
  </si>
  <si>
    <t>PAÑETE EN MUROS</t>
  </si>
  <si>
    <t>4.2</t>
  </si>
  <si>
    <t>PINTURA EN MUROS VINILO TIPO 1 INCLUYE RESANES</t>
  </si>
  <si>
    <t>4.3</t>
  </si>
  <si>
    <t>ASEO DE MUROS MEDIANTE LAVADO CON AGUA A PRESION (HIDROLAVADORA) E IMPLEMENTACION DE DETERGENTE BIODEGRADABLE Y GRATAS (CEPILLO)Y CUALQUIER OTRA ACTIVIDAD NECESARIA PARA GARANTIZAR LA ENTREGA EN TOTAL LIMPIEZA DE LA ZONA INCLUYE ANDAMIOS Y TODO LO NECESARIO PARA SU CORRECTA EJECUCION.</t>
  </si>
  <si>
    <t>5</t>
  </si>
  <si>
    <t>CARPINTERIA METALICA</t>
  </si>
  <si>
    <t>5.1</t>
  </si>
  <si>
    <t>MARCOS PUERTAS LAMINA C.R. C18 - B=80 CM (ANTICORROSIVO - ESMALTE)</t>
  </si>
  <si>
    <t>5.2</t>
  </si>
  <si>
    <t>MALLA BAJO CUBIERTA EN ESTRUCTURA METÁLICA CON MARCOS DOBLES DE ANGULO METÁLICO 6M X 2" X 1/4" CON SOLDADURA CERTIFICADA, MALLA INTERIOR EN ACERO EXPANDIDA DE MENOS DE MÁXIMO 1 PULGADA DE APERTURA CON FIJACIÓN INTERIOR</t>
  </si>
  <si>
    <t>5.3</t>
  </si>
  <si>
    <t xml:space="preserve">REJA PUERTA DOBLE CON MARCO ANGULO METÁLICO 6M X 2" X 1/4" CON SOLDADURA CERTIFICADA INCLUYE REFORZACIONETO DE LA ESTRUCTURA QUE LA SOPORTA </t>
  </si>
  <si>
    <t>6</t>
  </si>
  <si>
    <t>CUBIERTA</t>
  </si>
  <si>
    <t>6.1</t>
  </si>
  <si>
    <t xml:space="preserve">SUMINISTRO E INSTALACION TEJA EN FIBROCEMENTO </t>
  </si>
  <si>
    <t>6.2</t>
  </si>
  <si>
    <t>SUMINISTRO E INSTALACIÓN CERCHA METALICA PARA CUBIERTA.</t>
  </si>
  <si>
    <t>7</t>
  </si>
  <si>
    <t>INSTALACIONES ELECTRICAS</t>
  </si>
  <si>
    <t>7.1</t>
  </si>
  <si>
    <t>TRANSPORTE DE CONDUCTOR, TUBERÍA, LUMINARIAS Y ACCESORIOS AL SITIO DE LA OBRA</t>
  </si>
  <si>
    <t>TON</t>
  </si>
  <si>
    <t>7.2</t>
  </si>
  <si>
    <t>SALIDA EN TUBERIA EMT A LA VISTA PARA LUMINARIAS</t>
  </si>
  <si>
    <t>7.3</t>
  </si>
  <si>
    <t>SALIDA PARA TOMACORRIENTE DOBLE</t>
  </si>
  <si>
    <t>7.4</t>
  </si>
  <si>
    <t>SUMINISTRO E INSTALACIÓN DE LUMINARIA LED HERMETICA 2X18W 3200LM 6500K PASILLO</t>
  </si>
  <si>
    <t>7.5</t>
  </si>
  <si>
    <t xml:space="preserve">SUMINISTRO E INSTALACIÓN DE LUMINARIA LED HERMETICA 2X18W 3200LM 6500K </t>
  </si>
  <si>
    <t>7.6</t>
  </si>
  <si>
    <t>SUMINISTRO E INSTALACIÓN DE LED PANEL RECTANGULAR 30X120 CM 40W LUZ BLANCA-AULAS</t>
  </si>
  <si>
    <t>7.7</t>
  </si>
  <si>
    <t>SUMINISTRO E INSTALACIÓN DE PANEL LAMPARA BALA PLAFÓN LED SOBREPONER 18W COLOR BLANCO - BAÑO</t>
  </si>
  <si>
    <t>7.8</t>
  </si>
  <si>
    <t>SUMINISTRO E INSTALACION DE RED ELECTRICA CAL #12 + TUBERIA CONDUIT EMT 3/4 PARA FUERZA E ILUMINACION (INCLUYE ACCESORIOS)</t>
  </si>
  <si>
    <t>ML</t>
  </si>
  <si>
    <t>7.9</t>
  </si>
  <si>
    <t>SUMINISTRO E INSTALACIÓN DE TOMACORRIENTE DOBLE</t>
  </si>
  <si>
    <t>8</t>
  </si>
  <si>
    <t>CCTV CAMARAS DE SEGURIDAD</t>
  </si>
  <si>
    <t>8.1</t>
  </si>
  <si>
    <t>CAMARA IP MOTORIZADA SENSOR DE IMAGEN 1,/2,5</t>
  </si>
  <si>
    <t>8.2</t>
  </si>
  <si>
    <t>CABLE UTP</t>
  </si>
  <si>
    <t>8.3</t>
  </si>
  <si>
    <t>SUMINISTRO INSTALACION TUBERIA CONDUIT EMT 1/2 (INCLUYE ACCESORIOS)</t>
  </si>
  <si>
    <t>TOTAL COSTOS DIRECTOS =</t>
  </si>
  <si>
    <t>ADMINISTRACION</t>
  </si>
  <si>
    <t>IMPREVISTOS</t>
  </si>
  <si>
    <t>UTILIDADES</t>
  </si>
  <si>
    <t>VALOR TOTAL =</t>
  </si>
  <si>
    <t>CUADRO DE JORNALES DE MANO DE OBRA – VIGENCIA 2026</t>
  </si>
  <si>
    <t>Fuente: Cuadro de salarios de personal – Análisis factor prestacional INVIAS (F.P. = 0,85).</t>
  </si>
  <si>
    <t>SMMLV 2026</t>
  </si>
  <si>
    <t>Subsidio de transporte 2026</t>
  </si>
  <si>
    <t>Jornal SMMLV 2026 (SMMLV/30)</t>
  </si>
  <si>
    <t>Factor prestacional (F.P.)</t>
  </si>
  <si>
    <t>Multiplicador (1 + F.P.)</t>
  </si>
  <si>
    <t>Categoría</t>
  </si>
  <si>
    <t>No. SMMLV</t>
  </si>
  <si>
    <t>Jornal</t>
  </si>
  <si>
    <t>F.P.</t>
  </si>
  <si>
    <t>Jornal + F.P.</t>
  </si>
  <si>
    <t>AYUDANTE (todas las especialidades)</t>
  </si>
  <si>
    <t>OFICIAL (construcción, pintura, cubierta, montaje)</t>
  </si>
  <si>
    <t>TÉCNICO / SOLDADOR CALIFICADO (electricidad, CCTV, redes, soldadura)</t>
  </si>
  <si>
    <t>APU – LOCALIZACIÓN Y REPLANTEO</t>
  </si>
  <si>
    <t>Unidad: m²</t>
  </si>
  <si>
    <t>COSTOS DIRECTOS</t>
  </si>
  <si>
    <t>Descripción</t>
  </si>
  <si>
    <t>Unidad</t>
  </si>
  <si>
    <t>Cantidad</t>
  </si>
  <si>
    <t>Vr Unitario</t>
  </si>
  <si>
    <t>Vr Parcial</t>
  </si>
  <si>
    <t>MATERIALES</t>
  </si>
  <si>
    <t>Hilo nylon</t>
  </si>
  <si>
    <t>rollo</t>
  </si>
  <si>
    <t>Estacas de madera</t>
  </si>
  <si>
    <t>und</t>
  </si>
  <si>
    <t>Cal para trazado</t>
  </si>
  <si>
    <t>kg</t>
  </si>
  <si>
    <t>Subtotal materiales</t>
  </si>
  <si>
    <t>MANO DE OBRA</t>
  </si>
  <si>
    <t>Oficial de construcción</t>
  </si>
  <si>
    <t>jornal</t>
  </si>
  <si>
    <t>Ayudante</t>
  </si>
  <si>
    <t>Subtotal mano de obra</t>
  </si>
  <si>
    <t>HERRAMIENTA MENOR Y EQUIPO</t>
  </si>
  <si>
    <t>% MO</t>
  </si>
  <si>
    <t>COSTO DIRECTO TOTAL</t>
  </si>
  <si>
    <t>AIU</t>
  </si>
  <si>
    <t>Concepto</t>
  </si>
  <si>
    <t>%</t>
  </si>
  <si>
    <t>Valor</t>
  </si>
  <si>
    <t>Administración (A)</t>
  </si>
  <si>
    <t>Imprevistos (I)</t>
  </si>
  <si>
    <t>Utilidad (U)</t>
  </si>
  <si>
    <t>Total AIU</t>
  </si>
  <si>
    <t>VALOR TOTAL UNITARIO</t>
  </si>
  <si>
    <t>Costo Directo</t>
  </si>
  <si>
    <t>TOTAL ITEM</t>
  </si>
  <si>
    <t>APU – DESMONTE DE CUBIERTA DE FIBROCEMENTO O CUBIERTA SIMILAR</t>
  </si>
  <si>
    <t>Costales y elementos de acopio</t>
  </si>
  <si>
    <t>Elementos de protección personal</t>
  </si>
  <si>
    <t>glb</t>
  </si>
  <si>
    <t>Herramientas menores</t>
  </si>
  <si>
    <t>EQUIPO Y HERRAMIENTA</t>
  </si>
  <si>
    <t>APU – DESMONTE DE MALLA METÁLICA BAJO CUBIERTA</t>
  </si>
  <si>
    <t>APU – DESMONTE DE MARCOS, PUERTAS Y VENTANAS EN CUALQUIER MATERIAL</t>
  </si>
  <si>
    <t>APU – DESMONTE CIELO FALSO EN CUALQUIER MATERIAL</t>
  </si>
  <si>
    <t>APU – DESMONTE DE ESTRUCTURA METÁLICA DE CUBIERTA</t>
  </si>
  <si>
    <t>Discos de corte y consumibles</t>
  </si>
  <si>
    <t>APU – DESMONTE DE LUMINARIAS, TABLEROS ELÉCTRICOS Y APARATOS ELÉCTRICOS</t>
  </si>
  <si>
    <t>Unidad: und</t>
  </si>
  <si>
    <t>Cinta aislante y consumibles</t>
  </si>
  <si>
    <t>Técnico electricista</t>
  </si>
  <si>
    <t>Ayudante electricista</t>
  </si>
  <si>
    <t>APU – RETIRO DE SOBRANTES, CARGUE, TRANSPORTE Y DISPOSICIÓN FINAL DE ESCOMBROS A SITIO AUTORIZADO</t>
  </si>
  <si>
    <t>Incluye disposición en Relleno Sanitario Los Ángeles. Distancia de acarreo verificada: 9,9 km desde el sitio de obra (Cl. 58 # 1A-2, Neiva) hasta el Relleno Sanitario Los Ángeles (Km 5 vía Neiva–Tello). Tiempo estimado de recorrido: 21 min.</t>
  </si>
  <si>
    <t>Unidad: m³</t>
  </si>
  <si>
    <t>Señalización temporal</t>
  </si>
  <si>
    <t>EQUIPO Y TRANSPORTE</t>
  </si>
  <si>
    <t>Cargue y transporte de escombros en volqueta hasta el Relleno Sanitario Los Ángeles (acarreo 9,9 km)</t>
  </si>
  <si>
    <t>m³-km</t>
  </si>
  <si>
    <t>Disposición final en sitio autorizado</t>
  </si>
  <si>
    <t>m³</t>
  </si>
  <si>
    <t>Herramienta menor</t>
  </si>
  <si>
    <t>Subtotal equipo y transporte</t>
  </si>
  <si>
    <t>APU – ALISTADO PISOS 1:3 E=0.04</t>
  </si>
  <si>
    <t>Cemento gris</t>
  </si>
  <si>
    <t>bulto</t>
  </si>
  <si>
    <t>Arena lavada</t>
  </si>
  <si>
    <t>Agua</t>
  </si>
  <si>
    <t>gl</t>
  </si>
  <si>
    <t>APU – TABLETA ANTIDESLIZANTE (INCLUYE MORTERO DE PEGA Y BOQUILLA)</t>
  </si>
  <si>
    <t>Tableta antideslizante</t>
  </si>
  <si>
    <t>m²</t>
  </si>
  <si>
    <t>Mortero de pega</t>
  </si>
  <si>
    <t>Boquilla</t>
  </si>
  <si>
    <t>Separadores y consumibles</t>
  </si>
  <si>
    <t>APU – PAÑETE EN MUROS</t>
  </si>
  <si>
    <t>Aditivos y consumibles</t>
  </si>
  <si>
    <t>APU – PINTURA EN MUROS VINILO TIPO 1 INCLUYE RESANES</t>
  </si>
  <si>
    <t>Pintura vinilo tipo 1</t>
  </si>
  <si>
    <t>gal</t>
  </si>
  <si>
    <t>Masilla para resanes</t>
  </si>
  <si>
    <t>Lija y consumibles</t>
  </si>
  <si>
    <t>Cinta de enmascarar</t>
  </si>
  <si>
    <t>Oficial pintor</t>
  </si>
  <si>
    <t>APU – ASEO DE MUROS MEDIANTE LAVADO CON AGUA A PRESIÓN</t>
  </si>
  <si>
    <t>Incluye hidrolavadora, detergente biodegradable, cepillo, andamios y limpieza final</t>
  </si>
  <si>
    <t>Detergente biodegradable</t>
  </si>
  <si>
    <t>lt</t>
  </si>
  <si>
    <t>Cepillos y gratas</t>
  </si>
  <si>
    <t>Agua para lavado</t>
  </si>
  <si>
    <t>Hidrolavadora</t>
  </si>
  <si>
    <t>h</t>
  </si>
  <si>
    <t>Andamios y herramienta menor</t>
  </si>
  <si>
    <t>Subtotal equipo</t>
  </si>
  <si>
    <t>APU – MARCOS PUERTAS LÁMINA C.R. CALIBRE 18 B=80 CM (ANTICORROSIVO + ESMALTE)</t>
  </si>
  <si>
    <t>Marco lámina C.R. cal.18 B=80 cm</t>
  </si>
  <si>
    <t>ml</t>
  </si>
  <si>
    <t>Anticorrosivo</t>
  </si>
  <si>
    <t>Esmalte sintético</t>
  </si>
  <si>
    <t>Diluyente y consumibles</t>
  </si>
  <si>
    <t>Soldador / Oficial metálico</t>
  </si>
  <si>
    <t>Equipo de soldadura y herramienta</t>
  </si>
  <si>
    <t>APU – MALLA BAJO CUBIERTA EN ESTRUCTURA METÁLICA CON MARCOS DOBLES DE ÁNGULO Y MALLA EXPANDIDA</t>
  </si>
  <si>
    <t>Ángulo metálico 2 x 1/4</t>
  </si>
  <si>
    <t>Malla expandida apertura máxima 1 pulgada</t>
  </si>
  <si>
    <t>Electrodos y consumibles</t>
  </si>
  <si>
    <t>Soldador calificado</t>
  </si>
  <si>
    <t>Pintor</t>
  </si>
  <si>
    <t>Equipo de soldadura certificado</t>
  </si>
  <si>
    <t>Herramienta menor e izaje</t>
  </si>
  <si>
    <t>APU – REJA PUERTA DOBLE CON MARCO ÁNGULO METÁLICO 2" X 1/4" Y SOLDADURA CERTIFICADA</t>
  </si>
  <si>
    <t>Incluye reforzamiento de la estructura que la soporta</t>
  </si>
  <si>
    <t>Ángulo metálico 2" x 1/4"</t>
  </si>
  <si>
    <t>Platinas y refuerzos estructurales</t>
  </si>
  <si>
    <t>Lámina/malla para reja</t>
  </si>
  <si>
    <t>Oficial montaje</t>
  </si>
  <si>
    <t>Herramienta menor e instalación</t>
  </si>
  <si>
    <t>APU – SUMINISTRO E INSTALACIÓN TEJA EN FIBROCEMENTO</t>
  </si>
  <si>
    <t>Teja fibrocemento</t>
  </si>
  <si>
    <t>Tornillería y ganchos de fijación</t>
  </si>
  <si>
    <t>Sellantes y accesorios</t>
  </si>
  <si>
    <t>Oficial de cubierta</t>
  </si>
  <si>
    <t>APU – SUMINISTRO E INSTALACIÓN CERCHA METÁLICA PARA CUBIERTA</t>
  </si>
  <si>
    <t>Perfiles estructurales metálicos</t>
  </si>
  <si>
    <t>Platinas, anclajes y conectores</t>
  </si>
  <si>
    <t>APU – TRANSPORTE DE CONDUCTOR, TUBERÍA, LUMINARIAS Y ACCESORIOS AL SITIO DE LA OBRA</t>
  </si>
  <si>
    <t>Unidad: TON</t>
  </si>
  <si>
    <t>Transporte terrestre al sitio (flete)</t>
  </si>
  <si>
    <t>% M.O.</t>
  </si>
  <si>
    <t>APU – SALIDA EN TUBERÍA EMT A LA VISTA PARA LUMINARIAS</t>
  </si>
  <si>
    <t>Unidad: UND</t>
  </si>
  <si>
    <t>Tubería EMT 1/2"</t>
  </si>
  <si>
    <t>Accesorios EMT (conectores, curvas, uniones)</t>
  </si>
  <si>
    <t>Cableado THHN</t>
  </si>
  <si>
    <t>Caja de salida y elementos de fijación</t>
  </si>
  <si>
    <t>Herramienta menor y equipos de instalación</t>
  </si>
  <si>
    <t>APU – SALIDA PARA TOMACORRIENTE DOBLE</t>
  </si>
  <si>
    <t>Cable THHN #12 AWG</t>
  </si>
  <si>
    <t>Tomacorriente doble con polo a tierra</t>
  </si>
  <si>
    <t>Caja, accesorios y fijaciones</t>
  </si>
  <si>
    <t>APU – SUMINISTRO E INSTALACIÓN DE LUMINARIA LED HERMÉTICA 2X18W 3200 LM 6500K PASILLO</t>
  </si>
  <si>
    <t>Luminaria LED hermética 2x18W 3200 lm 6500K</t>
  </si>
  <si>
    <t>Tornillería y elementos de fijación</t>
  </si>
  <si>
    <t>Conectores y accesorios eléctricos</t>
  </si>
  <si>
    <t>APU – SUMINISTRO E INSTALACIÓN DE LUMINARIA LED HERMÉTICA 2X18W 3200 LM 6500K</t>
  </si>
  <si>
    <t>APU – SUMINISTRO E INSTALACIÓN DE PANEL LED RECTANGULAR 30X120 CM 40W LUZ BLANCA - AULAS</t>
  </si>
  <si>
    <t>Panel LED rectangular 30x120 cm 40W</t>
  </si>
  <si>
    <t>Kit de fijación y anclajes</t>
  </si>
  <si>
    <t>Cableado y conectores</t>
  </si>
  <si>
    <t>Driver y accesorios eléctricos</t>
  </si>
  <si>
    <t>APU – SUMINISTRO E INSTALACIÓN DE PANEL LÁMPARA BALA PLAFÓN LED SOBREPONER 18W COLOR BLANCO - BAÑO</t>
  </si>
  <si>
    <t>Panel lámpara bala plafón LED sobreponer 18W</t>
  </si>
  <si>
    <t>Accesorios de fijación</t>
  </si>
  <si>
    <t>Consumibles eléctricos</t>
  </si>
  <si>
    <t>APU – SUMINISTRO E INSTALACIÓN DE RED ELÉCTRICA CAL. #12 + TUBERÍA CONDUIT EMT 3/4 PARA FUERZA E ILUMINACIÓN (INCLUYE ACCESORIOS)</t>
  </si>
  <si>
    <t>Unidad: ML</t>
  </si>
  <si>
    <t>Tubería EMT 3/4"</t>
  </si>
  <si>
    <t>Accesorios EMT (uniones, conectores, curvas)</t>
  </si>
  <si>
    <t>Elementos de fijación</t>
  </si>
  <si>
    <t>APU – SUMINISTRO E INSTALACIÓN DE TOMACORRIENTE DOBLE</t>
  </si>
  <si>
    <t>Caja eléctrica y tapa</t>
  </si>
  <si>
    <t>Conectores y accesorios</t>
  </si>
  <si>
    <t>APU – CÁMARA IP MOTORIZADA SENSOR DE IMAGEN 1/2.5</t>
  </si>
  <si>
    <t>Cámara IP motorizada sensor 1/2.5</t>
  </si>
  <si>
    <t>Soporte y accesorios de montaje</t>
  </si>
  <si>
    <t>Conectores y consumibles</t>
  </si>
  <si>
    <t>Técnico CCTV</t>
  </si>
  <si>
    <t>Ayudante técnico</t>
  </si>
  <si>
    <t>Configuración, pruebas y herramienta menor</t>
  </si>
  <si>
    <t>APU – SUMINISTRO E INSTALACIÓN DE CABLE UTP CATEGORÍA 6</t>
  </si>
  <si>
    <t>Cable UTP Categoría 6</t>
  </si>
  <si>
    <t>Conectores, grapas y accesorios</t>
  </si>
  <si>
    <t>Consumibles de instalación</t>
  </si>
  <si>
    <t>Técnico de redes</t>
  </si>
  <si>
    <t>Herramienta menor y certificación</t>
  </si>
  <si>
    <t>APU – SUMINISTRO E INSTALACIÓN TUBERÍA CONDUIT EMT 1/2 (INCLUYE ACCESORIOS)</t>
  </si>
  <si>
    <t>Accesorios EMT (conectores, uniones y curvas)</t>
  </si>
  <si>
    <t>MEMORIA DE CALCULO</t>
  </si>
  <si>
    <t>CONTRATO:</t>
  </si>
  <si>
    <t>CAPITULO:</t>
  </si>
  <si>
    <t>DESCRIPCION</t>
  </si>
  <si>
    <t>ITEM:</t>
  </si>
  <si>
    <t>1,1</t>
  </si>
  <si>
    <t>UNIDAD:</t>
  </si>
  <si>
    <t xml:space="preserve">DESCRIPCIÓN GRÁFICA </t>
  </si>
  <si>
    <t>LOCALIZACIÓN</t>
  </si>
  <si>
    <t>No.ELEM</t>
  </si>
  <si>
    <t>LARGO</t>
  </si>
  <si>
    <t>ANCHO</t>
  </si>
  <si>
    <t>ALTO</t>
  </si>
  <si>
    <t>TOTAL</t>
  </si>
  <si>
    <t>Cae los Samanes</t>
  </si>
  <si>
    <t>puertas</t>
  </si>
  <si>
    <t>Luminarias</t>
  </si>
  <si>
    <t>Tableros</t>
  </si>
  <si>
    <t>Tomacorrientes</t>
  </si>
  <si>
    <t>Area</t>
  </si>
  <si>
    <t>Volumen</t>
  </si>
  <si>
    <t>Escombros de cielo raso y demas</t>
  </si>
  <si>
    <t>salon 1</t>
  </si>
  <si>
    <t>Salones</t>
  </si>
  <si>
    <t>PESO</t>
  </si>
  <si>
    <t>Material electrico</t>
  </si>
  <si>
    <t>Bombillos</t>
  </si>
  <si>
    <t>Tomacorriente</t>
  </si>
  <si>
    <t>Lampara pasillo</t>
  </si>
  <si>
    <t>Lampara aulas</t>
  </si>
  <si>
    <t>Lampara ba;o</t>
  </si>
  <si>
    <t>Red interna Aula</t>
  </si>
  <si>
    <t>Red interna pasillo</t>
  </si>
  <si>
    <t>Red interna ba;o</t>
  </si>
  <si>
    <t>Aula</t>
  </si>
  <si>
    <t xml:space="preserve"> pasillo</t>
  </si>
  <si>
    <t xml:space="preserve"> ba;o</t>
  </si>
  <si>
    <t>Exterior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</si>
</sst>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(\$* #,##0.00_);_(\$* \(#,##0.00\);_(\$* \-??_);_(@_)"/>
    <numFmt numFmtId="165" formatCode="_-&quot;$ &quot;* #,##0.00_-;&quot;-$ &quot;* #,##0.00_-;_-&quot;$ &quot;* \-??_-;_-@_-"/>
    <numFmt numFmtId="166" formatCode="&quot;$ &quot;#,##0.00"/>
    <numFmt numFmtId="167" formatCode="&quot;$ &quot;#,##0"/>
    <numFmt numFmtId="168" formatCode="0.00000%"/>
    <numFmt numFmtId="169" formatCode="0.000"/>
    <numFmt numFmtId="170" formatCode="0.0"/>
    <numFmt numFmtId="171" formatCode="0.0000"/>
    <numFmt numFmtId="172" formatCode="_-[$$-240A]\ * #,##0.00_ ;_-[$$-240A]\ * \-#,##0.00\ ;_-[$$-240A]\ * \-??_ ;_-@_ "/>
    <numFmt numFmtId="173" formatCode="_-* #,##0_-;\-* #,##0_-;_-* \-??_-;_-@_-"/>
    <numFmt numFmtId="174" formatCode="_-* #,##0.00_-;\-* #,##0.00_-;_-* \-??_-;_-@_-"/>
  </numFmts>
  <fonts count="13" x14ac:knownFonts="1">
    <font>
      <sz val="11"/>
      <color theme="1"/>
      <name val="Aptos Narrow"/>
      <family val="2"/>
      <charset val="1"/>
    </font>
    <font>
      <sz val="11"/>
      <color rgb="FF000000"/>
      <name val="Calibri"/>
      <family val="2"/>
      <charset val="204"/>
    </font>
    <font>
      <sz val="10"/>
      <color theme="1"/>
      <name val="Aptos Narrow"/>
      <family val="2"/>
      <charset val="1"/>
    </font>
    <font>
      <b/>
      <sz val="11"/>
      <color theme="1"/>
      <name val="Aptos Narrow"/>
      <family val="2"/>
      <charset val="1"/>
    </font>
    <font>
      <b/>
      <sz val="10"/>
      <color theme="1"/>
      <name val="Aptos Narrow"/>
      <family val="2"/>
      <charset val="1"/>
    </font>
    <font>
      <b/>
      <sz val="12"/>
      <name val="Cambria"/>
      <charset val="1"/>
    </font>
    <font>
      <b/>
      <sz val="11"/>
      <name val="Cambria"/>
      <charset val="1"/>
    </font>
    <font>
      <b/>
      <sz val="11"/>
      <name val="Calibri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0"/>
      <name val="Arial"/>
      <charset val="1"/>
    </font>
    <font>
      <sz val="11"/>
      <color theme="1"/>
      <name val="Aptos Narrow"/>
      <family val="2"/>
      <charset val="1"/>
    </font>
    <font>
      <sz val="11"/>
      <color theme="1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2F8FD"/>
      </patternFill>
    </fill>
    <fill>
      <patternFill patternType="solid">
        <fgColor theme="9" tint="0.79979857783745845"/>
        <bgColor rgb="FFEAFEE9"/>
      </patternFill>
    </fill>
    <fill>
      <patternFill patternType="solid">
        <fgColor theme="2"/>
        <bgColor rgb="FFD9F2D0"/>
      </patternFill>
    </fill>
    <fill>
      <patternFill patternType="solid">
        <fgColor theme="2" tint="-0.249977111117893"/>
        <bgColor rgb="FF3366FF"/>
      </patternFill>
    </fill>
    <fill>
      <patternFill patternType="solid">
        <fgColor theme="2"/>
        <bgColor rgb="FFEBF4FA"/>
      </patternFill>
    </fill>
    <fill>
      <patternFill patternType="solid">
        <fgColor theme="2"/>
        <bgColor rgb="FFF2F8FD"/>
      </patternFill>
    </fill>
  </fills>
  <borders count="25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164" fontId="11" fillId="0" borderId="0"/>
    <xf numFmtId="0" fontId="1" fillId="0" borderId="0"/>
    <xf numFmtId="0" fontId="11" fillId="0" borderId="0"/>
    <xf numFmtId="0" fontId="11" fillId="0" borderId="0"/>
  </cellStyleXfs>
  <cellXfs count="168">
    <xf numFmtId="0" fontId="0" fillId="0" borderId="0" xfId="0"/>
    <xf numFmtId="0" fontId="0" fillId="0" borderId="24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right"/>
    </xf>
    <xf numFmtId="0" fontId="0" fillId="0" borderId="2" xfId="0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172" fontId="0" fillId="0" borderId="2" xfId="0" applyNumberFormat="1" applyBorder="1" applyAlignment="1">
      <alignment horizontal="left"/>
    </xf>
    <xf numFmtId="172" fontId="3" fillId="0" borderId="2" xfId="0" applyNumberFormat="1" applyFont="1" applyBorder="1" applyAlignment="1">
      <alignment horizontal="left"/>
    </xf>
    <xf numFmtId="0" fontId="3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center"/>
    </xf>
    <xf numFmtId="4" fontId="0" fillId="0" borderId="0" xfId="0" applyNumberFormat="1"/>
    <xf numFmtId="165" fontId="0" fillId="0" borderId="0" xfId="0" applyNumberFormat="1" applyAlignment="1">
      <alignment horizontal="right"/>
    </xf>
    <xf numFmtId="166" fontId="0" fillId="0" borderId="0" xfId="0" applyNumberFormat="1"/>
    <xf numFmtId="49" fontId="4" fillId="0" borderId="2" xfId="0" applyNumberFormat="1" applyFont="1" applyBorder="1" applyAlignment="1">
      <alignment horizontal="center" vertical="top"/>
    </xf>
    <xf numFmtId="49" fontId="4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center"/>
    </xf>
    <xf numFmtId="4" fontId="3" fillId="0" borderId="2" xfId="0" applyNumberFormat="1" applyFont="1" applyBorder="1"/>
    <xf numFmtId="165" fontId="3" fillId="0" borderId="2" xfId="0" applyNumberFormat="1" applyFont="1" applyBorder="1" applyAlignment="1">
      <alignment horizontal="right"/>
    </xf>
    <xf numFmtId="166" fontId="3" fillId="0" borderId="2" xfId="0" applyNumberFormat="1" applyFont="1" applyBorder="1"/>
    <xf numFmtId="0" fontId="3" fillId="0" borderId="0" xfId="0" applyFont="1"/>
    <xf numFmtId="49" fontId="2" fillId="0" borderId="2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4" fontId="0" fillId="0" borderId="2" xfId="0" applyNumberFormat="1" applyBorder="1"/>
    <xf numFmtId="166" fontId="0" fillId="0" borderId="2" xfId="0" applyNumberFormat="1" applyBorder="1" applyAlignment="1">
      <alignment horizontal="right"/>
    </xf>
    <xf numFmtId="166" fontId="0" fillId="0" borderId="2" xfId="0" applyNumberFormat="1" applyBorder="1"/>
    <xf numFmtId="167" fontId="0" fillId="0" borderId="0" xfId="0" applyNumberFormat="1"/>
    <xf numFmtId="49" fontId="2" fillId="0" borderId="2" xfId="0" applyNumberFormat="1" applyFont="1" applyBorder="1" applyAlignment="1">
      <alignment horizontal="center" vertical="center"/>
    </xf>
    <xf numFmtId="4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vertical="center"/>
    </xf>
    <xf numFmtId="0" fontId="0" fillId="0" borderId="0" xfId="0" applyAlignment="1">
      <alignment vertical="center"/>
    </xf>
    <xf numFmtId="49" fontId="2" fillId="0" borderId="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vertical="center"/>
    </xf>
    <xf numFmtId="49" fontId="2" fillId="2" borderId="2" xfId="0" applyNumberFormat="1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/>
    </xf>
    <xf numFmtId="4" fontId="0" fillId="2" borderId="2" xfId="0" applyNumberFormat="1" applyFill="1" applyBorder="1"/>
    <xf numFmtId="166" fontId="0" fillId="2" borderId="2" xfId="0" applyNumberFormat="1" applyFill="1" applyBorder="1" applyAlignment="1">
      <alignment horizontal="right"/>
    </xf>
    <xf numFmtId="166" fontId="0" fillId="2" borderId="2" xfId="0" applyNumberFormat="1" applyFill="1" applyBorder="1"/>
    <xf numFmtId="0" fontId="0" fillId="2" borderId="0" xfId="0" applyFill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165" fontId="0" fillId="0" borderId="2" xfId="0" applyNumberFormat="1" applyBorder="1" applyAlignment="1">
      <alignment horizontal="right"/>
    </xf>
    <xf numFmtId="165" fontId="0" fillId="0" borderId="0" xfId="0" applyNumberFormat="1"/>
    <xf numFmtId="49" fontId="4" fillId="0" borderId="2" xfId="0" applyNumberFormat="1" applyFont="1" applyBorder="1" applyAlignment="1">
      <alignment horizontal="right" vertical="top" wrapText="1"/>
    </xf>
    <xf numFmtId="9" fontId="2" fillId="0" borderId="2" xfId="0" applyNumberFormat="1" applyFont="1" applyBorder="1" applyAlignment="1">
      <alignment horizontal="center"/>
    </xf>
    <xf numFmtId="9" fontId="0" fillId="0" borderId="0" xfId="0" applyNumberFormat="1"/>
    <xf numFmtId="168" fontId="0" fillId="0" borderId="0" xfId="0" applyNumberFormat="1"/>
    <xf numFmtId="0" fontId="5" fillId="0" borderId="0" xfId="0" applyFont="1"/>
    <xf numFmtId="0" fontId="0" fillId="0" borderId="2" xfId="0" applyBorder="1"/>
    <xf numFmtId="3" fontId="0" fillId="0" borderId="2" xfId="0" applyNumberFormat="1" applyBorder="1"/>
    <xf numFmtId="0" fontId="6" fillId="0" borderId="2" xfId="0" applyFont="1" applyBorder="1"/>
    <xf numFmtId="0" fontId="7" fillId="0" borderId="0" xfId="0" applyFont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2" xfId="0" applyFont="1" applyBorder="1"/>
    <xf numFmtId="0" fontId="7" fillId="0" borderId="7" xfId="0" applyFont="1" applyBorder="1"/>
    <xf numFmtId="0" fontId="0" fillId="0" borderId="6" xfId="0" applyBorder="1"/>
    <xf numFmtId="167" fontId="0" fillId="0" borderId="2" xfId="0" applyNumberFormat="1" applyBorder="1"/>
    <xf numFmtId="167" fontId="0" fillId="0" borderId="7" xfId="0" applyNumberFormat="1" applyBorder="1"/>
    <xf numFmtId="166" fontId="7" fillId="0" borderId="7" xfId="0" applyNumberFormat="1" applyFont="1" applyBorder="1"/>
    <xf numFmtId="0" fontId="0" fillId="0" borderId="7" xfId="0" applyBorder="1"/>
    <xf numFmtId="169" fontId="0" fillId="0" borderId="2" xfId="0" applyNumberFormat="1" applyBorder="1"/>
    <xf numFmtId="166" fontId="0" fillId="0" borderId="7" xfId="0" applyNumberFormat="1" applyBorder="1"/>
    <xf numFmtId="9" fontId="7" fillId="0" borderId="2" xfId="0" applyNumberFormat="1" applyFont="1" applyBorder="1"/>
    <xf numFmtId="167" fontId="7" fillId="0" borderId="7" xfId="0" applyNumberFormat="1" applyFont="1" applyBorder="1"/>
    <xf numFmtId="9" fontId="0" fillId="0" borderId="2" xfId="0" applyNumberFormat="1" applyBorder="1"/>
    <xf numFmtId="0" fontId="7" fillId="0" borderId="8" xfId="0" applyFont="1" applyBorder="1"/>
    <xf numFmtId="0" fontId="7" fillId="0" borderId="9" xfId="0" applyFont="1" applyBorder="1"/>
    <xf numFmtId="166" fontId="7" fillId="0" borderId="10" xfId="0" applyNumberFormat="1" applyFont="1" applyBorder="1"/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/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2" xfId="0" applyFont="1" applyBorder="1"/>
    <xf numFmtId="0" fontId="8" fillId="0" borderId="7" xfId="0" applyFont="1" applyBorder="1"/>
    <xf numFmtId="9" fontId="8" fillId="0" borderId="2" xfId="0" applyNumberFormat="1" applyFont="1" applyBorder="1"/>
    <xf numFmtId="0" fontId="8" fillId="0" borderId="8" xfId="0" applyFont="1" applyBorder="1"/>
    <xf numFmtId="0" fontId="8" fillId="0" borderId="9" xfId="0" applyFont="1" applyBorder="1"/>
    <xf numFmtId="0" fontId="0" fillId="0" borderId="0" xfId="0" applyAlignment="1">
      <alignment wrapText="1"/>
    </xf>
    <xf numFmtId="166" fontId="8" fillId="0" borderId="7" xfId="0" applyNumberFormat="1" applyFont="1" applyBorder="1"/>
    <xf numFmtId="170" fontId="0" fillId="0" borderId="2" xfId="0" applyNumberFormat="1" applyBorder="1"/>
    <xf numFmtId="167" fontId="8" fillId="0" borderId="7" xfId="0" applyNumberFormat="1" applyFont="1" applyBorder="1"/>
    <xf numFmtId="0" fontId="0" fillId="0" borderId="8" xfId="0" applyBorder="1"/>
    <xf numFmtId="0" fontId="0" fillId="0" borderId="9" xfId="0" applyBorder="1"/>
    <xf numFmtId="166" fontId="0" fillId="0" borderId="10" xfId="0" applyNumberFormat="1" applyBorder="1"/>
    <xf numFmtId="10" fontId="7" fillId="0" borderId="2" xfId="0" applyNumberFormat="1" applyFont="1" applyBorder="1"/>
    <xf numFmtId="165" fontId="0" fillId="0" borderId="7" xfId="0" applyNumberFormat="1" applyBorder="1"/>
    <xf numFmtId="166" fontId="3" fillId="0" borderId="7" xfId="0" applyNumberFormat="1" applyFont="1" applyBorder="1"/>
    <xf numFmtId="0" fontId="3" fillId="0" borderId="8" xfId="0" applyFont="1" applyBorder="1"/>
    <xf numFmtId="0" fontId="3" fillId="0" borderId="9" xfId="0" applyFont="1" applyBorder="1"/>
    <xf numFmtId="166" fontId="3" fillId="0" borderId="10" xfId="0" applyNumberFormat="1" applyFont="1" applyBorder="1"/>
    <xf numFmtId="0" fontId="3" fillId="0" borderId="6" xfId="0" applyFont="1" applyBorder="1"/>
    <xf numFmtId="0" fontId="3" fillId="0" borderId="2" xfId="0" applyFont="1" applyBorder="1"/>
    <xf numFmtId="0" fontId="9" fillId="0" borderId="6" xfId="0" applyFont="1" applyBorder="1"/>
    <xf numFmtId="9" fontId="9" fillId="0" borderId="2" xfId="0" applyNumberFormat="1" applyFont="1" applyBorder="1"/>
    <xf numFmtId="0" fontId="9" fillId="0" borderId="2" xfId="0" applyFont="1" applyBorder="1"/>
    <xf numFmtId="9" fontId="3" fillId="0" borderId="2" xfId="0" applyNumberFormat="1" applyFont="1" applyBorder="1"/>
    <xf numFmtId="167" fontId="3" fillId="0" borderId="7" xfId="0" applyNumberFormat="1" applyFont="1" applyBorder="1"/>
    <xf numFmtId="167" fontId="9" fillId="0" borderId="7" xfId="0" applyNumberFormat="1" applyFont="1" applyBorder="1"/>
    <xf numFmtId="0" fontId="9" fillId="0" borderId="7" xfId="0" applyFont="1" applyBorder="1"/>
    <xf numFmtId="0" fontId="3" fillId="0" borderId="7" xfId="0" applyFont="1" applyBorder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166" fontId="9" fillId="0" borderId="7" xfId="0" applyNumberFormat="1" applyFont="1" applyBorder="1"/>
    <xf numFmtId="165" fontId="3" fillId="0" borderId="0" xfId="0" applyNumberFormat="1" applyFont="1"/>
    <xf numFmtId="171" fontId="0" fillId="0" borderId="2" xfId="0" applyNumberFormat="1" applyBorder="1"/>
    <xf numFmtId="0" fontId="8" fillId="0" borderId="11" xfId="0" applyFont="1" applyBorder="1" applyAlignment="1">
      <alignment wrapText="1"/>
    </xf>
    <xf numFmtId="0" fontId="8" fillId="0" borderId="12" xfId="0" applyFont="1" applyBorder="1"/>
    <xf numFmtId="0" fontId="8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" xfId="0" applyBorder="1"/>
    <xf numFmtId="0" fontId="3" fillId="3" borderId="2" xfId="0" applyFont="1" applyFill="1" applyBorder="1"/>
    <xf numFmtId="172" fontId="0" fillId="0" borderId="2" xfId="0" applyNumberFormat="1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3" fillId="3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2" fontId="0" fillId="0" borderId="19" xfId="0" applyNumberFormat="1" applyBorder="1" applyAlignment="1">
      <alignment horizontal="center"/>
    </xf>
    <xf numFmtId="2" fontId="0" fillId="0" borderId="20" xfId="0" applyNumberFormat="1" applyBorder="1" applyAlignment="1">
      <alignment horizontal="center"/>
    </xf>
    <xf numFmtId="2" fontId="0" fillId="3" borderId="2" xfId="0" applyNumberFormat="1" applyFill="1" applyBorder="1" applyAlignment="1">
      <alignment horizontal="center"/>
    </xf>
    <xf numFmtId="0" fontId="0" fillId="0" borderId="23" xfId="0" applyBorder="1"/>
    <xf numFmtId="0" fontId="0" fillId="0" borderId="0" xfId="0" applyAlignment="1">
      <alignment horizontal="center"/>
    </xf>
    <xf numFmtId="172" fontId="0" fillId="0" borderId="2" xfId="0" applyNumberFormat="1" applyBorder="1" applyAlignment="1">
      <alignment horizontal="center" vertical="center"/>
    </xf>
    <xf numFmtId="173" fontId="0" fillId="0" borderId="2" xfId="0" applyNumberFormat="1" applyBorder="1" applyAlignment="1">
      <alignment horizontal="left"/>
    </xf>
    <xf numFmtId="174" fontId="0" fillId="0" borderId="2" xfId="0" applyNumberFormat="1" applyBorder="1" applyAlignment="1">
      <alignment horizontal="center"/>
    </xf>
    <xf numFmtId="172" fontId="0" fillId="0" borderId="2" xfId="0" applyNumberFormat="1" applyBorder="1" applyAlignment="1">
      <alignment horizontal="left" wrapText="1"/>
    </xf>
    <xf numFmtId="0" fontId="0" fillId="0" borderId="21" xfId="0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left" wrapText="1"/>
    </xf>
    <xf numFmtId="172" fontId="0" fillId="0" borderId="2" xfId="0" applyNumberFormat="1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/>
    </xf>
    <xf numFmtId="49" fontId="2" fillId="6" borderId="2" xfId="0" applyNumberFormat="1" applyFont="1" applyFill="1" applyBorder="1" applyAlignment="1">
      <alignment horizontal="center" vertical="top"/>
    </xf>
    <xf numFmtId="49" fontId="2" fillId="6" borderId="2" xfId="0" applyNumberFormat="1" applyFont="1" applyFill="1" applyBorder="1" applyAlignment="1">
      <alignment horizontal="center" vertical="top" wrapText="1"/>
    </xf>
    <xf numFmtId="0" fontId="2" fillId="6" borderId="2" xfId="0" applyFont="1" applyFill="1" applyBorder="1" applyAlignment="1">
      <alignment horizontal="center"/>
    </xf>
    <xf numFmtId="4" fontId="0" fillId="6" borderId="2" xfId="0" applyNumberFormat="1" applyFill="1" applyBorder="1" applyAlignment="1">
      <alignment horizontal="center"/>
    </xf>
    <xf numFmtId="165" fontId="0" fillId="6" borderId="2" xfId="0" applyNumberFormat="1" applyFill="1" applyBorder="1" applyAlignment="1">
      <alignment horizontal="center"/>
    </xf>
    <xf numFmtId="166" fontId="0" fillId="6" borderId="2" xfId="0" applyNumberFormat="1" applyFill="1" applyBorder="1" applyAlignment="1">
      <alignment horizontal="center"/>
    </xf>
    <xf numFmtId="49" fontId="4" fillId="7" borderId="2" xfId="0" applyNumberFormat="1" applyFont="1" applyFill="1" applyBorder="1" applyAlignment="1">
      <alignment horizontal="center" vertical="top"/>
    </xf>
    <xf numFmtId="49" fontId="4" fillId="7" borderId="2" xfId="0" applyNumberFormat="1" applyFont="1" applyFill="1" applyBorder="1" applyAlignment="1">
      <alignment horizontal="left" vertical="top" wrapText="1"/>
    </xf>
    <xf numFmtId="0" fontId="4" fillId="7" borderId="2" xfId="0" applyFont="1" applyFill="1" applyBorder="1" applyAlignment="1">
      <alignment horizontal="center"/>
    </xf>
    <xf numFmtId="4" fontId="3" fillId="7" borderId="2" xfId="0" applyNumberFormat="1" applyFont="1" applyFill="1" applyBorder="1"/>
    <xf numFmtId="166" fontId="3" fillId="7" borderId="2" xfId="0" applyNumberFormat="1" applyFont="1" applyFill="1" applyBorder="1" applyAlignment="1">
      <alignment horizontal="right"/>
    </xf>
    <xf numFmtId="166" fontId="3" fillId="7" borderId="2" xfId="0" applyNumberFormat="1" applyFont="1" applyFill="1" applyBorder="1"/>
    <xf numFmtId="49" fontId="4" fillId="7" borderId="2" xfId="0" applyNumberFormat="1" applyFont="1" applyFill="1" applyBorder="1" applyAlignment="1">
      <alignment horizontal="right" vertical="top" wrapText="1"/>
    </xf>
    <xf numFmtId="165" fontId="3" fillId="7" borderId="2" xfId="0" applyNumberFormat="1" applyFont="1" applyFill="1" applyBorder="1" applyAlignment="1">
      <alignment horizontal="right"/>
    </xf>
  </cellXfs>
  <cellStyles count="5">
    <cellStyle name="Moneda 2" xfId="1" xr:uid="{00000000-0005-0000-0000-000006000000}"/>
    <cellStyle name="Normal" xfId="0" builtinId="0"/>
    <cellStyle name="Normal 18 2" xfId="2" xr:uid="{00000000-0005-0000-0000-000007000000}"/>
    <cellStyle name="Normal 2" xfId="3" xr:uid="{00000000-0005-0000-0000-000008000000}"/>
    <cellStyle name="Normal 6 3" xfId="4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AFEE9"/>
      <rgbColor rgb="FFCAEEFB"/>
      <rgbColor rgb="FF660066"/>
      <rgbColor rgb="FFFF8080"/>
      <rgbColor rgb="FF0071E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BF4FA"/>
      <rgbColor rgb="FFD9F2D0"/>
      <rgbColor rgb="FFF2F8FD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537840</xdr:colOff>
      <xdr:row>4</xdr:row>
      <xdr:rowOff>112320</xdr:rowOff>
    </xdr:from>
    <xdr:to>
      <xdr:col>18</xdr:col>
      <xdr:colOff>544320</xdr:colOff>
      <xdr:row>26</xdr:row>
      <xdr:rowOff>46080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9378360" y="2026800"/>
          <a:ext cx="10267560" cy="391536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76320</xdr:colOff>
      <xdr:row>0</xdr:row>
      <xdr:rowOff>0</xdr:rowOff>
    </xdr:from>
    <xdr:to>
      <xdr:col>11</xdr:col>
      <xdr:colOff>779760</xdr:colOff>
      <xdr:row>2</xdr:row>
      <xdr:rowOff>145440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021760" y="0"/>
          <a:ext cx="1661760" cy="50724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Users/luism/Downloads/PRESUPUESTO%20ADECUACIONES%20CENTRO%20LOS%20SAMANES%20-con%20mem%20(1).xlsx" TargetMode="External"/><Relationship Id="rId1" Type="http://schemas.openxmlformats.org/officeDocument/2006/relationships/externalLinkPath" Target="/Users/Users/luism/Downloads/PRESUPUESTO%20ADECUACIONES%20CENTRO%20LOS%20SAMANES%20-con%20mem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Memorias"/>
      <sheetName val="Datos"/>
    </sheetNames>
    <sheetDataSet>
      <sheetData sheetId="0">
        <row r="4">
          <cell r="B4" t="str">
            <v>PRELIMINARES</v>
          </cell>
        </row>
        <row r="5">
          <cell r="B5" t="str">
            <v>LOCALIZACIÓN Y REPLANTEO</v>
          </cell>
          <cell r="C5" t="str">
            <v>M2</v>
          </cell>
        </row>
        <row r="6">
          <cell r="A6" t="str">
            <v>1.2</v>
          </cell>
          <cell r="B6" t="str">
            <v>DESMONTE DE CUBIERTA DE FIBROCEMENTO Ó CUBIERTA SIMILAR (INCLUYE TODO LO NECESARIO PARA SU CORRECTA EJECUCION)</v>
          </cell>
          <cell r="C6" t="str">
            <v>M2</v>
          </cell>
        </row>
        <row r="7">
          <cell r="A7" t="str">
            <v>1.3</v>
          </cell>
          <cell r="B7" t="str">
            <v>DESMONTE DE MALLA METALICA BAJO CUBIERTA</v>
          </cell>
          <cell r="C7" t="str">
            <v>M2</v>
          </cell>
        </row>
        <row r="8">
          <cell r="A8" t="str">
            <v>1.4</v>
          </cell>
          <cell r="B8" t="str">
            <v>DESMONTE DE MARCOS Y PUERTAS Y VENTANAS EN CUALQUIER MATERIAL</v>
          </cell>
          <cell r="C8" t="str">
            <v>M2</v>
          </cell>
        </row>
        <row r="9">
          <cell r="A9" t="str">
            <v>1.5</v>
          </cell>
          <cell r="B9" t="str">
            <v>DESMONTE CIELO FALSO EN CUALQUIER MATERIAL</v>
          </cell>
          <cell r="C9" t="str">
            <v>M2</v>
          </cell>
        </row>
        <row r="10">
          <cell r="A10" t="str">
            <v>1.6</v>
          </cell>
          <cell r="B10" t="str">
            <v>DESMONTE DE ESTRUCTURA METALICA DE CUBIERTA</v>
          </cell>
        </row>
        <row r="11">
          <cell r="A11" t="str">
            <v>1.7</v>
          </cell>
          <cell r="B11" t="str">
            <v>DESMONTE DE LUMINARIAS, TABLEROS ELECTRICOS Y APARATOS ELECTRICOS</v>
          </cell>
          <cell r="C11" t="str">
            <v>UND</v>
          </cell>
        </row>
        <row r="12">
          <cell r="A12" t="str">
            <v>1.8</v>
          </cell>
          <cell r="B12" t="str">
            <v>RETIRO DE SOBRANTES, CARGUE, TRANSPORTE Y DISPOSICIÓN FINAL DE ESCOMBROS A SITIO AUTORIZADO</v>
          </cell>
          <cell r="C12" t="str">
            <v>M3</v>
          </cell>
        </row>
        <row r="13">
          <cell r="B13" t="str">
            <v>CONCRETOS</v>
          </cell>
        </row>
        <row r="14">
          <cell r="A14" t="str">
            <v>2.1</v>
          </cell>
          <cell r="B14" t="str">
            <v>ALISTADO PISOS 1:3, E=0.04</v>
          </cell>
          <cell r="C14" t="str">
            <v>M2</v>
          </cell>
        </row>
        <row r="15">
          <cell r="B15" t="str">
            <v>PISOS, ENCHAPES Y GUARDAESCOBAS</v>
          </cell>
        </row>
        <row r="16">
          <cell r="A16" t="str">
            <v>3.1</v>
          </cell>
          <cell r="B16" t="str">
            <v>TABLETA ANTIDESLIZANTE (INCLUYE MORTERO DE PEGA Y BOQUILLA)</v>
          </cell>
          <cell r="C16" t="str">
            <v>M2</v>
          </cell>
        </row>
        <row r="17">
          <cell r="B17" t="str">
            <v>PAÑETE Y PINTURA</v>
          </cell>
        </row>
        <row r="18">
          <cell r="A18" t="str">
            <v>4.1</v>
          </cell>
          <cell r="B18" t="str">
            <v>PAÑETE EN MUROS</v>
          </cell>
          <cell r="C18" t="str">
            <v>M2</v>
          </cell>
        </row>
        <row r="19">
          <cell r="A19" t="str">
            <v>4.2</v>
          </cell>
          <cell r="B19" t="str">
            <v>PINTURA EN MUROS VINILO TIPO 1 INCLUYE RESANES</v>
          </cell>
          <cell r="C19" t="str">
            <v>M2</v>
          </cell>
        </row>
        <row r="20">
          <cell r="A20" t="str">
            <v>4.3</v>
          </cell>
          <cell r="B20" t="str">
            <v>ASEO DE MUROS MEDIANTE LAVADO CON AGUA A PRESION (HIDROLAVADORA) E IMPLEMENTACION DE DETERGENTE BIODEGRADABLE Y GRATAS (CEPILLO)Y CUALQUIER OTRA ACTIVIDAD NECESARIA PARA GARANTIZAR LA ENTREGA EN TOTAL LIMPIEZA DE LA ZONA INCLUYE ANDAMIOS Y TODO LO NECESARIO PARA SU CORRECTA EJECUCION.</v>
          </cell>
          <cell r="C20" t="str">
            <v>M2</v>
          </cell>
        </row>
        <row r="21">
          <cell r="B21" t="str">
            <v>CARPINTERIA METALICA</v>
          </cell>
        </row>
        <row r="22">
          <cell r="A22" t="str">
            <v>5.1</v>
          </cell>
          <cell r="B22" t="str">
            <v>MARCOS PUERTAS LAMINA C.R. C18 - B=80 CM (ANTICORROSIVO - ESMALTE)</v>
          </cell>
          <cell r="C22" t="str">
            <v>UND</v>
          </cell>
        </row>
        <row r="23">
          <cell r="A23" t="str">
            <v>5.2</v>
          </cell>
          <cell r="B23" t="str">
            <v>MALLA BAJO CUBIERTA EN ESTRUCTURA METÁLICA CON MARCOS DOBLES DE ANGULO METÁLICO 6M X 2" X 1/4" CON SOLDADURA CERTIFICADA, MALLA INTERIOR EN ACERO EXPANDIDA DE MENOS DE MÁXIMO 1 PULGADA DE APERTURA CON FIJACIÓN INTERIOR</v>
          </cell>
          <cell r="C23" t="str">
            <v>M2</v>
          </cell>
        </row>
        <row r="24">
          <cell r="A24" t="str">
            <v>5.3</v>
          </cell>
          <cell r="B24" t="str">
            <v>REJA PUERTA DOBLE CON MARCO ANGULO METÁLICO 6M X 2" X 1/4" CON SOLDADURA CERTIFICADA INCLUYE REFORZACIONETO DE LA ESTRUCTURA QUE LA SOPORTA</v>
          </cell>
          <cell r="C24" t="str">
            <v>M2</v>
          </cell>
        </row>
        <row r="25">
          <cell r="B25" t="str">
            <v>CUBIERTA</v>
          </cell>
        </row>
        <row r="26">
          <cell r="A26">
            <v>6.1</v>
          </cell>
          <cell r="B26" t="str">
            <v>SUMINISTRO E INSTALACION TEJA EN FIBROCEMENTO</v>
          </cell>
          <cell r="C26" t="str">
            <v>M2</v>
          </cell>
        </row>
        <row r="27">
          <cell r="A27">
            <v>6.2</v>
          </cell>
          <cell r="B27" t="str">
            <v>SUMINISTRO E INSTALACIÓN CERCHA METALICA PARA CUBIERTA.</v>
          </cell>
          <cell r="C27" t="str">
            <v>ML</v>
          </cell>
        </row>
        <row r="28">
          <cell r="B28" t="str">
            <v>INSTALACIONES ELECTRICAS</v>
          </cell>
        </row>
        <row r="29">
          <cell r="A29" t="str">
            <v>7.1</v>
          </cell>
          <cell r="B29" t="str">
            <v>TRANSPORTE DE CONDUCTOR, TUBERÍA, LUMINARIAS Y ACCESORIOS AL SITIO DE LA OBRA</v>
          </cell>
          <cell r="C29" t="str">
            <v>TON</v>
          </cell>
        </row>
        <row r="30">
          <cell r="A30" t="str">
            <v>7.2</v>
          </cell>
          <cell r="B30" t="str">
            <v>SALIDA EN TUBERIA EMT A LA VISTA PARA LUMINARIAS</v>
          </cell>
          <cell r="C30" t="str">
            <v>UND</v>
          </cell>
        </row>
        <row r="31">
          <cell r="A31" t="str">
            <v>7.3</v>
          </cell>
          <cell r="B31" t="str">
            <v>SALIDA PARA TOMACORRIENTE DOBLE</v>
          </cell>
          <cell r="C31" t="str">
            <v>UND</v>
          </cell>
        </row>
        <row r="32">
          <cell r="A32" t="str">
            <v>7.4</v>
          </cell>
          <cell r="B32" t="str">
            <v>SUMINISTRO E INSTALACIÓN DE LUMINARIA LED HERMETICA 2X18W 3200LM 6500K PASILLO</v>
          </cell>
          <cell r="C32" t="str">
            <v>UND</v>
          </cell>
        </row>
        <row r="33">
          <cell r="A33" t="str">
            <v>7.5</v>
          </cell>
          <cell r="B33" t="str">
            <v>SUMINISTRO E INSTALACIÓN DE LUMINARIA LED HERMETICA 2X18W 3200LM 6500K PASILLOUND4.00153,100.00</v>
          </cell>
          <cell r="C33" t="str">
            <v>UND</v>
          </cell>
        </row>
        <row r="34">
          <cell r="A34" t="str">
            <v>7.6</v>
          </cell>
          <cell r="B34" t="str">
            <v>SUMINISTRO E INSTALACIÓN DE LED PANEL RECTANGULAR 30X120 CM 40W LUZ BLANCA-AULAS</v>
          </cell>
          <cell r="C34" t="str">
            <v>UND</v>
          </cell>
        </row>
        <row r="35">
          <cell r="A35" t="str">
            <v>7.7</v>
          </cell>
          <cell r="B35" t="str">
            <v>SUMINISTRO E INSTALACIÓN DE PANEL LAMPARA BALA PLAFÓN LED SOBREPONER 18W COLOR BLANCO - BAÑO</v>
          </cell>
          <cell r="C35" t="str">
            <v>UND</v>
          </cell>
        </row>
        <row r="36">
          <cell r="A36" t="str">
            <v>7.8</v>
          </cell>
          <cell r="B36" t="str">
            <v>SUMINISTRO E INSTALACION DE RED ELECTRICA CAL #12 + TUBERIA CONDUIT EMT 3/4 PARA FUERZA E ILUMINACION (INCLUYE ACCESORIOS)</v>
          </cell>
          <cell r="C36" t="str">
            <v>ML</v>
          </cell>
        </row>
        <row r="38">
          <cell r="B38" t="str">
            <v>SUMINISTRO E INSTALACIÓN DE TOMACORRIENTE DOBLE</v>
          </cell>
          <cell r="C38" t="str">
            <v>UND</v>
          </cell>
        </row>
        <row r="39">
          <cell r="B39" t="str">
            <v>CCTV CAMARAS DE SEGURIDAD</v>
          </cell>
        </row>
        <row r="41">
          <cell r="B41" t="str">
            <v>CAMARA IP MOTORIZADA SENSOR DE IMAGEN 1,/2,5</v>
          </cell>
          <cell r="C41" t="str">
            <v>UND</v>
          </cell>
        </row>
        <row r="42">
          <cell r="B42" t="str">
            <v>CABLE UTP</v>
          </cell>
          <cell r="C42" t="str">
            <v>ML</v>
          </cell>
        </row>
        <row r="43">
          <cell r="B43" t="str">
            <v>SUMINISTRO INSTALACION TUBERIA CONDUIT EMT 1/2 (INCLUYE ACCESORIOS)</v>
          </cell>
          <cell r="C43" t="str">
            <v>ML</v>
          </cell>
        </row>
      </sheetData>
      <sheetData sheetId="1"/>
      <sheetData sheetId="2">
        <row r="1">
          <cell r="B1" t="str">
            <v>PPTO "CAE LOS SAMANES"</v>
          </cell>
        </row>
        <row r="2">
          <cell r="B2" t="str">
            <v>Contrato</v>
          </cell>
        </row>
        <row r="3">
          <cell r="B3" t="str">
            <v>LUIS MIGUEL SUAZA BAHAMON</v>
          </cell>
        </row>
        <row r="4">
          <cell r="B4" t="str">
            <v>Contratista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1"/>
  <sheetViews>
    <sheetView showGridLines="0" tabSelected="1" view="pageBreakPreview" topLeftCell="A30" zoomScale="90" zoomScaleNormal="130" zoomScaleSheetLayoutView="90" zoomScalePageLayoutView="85" workbookViewId="0">
      <selection activeCell="D10" sqref="D10"/>
    </sheetView>
  </sheetViews>
  <sheetFormatPr baseColWidth="10" defaultColWidth="10.5703125" defaultRowHeight="15" x14ac:dyDescent="0.25"/>
  <cols>
    <col min="1" max="1" width="5.140625" style="13" customWidth="1"/>
    <col min="2" max="2" width="55.7109375" style="14" customWidth="1"/>
    <col min="3" max="3" width="8" style="15" customWidth="1"/>
    <col min="4" max="4" width="10" style="16" customWidth="1"/>
    <col min="5" max="5" width="18.7109375" style="17" customWidth="1"/>
    <col min="6" max="6" width="19.7109375" style="18" customWidth="1"/>
    <col min="8" max="8" width="14" customWidth="1"/>
    <col min="9" max="9" width="17" customWidth="1"/>
    <col min="10" max="10" width="20.85546875" customWidth="1"/>
    <col min="11" max="11" width="14.28515625" customWidth="1"/>
    <col min="12" max="12" width="16.28515625" customWidth="1"/>
  </cols>
  <sheetData>
    <row r="1" spans="1:11" ht="14.25" customHeight="1" x14ac:dyDescent="0.25">
      <c r="A1" s="152" t="s">
        <v>0</v>
      </c>
      <c r="B1" s="152"/>
      <c r="C1" s="152"/>
      <c r="D1" s="152"/>
      <c r="E1" s="152"/>
      <c r="F1" s="152"/>
    </row>
    <row r="2" spans="1:11" ht="14.25" customHeight="1" x14ac:dyDescent="0.25">
      <c r="A2" s="152"/>
      <c r="B2" s="152"/>
      <c r="C2" s="152"/>
      <c r="D2" s="152"/>
      <c r="E2" s="152"/>
      <c r="F2" s="152"/>
    </row>
    <row r="3" spans="1:11" ht="14.25" customHeight="1" x14ac:dyDescent="0.25">
      <c r="A3" s="153" t="s">
        <v>1</v>
      </c>
      <c r="B3" s="153"/>
      <c r="C3" s="153"/>
      <c r="D3" s="153"/>
      <c r="E3" s="153"/>
      <c r="F3" s="153"/>
    </row>
    <row r="4" spans="1:11" ht="14.25" customHeight="1" x14ac:dyDescent="0.25">
      <c r="A4" s="154" t="s">
        <v>2</v>
      </c>
      <c r="B4" s="155" t="s">
        <v>3</v>
      </c>
      <c r="C4" s="156" t="s">
        <v>4</v>
      </c>
      <c r="D4" s="157" t="s">
        <v>5</v>
      </c>
      <c r="E4" s="158" t="s">
        <v>6</v>
      </c>
      <c r="F4" s="159" t="s">
        <v>7</v>
      </c>
    </row>
    <row r="5" spans="1:11" s="25" customFormat="1" ht="14.25" customHeight="1" x14ac:dyDescent="0.25">
      <c r="A5" s="19" t="s">
        <v>8</v>
      </c>
      <c r="B5" s="20" t="s">
        <v>9</v>
      </c>
      <c r="C5" s="21"/>
      <c r="D5" s="22"/>
      <c r="E5" s="23"/>
      <c r="F5" s="24">
        <f>ROUND(SUM(F6:F13),2)</f>
        <v>40045910.479999997</v>
      </c>
    </row>
    <row r="6" spans="1:11" ht="14.25" customHeight="1" x14ac:dyDescent="0.25">
      <c r="A6" s="26" t="s">
        <v>10</v>
      </c>
      <c r="B6" s="27" t="s">
        <v>11</v>
      </c>
      <c r="C6" s="28" t="s">
        <v>12</v>
      </c>
      <c r="D6" s="29">
        <v>466.55</v>
      </c>
      <c r="E6" s="30">
        <f>+'1.1'!E31</f>
        <v>7232.58</v>
      </c>
      <c r="F6" s="31">
        <f t="shared" ref="F6:F13" si="0">ROUND(D6*E6,2)</f>
        <v>3374360.2</v>
      </c>
      <c r="H6" s="18"/>
      <c r="I6" s="18"/>
      <c r="K6" s="32"/>
    </row>
    <row r="7" spans="1:11" ht="27" customHeight="1" x14ac:dyDescent="0.25">
      <c r="A7" s="26" t="s">
        <v>13</v>
      </c>
      <c r="B7" s="27" t="s">
        <v>14</v>
      </c>
      <c r="C7" s="28" t="s">
        <v>12</v>
      </c>
      <c r="D7" s="29">
        <v>575</v>
      </c>
      <c r="E7" s="30">
        <f>+'1.2'!E31</f>
        <v>30778.26</v>
      </c>
      <c r="F7" s="31">
        <f t="shared" si="0"/>
        <v>17697499.5</v>
      </c>
      <c r="H7" s="18"/>
      <c r="I7" s="18"/>
      <c r="K7" s="32"/>
    </row>
    <row r="8" spans="1:11" ht="14.25" customHeight="1" x14ac:dyDescent="0.25">
      <c r="A8" s="26" t="s">
        <v>15</v>
      </c>
      <c r="B8" s="27" t="s">
        <v>16</v>
      </c>
      <c r="C8" s="28" t="s">
        <v>12</v>
      </c>
      <c r="D8" s="29">
        <v>320</v>
      </c>
      <c r="E8" s="30">
        <f>+'1.3'!E31</f>
        <v>37867.57</v>
      </c>
      <c r="F8" s="31">
        <f t="shared" si="0"/>
        <v>12117622.4</v>
      </c>
      <c r="H8" s="18"/>
      <c r="I8" s="18"/>
      <c r="K8" s="32"/>
    </row>
    <row r="9" spans="1:11" s="37" customFormat="1" ht="30" customHeight="1" x14ac:dyDescent="0.25">
      <c r="A9" s="33" t="s">
        <v>17</v>
      </c>
      <c r="B9" s="27" t="s">
        <v>18</v>
      </c>
      <c r="C9" s="28" t="s">
        <v>12</v>
      </c>
      <c r="D9" s="34">
        <v>13.5</v>
      </c>
      <c r="E9" s="35">
        <f>+'1.4'!E31</f>
        <v>56143.56</v>
      </c>
      <c r="F9" s="36">
        <f t="shared" si="0"/>
        <v>757938.06</v>
      </c>
      <c r="H9" s="18"/>
      <c r="I9" s="18"/>
      <c r="K9" s="32"/>
    </row>
    <row r="10" spans="1:11" ht="14.25" customHeight="1" x14ac:dyDescent="0.25">
      <c r="A10" s="26" t="s">
        <v>19</v>
      </c>
      <c r="B10" s="27" t="s">
        <v>20</v>
      </c>
      <c r="C10" s="28" t="s">
        <v>12</v>
      </c>
      <c r="D10" s="29">
        <v>45.18</v>
      </c>
      <c r="E10" s="30">
        <f>+'1.5'!E31</f>
        <v>22749.02</v>
      </c>
      <c r="F10" s="31">
        <f t="shared" si="0"/>
        <v>1027800.72</v>
      </c>
      <c r="H10" s="18"/>
      <c r="I10" s="18"/>
      <c r="K10" s="32"/>
    </row>
    <row r="11" spans="1:11" ht="14.25" customHeight="1" x14ac:dyDescent="0.25">
      <c r="A11" s="26" t="s">
        <v>21</v>
      </c>
      <c r="B11" s="27" t="s">
        <v>22</v>
      </c>
      <c r="C11" s="28" t="s">
        <v>12</v>
      </c>
      <c r="D11" s="29">
        <v>80</v>
      </c>
      <c r="E11" s="30">
        <f>+'1.6'!E31</f>
        <v>19531.25</v>
      </c>
      <c r="F11" s="31">
        <f t="shared" si="0"/>
        <v>1562500</v>
      </c>
      <c r="H11" s="18"/>
      <c r="I11" s="18"/>
      <c r="K11" s="32"/>
    </row>
    <row r="12" spans="1:11" ht="27" customHeight="1" x14ac:dyDescent="0.25">
      <c r="A12" s="26" t="s">
        <v>23</v>
      </c>
      <c r="B12" s="27" t="s">
        <v>24</v>
      </c>
      <c r="C12" s="28" t="s">
        <v>25</v>
      </c>
      <c r="D12" s="29">
        <v>32</v>
      </c>
      <c r="E12" s="30">
        <f>+'1.7'!E31</f>
        <v>30760.61</v>
      </c>
      <c r="F12" s="31">
        <f t="shared" si="0"/>
        <v>984339.52</v>
      </c>
      <c r="H12" s="18"/>
      <c r="I12" s="18"/>
      <c r="K12" s="32"/>
    </row>
    <row r="13" spans="1:11" ht="41.25" customHeight="1" x14ac:dyDescent="0.25">
      <c r="A13" s="26" t="s">
        <v>26</v>
      </c>
      <c r="B13" s="27" t="s">
        <v>27</v>
      </c>
      <c r="C13" s="28" t="s">
        <v>28</v>
      </c>
      <c r="D13" s="29">
        <v>24</v>
      </c>
      <c r="E13" s="30">
        <f>+'1.8'!E36</f>
        <v>105160.42</v>
      </c>
      <c r="F13" s="31">
        <f t="shared" si="0"/>
        <v>2523850.08</v>
      </c>
      <c r="H13" s="18"/>
      <c r="I13" s="18"/>
      <c r="K13" s="32"/>
    </row>
    <row r="14" spans="1:11" ht="14.25" customHeight="1" x14ac:dyDescent="0.25">
      <c r="A14" s="26"/>
      <c r="B14" s="38"/>
      <c r="C14" s="28"/>
      <c r="D14" s="29"/>
      <c r="E14" s="30"/>
      <c r="F14" s="31"/>
      <c r="H14" s="18"/>
      <c r="I14" s="18"/>
      <c r="K14" s="32"/>
    </row>
    <row r="15" spans="1:11" ht="14.25" customHeight="1" x14ac:dyDescent="0.25">
      <c r="A15" s="160" t="s">
        <v>29</v>
      </c>
      <c r="B15" s="161" t="s">
        <v>30</v>
      </c>
      <c r="C15" s="162"/>
      <c r="D15" s="163"/>
      <c r="E15" s="164"/>
      <c r="F15" s="165">
        <f>ROUND(SUM(F16:F16),2)</f>
        <v>1226885.04</v>
      </c>
      <c r="H15" s="18"/>
      <c r="I15" s="18"/>
      <c r="K15" s="32"/>
    </row>
    <row r="16" spans="1:11" ht="14.25" customHeight="1" x14ac:dyDescent="0.25">
      <c r="A16" s="26" t="s">
        <v>31</v>
      </c>
      <c r="B16" s="39" t="s">
        <v>32</v>
      </c>
      <c r="C16" s="28" t="s">
        <v>12</v>
      </c>
      <c r="D16" s="29">
        <v>36</v>
      </c>
      <c r="E16" s="30">
        <f>+'2.1'!E31</f>
        <v>34080.14</v>
      </c>
      <c r="F16" s="31">
        <f>ROUND(D16*E16,2)</f>
        <v>1226885.04</v>
      </c>
      <c r="H16" s="18"/>
      <c r="I16" s="18"/>
      <c r="K16" s="32"/>
    </row>
    <row r="17" spans="1:11" ht="14.25" customHeight="1" x14ac:dyDescent="0.25">
      <c r="A17" s="26"/>
      <c r="B17" s="38"/>
      <c r="C17" s="28"/>
      <c r="D17" s="29"/>
      <c r="E17" s="30"/>
      <c r="F17" s="31"/>
      <c r="H17" s="18"/>
      <c r="I17" s="18"/>
      <c r="K17" s="32"/>
    </row>
    <row r="18" spans="1:11" ht="14.25" customHeight="1" x14ac:dyDescent="0.25">
      <c r="A18" s="160" t="s">
        <v>33</v>
      </c>
      <c r="B18" s="161" t="s">
        <v>34</v>
      </c>
      <c r="C18" s="162"/>
      <c r="D18" s="163"/>
      <c r="E18" s="164"/>
      <c r="F18" s="165">
        <f>ROUND(SUM(F19:F19),2)</f>
        <v>3003563.88</v>
      </c>
      <c r="H18" s="18"/>
      <c r="I18" s="18"/>
      <c r="K18" s="32"/>
    </row>
    <row r="19" spans="1:11" ht="14.25" customHeight="1" x14ac:dyDescent="0.25">
      <c r="A19" s="26" t="s">
        <v>35</v>
      </c>
      <c r="B19" s="27" t="s">
        <v>36</v>
      </c>
      <c r="C19" s="28" t="s">
        <v>12</v>
      </c>
      <c r="D19" s="29">
        <v>36</v>
      </c>
      <c r="E19" s="30">
        <f>+'3.1'!E32</f>
        <v>83432.33</v>
      </c>
      <c r="F19" s="31">
        <f>ROUND(D19*E19,2)</f>
        <v>3003563.88</v>
      </c>
      <c r="H19" s="18"/>
      <c r="I19" s="18"/>
      <c r="K19" s="32"/>
    </row>
    <row r="20" spans="1:11" ht="14.25" customHeight="1" x14ac:dyDescent="0.25">
      <c r="A20" s="26"/>
      <c r="B20" s="38"/>
      <c r="C20" s="28"/>
      <c r="D20" s="29"/>
      <c r="E20" s="30"/>
      <c r="F20" s="31"/>
      <c r="H20" s="18"/>
      <c r="I20" s="18"/>
      <c r="K20" s="32"/>
    </row>
    <row r="21" spans="1:11" ht="14.25" customHeight="1" x14ac:dyDescent="0.25">
      <c r="A21" s="160" t="s">
        <v>37</v>
      </c>
      <c r="B21" s="161" t="s">
        <v>38</v>
      </c>
      <c r="C21" s="162"/>
      <c r="D21" s="163"/>
      <c r="E21" s="164"/>
      <c r="F21" s="165">
        <f>ROUND(SUM(F22:F24),2)</f>
        <v>62003786.299999997</v>
      </c>
      <c r="H21" s="18"/>
      <c r="I21" s="18"/>
      <c r="K21" s="32"/>
    </row>
    <row r="22" spans="1:11" s="46" customFormat="1" ht="14.25" customHeight="1" x14ac:dyDescent="0.25">
      <c r="A22" s="40" t="s">
        <v>39</v>
      </c>
      <c r="B22" s="41" t="s">
        <v>40</v>
      </c>
      <c r="C22" s="42" t="s">
        <v>12</v>
      </c>
      <c r="D22" s="43">
        <v>90</v>
      </c>
      <c r="E22" s="44">
        <f>+'4.1'!E32</f>
        <v>47292.62</v>
      </c>
      <c r="F22" s="45">
        <f>ROUND(D22*E22,2)</f>
        <v>4256335.8</v>
      </c>
      <c r="H22" s="18"/>
      <c r="I22" s="18"/>
      <c r="K22" s="32"/>
    </row>
    <row r="23" spans="1:11" ht="14.25" customHeight="1" x14ac:dyDescent="0.25">
      <c r="A23" s="26" t="s">
        <v>41</v>
      </c>
      <c r="B23" s="27" t="s">
        <v>42</v>
      </c>
      <c r="C23" s="28" t="s">
        <v>12</v>
      </c>
      <c r="D23" s="29">
        <v>950</v>
      </c>
      <c r="E23" s="30">
        <f>+'4.2'!E32</f>
        <v>48625.69</v>
      </c>
      <c r="F23" s="31">
        <f>ROUND(D23*E23,2)</f>
        <v>46194405.5</v>
      </c>
      <c r="H23" s="18"/>
      <c r="I23" s="18"/>
      <c r="K23" s="32"/>
    </row>
    <row r="24" spans="1:11" s="37" customFormat="1" ht="82.5" customHeight="1" x14ac:dyDescent="0.25">
      <c r="A24" s="33" t="s">
        <v>43</v>
      </c>
      <c r="B24" s="27" t="s">
        <v>44</v>
      </c>
      <c r="C24" s="47" t="s">
        <v>12</v>
      </c>
      <c r="D24" s="34">
        <v>950</v>
      </c>
      <c r="E24" s="35">
        <f>+'4.3'!E35</f>
        <v>12161.1</v>
      </c>
      <c r="F24" s="36">
        <f>ROUND(D24*E24,2)</f>
        <v>11553045</v>
      </c>
      <c r="H24" s="18"/>
      <c r="I24" s="18"/>
      <c r="K24" s="32"/>
    </row>
    <row r="25" spans="1:11" ht="14.25" customHeight="1" x14ac:dyDescent="0.25">
      <c r="A25" s="26"/>
      <c r="B25" s="38"/>
      <c r="C25" s="28"/>
      <c r="D25" s="29"/>
      <c r="E25" s="30"/>
      <c r="F25" s="31"/>
      <c r="H25" s="18"/>
      <c r="I25" s="18"/>
      <c r="K25" s="32"/>
    </row>
    <row r="26" spans="1:11" ht="14.25" customHeight="1" x14ac:dyDescent="0.25">
      <c r="A26" s="160" t="s">
        <v>45</v>
      </c>
      <c r="B26" s="161" t="s">
        <v>46</v>
      </c>
      <c r="C26" s="162"/>
      <c r="D26" s="163"/>
      <c r="E26" s="164"/>
      <c r="F26" s="165">
        <f>ROUND(SUM(F27:F29),2)</f>
        <v>67491986.349999994</v>
      </c>
      <c r="H26" s="18"/>
      <c r="I26" s="18"/>
      <c r="K26" s="32"/>
    </row>
    <row r="27" spans="1:11" ht="27" customHeight="1" x14ac:dyDescent="0.25">
      <c r="A27" s="26" t="s">
        <v>47</v>
      </c>
      <c r="B27" s="27" t="s">
        <v>48</v>
      </c>
      <c r="C27" s="28" t="s">
        <v>25</v>
      </c>
      <c r="D27" s="29">
        <v>3</v>
      </c>
      <c r="E27" s="30">
        <f>+'5.1'!E34</f>
        <v>196049.85</v>
      </c>
      <c r="F27" s="31">
        <f>ROUND(D27*E27,2)</f>
        <v>588149.55000000005</v>
      </c>
      <c r="H27" s="18"/>
      <c r="I27" s="18"/>
      <c r="K27" s="32"/>
    </row>
    <row r="28" spans="1:11" ht="54.75" customHeight="1" x14ac:dyDescent="0.25">
      <c r="A28" s="26" t="s">
        <v>49</v>
      </c>
      <c r="B28" s="27" t="s">
        <v>50</v>
      </c>
      <c r="C28" s="28" t="s">
        <v>12</v>
      </c>
      <c r="D28" s="29">
        <v>180</v>
      </c>
      <c r="E28" s="30">
        <f>+'5.2'!E37</f>
        <v>355842.34</v>
      </c>
      <c r="F28" s="31">
        <f>ROUND(D28*E28,2)</f>
        <v>64051621.200000003</v>
      </c>
      <c r="H28" s="18"/>
      <c r="I28" s="18"/>
      <c r="K28" s="32"/>
    </row>
    <row r="29" spans="1:11" ht="41.25" customHeight="1" x14ac:dyDescent="0.25">
      <c r="A29" s="26" t="s">
        <v>51</v>
      </c>
      <c r="B29" s="27" t="s">
        <v>52</v>
      </c>
      <c r="C29" s="28" t="s">
        <v>12</v>
      </c>
      <c r="D29" s="29">
        <v>8</v>
      </c>
      <c r="E29" s="30">
        <f>+'5.3'!E39</f>
        <v>356526.95</v>
      </c>
      <c r="F29" s="31">
        <f>ROUND(D29*E29,2)</f>
        <v>2852215.6</v>
      </c>
      <c r="H29" s="18"/>
      <c r="I29" s="18"/>
      <c r="K29" s="32"/>
    </row>
    <row r="30" spans="1:11" ht="14.25" customHeight="1" x14ac:dyDescent="0.25">
      <c r="A30" s="26"/>
      <c r="B30" s="38"/>
      <c r="C30" s="28"/>
      <c r="D30" s="29"/>
      <c r="E30" s="30"/>
      <c r="F30" s="31"/>
      <c r="H30" s="18"/>
      <c r="I30" s="18"/>
      <c r="K30" s="32"/>
    </row>
    <row r="31" spans="1:11" ht="14.25" customHeight="1" x14ac:dyDescent="0.25">
      <c r="A31" s="160" t="s">
        <v>53</v>
      </c>
      <c r="B31" s="161" t="s">
        <v>54</v>
      </c>
      <c r="C31" s="162"/>
      <c r="D31" s="163"/>
      <c r="E31" s="164"/>
      <c r="F31" s="165">
        <f>ROUND(SUM(F32:F33),2)</f>
        <v>76083570.200000003</v>
      </c>
      <c r="H31" s="18"/>
      <c r="I31" s="18"/>
      <c r="K31" s="32"/>
    </row>
    <row r="32" spans="1:11" ht="14.25" customHeight="1" x14ac:dyDescent="0.25">
      <c r="A32" s="26" t="s">
        <v>55</v>
      </c>
      <c r="B32" s="27" t="s">
        <v>56</v>
      </c>
      <c r="C32" s="28" t="s">
        <v>12</v>
      </c>
      <c r="D32" s="29">
        <v>575</v>
      </c>
      <c r="E32" s="30">
        <f>+'6.1'!E33</f>
        <v>97859.08</v>
      </c>
      <c r="F32" s="31">
        <f>ROUND(D32*E32,2)</f>
        <v>56268971</v>
      </c>
      <c r="H32" s="18"/>
      <c r="I32" s="18"/>
      <c r="K32" s="32"/>
    </row>
    <row r="33" spans="1:11" ht="14.25" customHeight="1" x14ac:dyDescent="0.25">
      <c r="A33" s="26" t="s">
        <v>57</v>
      </c>
      <c r="B33" s="27" t="s">
        <v>58</v>
      </c>
      <c r="C33" s="28" t="s">
        <v>12</v>
      </c>
      <c r="D33" s="29">
        <v>80</v>
      </c>
      <c r="E33" s="30">
        <f>+'6.2'!E37</f>
        <v>247682.49</v>
      </c>
      <c r="F33" s="31">
        <f>ROUND(D33*E33,2)</f>
        <v>19814599.199999999</v>
      </c>
      <c r="H33" s="18"/>
      <c r="I33" s="18"/>
      <c r="K33" s="32"/>
    </row>
    <row r="34" spans="1:11" ht="14.25" customHeight="1" x14ac:dyDescent="0.25">
      <c r="A34" s="26"/>
      <c r="B34" s="38"/>
      <c r="C34" s="28"/>
      <c r="D34" s="29"/>
      <c r="E34" s="30"/>
      <c r="F34" s="31"/>
      <c r="H34" s="18"/>
      <c r="I34" s="18"/>
      <c r="K34" s="32"/>
    </row>
    <row r="35" spans="1:11" ht="14.25" customHeight="1" x14ac:dyDescent="0.25">
      <c r="A35" s="160" t="s">
        <v>59</v>
      </c>
      <c r="B35" s="161" t="s">
        <v>60</v>
      </c>
      <c r="C35" s="162"/>
      <c r="D35" s="163"/>
      <c r="E35" s="164"/>
      <c r="F35" s="165">
        <f>ROUND(SUM(F36:F44),2)</f>
        <v>11425370.5</v>
      </c>
      <c r="H35" s="18"/>
      <c r="I35" s="18"/>
      <c r="K35" s="32"/>
    </row>
    <row r="36" spans="1:11" ht="27" customHeight="1" x14ac:dyDescent="0.25">
      <c r="A36" s="26" t="s">
        <v>61</v>
      </c>
      <c r="B36" s="48" t="s">
        <v>62</v>
      </c>
      <c r="C36" s="28" t="s">
        <v>63</v>
      </c>
      <c r="D36" s="29">
        <v>0.3</v>
      </c>
      <c r="E36" s="30">
        <f>+'7.1'!E30</f>
        <v>437320.52</v>
      </c>
      <c r="F36" s="31">
        <f t="shared" ref="F36:F44" si="1">ROUND(D36*E36,2)</f>
        <v>131196.16</v>
      </c>
      <c r="H36" s="18"/>
      <c r="I36" s="18"/>
      <c r="K36" s="32"/>
    </row>
    <row r="37" spans="1:11" ht="14.25" customHeight="1" x14ac:dyDescent="0.25">
      <c r="A37" s="26" t="s">
        <v>64</v>
      </c>
      <c r="B37" s="48" t="s">
        <v>65</v>
      </c>
      <c r="C37" s="28" t="s">
        <v>25</v>
      </c>
      <c r="D37" s="29">
        <v>4</v>
      </c>
      <c r="E37" s="30">
        <f>+'7.2'!E34</f>
        <v>127249.5</v>
      </c>
      <c r="F37" s="31">
        <f t="shared" si="1"/>
        <v>508998</v>
      </c>
      <c r="H37" s="18"/>
      <c r="I37" s="18"/>
      <c r="K37" s="32"/>
    </row>
    <row r="38" spans="1:11" ht="14.25" customHeight="1" x14ac:dyDescent="0.25">
      <c r="A38" s="26" t="s">
        <v>66</v>
      </c>
      <c r="B38" s="48" t="s">
        <v>67</v>
      </c>
      <c r="C38" s="28" t="s">
        <v>25</v>
      </c>
      <c r="D38" s="29">
        <v>3</v>
      </c>
      <c r="E38" s="30">
        <f>+'7.3'!E34</f>
        <v>84930.49</v>
      </c>
      <c r="F38" s="31">
        <f t="shared" si="1"/>
        <v>254791.47</v>
      </c>
      <c r="H38" s="18"/>
      <c r="I38" s="18"/>
      <c r="K38" s="32"/>
    </row>
    <row r="39" spans="1:11" ht="27" customHeight="1" x14ac:dyDescent="0.25">
      <c r="A39" s="26" t="s">
        <v>68</v>
      </c>
      <c r="B39" s="48" t="s">
        <v>69</v>
      </c>
      <c r="C39" s="28" t="s">
        <v>25</v>
      </c>
      <c r="D39" s="29">
        <v>5</v>
      </c>
      <c r="E39" s="30">
        <f>+'7.4'!E33</f>
        <v>281000.44</v>
      </c>
      <c r="F39" s="31">
        <f t="shared" si="1"/>
        <v>1405002.2</v>
      </c>
      <c r="H39" s="18"/>
      <c r="I39" s="18"/>
      <c r="K39" s="32"/>
    </row>
    <row r="40" spans="1:11" ht="27" customHeight="1" x14ac:dyDescent="0.25">
      <c r="A40" s="26" t="s">
        <v>70</v>
      </c>
      <c r="B40" s="48" t="s">
        <v>71</v>
      </c>
      <c r="C40" s="28" t="s">
        <v>25</v>
      </c>
      <c r="D40" s="29">
        <v>4</v>
      </c>
      <c r="E40" s="30">
        <f>+'7.5'!E33</f>
        <v>149920.97</v>
      </c>
      <c r="F40" s="31">
        <f t="shared" si="1"/>
        <v>599683.88</v>
      </c>
      <c r="H40" s="18"/>
      <c r="I40" s="18"/>
      <c r="K40" s="32"/>
    </row>
    <row r="41" spans="1:11" ht="27" customHeight="1" x14ac:dyDescent="0.25">
      <c r="A41" s="26" t="s">
        <v>72</v>
      </c>
      <c r="B41" s="48" t="s">
        <v>73</v>
      </c>
      <c r="C41" s="28" t="s">
        <v>25</v>
      </c>
      <c r="D41" s="29">
        <v>3</v>
      </c>
      <c r="E41" s="30">
        <f>+'7.6'!E34</f>
        <v>125724.64</v>
      </c>
      <c r="F41" s="31">
        <f t="shared" si="1"/>
        <v>377173.92</v>
      </c>
      <c r="H41" s="18"/>
      <c r="I41" s="18"/>
      <c r="K41" s="32"/>
    </row>
    <row r="42" spans="1:11" ht="27" customHeight="1" x14ac:dyDescent="0.25">
      <c r="A42" s="26" t="s">
        <v>74</v>
      </c>
      <c r="B42" s="48" t="s">
        <v>75</v>
      </c>
      <c r="C42" s="28" t="s">
        <v>25</v>
      </c>
      <c r="D42" s="29">
        <v>1</v>
      </c>
      <c r="E42" s="30">
        <f>+'7.7'!E34</f>
        <v>132002.15</v>
      </c>
      <c r="F42" s="31">
        <f t="shared" si="1"/>
        <v>132002.15</v>
      </c>
      <c r="H42" s="18"/>
      <c r="I42" s="18"/>
      <c r="K42" s="32"/>
    </row>
    <row r="43" spans="1:11" ht="41.25" customHeight="1" x14ac:dyDescent="0.25">
      <c r="A43" s="26" t="s">
        <v>76</v>
      </c>
      <c r="B43" s="48" t="s">
        <v>77</v>
      </c>
      <c r="C43" s="28" t="s">
        <v>78</v>
      </c>
      <c r="D43" s="29">
        <v>120</v>
      </c>
      <c r="E43" s="30">
        <f>+'7.8'!E34</f>
        <v>65930.5</v>
      </c>
      <c r="F43" s="31">
        <f t="shared" si="1"/>
        <v>7911660</v>
      </c>
      <c r="H43" s="18"/>
      <c r="I43" s="18"/>
      <c r="K43" s="32"/>
    </row>
    <row r="44" spans="1:11" ht="14.25" customHeight="1" x14ac:dyDescent="0.25">
      <c r="A44" s="26" t="s">
        <v>79</v>
      </c>
      <c r="B44" s="48" t="s">
        <v>80</v>
      </c>
      <c r="C44" s="28" t="s">
        <v>25</v>
      </c>
      <c r="D44" s="29">
        <v>3</v>
      </c>
      <c r="E44" s="30">
        <f>+'7.9'!E34</f>
        <v>34954.239999999998</v>
      </c>
      <c r="F44" s="31">
        <f t="shared" si="1"/>
        <v>104862.72</v>
      </c>
      <c r="H44" s="18"/>
      <c r="I44" s="18"/>
      <c r="K44" s="32"/>
    </row>
    <row r="45" spans="1:11" ht="14.25" customHeight="1" x14ac:dyDescent="0.25">
      <c r="A45" s="26"/>
      <c r="B45" s="38"/>
      <c r="C45" s="28"/>
      <c r="D45" s="29"/>
      <c r="E45" s="30"/>
      <c r="F45" s="31"/>
      <c r="H45" s="18"/>
      <c r="I45" s="18"/>
      <c r="K45" s="32"/>
    </row>
    <row r="46" spans="1:11" ht="14.25" customHeight="1" x14ac:dyDescent="0.25">
      <c r="A46" s="160" t="s">
        <v>81</v>
      </c>
      <c r="B46" s="161" t="s">
        <v>82</v>
      </c>
      <c r="C46" s="162"/>
      <c r="D46" s="163"/>
      <c r="E46" s="164"/>
      <c r="F46" s="165">
        <f>ROUND(SUM(F47:F49),2)</f>
        <v>7985774.0800000001</v>
      </c>
      <c r="H46" s="18"/>
      <c r="I46" s="18"/>
      <c r="K46" s="32"/>
    </row>
    <row r="47" spans="1:11" ht="14.25" customHeight="1" x14ac:dyDescent="0.25">
      <c r="A47" s="26" t="s">
        <v>83</v>
      </c>
      <c r="B47" s="27" t="s">
        <v>84</v>
      </c>
      <c r="C47" s="28" t="s">
        <v>25</v>
      </c>
      <c r="D47" s="29">
        <v>4</v>
      </c>
      <c r="E47" s="30">
        <f>+'8.1'!E33</f>
        <v>349793.17</v>
      </c>
      <c r="F47" s="31">
        <f>ROUND(D47*E47,2)</f>
        <v>1399172.68</v>
      </c>
      <c r="H47" s="18"/>
      <c r="I47" s="18"/>
      <c r="K47" s="32"/>
    </row>
    <row r="48" spans="1:11" ht="14.25" customHeight="1" x14ac:dyDescent="0.25">
      <c r="A48" s="26" t="s">
        <v>85</v>
      </c>
      <c r="B48" s="27" t="s">
        <v>86</v>
      </c>
      <c r="C48" s="28" t="s">
        <v>78</v>
      </c>
      <c r="D48" s="29">
        <v>480</v>
      </c>
      <c r="E48" s="30">
        <f>+'8.2'!E33</f>
        <v>7220.18</v>
      </c>
      <c r="F48" s="31">
        <f>ROUND(D48*E48,2)</f>
        <v>3465686.4</v>
      </c>
      <c r="H48" s="18"/>
      <c r="I48" s="18"/>
      <c r="K48" s="32"/>
    </row>
    <row r="49" spans="1:12" ht="27" customHeight="1" x14ac:dyDescent="0.25">
      <c r="A49" s="26" t="s">
        <v>87</v>
      </c>
      <c r="B49" s="41" t="s">
        <v>88</v>
      </c>
      <c r="C49" s="28" t="s">
        <v>78</v>
      </c>
      <c r="D49" s="29">
        <v>100</v>
      </c>
      <c r="E49" s="30">
        <f>+'8.3'!E33</f>
        <v>31209.15</v>
      </c>
      <c r="F49" s="31">
        <f>ROUND(D49*E49,2)</f>
        <v>3120915</v>
      </c>
      <c r="H49" s="18"/>
      <c r="I49" s="18"/>
      <c r="K49" s="32"/>
    </row>
    <row r="50" spans="1:12" ht="14.25" customHeight="1" x14ac:dyDescent="0.25">
      <c r="A50" s="26"/>
      <c r="B50" s="38"/>
      <c r="C50" s="28"/>
      <c r="D50" s="29"/>
      <c r="E50" s="49"/>
      <c r="F50" s="31"/>
      <c r="I50" s="50"/>
    </row>
    <row r="51" spans="1:12" ht="14.25" customHeight="1" x14ac:dyDescent="0.25">
      <c r="A51" s="19"/>
      <c r="B51" s="51" t="s">
        <v>89</v>
      </c>
      <c r="C51" s="21"/>
      <c r="D51" s="22"/>
      <c r="E51" s="23"/>
      <c r="F51" s="24">
        <f>ROUND(F5+F15+F18+F21+F26+F31+F35+F46,2)</f>
        <v>269266846.82999998</v>
      </c>
      <c r="H51" s="18"/>
      <c r="I51" s="18"/>
      <c r="J51" s="18"/>
      <c r="L51" s="50"/>
    </row>
    <row r="52" spans="1:12" ht="14.25" customHeight="1" x14ac:dyDescent="0.25">
      <c r="A52" s="26"/>
      <c r="B52" s="38" t="s">
        <v>90</v>
      </c>
      <c r="C52" s="52">
        <v>0.12</v>
      </c>
      <c r="D52" s="29"/>
      <c r="E52" s="49"/>
      <c r="F52" s="31"/>
    </row>
    <row r="53" spans="1:12" ht="14.25" customHeight="1" x14ac:dyDescent="0.25">
      <c r="A53" s="26"/>
      <c r="B53" s="38" t="s">
        <v>91</v>
      </c>
      <c r="C53" s="52">
        <v>7.0000000000000007E-2</v>
      </c>
      <c r="D53" s="29"/>
      <c r="E53" s="49"/>
      <c r="F53" s="31"/>
    </row>
    <row r="54" spans="1:12" ht="14.25" customHeight="1" x14ac:dyDescent="0.25">
      <c r="A54" s="26"/>
      <c r="B54" s="38" t="s">
        <v>92</v>
      </c>
      <c r="C54" s="52">
        <v>0.05</v>
      </c>
      <c r="D54" s="29"/>
      <c r="E54" s="49"/>
      <c r="F54" s="31"/>
    </row>
    <row r="55" spans="1:12" ht="14.25" customHeight="1" x14ac:dyDescent="0.25">
      <c r="A55" s="160"/>
      <c r="B55" s="166" t="s">
        <v>93</v>
      </c>
      <c r="C55" s="162"/>
      <c r="D55" s="163"/>
      <c r="E55" s="167"/>
      <c r="F55" s="165">
        <f>ROUND(SUM(F51:F54),2)</f>
        <v>269266846.82999998</v>
      </c>
      <c r="H55" s="53"/>
    </row>
    <row r="57" spans="1:12" ht="14.25" customHeight="1" x14ac:dyDescent="0.25">
      <c r="H57" s="18"/>
      <c r="I57" s="54"/>
    </row>
    <row r="59" spans="1:12" ht="14.25" customHeight="1" x14ac:dyDescent="0.25">
      <c r="F59" s="18">
        <v>269349092</v>
      </c>
    </row>
    <row r="61" spans="1:12" ht="14.25" customHeight="1" x14ac:dyDescent="0.25">
      <c r="F61" s="18">
        <f>ROUND(F55-F59,2)</f>
        <v>-82245.17</v>
      </c>
    </row>
  </sheetData>
  <mergeCells count="2">
    <mergeCell ref="A1:F2"/>
    <mergeCell ref="A3:F3"/>
  </mergeCells>
  <printOptions horizontalCentered="1"/>
  <pageMargins left="0.59027777777777801" right="0.59027777777777801" top="0.39374999999999999" bottom="0.75" header="0.511811023622047" footer="0.3"/>
  <pageSetup paperSize="9" scale="62" orientation="portrait" horizontalDpi="300" verticalDpi="300" r:id="rId1"/>
  <headerFooter>
    <oddFooter>&amp;C_x005F_x000d_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view="pageBreakPreview" zoomScaleNormal="100" workbookViewId="0">
      <selection activeCell="A37" sqref="A37"/>
    </sheetView>
  </sheetViews>
  <sheetFormatPr baseColWidth="10" defaultColWidth="8.5703125" defaultRowHeight="15" x14ac:dyDescent="0.25"/>
  <cols>
    <col min="1" max="1" width="72.7109375" customWidth="1"/>
    <col min="2" max="5" width="14" customWidth="1"/>
  </cols>
  <sheetData>
    <row r="1" spans="1:5" ht="15" customHeight="1" x14ac:dyDescent="0.25">
      <c r="A1" s="55" t="s">
        <v>94</v>
      </c>
    </row>
    <row r="2" spans="1:5" ht="14.25" customHeight="1" x14ac:dyDescent="0.25">
      <c r="A2" t="s">
        <v>95</v>
      </c>
    </row>
    <row r="4" spans="1:5" ht="14.25" customHeight="1" x14ac:dyDescent="0.25">
      <c r="A4" s="56" t="s">
        <v>96</v>
      </c>
      <c r="B4" s="57">
        <v>1750905</v>
      </c>
    </row>
    <row r="5" spans="1:5" ht="14.25" customHeight="1" x14ac:dyDescent="0.25">
      <c r="A5" s="56" t="s">
        <v>97</v>
      </c>
      <c r="B5" s="57">
        <v>249095</v>
      </c>
    </row>
    <row r="6" spans="1:5" ht="14.25" customHeight="1" x14ac:dyDescent="0.25">
      <c r="A6" s="56" t="s">
        <v>98</v>
      </c>
      <c r="B6" s="29">
        <f>B4/30</f>
        <v>58363.5</v>
      </c>
    </row>
    <row r="7" spans="1:5" ht="14.25" customHeight="1" x14ac:dyDescent="0.25">
      <c r="A7" s="56" t="s">
        <v>99</v>
      </c>
      <c r="B7" s="56">
        <v>0.85</v>
      </c>
    </row>
    <row r="8" spans="1:5" ht="14.25" customHeight="1" x14ac:dyDescent="0.25">
      <c r="A8" s="56" t="s">
        <v>100</v>
      </c>
      <c r="B8" s="56">
        <f>1+B7</f>
        <v>1.85</v>
      </c>
    </row>
    <row r="10" spans="1:5" ht="14.25" customHeight="1" x14ac:dyDescent="0.25">
      <c r="A10" s="58" t="s">
        <v>101</v>
      </c>
      <c r="B10" s="58" t="s">
        <v>102</v>
      </c>
      <c r="C10" s="58" t="s">
        <v>103</v>
      </c>
      <c r="D10" s="58" t="s">
        <v>104</v>
      </c>
      <c r="E10" s="58" t="s">
        <v>105</v>
      </c>
    </row>
    <row r="11" spans="1:5" ht="14.25" customHeight="1" x14ac:dyDescent="0.25">
      <c r="A11" s="56" t="s">
        <v>106</v>
      </c>
      <c r="B11" s="56">
        <v>1</v>
      </c>
      <c r="C11" s="29">
        <f>ROUND($B$6*B11,2)</f>
        <v>58363.5</v>
      </c>
      <c r="D11" s="56">
        <f>$B$8</f>
        <v>1.85</v>
      </c>
      <c r="E11" s="29">
        <f>ROUND(C11*D11,2)</f>
        <v>107972.48</v>
      </c>
    </row>
    <row r="12" spans="1:5" ht="14.25" customHeight="1" x14ac:dyDescent="0.25">
      <c r="A12" s="56" t="s">
        <v>107</v>
      </c>
      <c r="B12" s="56">
        <v>1.5</v>
      </c>
      <c r="C12" s="29">
        <f>ROUND($B$6*B12,2)</f>
        <v>87545.25</v>
      </c>
      <c r="D12" s="56">
        <f>$B$8</f>
        <v>1.85</v>
      </c>
      <c r="E12" s="29">
        <f>ROUND(C12*D12,2)</f>
        <v>161958.71</v>
      </c>
    </row>
    <row r="13" spans="1:5" ht="14.25" customHeight="1" x14ac:dyDescent="0.25">
      <c r="A13" s="56" t="s">
        <v>108</v>
      </c>
      <c r="B13" s="56">
        <v>2</v>
      </c>
      <c r="C13" s="29">
        <f>ROUND($B$6*B13,2)</f>
        <v>116727</v>
      </c>
      <c r="D13" s="56">
        <f>$B$8</f>
        <v>1.85</v>
      </c>
      <c r="E13" s="29">
        <f>ROUND(C13*D13,2)</f>
        <v>215944.95</v>
      </c>
    </row>
  </sheetData>
  <pageMargins left="0.75" right="0.75" top="1" bottom="1" header="0.511811023622047" footer="0.511811023622047"/>
  <pageSetup paperSize="9" scale="6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1"/>
  <sheetViews>
    <sheetView view="pageBreakPreview" zoomScale="85" zoomScaleNormal="130" zoomScalePageLayoutView="85" workbookViewId="0">
      <selection activeCell="I20" sqref="I20"/>
    </sheetView>
  </sheetViews>
  <sheetFormatPr baseColWidth="10" defaultColWidth="8.85546875" defaultRowHeight="15" x14ac:dyDescent="0.25"/>
  <cols>
    <col min="1" max="1" width="31.28515625" customWidth="1"/>
    <col min="2" max="2" width="7.140625" customWidth="1"/>
    <col min="3" max="3" width="8.7109375" customWidth="1"/>
    <col min="4" max="4" width="13.140625" customWidth="1"/>
    <col min="5" max="5" width="13" customWidth="1"/>
  </cols>
  <sheetData>
    <row r="1" spans="1:5" ht="14.25" customHeight="1" x14ac:dyDescent="0.25">
      <c r="A1" s="59" t="s">
        <v>109</v>
      </c>
      <c r="B1" s="59"/>
      <c r="C1" s="59"/>
      <c r="D1" s="59"/>
      <c r="E1" s="59"/>
    </row>
    <row r="2" spans="1:5" ht="14.25" customHeight="1" x14ac:dyDescent="0.25">
      <c r="A2" t="s">
        <v>110</v>
      </c>
    </row>
    <row r="3" spans="1:5" ht="9" customHeight="1" x14ac:dyDescent="0.25"/>
    <row r="4" spans="1:5" ht="15" customHeight="1" x14ac:dyDescent="0.25">
      <c r="A4" s="59" t="s">
        <v>111</v>
      </c>
      <c r="B4" s="59"/>
      <c r="C4" s="59"/>
      <c r="D4" s="59"/>
      <c r="E4" s="59"/>
    </row>
    <row r="5" spans="1:5" ht="14.25" customHeight="1" x14ac:dyDescent="0.25">
      <c r="A5" s="60" t="s">
        <v>112</v>
      </c>
      <c r="B5" s="61" t="s">
        <v>113</v>
      </c>
      <c r="C5" s="61" t="s">
        <v>114</v>
      </c>
      <c r="D5" s="61" t="s">
        <v>115</v>
      </c>
      <c r="E5" s="62" t="s">
        <v>116</v>
      </c>
    </row>
    <row r="6" spans="1:5" ht="14.25" customHeight="1" x14ac:dyDescent="0.25">
      <c r="A6" s="63" t="s">
        <v>117</v>
      </c>
      <c r="B6" s="64"/>
      <c r="C6" s="64"/>
      <c r="D6" s="64"/>
      <c r="E6" s="65"/>
    </row>
    <row r="7" spans="1:5" ht="14.25" customHeight="1" x14ac:dyDescent="0.25">
      <c r="A7" s="66" t="s">
        <v>118</v>
      </c>
      <c r="B7" s="56" t="s">
        <v>119</v>
      </c>
      <c r="C7" s="56">
        <v>0.01</v>
      </c>
      <c r="D7" s="67">
        <v>18000</v>
      </c>
      <c r="E7" s="68">
        <f>ROUND(D7*C7,2)</f>
        <v>180</v>
      </c>
    </row>
    <row r="8" spans="1:5" ht="14.25" customHeight="1" x14ac:dyDescent="0.25">
      <c r="A8" s="66" t="s">
        <v>120</v>
      </c>
      <c r="B8" s="56" t="s">
        <v>121</v>
      </c>
      <c r="C8" s="56">
        <v>0.08</v>
      </c>
      <c r="D8" s="67">
        <v>2500</v>
      </c>
      <c r="E8" s="68">
        <f>ROUND(D8*C8,2)</f>
        <v>200</v>
      </c>
    </row>
    <row r="9" spans="1:5" ht="14.25" customHeight="1" x14ac:dyDescent="0.25">
      <c r="A9" s="66" t="s">
        <v>122</v>
      </c>
      <c r="B9" s="56" t="s">
        <v>123</v>
      </c>
      <c r="C9" s="56">
        <v>0.2</v>
      </c>
      <c r="D9" s="67">
        <v>1500</v>
      </c>
      <c r="E9" s="68">
        <f>ROUND(D9*C9,2)</f>
        <v>300</v>
      </c>
    </row>
    <row r="10" spans="1:5" ht="14.25" customHeight="1" x14ac:dyDescent="0.25">
      <c r="A10" s="63" t="s">
        <v>124</v>
      </c>
      <c r="B10" s="64"/>
      <c r="C10" s="64"/>
      <c r="D10" s="64"/>
      <c r="E10" s="69">
        <f>ROUND(E7+E8+E9,2)</f>
        <v>680</v>
      </c>
    </row>
    <row r="11" spans="1:5" ht="14.25" customHeight="1" x14ac:dyDescent="0.25">
      <c r="A11" s="66"/>
      <c r="B11" s="56"/>
      <c r="C11" s="56"/>
      <c r="D11" s="56"/>
      <c r="E11" s="70"/>
    </row>
    <row r="12" spans="1:5" ht="14.25" customHeight="1" x14ac:dyDescent="0.25">
      <c r="A12" s="63" t="s">
        <v>125</v>
      </c>
      <c r="B12" s="64"/>
      <c r="C12" s="64"/>
      <c r="D12" s="64"/>
      <c r="E12" s="65"/>
    </row>
    <row r="13" spans="1:5" ht="14.25" customHeight="1" x14ac:dyDescent="0.25">
      <c r="A13" s="66" t="s">
        <v>126</v>
      </c>
      <c r="B13" s="56" t="s">
        <v>127</v>
      </c>
      <c r="C13" s="71">
        <v>2.0299999999999999E-2</v>
      </c>
      <c r="D13" s="31">
        <f>ROUND('MO 2026'!$E$12,2)</f>
        <v>161958.71</v>
      </c>
      <c r="E13" s="72">
        <f>ROUND(D13*C13,2)</f>
        <v>3287.76</v>
      </c>
    </row>
    <row r="14" spans="1:5" ht="14.25" customHeight="1" x14ac:dyDescent="0.25">
      <c r="A14" s="66" t="s">
        <v>128</v>
      </c>
      <c r="B14" s="56" t="s">
        <v>127</v>
      </c>
      <c r="C14" s="71">
        <v>1.4999999999999999E-2</v>
      </c>
      <c r="D14" s="31">
        <f>ROUND('MO 2026'!$E$11,2)</f>
        <v>107972.48</v>
      </c>
      <c r="E14" s="72">
        <f>ROUND(D14*C14,2)</f>
        <v>1619.59</v>
      </c>
    </row>
    <row r="15" spans="1:5" ht="14.25" customHeight="1" x14ac:dyDescent="0.25">
      <c r="A15" s="63" t="s">
        <v>129</v>
      </c>
      <c r="B15" s="64"/>
      <c r="C15" s="64"/>
      <c r="D15" s="64"/>
      <c r="E15" s="69">
        <f>ROUND(E13+E14,2)</f>
        <v>4907.3500000000004</v>
      </c>
    </row>
    <row r="16" spans="1:5" ht="14.25" customHeight="1" x14ac:dyDescent="0.25">
      <c r="A16" s="66"/>
      <c r="B16" s="56"/>
      <c r="C16" s="56"/>
      <c r="D16" s="56"/>
      <c r="E16" s="70"/>
    </row>
    <row r="17" spans="1:5" ht="14.25" customHeight="1" x14ac:dyDescent="0.25">
      <c r="A17" s="63" t="s">
        <v>130</v>
      </c>
      <c r="B17" s="64" t="s">
        <v>131</v>
      </c>
      <c r="C17" s="73">
        <v>0.05</v>
      </c>
      <c r="D17" s="64"/>
      <c r="E17" s="74">
        <f>ROUND(E15*C17,2)</f>
        <v>245.37</v>
      </c>
    </row>
    <row r="18" spans="1:5" ht="14.25" customHeight="1" x14ac:dyDescent="0.25">
      <c r="A18" s="66"/>
      <c r="B18" s="56"/>
      <c r="C18" s="56"/>
      <c r="D18" s="56"/>
      <c r="E18" s="70"/>
    </row>
    <row r="19" spans="1:5" ht="14.25" customHeight="1" x14ac:dyDescent="0.25">
      <c r="A19" s="63" t="s">
        <v>132</v>
      </c>
      <c r="B19" s="64"/>
      <c r="C19" s="64"/>
      <c r="D19" s="64"/>
      <c r="E19" s="69">
        <f>ROUND(E10+E15+E17,2)</f>
        <v>5832.72</v>
      </c>
    </row>
    <row r="20" spans="1:5" ht="14.25" customHeight="1" x14ac:dyDescent="0.25">
      <c r="A20" s="66"/>
      <c r="B20" s="56"/>
      <c r="C20" s="56"/>
      <c r="D20" s="56"/>
      <c r="E20" s="70"/>
    </row>
    <row r="21" spans="1:5" ht="14.25" customHeight="1" x14ac:dyDescent="0.25">
      <c r="A21" s="63" t="s">
        <v>133</v>
      </c>
      <c r="B21" s="64"/>
      <c r="C21" s="64"/>
      <c r="D21" s="64"/>
      <c r="E21" s="65"/>
    </row>
    <row r="22" spans="1:5" ht="14.25" customHeight="1" x14ac:dyDescent="0.25">
      <c r="A22" s="66" t="s">
        <v>134</v>
      </c>
      <c r="B22" s="56" t="s">
        <v>135</v>
      </c>
      <c r="C22" s="56"/>
      <c r="D22" s="56"/>
      <c r="E22" s="70" t="s">
        <v>136</v>
      </c>
    </row>
    <row r="23" spans="1:5" ht="14.25" customHeight="1" x14ac:dyDescent="0.25">
      <c r="A23" s="66" t="s">
        <v>137</v>
      </c>
      <c r="B23" s="75">
        <v>0.12</v>
      </c>
      <c r="C23" s="56"/>
      <c r="D23" s="56"/>
      <c r="E23" s="68">
        <f>ROUND($E$19*B23,2)</f>
        <v>699.93</v>
      </c>
    </row>
    <row r="24" spans="1:5" ht="14.25" customHeight="1" x14ac:dyDescent="0.25">
      <c r="A24" s="66" t="s">
        <v>138</v>
      </c>
      <c r="B24" s="75">
        <v>7.0000000000000007E-2</v>
      </c>
      <c r="C24" s="56"/>
      <c r="D24" s="56"/>
      <c r="E24" s="68">
        <f>ROUND($E$19*B24,2)</f>
        <v>408.29</v>
      </c>
    </row>
    <row r="25" spans="1:5" ht="14.25" customHeight="1" x14ac:dyDescent="0.25">
      <c r="A25" s="66" t="s">
        <v>139</v>
      </c>
      <c r="B25" s="75">
        <v>0.05</v>
      </c>
      <c r="C25" s="56"/>
      <c r="D25" s="56"/>
      <c r="E25" s="68">
        <f>ROUND($E$19*B25,2)</f>
        <v>291.64</v>
      </c>
    </row>
    <row r="26" spans="1:5" ht="14.25" customHeight="1" x14ac:dyDescent="0.25">
      <c r="A26" s="63" t="s">
        <v>140</v>
      </c>
      <c r="B26" s="73">
        <v>0.24</v>
      </c>
      <c r="C26" s="64"/>
      <c r="D26" s="64"/>
      <c r="E26" s="74">
        <f>ROUND(E23+E24+E25,2)</f>
        <v>1399.86</v>
      </c>
    </row>
    <row r="27" spans="1:5" ht="14.25" customHeight="1" x14ac:dyDescent="0.25">
      <c r="A27" s="66"/>
      <c r="B27" s="56"/>
      <c r="C27" s="56"/>
      <c r="D27" s="56"/>
      <c r="E27" s="70"/>
    </row>
    <row r="28" spans="1:5" ht="14.25" customHeight="1" x14ac:dyDescent="0.25">
      <c r="A28" s="63" t="s">
        <v>141</v>
      </c>
      <c r="B28" s="64"/>
      <c r="C28" s="64"/>
      <c r="D28" s="64"/>
      <c r="E28" s="65"/>
    </row>
    <row r="29" spans="1:5" ht="14.25" customHeight="1" x14ac:dyDescent="0.25">
      <c r="A29" s="66" t="s">
        <v>142</v>
      </c>
      <c r="B29" s="56"/>
      <c r="C29" s="56"/>
      <c r="D29" s="56"/>
      <c r="E29" s="68">
        <f>ROUND(E19,2)</f>
        <v>5832.72</v>
      </c>
    </row>
    <row r="30" spans="1:5" ht="14.25" customHeight="1" x14ac:dyDescent="0.25">
      <c r="A30" s="66" t="s">
        <v>133</v>
      </c>
      <c r="B30" s="56"/>
      <c r="C30" s="56"/>
      <c r="D30" s="56"/>
      <c r="E30" s="68">
        <f>ROUND(E26,2)</f>
        <v>1399.86</v>
      </c>
    </row>
    <row r="31" spans="1:5" ht="15" customHeight="1" x14ac:dyDescent="0.25">
      <c r="A31" s="76" t="s">
        <v>143</v>
      </c>
      <c r="B31" s="77"/>
      <c r="C31" s="77"/>
      <c r="D31" s="77"/>
      <c r="E31" s="78">
        <f>ROUND(E29+E30,2)</f>
        <v>7232.58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1"/>
  <sheetViews>
    <sheetView view="pageBreakPreview" zoomScale="85" zoomScaleNormal="100" zoomScalePageLayoutView="85" workbookViewId="0">
      <selection activeCell="I11" sqref="I11"/>
    </sheetView>
  </sheetViews>
  <sheetFormatPr baseColWidth="10" defaultColWidth="8.85546875" defaultRowHeight="15" x14ac:dyDescent="0.25"/>
  <cols>
    <col min="1" max="1" width="34.85546875" customWidth="1"/>
    <col min="2" max="2" width="7.140625" customWidth="1"/>
    <col min="3" max="3" width="8.7109375" customWidth="1"/>
    <col min="4" max="4" width="13.140625" customWidth="1"/>
    <col min="5" max="5" width="13" customWidth="1"/>
  </cols>
  <sheetData>
    <row r="1" spans="1:5" ht="28.5" customHeight="1" x14ac:dyDescent="0.25">
      <c r="A1" s="79" t="s">
        <v>144</v>
      </c>
      <c r="B1" s="59"/>
      <c r="C1" s="59"/>
      <c r="D1" s="59"/>
      <c r="E1" s="59"/>
    </row>
    <row r="2" spans="1:5" ht="14.25" customHeight="1" x14ac:dyDescent="0.25">
      <c r="A2" t="s">
        <v>110</v>
      </c>
    </row>
    <row r="3" spans="1:5" ht="15" customHeight="1" x14ac:dyDescent="0.25"/>
    <row r="4" spans="1:5" ht="14.25" customHeight="1" x14ac:dyDescent="0.25">
      <c r="A4" s="60" t="s">
        <v>111</v>
      </c>
      <c r="B4" s="61"/>
      <c r="C4" s="61"/>
      <c r="D4" s="61"/>
      <c r="E4" s="62"/>
    </row>
    <row r="5" spans="1:5" ht="14.25" customHeight="1" x14ac:dyDescent="0.25">
      <c r="A5" s="63" t="s">
        <v>112</v>
      </c>
      <c r="B5" s="64" t="s">
        <v>113</v>
      </c>
      <c r="C5" s="64" t="s">
        <v>114</v>
      </c>
      <c r="D5" s="64" t="s">
        <v>115</v>
      </c>
      <c r="E5" s="65" t="s">
        <v>116</v>
      </c>
    </row>
    <row r="6" spans="1:5" ht="14.25" customHeight="1" x14ac:dyDescent="0.25">
      <c r="A6" s="63" t="s">
        <v>117</v>
      </c>
      <c r="B6" s="64"/>
      <c r="C6" s="64"/>
      <c r="D6" s="64"/>
      <c r="E6" s="65"/>
    </row>
    <row r="7" spans="1:5" ht="14.25" customHeight="1" x14ac:dyDescent="0.25">
      <c r="A7" s="66" t="s">
        <v>145</v>
      </c>
      <c r="B7" s="56" t="s">
        <v>121</v>
      </c>
      <c r="C7" s="56">
        <v>0.08</v>
      </c>
      <c r="D7" s="67">
        <v>3000</v>
      </c>
      <c r="E7" s="68">
        <f>ROUND(D7*C7,2)</f>
        <v>240</v>
      </c>
    </row>
    <row r="8" spans="1:5" ht="14.25" customHeight="1" x14ac:dyDescent="0.25">
      <c r="A8" s="66" t="s">
        <v>146</v>
      </c>
      <c r="B8" s="56" t="s">
        <v>147</v>
      </c>
      <c r="C8" s="56">
        <v>0.05</v>
      </c>
      <c r="D8" s="67">
        <v>12000</v>
      </c>
      <c r="E8" s="68">
        <f>ROUND(D8*C8,2)</f>
        <v>600</v>
      </c>
    </row>
    <row r="9" spans="1:5" ht="14.25" customHeight="1" x14ac:dyDescent="0.25">
      <c r="A9" s="66" t="s">
        <v>148</v>
      </c>
      <c r="B9" s="56" t="s">
        <v>147</v>
      </c>
      <c r="C9" s="56">
        <v>0.05</v>
      </c>
      <c r="D9" s="67">
        <v>8000</v>
      </c>
      <c r="E9" s="68">
        <f>ROUND(D9*C9,2)</f>
        <v>400</v>
      </c>
    </row>
    <row r="10" spans="1:5" ht="14.25" customHeight="1" x14ac:dyDescent="0.25">
      <c r="A10" s="63" t="s">
        <v>124</v>
      </c>
      <c r="B10" s="64"/>
      <c r="C10" s="64"/>
      <c r="D10" s="64"/>
      <c r="E10" s="69">
        <f>ROUND(E7+E8+E9,2)</f>
        <v>1240</v>
      </c>
    </row>
    <row r="11" spans="1:5" ht="14.25" customHeight="1" x14ac:dyDescent="0.25">
      <c r="A11" s="66"/>
      <c r="B11" s="56"/>
      <c r="C11" s="56"/>
      <c r="D11" s="56"/>
      <c r="E11" s="70"/>
    </row>
    <row r="12" spans="1:5" ht="14.25" customHeight="1" x14ac:dyDescent="0.25">
      <c r="A12" s="63" t="s">
        <v>125</v>
      </c>
      <c r="B12" s="64"/>
      <c r="C12" s="64"/>
      <c r="D12" s="64"/>
      <c r="E12" s="65"/>
    </row>
    <row r="13" spans="1:5" ht="14.25" customHeight="1" x14ac:dyDescent="0.25">
      <c r="A13" s="66" t="s">
        <v>126</v>
      </c>
      <c r="B13" s="56" t="s">
        <v>127</v>
      </c>
      <c r="C13" s="71">
        <v>9.1200000000000003E-2</v>
      </c>
      <c r="D13" s="31">
        <f>ROUND('MO 2026'!$E$12,2)</f>
        <v>161958.71</v>
      </c>
      <c r="E13" s="72">
        <f>ROUND(D13*C13,2)</f>
        <v>14770.63</v>
      </c>
    </row>
    <row r="14" spans="1:5" ht="14.25" customHeight="1" x14ac:dyDescent="0.25">
      <c r="A14" s="66" t="s">
        <v>128</v>
      </c>
      <c r="B14" s="56" t="s">
        <v>127</v>
      </c>
      <c r="C14" s="71">
        <v>7.1199999999999999E-2</v>
      </c>
      <c r="D14" s="31">
        <f>ROUND('MO 2026'!$E$11,2)</f>
        <v>107972.48</v>
      </c>
      <c r="E14" s="72">
        <f>ROUND(D14*C14,2)</f>
        <v>7687.64</v>
      </c>
    </row>
    <row r="15" spans="1:5" ht="14.25" customHeight="1" x14ac:dyDescent="0.25">
      <c r="A15" s="63" t="s">
        <v>129</v>
      </c>
      <c r="B15" s="64"/>
      <c r="C15" s="64"/>
      <c r="D15" s="64"/>
      <c r="E15" s="69">
        <f>ROUND(E13+E14,2)</f>
        <v>22458.27</v>
      </c>
    </row>
    <row r="16" spans="1:5" ht="14.25" customHeight="1" x14ac:dyDescent="0.25">
      <c r="A16" s="66"/>
      <c r="B16" s="56"/>
      <c r="C16" s="56"/>
      <c r="D16" s="56"/>
      <c r="E16" s="70"/>
    </row>
    <row r="17" spans="1:5" ht="14.25" customHeight="1" x14ac:dyDescent="0.25">
      <c r="A17" s="63" t="s">
        <v>149</v>
      </c>
      <c r="B17" s="64" t="s">
        <v>131</v>
      </c>
      <c r="C17" s="73">
        <v>0.05</v>
      </c>
      <c r="D17" s="64"/>
      <c r="E17" s="74">
        <f>ROUND(E15*C17,2)</f>
        <v>1122.9100000000001</v>
      </c>
    </row>
    <row r="18" spans="1:5" ht="14.25" customHeight="1" x14ac:dyDescent="0.25">
      <c r="A18" s="66"/>
      <c r="B18" s="56"/>
      <c r="C18" s="56"/>
      <c r="D18" s="56"/>
      <c r="E18" s="70"/>
    </row>
    <row r="19" spans="1:5" ht="14.25" customHeight="1" x14ac:dyDescent="0.25">
      <c r="A19" s="63" t="s">
        <v>132</v>
      </c>
      <c r="B19" s="64"/>
      <c r="C19" s="64"/>
      <c r="D19" s="64"/>
      <c r="E19" s="69">
        <f>ROUND(E10+E15+E17,2)</f>
        <v>24821.18</v>
      </c>
    </row>
    <row r="20" spans="1:5" ht="14.25" customHeight="1" x14ac:dyDescent="0.25">
      <c r="A20" s="66"/>
      <c r="B20" s="56"/>
      <c r="C20" s="56"/>
      <c r="D20" s="56"/>
      <c r="E20" s="70"/>
    </row>
    <row r="21" spans="1:5" ht="14.25" customHeight="1" x14ac:dyDescent="0.25">
      <c r="A21" s="63" t="s">
        <v>133</v>
      </c>
      <c r="B21" s="64"/>
      <c r="C21" s="64"/>
      <c r="D21" s="64"/>
      <c r="E21" s="65"/>
    </row>
    <row r="22" spans="1:5" ht="14.25" customHeight="1" x14ac:dyDescent="0.25">
      <c r="A22" s="66" t="s">
        <v>134</v>
      </c>
      <c r="B22" s="56" t="s">
        <v>135</v>
      </c>
      <c r="C22" s="56"/>
      <c r="D22" s="56"/>
      <c r="E22" s="70" t="s">
        <v>136</v>
      </c>
    </row>
    <row r="23" spans="1:5" ht="14.25" customHeight="1" x14ac:dyDescent="0.25">
      <c r="A23" s="66" t="s">
        <v>137</v>
      </c>
      <c r="B23" s="75">
        <v>0.12</v>
      </c>
      <c r="C23" s="56"/>
      <c r="D23" s="56"/>
      <c r="E23" s="68">
        <f>ROUND($E$19*B23,2)</f>
        <v>2978.54</v>
      </c>
    </row>
    <row r="24" spans="1:5" ht="14.25" customHeight="1" x14ac:dyDescent="0.25">
      <c r="A24" s="66" t="s">
        <v>138</v>
      </c>
      <c r="B24" s="75">
        <v>7.0000000000000007E-2</v>
      </c>
      <c r="C24" s="56"/>
      <c r="D24" s="56"/>
      <c r="E24" s="68">
        <f>ROUND($E$19*B24,2)</f>
        <v>1737.48</v>
      </c>
    </row>
    <row r="25" spans="1:5" ht="14.25" customHeight="1" x14ac:dyDescent="0.25">
      <c r="A25" s="66" t="s">
        <v>139</v>
      </c>
      <c r="B25" s="75">
        <v>0.05</v>
      </c>
      <c r="C25" s="56"/>
      <c r="D25" s="56"/>
      <c r="E25" s="68">
        <f>ROUND($E$19*B25,2)</f>
        <v>1241.06</v>
      </c>
    </row>
    <row r="26" spans="1:5" ht="14.25" customHeight="1" x14ac:dyDescent="0.25">
      <c r="A26" s="63" t="s">
        <v>140</v>
      </c>
      <c r="B26" s="73">
        <v>0.24</v>
      </c>
      <c r="C26" s="64"/>
      <c r="D26" s="64"/>
      <c r="E26" s="74">
        <f>ROUND(E23+E24+E25,2)</f>
        <v>5957.08</v>
      </c>
    </row>
    <row r="27" spans="1:5" ht="14.25" customHeight="1" x14ac:dyDescent="0.25">
      <c r="A27" s="66"/>
      <c r="B27" s="56"/>
      <c r="C27" s="56"/>
      <c r="D27" s="56"/>
      <c r="E27" s="70"/>
    </row>
    <row r="28" spans="1:5" ht="14.25" customHeight="1" x14ac:dyDescent="0.25">
      <c r="A28" s="63" t="s">
        <v>141</v>
      </c>
      <c r="B28" s="64"/>
      <c r="C28" s="64"/>
      <c r="D28" s="64"/>
      <c r="E28" s="65"/>
    </row>
    <row r="29" spans="1:5" ht="14.25" customHeight="1" x14ac:dyDescent="0.25">
      <c r="A29" s="66" t="s">
        <v>142</v>
      </c>
      <c r="B29" s="56"/>
      <c r="C29" s="56"/>
      <c r="D29" s="56"/>
      <c r="E29" s="68">
        <f>ROUND(E19,2)</f>
        <v>24821.18</v>
      </c>
    </row>
    <row r="30" spans="1:5" ht="14.25" customHeight="1" x14ac:dyDescent="0.25">
      <c r="A30" s="66" t="s">
        <v>133</v>
      </c>
      <c r="B30" s="56"/>
      <c r="C30" s="56"/>
      <c r="D30" s="56"/>
      <c r="E30" s="68">
        <f>ROUND(E26,2)</f>
        <v>5957.08</v>
      </c>
    </row>
    <row r="31" spans="1:5" ht="15" customHeight="1" x14ac:dyDescent="0.25">
      <c r="A31" s="76" t="s">
        <v>143</v>
      </c>
      <c r="B31" s="77"/>
      <c r="C31" s="77"/>
      <c r="D31" s="77"/>
      <c r="E31" s="78">
        <f>ROUND(E29+E30,2)</f>
        <v>30778.26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1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33.140625" customWidth="1"/>
    <col min="2" max="2" width="7.140625" customWidth="1"/>
    <col min="3" max="3" width="8.7109375" customWidth="1"/>
    <col min="4" max="4" width="13.140625" customWidth="1"/>
    <col min="5" max="5" width="13" customWidth="1"/>
  </cols>
  <sheetData>
    <row r="1" spans="1:5" ht="28.5" customHeight="1" x14ac:dyDescent="0.25">
      <c r="A1" s="79" t="s">
        <v>150</v>
      </c>
      <c r="B1" s="59"/>
      <c r="C1" s="59"/>
      <c r="D1" s="59"/>
      <c r="E1" s="59"/>
    </row>
    <row r="2" spans="1:5" ht="14.25" customHeight="1" x14ac:dyDescent="0.25">
      <c r="A2" t="s">
        <v>110</v>
      </c>
    </row>
    <row r="3" spans="1:5" ht="15" customHeight="1" x14ac:dyDescent="0.25"/>
    <row r="4" spans="1:5" ht="14.25" customHeight="1" x14ac:dyDescent="0.25">
      <c r="A4" s="60" t="s">
        <v>111</v>
      </c>
      <c r="B4" s="61"/>
      <c r="C4" s="61"/>
      <c r="D4" s="61"/>
      <c r="E4" s="62"/>
    </row>
    <row r="5" spans="1:5" ht="14.25" customHeight="1" x14ac:dyDescent="0.25">
      <c r="A5" s="63" t="s">
        <v>112</v>
      </c>
      <c r="B5" s="64" t="s">
        <v>113</v>
      </c>
      <c r="C5" s="64" t="s">
        <v>114</v>
      </c>
      <c r="D5" s="64" t="s">
        <v>115</v>
      </c>
      <c r="E5" s="65" t="s">
        <v>116</v>
      </c>
    </row>
    <row r="6" spans="1:5" ht="14.25" customHeight="1" x14ac:dyDescent="0.25">
      <c r="A6" s="63" t="s">
        <v>117</v>
      </c>
      <c r="B6" s="64"/>
      <c r="C6" s="64"/>
      <c r="D6" s="64"/>
      <c r="E6" s="65"/>
    </row>
    <row r="7" spans="1:5" ht="14.25" customHeight="1" x14ac:dyDescent="0.25">
      <c r="A7" s="66" t="s">
        <v>145</v>
      </c>
      <c r="B7" s="56" t="s">
        <v>121</v>
      </c>
      <c r="C7" s="56">
        <v>0.1</v>
      </c>
      <c r="D7" s="67">
        <v>3000</v>
      </c>
      <c r="E7" s="68">
        <f>ROUND(C7*D7,2)</f>
        <v>300</v>
      </c>
    </row>
    <row r="8" spans="1:5" ht="14.25" customHeight="1" x14ac:dyDescent="0.25">
      <c r="A8" s="66" t="s">
        <v>146</v>
      </c>
      <c r="B8" s="56" t="s">
        <v>147</v>
      </c>
      <c r="C8" s="56">
        <v>0.06</v>
      </c>
      <c r="D8" s="67">
        <v>12000</v>
      </c>
      <c r="E8" s="68">
        <f>ROUND(C8*D8,2)</f>
        <v>720</v>
      </c>
    </row>
    <row r="9" spans="1:5" ht="14.25" customHeight="1" x14ac:dyDescent="0.25">
      <c r="A9" s="66" t="s">
        <v>148</v>
      </c>
      <c r="B9" s="56" t="s">
        <v>147</v>
      </c>
      <c r="C9" s="56">
        <v>0.05</v>
      </c>
      <c r="D9" s="67">
        <v>9000</v>
      </c>
      <c r="E9" s="68">
        <f>ROUND(C9*D9,2)</f>
        <v>450</v>
      </c>
    </row>
    <row r="10" spans="1:5" ht="14.25" customHeight="1" x14ac:dyDescent="0.25">
      <c r="A10" s="63" t="s">
        <v>124</v>
      </c>
      <c r="B10" s="64"/>
      <c r="C10" s="64"/>
      <c r="D10" s="64"/>
      <c r="E10" s="69">
        <f>ROUND(E7+E8+E9,2)</f>
        <v>1470</v>
      </c>
    </row>
    <row r="11" spans="1:5" ht="14.25" customHeight="1" x14ac:dyDescent="0.25">
      <c r="A11" s="66"/>
      <c r="B11" s="56"/>
      <c r="C11" s="56"/>
      <c r="D11" s="56"/>
      <c r="E11" s="70"/>
    </row>
    <row r="12" spans="1:5" ht="14.25" customHeight="1" x14ac:dyDescent="0.25">
      <c r="A12" s="63" t="s">
        <v>125</v>
      </c>
      <c r="B12" s="64"/>
      <c r="C12" s="64"/>
      <c r="D12" s="64"/>
      <c r="E12" s="65"/>
    </row>
    <row r="13" spans="1:5" ht="14.25" customHeight="1" x14ac:dyDescent="0.25">
      <c r="A13" s="66" t="s">
        <v>126</v>
      </c>
      <c r="B13" s="56" t="s">
        <v>127</v>
      </c>
      <c r="C13" s="71">
        <v>0.1132</v>
      </c>
      <c r="D13" s="31">
        <f>ROUND('MO 2026'!$E$12,2)</f>
        <v>161958.71</v>
      </c>
      <c r="E13" s="72">
        <f>ROUND(C13*D13,2)</f>
        <v>18333.73</v>
      </c>
    </row>
    <row r="14" spans="1:5" ht="14.25" customHeight="1" x14ac:dyDescent="0.25">
      <c r="A14" s="66" t="s">
        <v>128</v>
      </c>
      <c r="B14" s="56" t="s">
        <v>127</v>
      </c>
      <c r="C14" s="71">
        <v>8.6599999999999996E-2</v>
      </c>
      <c r="D14" s="31">
        <f>ROUND('MO 2026'!$E$11,2)</f>
        <v>107972.48</v>
      </c>
      <c r="E14" s="72">
        <f>ROUND(C14*D14,2)</f>
        <v>9350.42</v>
      </c>
    </row>
    <row r="15" spans="1:5" ht="14.25" customHeight="1" x14ac:dyDescent="0.25">
      <c r="A15" s="63" t="s">
        <v>129</v>
      </c>
      <c r="B15" s="64"/>
      <c r="C15" s="64"/>
      <c r="D15" s="64"/>
      <c r="E15" s="69">
        <f>ROUND(E13+E14,2)</f>
        <v>27684.15</v>
      </c>
    </row>
    <row r="16" spans="1:5" ht="14.25" customHeight="1" x14ac:dyDescent="0.25">
      <c r="A16" s="66"/>
      <c r="B16" s="56"/>
      <c r="C16" s="56"/>
      <c r="D16" s="56"/>
      <c r="E16" s="70"/>
    </row>
    <row r="17" spans="1:5" ht="14.25" customHeight="1" x14ac:dyDescent="0.25">
      <c r="A17" s="63" t="s">
        <v>149</v>
      </c>
      <c r="B17" s="64" t="s">
        <v>131</v>
      </c>
      <c r="C17" s="73">
        <v>0.05</v>
      </c>
      <c r="D17" s="64"/>
      <c r="E17" s="74">
        <f>ROUND(E15*C17,2)</f>
        <v>1384.21</v>
      </c>
    </row>
    <row r="18" spans="1:5" ht="14.25" customHeight="1" x14ac:dyDescent="0.25">
      <c r="A18" s="66"/>
      <c r="B18" s="56"/>
      <c r="C18" s="56"/>
      <c r="D18" s="56"/>
      <c r="E18" s="70"/>
    </row>
    <row r="19" spans="1:5" ht="14.25" customHeight="1" x14ac:dyDescent="0.25">
      <c r="A19" s="63" t="s">
        <v>132</v>
      </c>
      <c r="B19" s="64"/>
      <c r="C19" s="64"/>
      <c r="D19" s="64"/>
      <c r="E19" s="69">
        <f>ROUND(E10+E15+E17,2)</f>
        <v>30538.36</v>
      </c>
    </row>
    <row r="20" spans="1:5" ht="14.25" customHeight="1" x14ac:dyDescent="0.25">
      <c r="A20" s="66"/>
      <c r="B20" s="56"/>
      <c r="C20" s="56"/>
      <c r="D20" s="56"/>
      <c r="E20" s="70"/>
    </row>
    <row r="21" spans="1:5" ht="14.25" customHeight="1" x14ac:dyDescent="0.25">
      <c r="A21" s="63" t="s">
        <v>133</v>
      </c>
      <c r="B21" s="64"/>
      <c r="C21" s="64"/>
      <c r="D21" s="64"/>
      <c r="E21" s="65"/>
    </row>
    <row r="22" spans="1:5" ht="14.25" customHeight="1" x14ac:dyDescent="0.25">
      <c r="A22" s="66" t="s">
        <v>134</v>
      </c>
      <c r="B22" s="56" t="s">
        <v>135</v>
      </c>
      <c r="C22" s="56"/>
      <c r="D22" s="56"/>
      <c r="E22" s="70" t="s">
        <v>136</v>
      </c>
    </row>
    <row r="23" spans="1:5" ht="14.25" customHeight="1" x14ac:dyDescent="0.25">
      <c r="A23" s="66" t="s">
        <v>137</v>
      </c>
      <c r="B23" s="75">
        <v>0.12</v>
      </c>
      <c r="C23" s="56"/>
      <c r="D23" s="56"/>
      <c r="E23" s="68">
        <f>ROUND($E$19*B23,2)</f>
        <v>3664.6</v>
      </c>
    </row>
    <row r="24" spans="1:5" ht="14.25" customHeight="1" x14ac:dyDescent="0.25">
      <c r="A24" s="66" t="s">
        <v>138</v>
      </c>
      <c r="B24" s="75">
        <v>7.0000000000000007E-2</v>
      </c>
      <c r="C24" s="56"/>
      <c r="D24" s="56"/>
      <c r="E24" s="68">
        <f>ROUND($E$19*B24,2)</f>
        <v>2137.69</v>
      </c>
    </row>
    <row r="25" spans="1:5" ht="14.25" customHeight="1" x14ac:dyDescent="0.25">
      <c r="A25" s="66" t="s">
        <v>139</v>
      </c>
      <c r="B25" s="75">
        <v>0.05</v>
      </c>
      <c r="C25" s="56"/>
      <c r="D25" s="56"/>
      <c r="E25" s="68">
        <f>ROUND($E$19*B25,2)</f>
        <v>1526.92</v>
      </c>
    </row>
    <row r="26" spans="1:5" ht="14.25" customHeight="1" x14ac:dyDescent="0.25">
      <c r="A26" s="63" t="s">
        <v>140</v>
      </c>
      <c r="B26" s="73">
        <v>0.24</v>
      </c>
      <c r="C26" s="64"/>
      <c r="D26" s="64"/>
      <c r="E26" s="74">
        <f>ROUND(E23+E24+E25,2)</f>
        <v>7329.21</v>
      </c>
    </row>
    <row r="27" spans="1:5" ht="14.25" customHeight="1" x14ac:dyDescent="0.25">
      <c r="A27" s="66"/>
      <c r="B27" s="56"/>
      <c r="C27" s="56"/>
      <c r="D27" s="56"/>
      <c r="E27" s="70"/>
    </row>
    <row r="28" spans="1:5" ht="14.25" customHeight="1" x14ac:dyDescent="0.25">
      <c r="A28" s="63" t="s">
        <v>141</v>
      </c>
      <c r="B28" s="64"/>
      <c r="C28" s="64"/>
      <c r="D28" s="64"/>
      <c r="E28" s="65"/>
    </row>
    <row r="29" spans="1:5" ht="14.25" customHeight="1" x14ac:dyDescent="0.25">
      <c r="A29" s="66" t="s">
        <v>142</v>
      </c>
      <c r="B29" s="56"/>
      <c r="C29" s="56"/>
      <c r="D29" s="56"/>
      <c r="E29" s="68">
        <f>ROUND(E19,2)</f>
        <v>30538.36</v>
      </c>
    </row>
    <row r="30" spans="1:5" ht="14.25" customHeight="1" x14ac:dyDescent="0.25">
      <c r="A30" s="66" t="s">
        <v>133</v>
      </c>
      <c r="B30" s="56"/>
      <c r="C30" s="56"/>
      <c r="D30" s="56"/>
      <c r="E30" s="68">
        <f>ROUND(E26,2)</f>
        <v>7329.21</v>
      </c>
    </row>
    <row r="31" spans="1:5" ht="15" customHeight="1" x14ac:dyDescent="0.25">
      <c r="A31" s="76" t="s">
        <v>143</v>
      </c>
      <c r="B31" s="77"/>
      <c r="C31" s="77"/>
      <c r="D31" s="77"/>
      <c r="E31" s="78">
        <f>ROUND(E29+E30,2)</f>
        <v>37867.57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31"/>
  <sheetViews>
    <sheetView view="pageBreakPreview" zoomScale="85" zoomScaleNormal="85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29.7109375" customWidth="1"/>
    <col min="2" max="2" width="7.140625" customWidth="1"/>
    <col min="3" max="3" width="8.7109375" customWidth="1"/>
    <col min="4" max="4" width="13.140625" customWidth="1"/>
    <col min="5" max="5" width="13" customWidth="1"/>
  </cols>
  <sheetData>
    <row r="1" spans="1:5" ht="42.75" customHeight="1" x14ac:dyDescent="0.25">
      <c r="A1" s="79" t="s">
        <v>151</v>
      </c>
      <c r="B1" s="59"/>
      <c r="C1" s="59"/>
      <c r="D1" s="59"/>
      <c r="E1" s="59"/>
    </row>
    <row r="2" spans="1:5" ht="14.25" customHeight="1" x14ac:dyDescent="0.25">
      <c r="A2" t="s">
        <v>110</v>
      </c>
    </row>
    <row r="3" spans="1:5" ht="15" customHeight="1" x14ac:dyDescent="0.25"/>
    <row r="4" spans="1:5" ht="14.25" customHeight="1" x14ac:dyDescent="0.25">
      <c r="A4" s="60" t="s">
        <v>111</v>
      </c>
      <c r="B4" s="61"/>
      <c r="C4" s="61"/>
      <c r="D4" s="61"/>
      <c r="E4" s="62"/>
    </row>
    <row r="5" spans="1:5" ht="14.25" customHeight="1" x14ac:dyDescent="0.25">
      <c r="A5" s="63" t="s">
        <v>112</v>
      </c>
      <c r="B5" s="64" t="s">
        <v>113</v>
      </c>
      <c r="C5" s="64" t="s">
        <v>114</v>
      </c>
      <c r="D5" s="64" t="s">
        <v>115</v>
      </c>
      <c r="E5" s="65" t="s">
        <v>116</v>
      </c>
    </row>
    <row r="6" spans="1:5" ht="14.25" customHeight="1" x14ac:dyDescent="0.25">
      <c r="A6" s="63" t="s">
        <v>117</v>
      </c>
      <c r="B6" s="64"/>
      <c r="C6" s="64"/>
      <c r="D6" s="64"/>
      <c r="E6" s="65"/>
    </row>
    <row r="7" spans="1:5" ht="14.25" customHeight="1" x14ac:dyDescent="0.25">
      <c r="A7" s="66" t="s">
        <v>145</v>
      </c>
      <c r="B7" s="56" t="s">
        <v>121</v>
      </c>
      <c r="C7" s="56">
        <v>0.12</v>
      </c>
      <c r="D7" s="67">
        <v>3500</v>
      </c>
      <c r="E7" s="68">
        <f>ROUND(C7*D7,2)</f>
        <v>420</v>
      </c>
    </row>
    <row r="8" spans="1:5" ht="14.25" customHeight="1" x14ac:dyDescent="0.25">
      <c r="A8" s="66" t="s">
        <v>146</v>
      </c>
      <c r="B8" s="56" t="s">
        <v>147</v>
      </c>
      <c r="C8" s="56">
        <v>7.0000000000000007E-2</v>
      </c>
      <c r="D8" s="67">
        <v>12000</v>
      </c>
      <c r="E8" s="68">
        <f>ROUND(C8*D8,2)</f>
        <v>840</v>
      </c>
    </row>
    <row r="9" spans="1:5" ht="14.25" customHeight="1" x14ac:dyDescent="0.25">
      <c r="A9" s="66" t="s">
        <v>148</v>
      </c>
      <c r="B9" s="56" t="s">
        <v>147</v>
      </c>
      <c r="C9" s="56">
        <v>0.08</v>
      </c>
      <c r="D9" s="67">
        <v>10000</v>
      </c>
      <c r="E9" s="68">
        <f>ROUND(C9*D9,2)</f>
        <v>800</v>
      </c>
    </row>
    <row r="10" spans="1:5" ht="14.25" customHeight="1" x14ac:dyDescent="0.25">
      <c r="A10" s="63" t="s">
        <v>124</v>
      </c>
      <c r="B10" s="64"/>
      <c r="C10" s="64"/>
      <c r="D10" s="64"/>
      <c r="E10" s="69">
        <f>ROUND(E7+E8+E9,2)</f>
        <v>2060</v>
      </c>
    </row>
    <row r="11" spans="1:5" ht="14.25" customHeight="1" x14ac:dyDescent="0.25">
      <c r="A11" s="66"/>
      <c r="B11" s="56"/>
      <c r="C11" s="56"/>
      <c r="D11" s="56"/>
      <c r="E11" s="70"/>
    </row>
    <row r="12" spans="1:5" ht="14.25" customHeight="1" x14ac:dyDescent="0.25">
      <c r="A12" s="63" t="s">
        <v>125</v>
      </c>
      <c r="B12" s="64"/>
      <c r="C12" s="64"/>
      <c r="D12" s="64"/>
      <c r="E12" s="65"/>
    </row>
    <row r="13" spans="1:5" ht="14.25" customHeight="1" x14ac:dyDescent="0.25">
      <c r="A13" s="66" t="s">
        <v>126</v>
      </c>
      <c r="B13" s="56" t="s">
        <v>127</v>
      </c>
      <c r="C13" s="71">
        <v>0.17460000000000001</v>
      </c>
      <c r="D13" s="31">
        <f>ROUND('MO 2026'!$E$12,2)</f>
        <v>161958.71</v>
      </c>
      <c r="E13" s="72">
        <f>ROUND(C13*D13,2)</f>
        <v>28277.99</v>
      </c>
    </row>
    <row r="14" spans="1:5" ht="14.25" customHeight="1" x14ac:dyDescent="0.25">
      <c r="A14" s="66" t="s">
        <v>128</v>
      </c>
      <c r="B14" s="56" t="s">
        <v>127</v>
      </c>
      <c r="C14" s="71">
        <v>0.1193</v>
      </c>
      <c r="D14" s="31">
        <f>ROUND('MO 2026'!$E$11,2)</f>
        <v>107972.48</v>
      </c>
      <c r="E14" s="72">
        <f>ROUND(C14*D14,2)</f>
        <v>12881.12</v>
      </c>
    </row>
    <row r="15" spans="1:5" ht="14.25" customHeight="1" x14ac:dyDescent="0.25">
      <c r="A15" s="63" t="s">
        <v>129</v>
      </c>
      <c r="B15" s="64"/>
      <c r="C15" s="64"/>
      <c r="D15" s="64"/>
      <c r="E15" s="69">
        <f>ROUND(E13+E14,2)</f>
        <v>41159.11</v>
      </c>
    </row>
    <row r="16" spans="1:5" ht="14.25" customHeight="1" x14ac:dyDescent="0.25">
      <c r="A16" s="66"/>
      <c r="B16" s="56"/>
      <c r="C16" s="56"/>
      <c r="D16" s="56"/>
      <c r="E16" s="70"/>
    </row>
    <row r="17" spans="1:5" ht="14.25" customHeight="1" x14ac:dyDescent="0.25">
      <c r="A17" s="63" t="s">
        <v>149</v>
      </c>
      <c r="B17" s="64" t="s">
        <v>131</v>
      </c>
      <c r="C17" s="73">
        <v>0.05</v>
      </c>
      <c r="D17" s="64"/>
      <c r="E17" s="74">
        <f>ROUND(E15*C17,2)</f>
        <v>2057.96</v>
      </c>
    </row>
    <row r="18" spans="1:5" ht="14.25" customHeight="1" x14ac:dyDescent="0.25">
      <c r="A18" s="66"/>
      <c r="B18" s="56"/>
      <c r="C18" s="56"/>
      <c r="D18" s="56"/>
      <c r="E18" s="70"/>
    </row>
    <row r="19" spans="1:5" ht="14.25" customHeight="1" x14ac:dyDescent="0.25">
      <c r="A19" s="63" t="s">
        <v>132</v>
      </c>
      <c r="B19" s="64"/>
      <c r="C19" s="64"/>
      <c r="D19" s="64"/>
      <c r="E19" s="69">
        <f>ROUND(E10+E15+E17,2)</f>
        <v>45277.07</v>
      </c>
    </row>
    <row r="20" spans="1:5" ht="14.25" customHeight="1" x14ac:dyDescent="0.25">
      <c r="A20" s="66"/>
      <c r="B20" s="56"/>
      <c r="C20" s="56"/>
      <c r="D20" s="56"/>
      <c r="E20" s="70"/>
    </row>
    <row r="21" spans="1:5" ht="14.25" customHeight="1" x14ac:dyDescent="0.25">
      <c r="A21" s="63" t="s">
        <v>133</v>
      </c>
      <c r="B21" s="64"/>
      <c r="C21" s="64"/>
      <c r="D21" s="64"/>
      <c r="E21" s="65"/>
    </row>
    <row r="22" spans="1:5" ht="14.25" customHeight="1" x14ac:dyDescent="0.25">
      <c r="A22" s="66" t="s">
        <v>134</v>
      </c>
      <c r="B22" s="56" t="s">
        <v>135</v>
      </c>
      <c r="C22" s="56"/>
      <c r="D22" s="56"/>
      <c r="E22" s="70" t="s">
        <v>136</v>
      </c>
    </row>
    <row r="23" spans="1:5" ht="14.25" customHeight="1" x14ac:dyDescent="0.25">
      <c r="A23" s="66" t="s">
        <v>137</v>
      </c>
      <c r="B23" s="75">
        <v>0.12</v>
      </c>
      <c r="C23" s="56"/>
      <c r="D23" s="56"/>
      <c r="E23" s="68">
        <f>ROUND($E$19*B23,2)</f>
        <v>5433.25</v>
      </c>
    </row>
    <row r="24" spans="1:5" ht="14.25" customHeight="1" x14ac:dyDescent="0.25">
      <c r="A24" s="66" t="s">
        <v>138</v>
      </c>
      <c r="B24" s="75">
        <v>7.0000000000000007E-2</v>
      </c>
      <c r="C24" s="56"/>
      <c r="D24" s="56"/>
      <c r="E24" s="68">
        <f>ROUND($E$19*B24,2)</f>
        <v>3169.39</v>
      </c>
    </row>
    <row r="25" spans="1:5" ht="14.25" customHeight="1" x14ac:dyDescent="0.25">
      <c r="A25" s="66" t="s">
        <v>139</v>
      </c>
      <c r="B25" s="75">
        <v>0.05</v>
      </c>
      <c r="C25" s="56"/>
      <c r="D25" s="56"/>
      <c r="E25" s="68">
        <f>ROUND($E$19*B25,2)</f>
        <v>2263.85</v>
      </c>
    </row>
    <row r="26" spans="1:5" ht="14.25" customHeight="1" x14ac:dyDescent="0.25">
      <c r="A26" s="63" t="s">
        <v>140</v>
      </c>
      <c r="B26" s="73">
        <v>0.24</v>
      </c>
      <c r="C26" s="64"/>
      <c r="D26" s="64"/>
      <c r="E26" s="74">
        <f>ROUND(E23+E24+E25,2)</f>
        <v>10866.49</v>
      </c>
    </row>
    <row r="27" spans="1:5" ht="14.25" customHeight="1" x14ac:dyDescent="0.25">
      <c r="A27" s="66"/>
      <c r="B27" s="56"/>
      <c r="C27" s="56"/>
      <c r="D27" s="56"/>
      <c r="E27" s="70"/>
    </row>
    <row r="28" spans="1:5" ht="14.25" customHeight="1" x14ac:dyDescent="0.25">
      <c r="A28" s="63" t="s">
        <v>141</v>
      </c>
      <c r="B28" s="64"/>
      <c r="C28" s="64"/>
      <c r="D28" s="64"/>
      <c r="E28" s="65"/>
    </row>
    <row r="29" spans="1:5" ht="14.25" customHeight="1" x14ac:dyDescent="0.25">
      <c r="A29" s="66" t="s">
        <v>142</v>
      </c>
      <c r="B29" s="56"/>
      <c r="C29" s="56"/>
      <c r="D29" s="56"/>
      <c r="E29" s="68">
        <f>ROUND(E19,2)</f>
        <v>45277.07</v>
      </c>
    </row>
    <row r="30" spans="1:5" ht="14.25" customHeight="1" x14ac:dyDescent="0.25">
      <c r="A30" s="66" t="s">
        <v>133</v>
      </c>
      <c r="B30" s="56"/>
      <c r="C30" s="56"/>
      <c r="D30" s="56"/>
      <c r="E30" s="68">
        <f>ROUND(E26,2)</f>
        <v>10866.49</v>
      </c>
    </row>
    <row r="31" spans="1:5" ht="15" customHeight="1" x14ac:dyDescent="0.25">
      <c r="A31" s="76" t="s">
        <v>143</v>
      </c>
      <c r="B31" s="77"/>
      <c r="C31" s="77"/>
      <c r="D31" s="77"/>
      <c r="E31" s="78">
        <f>ROUND(E29+E30,2)</f>
        <v>56143.56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31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29" customWidth="1"/>
    <col min="2" max="2" width="7.140625" customWidth="1"/>
    <col min="3" max="3" width="8.7109375" customWidth="1"/>
    <col min="4" max="4" width="13.140625" customWidth="1"/>
    <col min="5" max="5" width="13" customWidth="1"/>
  </cols>
  <sheetData>
    <row r="1" spans="1:5" ht="28.5" customHeight="1" x14ac:dyDescent="0.25">
      <c r="A1" s="80" t="s">
        <v>152</v>
      </c>
      <c r="B1" s="81"/>
      <c r="C1" s="81"/>
      <c r="D1" s="81"/>
      <c r="E1" s="81"/>
    </row>
    <row r="2" spans="1:5" ht="14.25" customHeight="1" x14ac:dyDescent="0.25">
      <c r="A2" t="s">
        <v>110</v>
      </c>
    </row>
    <row r="3" spans="1:5" ht="15" customHeight="1" x14ac:dyDescent="0.25"/>
    <row r="4" spans="1:5" ht="14.25" customHeight="1" x14ac:dyDescent="0.25">
      <c r="A4" s="82" t="s">
        <v>111</v>
      </c>
      <c r="B4" s="83"/>
      <c r="C4" s="83"/>
      <c r="D4" s="83"/>
      <c r="E4" s="84"/>
    </row>
    <row r="5" spans="1:5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66" t="s">
        <v>145</v>
      </c>
      <c r="B7" s="56" t="s">
        <v>121</v>
      </c>
      <c r="C7" s="56">
        <v>0.09</v>
      </c>
      <c r="D7" s="67">
        <v>3000</v>
      </c>
      <c r="E7" s="68">
        <f>ROUND(C7*D7,2)</f>
        <v>270</v>
      </c>
    </row>
    <row r="8" spans="1:5" ht="14.25" customHeight="1" x14ac:dyDescent="0.25">
      <c r="A8" s="66" t="s">
        <v>146</v>
      </c>
      <c r="B8" s="56" t="s">
        <v>147</v>
      </c>
      <c r="C8" s="56">
        <v>0.05</v>
      </c>
      <c r="D8" s="67">
        <v>12000</v>
      </c>
      <c r="E8" s="68">
        <f>ROUND(C8*D8,2)</f>
        <v>600</v>
      </c>
    </row>
    <row r="9" spans="1:5" ht="14.25" customHeight="1" x14ac:dyDescent="0.25">
      <c r="A9" s="66" t="s">
        <v>148</v>
      </c>
      <c r="B9" s="56" t="s">
        <v>147</v>
      </c>
      <c r="C9" s="56">
        <v>0.06</v>
      </c>
      <c r="D9" s="67">
        <v>8500</v>
      </c>
      <c r="E9" s="68">
        <f>ROUND(C9*D9,2)</f>
        <v>510</v>
      </c>
    </row>
    <row r="10" spans="1:5" ht="14.25" customHeight="1" x14ac:dyDescent="0.25">
      <c r="A10" s="85" t="s">
        <v>124</v>
      </c>
      <c r="B10" s="86"/>
      <c r="C10" s="86"/>
      <c r="D10" s="86"/>
      <c r="E10" s="69">
        <f>ROUND(E7+E8+E9,2)</f>
        <v>1380</v>
      </c>
    </row>
    <row r="11" spans="1:5" ht="14.25" customHeight="1" x14ac:dyDescent="0.25">
      <c r="A11" s="66"/>
      <c r="B11" s="56"/>
      <c r="C11" s="56"/>
      <c r="D11" s="56"/>
      <c r="E11" s="70"/>
    </row>
    <row r="12" spans="1:5" ht="14.25" customHeight="1" x14ac:dyDescent="0.25">
      <c r="A12" s="85" t="s">
        <v>125</v>
      </c>
      <c r="B12" s="86"/>
      <c r="C12" s="86"/>
      <c r="D12" s="86"/>
      <c r="E12" s="65"/>
    </row>
    <row r="13" spans="1:5" ht="14.25" customHeight="1" x14ac:dyDescent="0.25">
      <c r="A13" s="66" t="s">
        <v>126</v>
      </c>
      <c r="B13" s="56" t="s">
        <v>127</v>
      </c>
      <c r="C13" s="71">
        <v>5.91E-2</v>
      </c>
      <c r="D13" s="31">
        <f>ROUND('MO 2026'!$E$12,2)</f>
        <v>161958.71</v>
      </c>
      <c r="E13" s="72">
        <f>ROUND(C13*D13,2)</f>
        <v>9571.76</v>
      </c>
    </row>
    <row r="14" spans="1:5" ht="14.25" customHeight="1" x14ac:dyDescent="0.25">
      <c r="A14" s="66" t="s">
        <v>128</v>
      </c>
      <c r="B14" s="56" t="s">
        <v>127</v>
      </c>
      <c r="C14" s="71">
        <v>6.0999999999999999E-2</v>
      </c>
      <c r="D14" s="31">
        <f>ROUND('MO 2026'!$E$11,2)</f>
        <v>107972.48</v>
      </c>
      <c r="E14" s="72">
        <f>ROUND(C14*D14,2)</f>
        <v>6586.32</v>
      </c>
    </row>
    <row r="15" spans="1:5" ht="14.25" customHeight="1" x14ac:dyDescent="0.25">
      <c r="A15" s="85" t="s">
        <v>129</v>
      </c>
      <c r="B15" s="86"/>
      <c r="C15" s="86"/>
      <c r="D15" s="86"/>
      <c r="E15" s="69">
        <f>ROUND(E13+E14,2)</f>
        <v>16158.08</v>
      </c>
    </row>
    <row r="16" spans="1:5" ht="14.25" customHeight="1" x14ac:dyDescent="0.25">
      <c r="A16" s="66"/>
      <c r="B16" s="56"/>
      <c r="C16" s="56"/>
      <c r="D16" s="56"/>
      <c r="E16" s="70"/>
    </row>
    <row r="17" spans="1:5" ht="14.25" customHeight="1" x14ac:dyDescent="0.25">
      <c r="A17" s="85" t="s">
        <v>149</v>
      </c>
      <c r="B17" s="86" t="s">
        <v>131</v>
      </c>
      <c r="C17" s="88">
        <v>0.05</v>
      </c>
      <c r="D17" s="86"/>
      <c r="E17" s="74">
        <f>ROUND(E15*C17,2)</f>
        <v>807.9</v>
      </c>
    </row>
    <row r="18" spans="1:5" ht="14.25" customHeight="1" x14ac:dyDescent="0.25">
      <c r="A18" s="66"/>
      <c r="B18" s="56"/>
      <c r="C18" s="56"/>
      <c r="D18" s="56"/>
      <c r="E18" s="70"/>
    </row>
    <row r="19" spans="1:5" ht="14.25" customHeight="1" x14ac:dyDescent="0.25">
      <c r="A19" s="85" t="s">
        <v>132</v>
      </c>
      <c r="B19" s="86"/>
      <c r="C19" s="86"/>
      <c r="D19" s="86"/>
      <c r="E19" s="69">
        <f>ROUND(E10+E15+E17,2)</f>
        <v>18345.98</v>
      </c>
    </row>
    <row r="20" spans="1:5" ht="14.25" customHeight="1" x14ac:dyDescent="0.25">
      <c r="A20" s="66"/>
      <c r="B20" s="56"/>
      <c r="C20" s="56"/>
      <c r="D20" s="56"/>
      <c r="E20" s="70"/>
    </row>
    <row r="21" spans="1:5" ht="14.25" customHeight="1" x14ac:dyDescent="0.25">
      <c r="A21" s="85" t="s">
        <v>133</v>
      </c>
      <c r="B21" s="86"/>
      <c r="C21" s="86"/>
      <c r="D21" s="86"/>
      <c r="E21" s="65"/>
    </row>
    <row r="22" spans="1:5" ht="14.25" customHeight="1" x14ac:dyDescent="0.25">
      <c r="A22" s="66" t="s">
        <v>134</v>
      </c>
      <c r="B22" s="56" t="s">
        <v>135</v>
      </c>
      <c r="C22" s="56"/>
      <c r="D22" s="56"/>
      <c r="E22" s="70" t="s">
        <v>136</v>
      </c>
    </row>
    <row r="23" spans="1:5" ht="14.25" customHeight="1" x14ac:dyDescent="0.25">
      <c r="A23" s="66" t="s">
        <v>137</v>
      </c>
      <c r="B23" s="75">
        <v>0.12</v>
      </c>
      <c r="C23" s="56"/>
      <c r="D23" s="56"/>
      <c r="E23" s="68">
        <f>ROUND($E$19*B23,2)</f>
        <v>2201.52</v>
      </c>
    </row>
    <row r="24" spans="1:5" ht="14.25" customHeight="1" x14ac:dyDescent="0.25">
      <c r="A24" s="66" t="s">
        <v>138</v>
      </c>
      <c r="B24" s="75">
        <v>7.0000000000000007E-2</v>
      </c>
      <c r="C24" s="56"/>
      <c r="D24" s="56"/>
      <c r="E24" s="68">
        <f>ROUND($E$19*B24,2)</f>
        <v>1284.22</v>
      </c>
    </row>
    <row r="25" spans="1:5" ht="14.25" customHeight="1" x14ac:dyDescent="0.25">
      <c r="A25" s="66" t="s">
        <v>139</v>
      </c>
      <c r="B25" s="75">
        <v>0.05</v>
      </c>
      <c r="C25" s="56"/>
      <c r="D25" s="56"/>
      <c r="E25" s="68">
        <f>ROUND($E$19*B25,2)</f>
        <v>917.3</v>
      </c>
    </row>
    <row r="26" spans="1:5" ht="14.25" customHeight="1" x14ac:dyDescent="0.25">
      <c r="A26" s="85" t="s">
        <v>140</v>
      </c>
      <c r="B26" s="88">
        <v>0.24</v>
      </c>
      <c r="C26" s="86"/>
      <c r="D26" s="86"/>
      <c r="E26" s="74">
        <f>ROUND(E23+E24+E25,2)</f>
        <v>4403.04</v>
      </c>
    </row>
    <row r="27" spans="1:5" ht="14.25" customHeight="1" x14ac:dyDescent="0.25">
      <c r="A27" s="66"/>
      <c r="B27" s="56"/>
      <c r="C27" s="56"/>
      <c r="D27" s="56"/>
      <c r="E27" s="70"/>
    </row>
    <row r="28" spans="1:5" ht="14.25" customHeight="1" x14ac:dyDescent="0.25">
      <c r="A28" s="85" t="s">
        <v>141</v>
      </c>
      <c r="B28" s="86"/>
      <c r="C28" s="86"/>
      <c r="D28" s="86"/>
      <c r="E28" s="65"/>
    </row>
    <row r="29" spans="1:5" ht="14.25" customHeight="1" x14ac:dyDescent="0.25">
      <c r="A29" s="66" t="s">
        <v>142</v>
      </c>
      <c r="B29" s="56"/>
      <c r="C29" s="56"/>
      <c r="D29" s="56"/>
      <c r="E29" s="68">
        <f>ROUND(E19,2)</f>
        <v>18345.98</v>
      </c>
    </row>
    <row r="30" spans="1:5" ht="14.25" customHeight="1" x14ac:dyDescent="0.25">
      <c r="A30" s="66" t="s">
        <v>133</v>
      </c>
      <c r="B30" s="56"/>
      <c r="C30" s="56"/>
      <c r="D30" s="56"/>
      <c r="E30" s="68">
        <f>ROUND(E26,2)</f>
        <v>4403.04</v>
      </c>
    </row>
    <row r="31" spans="1:5" ht="15" customHeight="1" x14ac:dyDescent="0.25">
      <c r="A31" s="89" t="s">
        <v>143</v>
      </c>
      <c r="B31" s="90"/>
      <c r="C31" s="90"/>
      <c r="D31" s="90"/>
      <c r="E31" s="78">
        <f>ROUND(E29+E30,2)</f>
        <v>22749.02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1:E31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32.85546875" customWidth="1"/>
    <col min="2" max="2" width="7.140625" customWidth="1"/>
    <col min="3" max="3" width="8.7109375" customWidth="1"/>
    <col min="4" max="4" width="13.140625" customWidth="1"/>
    <col min="5" max="5" width="13" customWidth="1"/>
  </cols>
  <sheetData>
    <row r="1" spans="1:5" ht="28.5" customHeight="1" x14ac:dyDescent="0.25">
      <c r="A1" s="80" t="s">
        <v>153</v>
      </c>
      <c r="B1" s="81"/>
      <c r="C1" s="81"/>
      <c r="D1" s="81"/>
      <c r="E1" s="81"/>
    </row>
    <row r="2" spans="1:5" ht="14.25" customHeight="1" x14ac:dyDescent="0.25">
      <c r="A2" t="s">
        <v>110</v>
      </c>
    </row>
    <row r="3" spans="1:5" ht="15" customHeight="1" x14ac:dyDescent="0.25"/>
    <row r="4" spans="1:5" ht="14.25" customHeight="1" x14ac:dyDescent="0.25">
      <c r="A4" s="82" t="s">
        <v>111</v>
      </c>
      <c r="B4" s="83"/>
      <c r="C4" s="83"/>
      <c r="D4" s="83"/>
      <c r="E4" s="84"/>
    </row>
    <row r="5" spans="1:5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66" t="s">
        <v>154</v>
      </c>
      <c r="B7" s="56" t="s">
        <v>121</v>
      </c>
      <c r="C7" s="56">
        <v>0.08</v>
      </c>
      <c r="D7" s="67">
        <v>4500</v>
      </c>
      <c r="E7" s="68">
        <f>ROUND(C7*D7,2)</f>
        <v>360</v>
      </c>
    </row>
    <row r="8" spans="1:5" ht="14.25" customHeight="1" x14ac:dyDescent="0.25">
      <c r="A8" s="66" t="s">
        <v>146</v>
      </c>
      <c r="B8" s="56" t="s">
        <v>147</v>
      </c>
      <c r="C8" s="56">
        <v>0.06</v>
      </c>
      <c r="D8" s="67">
        <v>12000</v>
      </c>
      <c r="E8" s="68">
        <f>ROUND(C8*D8,2)</f>
        <v>720</v>
      </c>
    </row>
    <row r="9" spans="1:5" ht="14.25" customHeight="1" x14ac:dyDescent="0.25">
      <c r="A9" s="66" t="s">
        <v>148</v>
      </c>
      <c r="B9" s="56" t="s">
        <v>147</v>
      </c>
      <c r="C9" s="56">
        <v>7.0000000000000007E-2</v>
      </c>
      <c r="D9" s="67">
        <v>9000</v>
      </c>
      <c r="E9" s="68">
        <f>ROUND(C9*D9,2)</f>
        <v>630</v>
      </c>
    </row>
    <row r="10" spans="1:5" ht="14.25" customHeight="1" x14ac:dyDescent="0.25">
      <c r="A10" s="85" t="s">
        <v>124</v>
      </c>
      <c r="B10" s="86"/>
      <c r="C10" s="86"/>
      <c r="D10" s="86"/>
      <c r="E10" s="69">
        <f>ROUND(E7+E8+E9,2)</f>
        <v>1710</v>
      </c>
    </row>
    <row r="11" spans="1:5" ht="14.25" customHeight="1" x14ac:dyDescent="0.25">
      <c r="A11" s="66"/>
      <c r="B11" s="56"/>
      <c r="C11" s="56"/>
      <c r="D11" s="56"/>
      <c r="E11" s="70"/>
    </row>
    <row r="12" spans="1:5" ht="14.25" customHeight="1" x14ac:dyDescent="0.25">
      <c r="A12" s="85" t="s">
        <v>125</v>
      </c>
      <c r="B12" s="86"/>
      <c r="C12" s="86"/>
      <c r="D12" s="86"/>
      <c r="E12" s="65"/>
    </row>
    <row r="13" spans="1:5" ht="14.25" customHeight="1" x14ac:dyDescent="0.25">
      <c r="A13" s="66" t="s">
        <v>126</v>
      </c>
      <c r="B13" s="56" t="s">
        <v>127</v>
      </c>
      <c r="C13" s="71">
        <v>4.8099999999999997E-2</v>
      </c>
      <c r="D13" s="31">
        <f>ROUND('MO 2026'!$E$12,2)</f>
        <v>161958.71</v>
      </c>
      <c r="E13" s="72">
        <f>ROUND(C13*D13,2)</f>
        <v>7790.21</v>
      </c>
    </row>
    <row r="14" spans="1:5" ht="14.25" customHeight="1" x14ac:dyDescent="0.25">
      <c r="A14" s="66" t="s">
        <v>128</v>
      </c>
      <c r="B14" s="56" t="s">
        <v>127</v>
      </c>
      <c r="C14" s="71">
        <v>5.1700000000000003E-2</v>
      </c>
      <c r="D14" s="31">
        <f>ROUND('MO 2026'!$E$11,2)</f>
        <v>107972.48</v>
      </c>
      <c r="E14" s="72">
        <f>ROUND(C14*D14,2)</f>
        <v>5582.18</v>
      </c>
    </row>
    <row r="15" spans="1:5" ht="14.25" customHeight="1" x14ac:dyDescent="0.25">
      <c r="A15" s="85" t="s">
        <v>129</v>
      </c>
      <c r="B15" s="86"/>
      <c r="C15" s="86"/>
      <c r="D15" s="86"/>
      <c r="E15" s="69">
        <f>ROUND(E13+E14,2)</f>
        <v>13372.39</v>
      </c>
    </row>
    <row r="16" spans="1:5" ht="14.25" customHeight="1" x14ac:dyDescent="0.25">
      <c r="A16" s="66"/>
      <c r="B16" s="56"/>
      <c r="C16" s="56"/>
      <c r="D16" s="56"/>
      <c r="E16" s="70"/>
    </row>
    <row r="17" spans="1:5" ht="14.25" customHeight="1" x14ac:dyDescent="0.25">
      <c r="A17" s="85" t="s">
        <v>149</v>
      </c>
      <c r="B17" s="86" t="s">
        <v>131</v>
      </c>
      <c r="C17" s="88">
        <v>0.05</v>
      </c>
      <c r="D17" s="86"/>
      <c r="E17" s="74">
        <f>ROUND(E15*C17,2)</f>
        <v>668.62</v>
      </c>
    </row>
    <row r="18" spans="1:5" ht="14.25" customHeight="1" x14ac:dyDescent="0.25">
      <c r="A18" s="66"/>
      <c r="B18" s="56"/>
      <c r="C18" s="56"/>
      <c r="D18" s="56"/>
      <c r="E18" s="70"/>
    </row>
    <row r="19" spans="1:5" ht="14.25" customHeight="1" x14ac:dyDescent="0.25">
      <c r="A19" s="85" t="s">
        <v>132</v>
      </c>
      <c r="B19" s="86"/>
      <c r="C19" s="86"/>
      <c r="D19" s="86"/>
      <c r="E19" s="69">
        <f>ROUND(E10+E15+E17,2)</f>
        <v>15751.01</v>
      </c>
    </row>
    <row r="20" spans="1:5" ht="14.25" customHeight="1" x14ac:dyDescent="0.25">
      <c r="A20" s="66"/>
      <c r="B20" s="56"/>
      <c r="C20" s="56"/>
      <c r="D20" s="56"/>
      <c r="E20" s="70"/>
    </row>
    <row r="21" spans="1:5" ht="14.25" customHeight="1" x14ac:dyDescent="0.25">
      <c r="A21" s="85" t="s">
        <v>133</v>
      </c>
      <c r="B21" s="86"/>
      <c r="C21" s="86"/>
      <c r="D21" s="86"/>
      <c r="E21" s="65"/>
    </row>
    <row r="22" spans="1:5" ht="14.25" customHeight="1" x14ac:dyDescent="0.25">
      <c r="A22" s="66" t="s">
        <v>134</v>
      </c>
      <c r="B22" s="56" t="s">
        <v>135</v>
      </c>
      <c r="C22" s="56"/>
      <c r="D22" s="56"/>
      <c r="E22" s="70" t="s">
        <v>136</v>
      </c>
    </row>
    <row r="23" spans="1:5" ht="14.25" customHeight="1" x14ac:dyDescent="0.25">
      <c r="A23" s="66" t="s">
        <v>137</v>
      </c>
      <c r="B23" s="75">
        <v>0.12</v>
      </c>
      <c r="C23" s="56"/>
      <c r="D23" s="56"/>
      <c r="E23" s="68">
        <f>ROUND($E$19*B23,2)</f>
        <v>1890.12</v>
      </c>
    </row>
    <row r="24" spans="1:5" ht="14.25" customHeight="1" x14ac:dyDescent="0.25">
      <c r="A24" s="66" t="s">
        <v>138</v>
      </c>
      <c r="B24" s="75">
        <v>7.0000000000000007E-2</v>
      </c>
      <c r="C24" s="56"/>
      <c r="D24" s="56"/>
      <c r="E24" s="68">
        <f>ROUND($E$19*B24,2)</f>
        <v>1102.57</v>
      </c>
    </row>
    <row r="25" spans="1:5" ht="14.25" customHeight="1" x14ac:dyDescent="0.25">
      <c r="A25" s="66" t="s">
        <v>139</v>
      </c>
      <c r="B25" s="75">
        <v>0.05</v>
      </c>
      <c r="C25" s="56"/>
      <c r="D25" s="56"/>
      <c r="E25" s="68">
        <f>ROUND($E$19*B25,2)</f>
        <v>787.55</v>
      </c>
    </row>
    <row r="26" spans="1:5" ht="14.25" customHeight="1" x14ac:dyDescent="0.25">
      <c r="A26" s="85" t="s">
        <v>140</v>
      </c>
      <c r="B26" s="88">
        <v>0.24</v>
      </c>
      <c r="C26" s="86"/>
      <c r="D26" s="86"/>
      <c r="E26" s="74">
        <f>ROUND(E23+E24+E25,2)</f>
        <v>3780.24</v>
      </c>
    </row>
    <row r="27" spans="1:5" ht="14.25" customHeight="1" x14ac:dyDescent="0.25">
      <c r="A27" s="66"/>
      <c r="B27" s="56"/>
      <c r="C27" s="56"/>
      <c r="D27" s="56"/>
      <c r="E27" s="70"/>
    </row>
    <row r="28" spans="1:5" ht="14.25" customHeight="1" x14ac:dyDescent="0.25">
      <c r="A28" s="85" t="s">
        <v>141</v>
      </c>
      <c r="B28" s="86"/>
      <c r="C28" s="86"/>
      <c r="D28" s="86"/>
      <c r="E28" s="65"/>
    </row>
    <row r="29" spans="1:5" ht="14.25" customHeight="1" x14ac:dyDescent="0.25">
      <c r="A29" s="66" t="s">
        <v>142</v>
      </c>
      <c r="B29" s="56"/>
      <c r="C29" s="56"/>
      <c r="D29" s="56"/>
      <c r="E29" s="68">
        <f>ROUND(E19,2)</f>
        <v>15751.01</v>
      </c>
    </row>
    <row r="30" spans="1:5" ht="14.25" customHeight="1" x14ac:dyDescent="0.25">
      <c r="A30" s="66" t="s">
        <v>133</v>
      </c>
      <c r="B30" s="56"/>
      <c r="C30" s="56"/>
      <c r="D30" s="56"/>
      <c r="E30" s="68">
        <f>ROUND(E26,2)</f>
        <v>3780.24</v>
      </c>
    </row>
    <row r="31" spans="1:5" ht="15" customHeight="1" x14ac:dyDescent="0.25">
      <c r="A31" s="89" t="s">
        <v>143</v>
      </c>
      <c r="B31" s="90"/>
      <c r="C31" s="90"/>
      <c r="D31" s="90"/>
      <c r="E31" s="78">
        <f>ROUND(E29+E30,2)</f>
        <v>19531.25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0000"/>
  </sheetPr>
  <dimension ref="A1:F31"/>
  <sheetViews>
    <sheetView view="pageBreakPreview" zoomScale="85" zoomScaleNormal="100" zoomScalePageLayoutView="85" workbookViewId="0">
      <selection activeCell="E31" sqref="E31"/>
    </sheetView>
  </sheetViews>
  <sheetFormatPr baseColWidth="10" defaultColWidth="8.85546875" defaultRowHeight="15" x14ac:dyDescent="0.25"/>
  <cols>
    <col min="1" max="1" width="33.8554687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2.28515625" customWidth="1"/>
  </cols>
  <sheetData>
    <row r="1" spans="1:6" ht="42.75" customHeight="1" x14ac:dyDescent="0.25">
      <c r="A1" s="80" t="s">
        <v>155</v>
      </c>
      <c r="B1" s="81"/>
      <c r="C1" s="81"/>
      <c r="D1" s="81"/>
      <c r="E1" s="81"/>
    </row>
    <row r="2" spans="1:6" ht="14.25" customHeight="1" x14ac:dyDescent="0.25">
      <c r="A2" t="s">
        <v>156</v>
      </c>
    </row>
    <row r="3" spans="1:6" ht="15" customHeight="1" x14ac:dyDescent="0.25"/>
    <row r="4" spans="1:6" ht="14.25" customHeight="1" x14ac:dyDescent="0.25">
      <c r="A4" s="82" t="s">
        <v>111</v>
      </c>
      <c r="B4" s="83"/>
      <c r="C4" s="83"/>
      <c r="D4" s="83"/>
      <c r="E4" s="84"/>
    </row>
    <row r="5" spans="1:6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6" ht="14.25" customHeight="1" x14ac:dyDescent="0.25">
      <c r="A6" s="85" t="s">
        <v>117</v>
      </c>
      <c r="B6" s="86"/>
      <c r="C6" s="86"/>
      <c r="D6" s="86"/>
      <c r="E6" s="87"/>
    </row>
    <row r="7" spans="1:6" ht="14.25" customHeight="1" x14ac:dyDescent="0.25">
      <c r="A7" s="66" t="s">
        <v>157</v>
      </c>
      <c r="B7" s="56" t="s">
        <v>121</v>
      </c>
      <c r="C7" s="56">
        <v>0.1</v>
      </c>
      <c r="D7" s="67">
        <v>3500</v>
      </c>
      <c r="E7" s="68">
        <f>ROUND(C7*D7,2)</f>
        <v>350</v>
      </c>
    </row>
    <row r="8" spans="1:6" ht="14.25" customHeight="1" x14ac:dyDescent="0.25">
      <c r="A8" s="66" t="s">
        <v>146</v>
      </c>
      <c r="B8" s="56" t="s">
        <v>147</v>
      </c>
      <c r="C8" s="56">
        <v>0.08</v>
      </c>
      <c r="D8" s="67">
        <v>12000</v>
      </c>
      <c r="E8" s="68">
        <f>ROUND(C8*D8,2)</f>
        <v>960</v>
      </c>
    </row>
    <row r="9" spans="1:6" ht="14.25" customHeight="1" x14ac:dyDescent="0.25">
      <c r="A9" s="66" t="s">
        <v>148</v>
      </c>
      <c r="B9" s="56" t="s">
        <v>147</v>
      </c>
      <c r="C9" s="56">
        <v>7.0000000000000007E-2</v>
      </c>
      <c r="D9" s="67">
        <v>9000</v>
      </c>
      <c r="E9" s="68">
        <f>ROUND(C9*D9,2)</f>
        <v>630</v>
      </c>
    </row>
    <row r="10" spans="1:6" ht="14.25" customHeight="1" x14ac:dyDescent="0.25">
      <c r="A10" s="85" t="s">
        <v>124</v>
      </c>
      <c r="B10" s="86"/>
      <c r="C10" s="86"/>
      <c r="D10" s="86"/>
      <c r="E10" s="69">
        <f>ROUND(E7+E8+E9,2)</f>
        <v>1940</v>
      </c>
      <c r="F10" s="32"/>
    </row>
    <row r="11" spans="1:6" ht="14.25" customHeight="1" x14ac:dyDescent="0.25">
      <c r="A11" s="66"/>
      <c r="B11" s="56"/>
      <c r="C11" s="56"/>
      <c r="D11" s="56"/>
      <c r="E11" s="70"/>
    </row>
    <row r="12" spans="1:6" ht="14.25" customHeight="1" x14ac:dyDescent="0.25">
      <c r="A12" s="85" t="s">
        <v>125</v>
      </c>
      <c r="B12" s="86"/>
      <c r="C12" s="86"/>
      <c r="D12" s="86"/>
      <c r="E12" s="65"/>
    </row>
    <row r="13" spans="1:6" ht="14.25" customHeight="1" x14ac:dyDescent="0.25">
      <c r="A13" s="66" t="s">
        <v>158</v>
      </c>
      <c r="B13" s="56" t="s">
        <v>127</v>
      </c>
      <c r="C13" s="71">
        <v>6.2600000000000003E-2</v>
      </c>
      <c r="D13" s="31">
        <f>ROUND('MO 2026'!$E$13,2)</f>
        <v>215944.95</v>
      </c>
      <c r="E13" s="72">
        <f>ROUND(C13*D13,2)</f>
        <v>13518.15</v>
      </c>
    </row>
    <row r="14" spans="1:6" ht="14.25" customHeight="1" x14ac:dyDescent="0.25">
      <c r="A14" s="66" t="s">
        <v>159</v>
      </c>
      <c r="B14" s="56" t="s">
        <v>127</v>
      </c>
      <c r="C14" s="71">
        <v>7.6499999999999999E-2</v>
      </c>
      <c r="D14" s="31">
        <f>ROUND('MO 2026'!$E$11,2)</f>
        <v>107972.48</v>
      </c>
      <c r="E14" s="72">
        <f>ROUND(C14*D14,2)</f>
        <v>8259.89</v>
      </c>
    </row>
    <row r="15" spans="1:6" ht="14.25" customHeight="1" x14ac:dyDescent="0.25">
      <c r="A15" s="85" t="s">
        <v>129</v>
      </c>
      <c r="B15" s="86"/>
      <c r="C15" s="86"/>
      <c r="D15" s="86"/>
      <c r="E15" s="69">
        <f>ROUND(E13+E14,2)</f>
        <v>21778.04</v>
      </c>
      <c r="F15" s="32"/>
    </row>
    <row r="16" spans="1:6" ht="14.25" customHeight="1" x14ac:dyDescent="0.25">
      <c r="A16" s="66"/>
      <c r="B16" s="56"/>
      <c r="C16" s="56"/>
      <c r="D16" s="56"/>
      <c r="E16" s="70"/>
    </row>
    <row r="17" spans="1:6" ht="14.25" customHeight="1" x14ac:dyDescent="0.25">
      <c r="A17" s="85" t="s">
        <v>149</v>
      </c>
      <c r="B17" s="86" t="s">
        <v>131</v>
      </c>
      <c r="C17" s="88">
        <v>0.05</v>
      </c>
      <c r="D17" s="86"/>
      <c r="E17" s="74">
        <f>ROUND(E15*C17,2)</f>
        <v>1088.9000000000001</v>
      </c>
      <c r="F17" s="32"/>
    </row>
    <row r="18" spans="1:6" ht="14.25" customHeight="1" x14ac:dyDescent="0.25">
      <c r="A18" s="66"/>
      <c r="B18" s="56"/>
      <c r="C18" s="56"/>
      <c r="D18" s="56"/>
      <c r="E18" s="70"/>
    </row>
    <row r="19" spans="1:6" ht="14.25" customHeight="1" x14ac:dyDescent="0.25">
      <c r="A19" s="85" t="s">
        <v>132</v>
      </c>
      <c r="B19" s="86"/>
      <c r="C19" s="86"/>
      <c r="D19" s="86"/>
      <c r="E19" s="69">
        <f>ROUND(E10+E15+E17,2)</f>
        <v>24806.94</v>
      </c>
      <c r="F19" s="32"/>
    </row>
    <row r="20" spans="1:6" ht="14.25" customHeight="1" x14ac:dyDescent="0.25">
      <c r="A20" s="66"/>
      <c r="B20" s="56"/>
      <c r="C20" s="56"/>
      <c r="D20" s="56"/>
      <c r="E20" s="70"/>
    </row>
    <row r="21" spans="1:6" ht="14.25" customHeight="1" x14ac:dyDescent="0.25">
      <c r="A21" s="85" t="s">
        <v>133</v>
      </c>
      <c r="B21" s="86"/>
      <c r="C21" s="86"/>
      <c r="D21" s="86"/>
      <c r="E21" s="65"/>
    </row>
    <row r="22" spans="1:6" ht="14.25" customHeight="1" x14ac:dyDescent="0.25">
      <c r="A22" s="66" t="s">
        <v>134</v>
      </c>
      <c r="B22" s="56" t="s">
        <v>135</v>
      </c>
      <c r="C22" s="56"/>
      <c r="D22" s="56"/>
      <c r="E22" s="70" t="s">
        <v>136</v>
      </c>
    </row>
    <row r="23" spans="1:6" ht="14.25" customHeight="1" x14ac:dyDescent="0.25">
      <c r="A23" s="66" t="s">
        <v>137</v>
      </c>
      <c r="B23" s="75">
        <v>0.12</v>
      </c>
      <c r="C23" s="56"/>
      <c r="D23" s="56"/>
      <c r="E23" s="68">
        <f>ROUND($E$19*B23,2)</f>
        <v>2976.83</v>
      </c>
    </row>
    <row r="24" spans="1:6" ht="14.25" customHeight="1" x14ac:dyDescent="0.25">
      <c r="A24" s="66" t="s">
        <v>138</v>
      </c>
      <c r="B24" s="75">
        <v>7.0000000000000007E-2</v>
      </c>
      <c r="C24" s="56"/>
      <c r="D24" s="56"/>
      <c r="E24" s="68">
        <f>ROUND($E$19*B24,2)</f>
        <v>1736.49</v>
      </c>
    </row>
    <row r="25" spans="1:6" ht="14.25" customHeight="1" x14ac:dyDescent="0.25">
      <c r="A25" s="66" t="s">
        <v>139</v>
      </c>
      <c r="B25" s="75">
        <v>0.05</v>
      </c>
      <c r="C25" s="56"/>
      <c r="D25" s="56"/>
      <c r="E25" s="68">
        <f>ROUND($E$19*B25,2)</f>
        <v>1240.3499999999999</v>
      </c>
    </row>
    <row r="26" spans="1:6" ht="14.25" customHeight="1" x14ac:dyDescent="0.25">
      <c r="A26" s="85" t="s">
        <v>140</v>
      </c>
      <c r="B26" s="88">
        <v>0.24</v>
      </c>
      <c r="C26" s="86"/>
      <c r="D26" s="86"/>
      <c r="E26" s="74">
        <f>ROUND(E23+E24+E25,2)</f>
        <v>5953.67</v>
      </c>
      <c r="F26" s="32"/>
    </row>
    <row r="27" spans="1:6" ht="14.25" customHeight="1" x14ac:dyDescent="0.25">
      <c r="A27" s="66"/>
      <c r="B27" s="56"/>
      <c r="C27" s="56"/>
      <c r="D27" s="56"/>
      <c r="E27" s="70"/>
    </row>
    <row r="28" spans="1:6" ht="14.25" customHeight="1" x14ac:dyDescent="0.25">
      <c r="A28" s="85" t="s">
        <v>141</v>
      </c>
      <c r="B28" s="86"/>
      <c r="C28" s="86"/>
      <c r="D28" s="86"/>
      <c r="E28" s="65"/>
    </row>
    <row r="29" spans="1:6" ht="14.25" customHeight="1" x14ac:dyDescent="0.25">
      <c r="A29" s="66" t="s">
        <v>142</v>
      </c>
      <c r="B29" s="56"/>
      <c r="C29" s="56"/>
      <c r="D29" s="56"/>
      <c r="E29" s="68">
        <f>ROUND(E19,2)</f>
        <v>24806.94</v>
      </c>
      <c r="F29" s="32"/>
    </row>
    <row r="30" spans="1:6" ht="14.25" customHeight="1" x14ac:dyDescent="0.25">
      <c r="A30" s="66" t="s">
        <v>133</v>
      </c>
      <c r="B30" s="56"/>
      <c r="C30" s="56"/>
      <c r="D30" s="56"/>
      <c r="E30" s="68">
        <f>ROUND(E26,2)</f>
        <v>5953.67</v>
      </c>
      <c r="F30" s="32"/>
    </row>
    <row r="31" spans="1:6" ht="15" customHeight="1" x14ac:dyDescent="0.25">
      <c r="A31" s="89" t="s">
        <v>143</v>
      </c>
      <c r="B31" s="90"/>
      <c r="C31" s="90"/>
      <c r="D31" s="90"/>
      <c r="E31" s="78">
        <f>ROUND(E29+E30,2)</f>
        <v>30760.61</v>
      </c>
      <c r="F31" s="32"/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0000"/>
  </sheetPr>
  <dimension ref="A1:E36"/>
  <sheetViews>
    <sheetView view="pageBreakPreview" zoomScale="85" zoomScaleNormal="100" zoomScalePageLayoutView="85" workbookViewId="0">
      <selection activeCell="K29" sqref="K29"/>
    </sheetView>
  </sheetViews>
  <sheetFormatPr baseColWidth="10" defaultColWidth="8.85546875" defaultRowHeight="15" x14ac:dyDescent="0.25"/>
  <cols>
    <col min="1" max="1" width="57.5703125" customWidth="1"/>
    <col min="2" max="2" width="7.140625" customWidth="1"/>
    <col min="3" max="3" width="8.7109375" customWidth="1"/>
    <col min="4" max="4" width="13.140625" customWidth="1"/>
    <col min="5" max="5" width="13" customWidth="1"/>
  </cols>
  <sheetData>
    <row r="1" spans="1:5" ht="54" customHeight="1" x14ac:dyDescent="0.25">
      <c r="A1" s="80" t="s">
        <v>160</v>
      </c>
      <c r="B1" s="81"/>
      <c r="C1" s="81"/>
      <c r="D1" s="81"/>
      <c r="E1" s="81"/>
    </row>
    <row r="2" spans="1:5" ht="67.5" customHeight="1" x14ac:dyDescent="0.25">
      <c r="A2" s="91" t="s">
        <v>161</v>
      </c>
    </row>
    <row r="3" spans="1:5" ht="14.25" customHeight="1" x14ac:dyDescent="0.25">
      <c r="A3" t="s">
        <v>162</v>
      </c>
    </row>
    <row r="4" spans="1:5" ht="15" customHeight="1" x14ac:dyDescent="0.25"/>
    <row r="5" spans="1:5" ht="14.25" customHeight="1" x14ac:dyDescent="0.25">
      <c r="A5" s="82" t="s">
        <v>111</v>
      </c>
      <c r="B5" s="83"/>
      <c r="C5" s="83"/>
      <c r="D5" s="83"/>
      <c r="E5" s="84"/>
    </row>
    <row r="6" spans="1:5" ht="14.25" customHeight="1" x14ac:dyDescent="0.25">
      <c r="A6" s="85" t="s">
        <v>112</v>
      </c>
      <c r="B6" s="86" t="s">
        <v>113</v>
      </c>
      <c r="C6" s="86" t="s">
        <v>114</v>
      </c>
      <c r="D6" s="86" t="s">
        <v>115</v>
      </c>
      <c r="E6" s="87" t="s">
        <v>116</v>
      </c>
    </row>
    <row r="7" spans="1:5" ht="14.25" customHeight="1" x14ac:dyDescent="0.25">
      <c r="A7" s="85" t="s">
        <v>117</v>
      </c>
      <c r="B7" s="86"/>
      <c r="C7" s="86"/>
      <c r="D7" s="86"/>
      <c r="E7" s="87"/>
    </row>
    <row r="8" spans="1:5" ht="14.25" customHeight="1" x14ac:dyDescent="0.25">
      <c r="A8" s="66" t="s">
        <v>145</v>
      </c>
      <c r="B8" s="56" t="s">
        <v>121</v>
      </c>
      <c r="C8" s="56">
        <v>0.3</v>
      </c>
      <c r="D8" s="67">
        <v>3500</v>
      </c>
      <c r="E8" s="68">
        <f>ROUND(C8*D8,2)</f>
        <v>1050</v>
      </c>
    </row>
    <row r="9" spans="1:5" ht="14.25" customHeight="1" x14ac:dyDescent="0.25">
      <c r="A9" s="66" t="s">
        <v>146</v>
      </c>
      <c r="B9" s="56" t="s">
        <v>147</v>
      </c>
      <c r="C9" s="56">
        <v>0.12</v>
      </c>
      <c r="D9" s="67">
        <v>12000</v>
      </c>
      <c r="E9" s="68">
        <f>ROUND(C9*D9,2)</f>
        <v>1440</v>
      </c>
    </row>
    <row r="10" spans="1:5" ht="14.25" customHeight="1" x14ac:dyDescent="0.25">
      <c r="A10" s="66" t="s">
        <v>163</v>
      </c>
      <c r="B10" s="56" t="s">
        <v>147</v>
      </c>
      <c r="C10" s="56">
        <v>0.05</v>
      </c>
      <c r="D10" s="67">
        <v>10000</v>
      </c>
      <c r="E10" s="68">
        <f>ROUND(C10*D10,2)</f>
        <v>500</v>
      </c>
    </row>
    <row r="11" spans="1:5" ht="14.25" customHeight="1" x14ac:dyDescent="0.25">
      <c r="A11" s="85" t="s">
        <v>124</v>
      </c>
      <c r="B11" s="86"/>
      <c r="C11" s="86"/>
      <c r="D11" s="86"/>
      <c r="E11" s="92">
        <f>ROUND(E8+E9+E10,2)</f>
        <v>2990</v>
      </c>
    </row>
    <row r="12" spans="1:5" ht="14.25" customHeight="1" x14ac:dyDescent="0.25">
      <c r="A12" s="66"/>
      <c r="B12" s="56"/>
      <c r="C12" s="56"/>
      <c r="D12" s="56"/>
      <c r="E12" s="70"/>
    </row>
    <row r="13" spans="1:5" ht="14.25" customHeight="1" x14ac:dyDescent="0.25">
      <c r="A13" s="85" t="s">
        <v>125</v>
      </c>
      <c r="B13" s="86"/>
      <c r="C13" s="86"/>
      <c r="D13" s="86"/>
      <c r="E13" s="87"/>
    </row>
    <row r="14" spans="1:5" ht="14.25" customHeight="1" x14ac:dyDescent="0.25">
      <c r="A14" s="66" t="s">
        <v>126</v>
      </c>
      <c r="B14" s="56" t="s">
        <v>127</v>
      </c>
      <c r="C14" s="71">
        <v>0.16200000000000001</v>
      </c>
      <c r="D14" s="31">
        <f>ROUND('MO 2026'!$E$12,2)</f>
        <v>161958.71</v>
      </c>
      <c r="E14" s="72">
        <f>ROUND(D14*C14,2)</f>
        <v>26237.31</v>
      </c>
    </row>
    <row r="15" spans="1:5" ht="14.25" customHeight="1" x14ac:dyDescent="0.25">
      <c r="A15" s="66" t="s">
        <v>128</v>
      </c>
      <c r="B15" s="56" t="s">
        <v>127</v>
      </c>
      <c r="C15" s="71">
        <v>0.2369</v>
      </c>
      <c r="D15" s="31">
        <f>ROUND('MO 2026'!$E$11,2)</f>
        <v>107972.48</v>
      </c>
      <c r="E15" s="72">
        <f>ROUND(D15*C15,2)</f>
        <v>25578.68</v>
      </c>
    </row>
    <row r="16" spans="1:5" ht="14.25" customHeight="1" x14ac:dyDescent="0.25">
      <c r="A16" s="85" t="s">
        <v>129</v>
      </c>
      <c r="B16" s="86"/>
      <c r="C16" s="86"/>
      <c r="D16" s="86"/>
      <c r="E16" s="92">
        <f>ROUND(E14+E15,2)</f>
        <v>51815.99</v>
      </c>
    </row>
    <row r="17" spans="1:5" ht="14.25" customHeight="1" x14ac:dyDescent="0.25">
      <c r="A17" s="66"/>
      <c r="B17" s="56"/>
      <c r="C17" s="56"/>
      <c r="D17" s="56"/>
      <c r="E17" s="70"/>
    </row>
    <row r="18" spans="1:5" ht="14.25" customHeight="1" x14ac:dyDescent="0.25">
      <c r="A18" s="85" t="s">
        <v>164</v>
      </c>
      <c r="B18" s="86"/>
      <c r="C18" s="86"/>
      <c r="D18" s="86"/>
      <c r="E18" s="87"/>
    </row>
    <row r="19" spans="1:5" ht="14.25" customHeight="1" x14ac:dyDescent="0.25">
      <c r="A19" s="66" t="s">
        <v>165</v>
      </c>
      <c r="B19" s="56" t="s">
        <v>166</v>
      </c>
      <c r="C19" s="93">
        <v>9.9</v>
      </c>
      <c r="D19" s="67">
        <v>2600</v>
      </c>
      <c r="E19" s="68">
        <f>ROUND(D19*C19,2)</f>
        <v>25740</v>
      </c>
    </row>
    <row r="20" spans="1:5" ht="14.25" customHeight="1" x14ac:dyDescent="0.25">
      <c r="A20" s="66" t="s">
        <v>167</v>
      </c>
      <c r="B20" s="56" t="s">
        <v>168</v>
      </c>
      <c r="C20" s="56">
        <v>1</v>
      </c>
      <c r="D20" s="67">
        <v>1670</v>
      </c>
      <c r="E20" s="68">
        <f>ROUND(D20*C20,2)</f>
        <v>1670</v>
      </c>
    </row>
    <row r="21" spans="1:5" ht="14.25" customHeight="1" x14ac:dyDescent="0.25">
      <c r="A21" s="66" t="s">
        <v>169</v>
      </c>
      <c r="B21" s="56" t="s">
        <v>131</v>
      </c>
      <c r="C21" s="75">
        <v>0.05</v>
      </c>
      <c r="D21" s="56"/>
      <c r="E21" s="68">
        <f>ROUND(E16*C21,2)</f>
        <v>2590.8000000000002</v>
      </c>
    </row>
    <row r="22" spans="1:5" ht="14.25" customHeight="1" x14ac:dyDescent="0.25">
      <c r="A22" s="85" t="s">
        <v>170</v>
      </c>
      <c r="B22" s="86"/>
      <c r="C22" s="86"/>
      <c r="D22" s="86"/>
      <c r="E22" s="92">
        <f>ROUND(E19+E20+E21,2)</f>
        <v>30000.799999999999</v>
      </c>
    </row>
    <row r="23" spans="1:5" ht="14.25" customHeight="1" x14ac:dyDescent="0.25">
      <c r="A23" s="66"/>
      <c r="B23" s="56"/>
      <c r="C23" s="56"/>
      <c r="D23" s="56"/>
      <c r="E23" s="70"/>
    </row>
    <row r="24" spans="1:5" ht="14.25" customHeight="1" x14ac:dyDescent="0.25">
      <c r="A24" s="85" t="s">
        <v>132</v>
      </c>
      <c r="B24" s="86"/>
      <c r="C24" s="86"/>
      <c r="D24" s="86"/>
      <c r="E24" s="92">
        <f>ROUND(E11+E16+E22,2)</f>
        <v>84806.79</v>
      </c>
    </row>
    <row r="25" spans="1:5" ht="14.25" customHeight="1" x14ac:dyDescent="0.25">
      <c r="A25" s="66"/>
      <c r="B25" s="56"/>
      <c r="C25" s="56"/>
      <c r="D25" s="56"/>
      <c r="E25" s="70"/>
    </row>
    <row r="26" spans="1:5" ht="14.25" customHeight="1" x14ac:dyDescent="0.25">
      <c r="A26" s="66" t="s">
        <v>133</v>
      </c>
      <c r="B26" s="56"/>
      <c r="C26" s="56"/>
      <c r="D26" s="56"/>
      <c r="E26" s="70"/>
    </row>
    <row r="27" spans="1:5" ht="14.25" customHeight="1" x14ac:dyDescent="0.25">
      <c r="A27" s="66" t="s">
        <v>134</v>
      </c>
      <c r="B27" s="56" t="s">
        <v>135</v>
      </c>
      <c r="C27" s="56"/>
      <c r="D27" s="56"/>
      <c r="E27" s="70" t="s">
        <v>136</v>
      </c>
    </row>
    <row r="28" spans="1:5" ht="14.25" customHeight="1" x14ac:dyDescent="0.25">
      <c r="A28" s="66" t="s">
        <v>137</v>
      </c>
      <c r="B28" s="75">
        <v>0.12</v>
      </c>
      <c r="C28" s="56"/>
      <c r="D28" s="56"/>
      <c r="E28" s="68">
        <f>ROUND($E$24*B28,2)</f>
        <v>10176.81</v>
      </c>
    </row>
    <row r="29" spans="1:5" ht="14.25" customHeight="1" x14ac:dyDescent="0.25">
      <c r="A29" s="85" t="s">
        <v>138</v>
      </c>
      <c r="B29" s="88">
        <v>7.0000000000000007E-2</v>
      </c>
      <c r="C29" s="86"/>
      <c r="D29" s="86"/>
      <c r="E29" s="68">
        <f>ROUND($E$24*B29,2)</f>
        <v>5936.48</v>
      </c>
    </row>
    <row r="30" spans="1:5" ht="14.25" customHeight="1" x14ac:dyDescent="0.25">
      <c r="A30" s="66" t="s">
        <v>139</v>
      </c>
      <c r="B30" s="75">
        <v>0.05</v>
      </c>
      <c r="C30" s="56"/>
      <c r="D30" s="56"/>
      <c r="E30" s="68">
        <f>ROUND($E$24*B30,2)</f>
        <v>4240.34</v>
      </c>
    </row>
    <row r="31" spans="1:5" ht="14.25" customHeight="1" x14ac:dyDescent="0.25">
      <c r="A31" s="85" t="s">
        <v>140</v>
      </c>
      <c r="B31" s="88">
        <v>0.24</v>
      </c>
      <c r="C31" s="86"/>
      <c r="D31" s="86"/>
      <c r="E31" s="68">
        <f>ROUND(E28+E29+E30,2)</f>
        <v>20353.63</v>
      </c>
    </row>
    <row r="32" spans="1:5" ht="14.25" customHeight="1" x14ac:dyDescent="0.25">
      <c r="A32" s="66"/>
      <c r="B32" s="56"/>
      <c r="C32" s="56"/>
      <c r="D32" s="56"/>
      <c r="E32" s="70"/>
    </row>
    <row r="33" spans="1:5" ht="14.25" customHeight="1" x14ac:dyDescent="0.25">
      <c r="A33" s="66" t="s">
        <v>141</v>
      </c>
      <c r="B33" s="56"/>
      <c r="C33" s="56"/>
      <c r="D33" s="56"/>
      <c r="E33" s="70"/>
    </row>
    <row r="34" spans="1:5" ht="14.25" customHeight="1" x14ac:dyDescent="0.25">
      <c r="A34" s="85" t="s">
        <v>142</v>
      </c>
      <c r="B34" s="86"/>
      <c r="C34" s="86"/>
      <c r="D34" s="86"/>
      <c r="E34" s="94">
        <f>ROUND(E24,2)</f>
        <v>84806.79</v>
      </c>
    </row>
    <row r="35" spans="1:5" ht="14.25" customHeight="1" x14ac:dyDescent="0.25">
      <c r="A35" s="66" t="s">
        <v>133</v>
      </c>
      <c r="B35" s="56"/>
      <c r="C35" s="56"/>
      <c r="D35" s="56"/>
      <c r="E35" s="68">
        <f>ROUND(E31,2)</f>
        <v>20353.63</v>
      </c>
    </row>
    <row r="36" spans="1:5" ht="15" customHeight="1" x14ac:dyDescent="0.25">
      <c r="A36" s="95" t="s">
        <v>143</v>
      </c>
      <c r="B36" s="96"/>
      <c r="C36" s="96"/>
      <c r="D36" s="96"/>
      <c r="E36" s="97">
        <f>ROUND(E34+E35,2)</f>
        <v>105160.42</v>
      </c>
    </row>
  </sheetData>
  <pageMargins left="0.75" right="0.75" top="1" bottom="1" header="0.511811023622047" footer="0.511811023622047"/>
  <pageSetup paperSize="9" scale="87"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31"/>
  <sheetViews>
    <sheetView view="pageBreakPreview" zoomScaleNormal="100" workbookViewId="0">
      <selection activeCell="I26" sqref="I26"/>
    </sheetView>
  </sheetViews>
  <sheetFormatPr baseColWidth="10" defaultColWidth="8.85546875" defaultRowHeight="15" x14ac:dyDescent="0.25"/>
  <cols>
    <col min="1" max="1" width="3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2.28515625" customWidth="1"/>
  </cols>
  <sheetData>
    <row r="1" spans="1:5" ht="14.25" customHeight="1" x14ac:dyDescent="0.25">
      <c r="A1" s="59" t="s">
        <v>171</v>
      </c>
      <c r="B1" s="59"/>
      <c r="C1" s="59"/>
      <c r="D1" s="59"/>
      <c r="E1" s="59"/>
    </row>
    <row r="2" spans="1:5" ht="14.25" customHeight="1" x14ac:dyDescent="0.25">
      <c r="A2" t="s">
        <v>110</v>
      </c>
    </row>
    <row r="4" spans="1:5" ht="15" customHeight="1" x14ac:dyDescent="0.25">
      <c r="A4" s="59" t="s">
        <v>111</v>
      </c>
      <c r="B4" s="59"/>
      <c r="C4" s="59"/>
      <c r="D4" s="59"/>
      <c r="E4" s="59"/>
    </row>
    <row r="5" spans="1:5" ht="14.25" customHeight="1" x14ac:dyDescent="0.25">
      <c r="A5" s="60" t="s">
        <v>112</v>
      </c>
      <c r="B5" s="61" t="s">
        <v>113</v>
      </c>
      <c r="C5" s="61" t="s">
        <v>114</v>
      </c>
      <c r="D5" s="61" t="s">
        <v>115</v>
      </c>
      <c r="E5" s="62" t="s">
        <v>116</v>
      </c>
    </row>
    <row r="6" spans="1:5" ht="14.25" customHeight="1" x14ac:dyDescent="0.25">
      <c r="A6" s="63" t="s">
        <v>117</v>
      </c>
      <c r="B6" s="64"/>
      <c r="C6" s="64"/>
      <c r="D6" s="64"/>
      <c r="E6" s="65"/>
    </row>
    <row r="7" spans="1:5" ht="14.25" customHeight="1" x14ac:dyDescent="0.25">
      <c r="A7" s="66" t="s">
        <v>172</v>
      </c>
      <c r="B7" s="56" t="s">
        <v>173</v>
      </c>
      <c r="C7" s="56">
        <v>0.27</v>
      </c>
      <c r="D7" s="67">
        <v>42000</v>
      </c>
      <c r="E7" s="68">
        <f>ROUND(C7*D7,2)</f>
        <v>11340</v>
      </c>
    </row>
    <row r="8" spans="1:5" ht="14.25" customHeight="1" x14ac:dyDescent="0.25">
      <c r="A8" s="66" t="s">
        <v>174</v>
      </c>
      <c r="B8" s="56" t="s">
        <v>168</v>
      </c>
      <c r="C8" s="56">
        <v>3.2000000000000001E-2</v>
      </c>
      <c r="D8" s="67">
        <v>90000</v>
      </c>
      <c r="E8" s="68">
        <f>ROUND(C8*D8,2)</f>
        <v>2880</v>
      </c>
    </row>
    <row r="9" spans="1:5" ht="14.25" customHeight="1" x14ac:dyDescent="0.25">
      <c r="A9" s="66" t="s">
        <v>175</v>
      </c>
      <c r="B9" s="56" t="s">
        <v>176</v>
      </c>
      <c r="C9" s="56">
        <v>0.02</v>
      </c>
      <c r="D9" s="67">
        <v>15000</v>
      </c>
      <c r="E9" s="68">
        <f>ROUND(C9*D9,2)</f>
        <v>300</v>
      </c>
    </row>
    <row r="10" spans="1:5" ht="14.25" customHeight="1" x14ac:dyDescent="0.25">
      <c r="A10" s="63" t="s">
        <v>124</v>
      </c>
      <c r="B10" s="64"/>
      <c r="C10" s="64"/>
      <c r="D10" s="64"/>
      <c r="E10" s="69">
        <f>ROUND(E7+E8+E9,2)</f>
        <v>14520</v>
      </c>
    </row>
    <row r="11" spans="1:5" ht="14.25" customHeight="1" x14ac:dyDescent="0.25">
      <c r="A11" s="66"/>
      <c r="B11" s="56"/>
      <c r="C11" s="56"/>
      <c r="D11" s="56"/>
      <c r="E11" s="70"/>
    </row>
    <row r="12" spans="1:5" ht="14.25" customHeight="1" x14ac:dyDescent="0.25">
      <c r="A12" s="63" t="s">
        <v>125</v>
      </c>
      <c r="B12" s="64"/>
      <c r="C12" s="64"/>
      <c r="D12" s="64"/>
      <c r="E12" s="65"/>
    </row>
    <row r="13" spans="1:5" ht="14.25" customHeight="1" x14ac:dyDescent="0.25">
      <c r="A13" s="66" t="s">
        <v>126</v>
      </c>
      <c r="B13" s="56" t="s">
        <v>127</v>
      </c>
      <c r="C13" s="71">
        <v>2.93E-2</v>
      </c>
      <c r="D13" s="31">
        <f>ROUND('MO 2026'!$E$12,2)</f>
        <v>161958.71</v>
      </c>
      <c r="E13" s="72">
        <f>ROUND(C13*D13,2)</f>
        <v>4745.3900000000003</v>
      </c>
    </row>
    <row r="14" spans="1:5" ht="14.25" customHeight="1" x14ac:dyDescent="0.25">
      <c r="A14" s="66" t="s">
        <v>128</v>
      </c>
      <c r="B14" s="56" t="s">
        <v>127</v>
      </c>
      <c r="C14" s="71">
        <v>7.0400000000000004E-2</v>
      </c>
      <c r="D14" s="31">
        <f>ROUND('MO 2026'!$E$11,2)</f>
        <v>107972.48</v>
      </c>
      <c r="E14" s="72">
        <f>ROUND(C14*D14,2)</f>
        <v>7601.26</v>
      </c>
    </row>
    <row r="15" spans="1:5" ht="14.25" customHeight="1" x14ac:dyDescent="0.25">
      <c r="A15" s="63" t="s">
        <v>129</v>
      </c>
      <c r="B15" s="64"/>
      <c r="C15" s="64"/>
      <c r="D15" s="64"/>
      <c r="E15" s="69">
        <f>ROUND(E13+E14,2)</f>
        <v>12346.65</v>
      </c>
    </row>
    <row r="16" spans="1:5" ht="14.25" customHeight="1" x14ac:dyDescent="0.25">
      <c r="A16" s="66"/>
      <c r="B16" s="56"/>
      <c r="C16" s="56"/>
      <c r="D16" s="56"/>
      <c r="E16" s="70"/>
    </row>
    <row r="17" spans="1:5" ht="14.25" customHeight="1" x14ac:dyDescent="0.25">
      <c r="A17" s="63" t="s">
        <v>130</v>
      </c>
      <c r="B17" s="64" t="s">
        <v>131</v>
      </c>
      <c r="C17" s="98">
        <v>0.05</v>
      </c>
      <c r="D17" s="64"/>
      <c r="E17" s="74">
        <f>ROUND(E15*C17,2)</f>
        <v>617.33000000000004</v>
      </c>
    </row>
    <row r="18" spans="1:5" ht="14.25" customHeight="1" x14ac:dyDescent="0.25">
      <c r="A18" s="66"/>
      <c r="B18" s="56"/>
      <c r="C18" s="56"/>
      <c r="D18" s="56"/>
      <c r="E18" s="70"/>
    </row>
    <row r="19" spans="1:5" ht="14.25" customHeight="1" x14ac:dyDescent="0.25">
      <c r="A19" s="63" t="s">
        <v>132</v>
      </c>
      <c r="B19" s="64"/>
      <c r="C19" s="64"/>
      <c r="D19" s="64"/>
      <c r="E19" s="69">
        <f>ROUND(E10+E15+E17,2)</f>
        <v>27483.98</v>
      </c>
    </row>
    <row r="20" spans="1:5" ht="14.25" customHeight="1" x14ac:dyDescent="0.25">
      <c r="A20" s="66"/>
      <c r="B20" s="56"/>
      <c r="C20" s="56"/>
      <c r="D20" s="56"/>
      <c r="E20" s="70"/>
    </row>
    <row r="21" spans="1:5" ht="14.25" customHeight="1" x14ac:dyDescent="0.25">
      <c r="A21" s="63" t="s">
        <v>133</v>
      </c>
      <c r="B21" s="64"/>
      <c r="C21" s="64"/>
      <c r="D21" s="64"/>
      <c r="E21" s="65"/>
    </row>
    <row r="22" spans="1:5" ht="14.25" customHeight="1" x14ac:dyDescent="0.25">
      <c r="A22" s="66" t="s">
        <v>134</v>
      </c>
      <c r="B22" s="56" t="s">
        <v>135</v>
      </c>
      <c r="C22" s="56"/>
      <c r="D22" s="56"/>
      <c r="E22" s="70" t="s">
        <v>136</v>
      </c>
    </row>
    <row r="23" spans="1:5" ht="14.25" customHeight="1" x14ac:dyDescent="0.25">
      <c r="A23" s="66" t="s">
        <v>137</v>
      </c>
      <c r="B23" s="75">
        <v>0.12</v>
      </c>
      <c r="C23" s="56"/>
      <c r="D23" s="56"/>
      <c r="E23" s="68">
        <f>ROUND($E$19*B23,2)</f>
        <v>3298.08</v>
      </c>
    </row>
    <row r="24" spans="1:5" ht="14.25" customHeight="1" x14ac:dyDescent="0.25">
      <c r="A24" s="66" t="s">
        <v>138</v>
      </c>
      <c r="B24" s="75">
        <v>7.0000000000000007E-2</v>
      </c>
      <c r="C24" s="56"/>
      <c r="D24" s="56"/>
      <c r="E24" s="68">
        <f>ROUND($E$19*B24,2)</f>
        <v>1923.88</v>
      </c>
    </row>
    <row r="25" spans="1:5" ht="14.25" customHeight="1" x14ac:dyDescent="0.25">
      <c r="A25" s="66" t="s">
        <v>139</v>
      </c>
      <c r="B25" s="75">
        <v>0.05</v>
      </c>
      <c r="C25" s="56"/>
      <c r="D25" s="56"/>
      <c r="E25" s="68">
        <f>ROUND($E$19*B25,2)</f>
        <v>1374.2</v>
      </c>
    </row>
    <row r="26" spans="1:5" ht="14.25" customHeight="1" x14ac:dyDescent="0.25">
      <c r="A26" s="63" t="s">
        <v>140</v>
      </c>
      <c r="B26" s="73">
        <v>0.24</v>
      </c>
      <c r="C26" s="64"/>
      <c r="D26" s="64"/>
      <c r="E26" s="74">
        <f>ROUND(E23+E24+E25,2)</f>
        <v>6596.16</v>
      </c>
    </row>
    <row r="27" spans="1:5" ht="14.25" customHeight="1" x14ac:dyDescent="0.25">
      <c r="A27" s="66"/>
      <c r="B27" s="56"/>
      <c r="C27" s="56"/>
      <c r="D27" s="56"/>
      <c r="E27" s="70"/>
    </row>
    <row r="28" spans="1:5" ht="14.25" customHeight="1" x14ac:dyDescent="0.25">
      <c r="A28" s="63" t="s">
        <v>141</v>
      </c>
      <c r="B28" s="64"/>
      <c r="C28" s="64"/>
      <c r="D28" s="64"/>
      <c r="E28" s="65"/>
    </row>
    <row r="29" spans="1:5" ht="14.25" customHeight="1" x14ac:dyDescent="0.25">
      <c r="A29" s="66" t="s">
        <v>142</v>
      </c>
      <c r="B29" s="56"/>
      <c r="C29" s="56"/>
      <c r="D29" s="56"/>
      <c r="E29" s="68">
        <f>ROUND(E19,2)</f>
        <v>27483.98</v>
      </c>
    </row>
    <row r="30" spans="1:5" ht="14.25" customHeight="1" x14ac:dyDescent="0.25">
      <c r="A30" s="66" t="s">
        <v>133</v>
      </c>
      <c r="B30" s="56"/>
      <c r="C30" s="56"/>
      <c r="D30" s="56"/>
      <c r="E30" s="68">
        <f>ROUND(E26,2)</f>
        <v>6596.16</v>
      </c>
    </row>
    <row r="31" spans="1:5" ht="15" customHeight="1" x14ac:dyDescent="0.25">
      <c r="A31" s="76" t="s">
        <v>143</v>
      </c>
      <c r="B31" s="77"/>
      <c r="C31" s="77"/>
      <c r="D31" s="77"/>
      <c r="E31" s="78">
        <f>ROUND(E29+E30,2)</f>
        <v>34080.14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A1:E32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34.7109375" customWidth="1"/>
    <col min="2" max="2" width="7.140625" customWidth="1"/>
    <col min="3" max="3" width="8.7109375" customWidth="1"/>
    <col min="4" max="4" width="13.140625" customWidth="1"/>
    <col min="5" max="5" width="13" customWidth="1"/>
  </cols>
  <sheetData>
    <row r="1" spans="1:5" ht="42.75" customHeight="1" x14ac:dyDescent="0.25">
      <c r="A1" s="79" t="s">
        <v>177</v>
      </c>
      <c r="B1" s="59"/>
      <c r="C1" s="59"/>
      <c r="D1" s="59"/>
      <c r="E1" s="59"/>
    </row>
    <row r="2" spans="1:5" ht="14.25" customHeight="1" x14ac:dyDescent="0.25">
      <c r="A2" t="s">
        <v>110</v>
      </c>
    </row>
    <row r="3" spans="1:5" ht="15" customHeight="1" x14ac:dyDescent="0.25"/>
    <row r="4" spans="1:5" ht="14.25" customHeight="1" x14ac:dyDescent="0.25">
      <c r="A4" s="60" t="s">
        <v>111</v>
      </c>
      <c r="B4" s="61"/>
      <c r="C4" s="61"/>
      <c r="D4" s="61"/>
      <c r="E4" s="62"/>
    </row>
    <row r="5" spans="1:5" ht="14.25" customHeight="1" x14ac:dyDescent="0.25">
      <c r="A5" s="63" t="s">
        <v>112</v>
      </c>
      <c r="B5" s="64" t="s">
        <v>113</v>
      </c>
      <c r="C5" s="64" t="s">
        <v>114</v>
      </c>
      <c r="D5" s="64" t="s">
        <v>115</v>
      </c>
      <c r="E5" s="65" t="s">
        <v>116</v>
      </c>
    </row>
    <row r="6" spans="1:5" ht="14.25" customHeight="1" x14ac:dyDescent="0.25">
      <c r="A6" s="63" t="s">
        <v>117</v>
      </c>
      <c r="B6" s="64"/>
      <c r="C6" s="64"/>
      <c r="D6" s="64"/>
      <c r="E6" s="65"/>
    </row>
    <row r="7" spans="1:5" ht="14.25" customHeight="1" x14ac:dyDescent="0.25">
      <c r="A7" s="66" t="s">
        <v>178</v>
      </c>
      <c r="B7" s="56" t="s">
        <v>179</v>
      </c>
      <c r="C7" s="56">
        <v>1.05</v>
      </c>
      <c r="D7" s="67">
        <v>32000</v>
      </c>
      <c r="E7" s="68">
        <f>ROUND(D7*C7,2)</f>
        <v>33600</v>
      </c>
    </row>
    <row r="8" spans="1:5" ht="14.25" customHeight="1" x14ac:dyDescent="0.25">
      <c r="A8" s="66" t="s">
        <v>180</v>
      </c>
      <c r="B8" s="56" t="s">
        <v>123</v>
      </c>
      <c r="C8" s="56">
        <v>4.5</v>
      </c>
      <c r="D8" s="67">
        <v>2200</v>
      </c>
      <c r="E8" s="68">
        <f>ROUND(D8*C8,2)</f>
        <v>9900</v>
      </c>
    </row>
    <row r="9" spans="1:5" ht="14.25" customHeight="1" x14ac:dyDescent="0.25">
      <c r="A9" s="66" t="s">
        <v>181</v>
      </c>
      <c r="B9" s="56" t="s">
        <v>123</v>
      </c>
      <c r="C9" s="56">
        <v>0.4</v>
      </c>
      <c r="D9" s="67">
        <v>5500</v>
      </c>
      <c r="E9" s="68">
        <f>ROUND(D9*C9,2)</f>
        <v>2200</v>
      </c>
    </row>
    <row r="10" spans="1:5" ht="14.25" customHeight="1" x14ac:dyDescent="0.25">
      <c r="A10" s="66" t="s">
        <v>182</v>
      </c>
      <c r="B10" s="56" t="s">
        <v>147</v>
      </c>
      <c r="C10" s="56">
        <v>1</v>
      </c>
      <c r="D10" s="67">
        <v>1200</v>
      </c>
      <c r="E10" s="68">
        <f>ROUND(D10*C10,2)</f>
        <v>1200</v>
      </c>
    </row>
    <row r="11" spans="1:5" ht="14.25" customHeight="1" x14ac:dyDescent="0.25">
      <c r="A11" s="63" t="s">
        <v>124</v>
      </c>
      <c r="B11" s="64"/>
      <c r="C11" s="64"/>
      <c r="D11" s="64"/>
      <c r="E11" s="69">
        <f>ROUND(E7+E8+E9+E10,2)</f>
        <v>46900</v>
      </c>
    </row>
    <row r="12" spans="1:5" ht="14.25" customHeight="1" x14ac:dyDescent="0.25">
      <c r="A12" s="66"/>
      <c r="B12" s="56"/>
      <c r="C12" s="56"/>
      <c r="D12" s="56"/>
      <c r="E12" s="70"/>
    </row>
    <row r="13" spans="1:5" ht="14.25" customHeight="1" x14ac:dyDescent="0.25">
      <c r="A13" s="63" t="s">
        <v>125</v>
      </c>
      <c r="B13" s="64"/>
      <c r="C13" s="64"/>
      <c r="D13" s="64"/>
      <c r="E13" s="65"/>
    </row>
    <row r="14" spans="1:5" ht="14.25" customHeight="1" x14ac:dyDescent="0.25">
      <c r="A14" s="66" t="s">
        <v>126</v>
      </c>
      <c r="B14" s="56" t="s">
        <v>127</v>
      </c>
      <c r="C14" s="71">
        <v>8.2199999999999995E-2</v>
      </c>
      <c r="D14" s="31">
        <f>ROUND('MO 2026'!$E$12,2)</f>
        <v>161958.71</v>
      </c>
      <c r="E14" s="72">
        <f>ROUND(D14*C14,2)</f>
        <v>13313.01</v>
      </c>
    </row>
    <row r="15" spans="1:5" ht="14.25" customHeight="1" x14ac:dyDescent="0.25">
      <c r="A15" s="66" t="s">
        <v>128</v>
      </c>
      <c r="B15" s="56" t="s">
        <v>127</v>
      </c>
      <c r="C15" s="71">
        <v>5.6500000000000002E-2</v>
      </c>
      <c r="D15" s="31">
        <f>ROUND('MO 2026'!$E$11,2)</f>
        <v>107972.48</v>
      </c>
      <c r="E15" s="72">
        <f>ROUND(D15*C15,2)</f>
        <v>6100.45</v>
      </c>
    </row>
    <row r="16" spans="1:5" ht="14.25" customHeight="1" x14ac:dyDescent="0.25">
      <c r="A16" s="63" t="s">
        <v>129</v>
      </c>
      <c r="B16" s="64"/>
      <c r="C16" s="64"/>
      <c r="D16" s="64"/>
      <c r="E16" s="69">
        <f>ROUND(E14+E15,2)</f>
        <v>19413.46</v>
      </c>
    </row>
    <row r="17" spans="1:5" ht="14.25" customHeight="1" x14ac:dyDescent="0.25">
      <c r="A17" s="66"/>
      <c r="B17" s="56"/>
      <c r="C17" s="56"/>
      <c r="D17" s="56"/>
      <c r="E17" s="70"/>
    </row>
    <row r="18" spans="1:5" ht="14.25" customHeight="1" x14ac:dyDescent="0.25">
      <c r="A18" s="63" t="s">
        <v>130</v>
      </c>
      <c r="B18" s="64" t="s">
        <v>131</v>
      </c>
      <c r="C18" s="73">
        <v>0.05</v>
      </c>
      <c r="D18" s="64"/>
      <c r="E18" s="74">
        <f>ROUND(E16*C18,2)</f>
        <v>970.67</v>
      </c>
    </row>
    <row r="19" spans="1:5" ht="14.25" customHeight="1" x14ac:dyDescent="0.25">
      <c r="A19" s="66"/>
      <c r="B19" s="56"/>
      <c r="C19" s="56"/>
      <c r="D19" s="56"/>
      <c r="E19" s="70"/>
    </row>
    <row r="20" spans="1:5" ht="14.25" customHeight="1" x14ac:dyDescent="0.25">
      <c r="A20" s="63" t="s">
        <v>132</v>
      </c>
      <c r="B20" s="64"/>
      <c r="C20" s="64"/>
      <c r="D20" s="64"/>
      <c r="E20" s="69">
        <f>ROUND(E11+E16+E18,2)</f>
        <v>67284.13</v>
      </c>
    </row>
    <row r="21" spans="1:5" ht="14.25" customHeight="1" x14ac:dyDescent="0.25">
      <c r="A21" s="66"/>
      <c r="B21" s="56"/>
      <c r="C21" s="56"/>
      <c r="D21" s="56"/>
      <c r="E21" s="70"/>
    </row>
    <row r="22" spans="1:5" ht="14.25" customHeight="1" x14ac:dyDescent="0.25">
      <c r="A22" s="63" t="s">
        <v>133</v>
      </c>
      <c r="B22" s="64"/>
      <c r="C22" s="64"/>
      <c r="D22" s="64"/>
      <c r="E22" s="65"/>
    </row>
    <row r="23" spans="1:5" ht="14.25" customHeight="1" x14ac:dyDescent="0.25">
      <c r="A23" s="66" t="s">
        <v>134</v>
      </c>
      <c r="B23" s="56" t="s">
        <v>135</v>
      </c>
      <c r="C23" s="56"/>
      <c r="D23" s="56"/>
      <c r="E23" s="70" t="s">
        <v>136</v>
      </c>
    </row>
    <row r="24" spans="1:5" ht="14.25" customHeight="1" x14ac:dyDescent="0.25">
      <c r="A24" s="66" t="s">
        <v>137</v>
      </c>
      <c r="B24" s="75">
        <v>0.12</v>
      </c>
      <c r="C24" s="56"/>
      <c r="D24" s="56"/>
      <c r="E24" s="68">
        <f>ROUND($E$20*B24,2)</f>
        <v>8074.1</v>
      </c>
    </row>
    <row r="25" spans="1:5" ht="14.25" customHeight="1" x14ac:dyDescent="0.25">
      <c r="A25" s="66" t="s">
        <v>138</v>
      </c>
      <c r="B25" s="75">
        <v>7.0000000000000007E-2</v>
      </c>
      <c r="C25" s="56"/>
      <c r="D25" s="56"/>
      <c r="E25" s="68">
        <f>ROUND($E$20*B25,2)</f>
        <v>4709.8900000000003</v>
      </c>
    </row>
    <row r="26" spans="1:5" ht="14.25" customHeight="1" x14ac:dyDescent="0.25">
      <c r="A26" s="66" t="s">
        <v>139</v>
      </c>
      <c r="B26" s="75">
        <v>0.05</v>
      </c>
      <c r="C26" s="56"/>
      <c r="D26" s="56"/>
      <c r="E26" s="68">
        <f>ROUND($E$20*B26,2)</f>
        <v>3364.21</v>
      </c>
    </row>
    <row r="27" spans="1:5" ht="14.25" customHeight="1" x14ac:dyDescent="0.25">
      <c r="A27" s="63" t="s">
        <v>140</v>
      </c>
      <c r="B27" s="73">
        <v>0.24</v>
      </c>
      <c r="C27" s="64"/>
      <c r="D27" s="64"/>
      <c r="E27" s="74">
        <f>ROUND(E24+E25+E26,2)</f>
        <v>16148.2</v>
      </c>
    </row>
    <row r="28" spans="1:5" ht="14.25" customHeight="1" x14ac:dyDescent="0.25">
      <c r="A28" s="66"/>
      <c r="B28" s="56"/>
      <c r="C28" s="56"/>
      <c r="D28" s="56"/>
      <c r="E28" s="70"/>
    </row>
    <row r="29" spans="1:5" ht="14.25" customHeight="1" x14ac:dyDescent="0.25">
      <c r="A29" s="63" t="s">
        <v>141</v>
      </c>
      <c r="B29" s="64"/>
      <c r="C29" s="64"/>
      <c r="D29" s="64"/>
      <c r="E29" s="65"/>
    </row>
    <row r="30" spans="1:5" ht="14.25" customHeight="1" x14ac:dyDescent="0.25">
      <c r="A30" s="66" t="s">
        <v>142</v>
      </c>
      <c r="B30" s="56"/>
      <c r="C30" s="56"/>
      <c r="D30" s="56"/>
      <c r="E30" s="68">
        <f>ROUND(E20,2)</f>
        <v>67284.13</v>
      </c>
    </row>
    <row r="31" spans="1:5" ht="14.25" customHeight="1" x14ac:dyDescent="0.25">
      <c r="A31" s="66" t="s">
        <v>133</v>
      </c>
      <c r="B31" s="56"/>
      <c r="C31" s="56"/>
      <c r="D31" s="56"/>
      <c r="E31" s="68">
        <f>ROUND(E27,2)</f>
        <v>16148.2</v>
      </c>
    </row>
    <row r="32" spans="1:5" ht="15" customHeight="1" x14ac:dyDescent="0.25">
      <c r="A32" s="76" t="s">
        <v>143</v>
      </c>
      <c r="B32" s="77"/>
      <c r="C32" s="77"/>
      <c r="D32" s="77"/>
      <c r="E32" s="78">
        <f>ROUND(E30+E31,2)</f>
        <v>83432.33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32"/>
  <sheetViews>
    <sheetView view="pageBreakPreview" zoomScale="85" zoomScaleNormal="100" zoomScalePageLayoutView="85" workbookViewId="0">
      <selection activeCell="C15" sqref="C15"/>
    </sheetView>
  </sheetViews>
  <sheetFormatPr baseColWidth="10" defaultColWidth="8.85546875" defaultRowHeight="15" x14ac:dyDescent="0.25"/>
  <cols>
    <col min="1" max="1" width="32.85546875" customWidth="1"/>
    <col min="2" max="2" width="7.140625" customWidth="1"/>
    <col min="3" max="3" width="8.7109375" customWidth="1"/>
    <col min="4" max="4" width="13.140625" customWidth="1"/>
    <col min="5" max="5" width="13" customWidth="1"/>
  </cols>
  <sheetData>
    <row r="1" spans="1:5" ht="14.25" customHeight="1" x14ac:dyDescent="0.25">
      <c r="A1" s="79" t="s">
        <v>183</v>
      </c>
      <c r="B1" s="59"/>
      <c r="C1" s="59"/>
      <c r="D1" s="59"/>
      <c r="E1" s="59"/>
    </row>
    <row r="2" spans="1:5" ht="14.25" customHeight="1" x14ac:dyDescent="0.25">
      <c r="A2" t="s">
        <v>110</v>
      </c>
    </row>
    <row r="3" spans="1:5" ht="15" customHeight="1" x14ac:dyDescent="0.25"/>
    <row r="4" spans="1:5" ht="14.25" customHeight="1" x14ac:dyDescent="0.25">
      <c r="A4" s="60" t="s">
        <v>111</v>
      </c>
      <c r="B4" s="61"/>
      <c r="C4" s="61"/>
      <c r="D4" s="61"/>
      <c r="E4" s="62"/>
    </row>
    <row r="5" spans="1:5" ht="14.25" customHeight="1" x14ac:dyDescent="0.25">
      <c r="A5" s="63" t="s">
        <v>112</v>
      </c>
      <c r="B5" s="64" t="s">
        <v>113</v>
      </c>
      <c r="C5" s="64" t="s">
        <v>114</v>
      </c>
      <c r="D5" s="64" t="s">
        <v>115</v>
      </c>
      <c r="E5" s="65" t="s">
        <v>116</v>
      </c>
    </row>
    <row r="6" spans="1:5" ht="14.25" customHeight="1" x14ac:dyDescent="0.25">
      <c r="A6" s="63" t="s">
        <v>117</v>
      </c>
      <c r="B6" s="64"/>
      <c r="C6" s="64"/>
      <c r="D6" s="64"/>
      <c r="E6" s="65"/>
    </row>
    <row r="7" spans="1:5" ht="14.25" customHeight="1" x14ac:dyDescent="0.25">
      <c r="A7" s="66" t="s">
        <v>172</v>
      </c>
      <c r="B7" s="56" t="s">
        <v>173</v>
      </c>
      <c r="C7" s="56">
        <v>0.18</v>
      </c>
      <c r="D7" s="67">
        <v>42000</v>
      </c>
      <c r="E7" s="68">
        <f>ROUND(D7*C7,2)</f>
        <v>7560</v>
      </c>
    </row>
    <row r="8" spans="1:5" ht="14.25" customHeight="1" x14ac:dyDescent="0.25">
      <c r="A8" s="66" t="s">
        <v>174</v>
      </c>
      <c r="B8" s="56" t="s">
        <v>168</v>
      </c>
      <c r="C8" s="56">
        <v>2.8000000000000001E-2</v>
      </c>
      <c r="D8" s="67">
        <v>90000</v>
      </c>
      <c r="E8" s="68">
        <f>ROUND(D8*C8,2)</f>
        <v>2520</v>
      </c>
    </row>
    <row r="9" spans="1:5" ht="14.25" customHeight="1" x14ac:dyDescent="0.25">
      <c r="A9" s="66" t="s">
        <v>175</v>
      </c>
      <c r="B9" s="56" t="s">
        <v>147</v>
      </c>
      <c r="C9" s="56">
        <v>1</v>
      </c>
      <c r="D9" s="67">
        <v>300</v>
      </c>
      <c r="E9" s="68">
        <f>ROUND(D9*C9,2)</f>
        <v>300</v>
      </c>
    </row>
    <row r="10" spans="1:5" ht="14.25" customHeight="1" x14ac:dyDescent="0.25">
      <c r="A10" s="66" t="s">
        <v>184</v>
      </c>
      <c r="B10" s="56" t="s">
        <v>147</v>
      </c>
      <c r="C10" s="56">
        <v>1</v>
      </c>
      <c r="D10" s="67">
        <v>1100</v>
      </c>
      <c r="E10" s="68">
        <f>ROUND(D10*C10,2)</f>
        <v>1100</v>
      </c>
    </row>
    <row r="11" spans="1:5" ht="14.25" customHeight="1" x14ac:dyDescent="0.25">
      <c r="A11" s="63" t="s">
        <v>124</v>
      </c>
      <c r="B11" s="64"/>
      <c r="C11" s="64"/>
      <c r="D11" s="64"/>
      <c r="E11" s="69">
        <f>ROUND(E7+E8+E9+E10,2)</f>
        <v>11480</v>
      </c>
    </row>
    <row r="12" spans="1:5" ht="14.25" customHeight="1" x14ac:dyDescent="0.25">
      <c r="A12" s="66"/>
      <c r="B12" s="56"/>
      <c r="C12" s="56"/>
      <c r="D12" s="56"/>
      <c r="E12" s="70"/>
    </row>
    <row r="13" spans="1:5" ht="14.25" customHeight="1" x14ac:dyDescent="0.25">
      <c r="A13" s="63" t="s">
        <v>125</v>
      </c>
      <c r="B13" s="64"/>
      <c r="C13" s="64"/>
      <c r="D13" s="64"/>
      <c r="E13" s="65"/>
    </row>
    <row r="14" spans="1:5" ht="14.25" customHeight="1" x14ac:dyDescent="0.25">
      <c r="A14" s="66" t="s">
        <v>126</v>
      </c>
      <c r="B14" s="56" t="s">
        <v>127</v>
      </c>
      <c r="C14" s="71">
        <v>0.1181</v>
      </c>
      <c r="D14" s="31">
        <f>ROUND('MO 2026'!$E$12,2)</f>
        <v>161958.71</v>
      </c>
      <c r="E14" s="72">
        <f>ROUND(D14*C14,2)</f>
        <v>19127.32</v>
      </c>
    </row>
    <row r="15" spans="1:5" ht="14.25" customHeight="1" x14ac:dyDescent="0.25">
      <c r="A15" s="66" t="s">
        <v>128</v>
      </c>
      <c r="B15" s="56" t="s">
        <v>127</v>
      </c>
      <c r="C15" s="71">
        <v>5.8000000000000003E-2</v>
      </c>
      <c r="D15" s="31">
        <f>ROUND('MO 2026'!$E$11,2)</f>
        <v>107972.48</v>
      </c>
      <c r="E15" s="72">
        <f>ROUND(D15*C15,2)</f>
        <v>6262.4</v>
      </c>
    </row>
    <row r="16" spans="1:5" ht="14.25" customHeight="1" x14ac:dyDescent="0.25">
      <c r="A16" s="63" t="s">
        <v>129</v>
      </c>
      <c r="B16" s="64"/>
      <c r="C16" s="64"/>
      <c r="D16" s="64"/>
      <c r="E16" s="69">
        <f>ROUND(E14+E15,2)</f>
        <v>25389.72</v>
      </c>
    </row>
    <row r="17" spans="1:5" ht="14.25" customHeight="1" x14ac:dyDescent="0.25">
      <c r="A17" s="66"/>
      <c r="B17" s="56"/>
      <c r="C17" s="56"/>
      <c r="D17" s="56"/>
      <c r="E17" s="70"/>
    </row>
    <row r="18" spans="1:5" ht="14.25" customHeight="1" x14ac:dyDescent="0.25">
      <c r="A18" s="63" t="s">
        <v>130</v>
      </c>
      <c r="B18" s="64" t="s">
        <v>131</v>
      </c>
      <c r="C18" s="73">
        <v>0.05</v>
      </c>
      <c r="D18" s="64"/>
      <c r="E18" s="74">
        <f>ROUND(E16*C18,2)</f>
        <v>1269.49</v>
      </c>
    </row>
    <row r="19" spans="1:5" ht="14.25" customHeight="1" x14ac:dyDescent="0.25">
      <c r="A19" s="66"/>
      <c r="B19" s="56"/>
      <c r="C19" s="56"/>
      <c r="D19" s="56"/>
      <c r="E19" s="70"/>
    </row>
    <row r="20" spans="1:5" ht="14.25" customHeight="1" x14ac:dyDescent="0.25">
      <c r="A20" s="63" t="s">
        <v>132</v>
      </c>
      <c r="B20" s="64"/>
      <c r="C20" s="64"/>
      <c r="D20" s="64"/>
      <c r="E20" s="69">
        <f>ROUND(E11+E16+E18,2)</f>
        <v>38139.21</v>
      </c>
    </row>
    <row r="21" spans="1:5" ht="14.25" customHeight="1" x14ac:dyDescent="0.25">
      <c r="A21" s="66"/>
      <c r="B21" s="56"/>
      <c r="C21" s="56"/>
      <c r="D21" s="56"/>
      <c r="E21" s="70"/>
    </row>
    <row r="22" spans="1:5" ht="14.25" customHeight="1" x14ac:dyDescent="0.25">
      <c r="A22" s="63" t="s">
        <v>133</v>
      </c>
      <c r="B22" s="64"/>
      <c r="C22" s="64"/>
      <c r="D22" s="64"/>
      <c r="E22" s="65"/>
    </row>
    <row r="23" spans="1:5" ht="14.25" customHeight="1" x14ac:dyDescent="0.25">
      <c r="A23" s="66" t="s">
        <v>134</v>
      </c>
      <c r="B23" s="56" t="s">
        <v>135</v>
      </c>
      <c r="C23" s="56"/>
      <c r="D23" s="56"/>
      <c r="E23" s="70" t="s">
        <v>136</v>
      </c>
    </row>
    <row r="24" spans="1:5" ht="14.25" customHeight="1" x14ac:dyDescent="0.25">
      <c r="A24" s="66" t="s">
        <v>137</v>
      </c>
      <c r="B24" s="75">
        <v>0.12</v>
      </c>
      <c r="C24" s="56"/>
      <c r="D24" s="56"/>
      <c r="E24" s="68">
        <f>ROUND($E$20*B24,2)</f>
        <v>4576.71</v>
      </c>
    </row>
    <row r="25" spans="1:5" ht="14.25" customHeight="1" x14ac:dyDescent="0.25">
      <c r="A25" s="66" t="s">
        <v>138</v>
      </c>
      <c r="B25" s="75">
        <v>7.0000000000000007E-2</v>
      </c>
      <c r="C25" s="56"/>
      <c r="D25" s="56"/>
      <c r="E25" s="68">
        <f>ROUND($E$20*B25,2)</f>
        <v>2669.74</v>
      </c>
    </row>
    <row r="26" spans="1:5" ht="14.25" customHeight="1" x14ac:dyDescent="0.25">
      <c r="A26" s="66" t="s">
        <v>139</v>
      </c>
      <c r="B26" s="75">
        <v>0.05</v>
      </c>
      <c r="C26" s="56"/>
      <c r="D26" s="56"/>
      <c r="E26" s="68">
        <f>ROUND($E$20*B26,2)</f>
        <v>1906.96</v>
      </c>
    </row>
    <row r="27" spans="1:5" ht="14.25" customHeight="1" x14ac:dyDescent="0.25">
      <c r="A27" s="63" t="s">
        <v>140</v>
      </c>
      <c r="B27" s="73">
        <v>0.24</v>
      </c>
      <c r="C27" s="64"/>
      <c r="D27" s="64"/>
      <c r="E27" s="74">
        <f>ROUND(E24+E25+E26,2)</f>
        <v>9153.41</v>
      </c>
    </row>
    <row r="28" spans="1:5" ht="14.25" customHeight="1" x14ac:dyDescent="0.25">
      <c r="A28" s="66"/>
      <c r="B28" s="56"/>
      <c r="C28" s="56"/>
      <c r="D28" s="56"/>
      <c r="E28" s="70"/>
    </row>
    <row r="29" spans="1:5" ht="14.25" customHeight="1" x14ac:dyDescent="0.25">
      <c r="A29" s="63" t="s">
        <v>141</v>
      </c>
      <c r="B29" s="64"/>
      <c r="C29" s="64"/>
      <c r="D29" s="64"/>
      <c r="E29" s="65"/>
    </row>
    <row r="30" spans="1:5" ht="14.25" customHeight="1" x14ac:dyDescent="0.25">
      <c r="A30" s="66" t="s">
        <v>142</v>
      </c>
      <c r="B30" s="56"/>
      <c r="C30" s="56"/>
      <c r="D30" s="56"/>
      <c r="E30" s="68">
        <f>ROUND(E20,2)</f>
        <v>38139.21</v>
      </c>
    </row>
    <row r="31" spans="1:5" ht="14.25" customHeight="1" x14ac:dyDescent="0.25">
      <c r="A31" s="66" t="s">
        <v>133</v>
      </c>
      <c r="B31" s="56"/>
      <c r="C31" s="56"/>
      <c r="D31" s="56"/>
      <c r="E31" s="68">
        <f>ROUND(E27,2)</f>
        <v>9153.41</v>
      </c>
    </row>
    <row r="32" spans="1:5" ht="15" customHeight="1" x14ac:dyDescent="0.25">
      <c r="A32" s="76" t="s">
        <v>143</v>
      </c>
      <c r="B32" s="77"/>
      <c r="C32" s="77"/>
      <c r="D32" s="77"/>
      <c r="E32" s="78">
        <f>ROUND(E30+E31,2)</f>
        <v>47292.62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32"/>
  <sheetViews>
    <sheetView view="pageBreakPreview" zoomScale="85" zoomScaleNormal="100" zoomScalePageLayoutView="85" workbookViewId="0">
      <selection activeCell="E32" sqref="E32"/>
    </sheetView>
  </sheetViews>
  <sheetFormatPr baseColWidth="10" defaultColWidth="8.85546875" defaultRowHeight="15" x14ac:dyDescent="0.25"/>
  <cols>
    <col min="1" max="1" width="31.85546875" customWidth="1"/>
    <col min="2" max="2" width="7.140625" customWidth="1"/>
    <col min="3" max="3" width="8.7109375" customWidth="1"/>
    <col min="4" max="4" width="13.140625" customWidth="1"/>
    <col min="5" max="5" width="13" customWidth="1"/>
  </cols>
  <sheetData>
    <row r="1" spans="1:5" ht="28.5" customHeight="1" x14ac:dyDescent="0.25">
      <c r="A1" s="79" t="s">
        <v>185</v>
      </c>
      <c r="B1" s="59"/>
      <c r="C1" s="59"/>
      <c r="D1" s="59"/>
      <c r="E1" s="59"/>
    </row>
    <row r="2" spans="1:5" ht="14.25" customHeight="1" x14ac:dyDescent="0.25">
      <c r="A2" t="s">
        <v>110</v>
      </c>
    </row>
    <row r="3" spans="1:5" ht="10.5" customHeight="1" x14ac:dyDescent="0.25"/>
    <row r="4" spans="1:5" ht="14.25" customHeight="1" x14ac:dyDescent="0.25">
      <c r="A4" s="60" t="s">
        <v>111</v>
      </c>
      <c r="B4" s="61"/>
      <c r="C4" s="61"/>
      <c r="D4" s="61"/>
      <c r="E4" s="62"/>
    </row>
    <row r="5" spans="1:5" ht="14.25" customHeight="1" x14ac:dyDescent="0.25">
      <c r="A5" s="63" t="s">
        <v>112</v>
      </c>
      <c r="B5" s="64" t="s">
        <v>113</v>
      </c>
      <c r="C5" s="64" t="s">
        <v>114</v>
      </c>
      <c r="D5" s="64" t="s">
        <v>115</v>
      </c>
      <c r="E5" s="65" t="s">
        <v>116</v>
      </c>
    </row>
    <row r="6" spans="1:5" ht="14.25" customHeight="1" x14ac:dyDescent="0.25">
      <c r="A6" s="63" t="s">
        <v>117</v>
      </c>
      <c r="B6" s="64"/>
      <c r="C6" s="64"/>
      <c r="D6" s="64"/>
      <c r="E6" s="65"/>
    </row>
    <row r="7" spans="1:5" ht="14.25" customHeight="1" x14ac:dyDescent="0.25">
      <c r="A7" s="66" t="s">
        <v>186</v>
      </c>
      <c r="B7" s="56" t="s">
        <v>187</v>
      </c>
      <c r="C7" s="56">
        <v>0.1</v>
      </c>
      <c r="D7" s="67">
        <v>58000</v>
      </c>
      <c r="E7" s="68">
        <f>ROUND(D7*C7,2)</f>
        <v>5800</v>
      </c>
    </row>
    <row r="8" spans="1:5" ht="14.25" customHeight="1" x14ac:dyDescent="0.25">
      <c r="A8" s="66" t="s">
        <v>188</v>
      </c>
      <c r="B8" s="56" t="s">
        <v>123</v>
      </c>
      <c r="C8" s="56">
        <v>0.35</v>
      </c>
      <c r="D8" s="67">
        <v>4500</v>
      </c>
      <c r="E8" s="68">
        <f>ROUND(D8*C8,2)</f>
        <v>1575</v>
      </c>
    </row>
    <row r="9" spans="1:5" ht="14.25" customHeight="1" x14ac:dyDescent="0.25">
      <c r="A9" s="66" t="s">
        <v>189</v>
      </c>
      <c r="B9" s="56" t="s">
        <v>147</v>
      </c>
      <c r="C9" s="56">
        <v>1</v>
      </c>
      <c r="D9" s="67">
        <v>1200</v>
      </c>
      <c r="E9" s="68">
        <f>ROUND(D9*C9,2)</f>
        <v>1200</v>
      </c>
    </row>
    <row r="10" spans="1:5" ht="14.25" customHeight="1" x14ac:dyDescent="0.25">
      <c r="A10" s="66" t="s">
        <v>190</v>
      </c>
      <c r="B10" s="56" t="s">
        <v>147</v>
      </c>
      <c r="C10" s="56">
        <v>1</v>
      </c>
      <c r="D10" s="67">
        <v>800</v>
      </c>
      <c r="E10" s="68">
        <f>ROUND(D10*C10,2)</f>
        <v>800</v>
      </c>
    </row>
    <row r="11" spans="1:5" ht="14.25" customHeight="1" x14ac:dyDescent="0.25">
      <c r="A11" s="63" t="s">
        <v>124</v>
      </c>
      <c r="B11" s="64"/>
      <c r="C11" s="64"/>
      <c r="D11" s="64"/>
      <c r="E11" s="69">
        <f>ROUND(E7+E8+E9+E10,2)</f>
        <v>9375</v>
      </c>
    </row>
    <row r="12" spans="1:5" ht="14.25" customHeight="1" x14ac:dyDescent="0.25">
      <c r="A12" s="66"/>
      <c r="B12" s="56"/>
      <c r="C12" s="56"/>
      <c r="D12" s="56"/>
      <c r="E12" s="70"/>
    </row>
    <row r="13" spans="1:5" ht="14.25" customHeight="1" x14ac:dyDescent="0.25">
      <c r="A13" s="63" t="s">
        <v>125</v>
      </c>
      <c r="B13" s="64"/>
      <c r="C13" s="64"/>
      <c r="D13" s="64"/>
      <c r="E13" s="65"/>
    </row>
    <row r="14" spans="1:5" ht="14.25" customHeight="1" x14ac:dyDescent="0.25">
      <c r="A14" s="66" t="s">
        <v>191</v>
      </c>
      <c r="B14" s="56" t="s">
        <v>127</v>
      </c>
      <c r="C14" s="71">
        <v>0.11260000000000001</v>
      </c>
      <c r="D14" s="31">
        <f>ROUND('MO 2026'!$E$12,2)</f>
        <v>161958.71</v>
      </c>
      <c r="E14" s="72">
        <f>ROUND(D14*C14,2)</f>
        <v>18236.55</v>
      </c>
    </row>
    <row r="15" spans="1:5" ht="14.25" customHeight="1" x14ac:dyDescent="0.25">
      <c r="A15" s="66" t="s">
        <v>128</v>
      </c>
      <c r="B15" s="56" t="s">
        <v>127</v>
      </c>
      <c r="C15" s="71">
        <v>9.4299999999999995E-2</v>
      </c>
      <c r="D15" s="31">
        <f>ROUND('MO 2026'!$E$11,2)</f>
        <v>107972.48</v>
      </c>
      <c r="E15" s="72">
        <f>ROUND(D15*C15,2)</f>
        <v>10181.799999999999</v>
      </c>
    </row>
    <row r="16" spans="1:5" ht="14.25" customHeight="1" x14ac:dyDescent="0.25">
      <c r="A16" s="63" t="s">
        <v>129</v>
      </c>
      <c r="B16" s="64"/>
      <c r="C16" s="64"/>
      <c r="D16" s="64"/>
      <c r="E16" s="69">
        <f>ROUND(E14+E15,2)</f>
        <v>28418.35</v>
      </c>
    </row>
    <row r="17" spans="1:5" ht="14.25" customHeight="1" x14ac:dyDescent="0.25">
      <c r="A17" s="66"/>
      <c r="B17" s="56"/>
      <c r="C17" s="56"/>
      <c r="D17" s="56"/>
      <c r="E17" s="70"/>
    </row>
    <row r="18" spans="1:5" ht="14.25" customHeight="1" x14ac:dyDescent="0.25">
      <c r="A18" s="63" t="s">
        <v>130</v>
      </c>
      <c r="B18" s="64" t="s">
        <v>131</v>
      </c>
      <c r="C18" s="73">
        <v>0.05</v>
      </c>
      <c r="D18" s="64"/>
      <c r="E18" s="74">
        <f>ROUND(E16*C18,2)</f>
        <v>1420.92</v>
      </c>
    </row>
    <row r="19" spans="1:5" ht="14.25" customHeight="1" x14ac:dyDescent="0.25">
      <c r="A19" s="66"/>
      <c r="B19" s="56"/>
      <c r="C19" s="56"/>
      <c r="D19" s="56"/>
      <c r="E19" s="70"/>
    </row>
    <row r="20" spans="1:5" ht="14.25" customHeight="1" x14ac:dyDescent="0.25">
      <c r="A20" s="63" t="s">
        <v>132</v>
      </c>
      <c r="B20" s="64"/>
      <c r="C20" s="64"/>
      <c r="D20" s="64"/>
      <c r="E20" s="69">
        <f>ROUND(E11+E16+E18,2)</f>
        <v>39214.269999999997</v>
      </c>
    </row>
    <row r="21" spans="1:5" ht="14.25" customHeight="1" x14ac:dyDescent="0.25">
      <c r="A21" s="66"/>
      <c r="B21" s="56"/>
      <c r="C21" s="56"/>
      <c r="D21" s="56"/>
      <c r="E21" s="70"/>
    </row>
    <row r="22" spans="1:5" ht="14.25" customHeight="1" x14ac:dyDescent="0.25">
      <c r="A22" s="63" t="s">
        <v>133</v>
      </c>
      <c r="B22" s="64"/>
      <c r="C22" s="64"/>
      <c r="D22" s="64"/>
      <c r="E22" s="65"/>
    </row>
    <row r="23" spans="1:5" ht="14.25" customHeight="1" x14ac:dyDescent="0.25">
      <c r="A23" s="66" t="s">
        <v>134</v>
      </c>
      <c r="B23" s="56" t="s">
        <v>135</v>
      </c>
      <c r="C23" s="56"/>
      <c r="D23" s="56"/>
      <c r="E23" s="70" t="s">
        <v>136</v>
      </c>
    </row>
    <row r="24" spans="1:5" ht="14.25" customHeight="1" x14ac:dyDescent="0.25">
      <c r="A24" s="66" t="s">
        <v>137</v>
      </c>
      <c r="B24" s="75">
        <v>0.12</v>
      </c>
      <c r="C24" s="56"/>
      <c r="D24" s="56"/>
      <c r="E24" s="68">
        <f>ROUND($E$20*B24,2)</f>
        <v>4705.71</v>
      </c>
    </row>
    <row r="25" spans="1:5" ht="14.25" customHeight="1" x14ac:dyDescent="0.25">
      <c r="A25" s="66" t="s">
        <v>138</v>
      </c>
      <c r="B25" s="75">
        <v>7.0000000000000007E-2</v>
      </c>
      <c r="C25" s="56"/>
      <c r="D25" s="56"/>
      <c r="E25" s="68">
        <f>ROUND($E$20*B25,2)</f>
        <v>2745</v>
      </c>
    </row>
    <row r="26" spans="1:5" ht="14.25" customHeight="1" x14ac:dyDescent="0.25">
      <c r="A26" s="66" t="s">
        <v>139</v>
      </c>
      <c r="B26" s="75">
        <v>0.05</v>
      </c>
      <c r="C26" s="56"/>
      <c r="D26" s="56"/>
      <c r="E26" s="68">
        <f>ROUND($E$20*B26,2)</f>
        <v>1960.71</v>
      </c>
    </row>
    <row r="27" spans="1:5" ht="14.25" customHeight="1" x14ac:dyDescent="0.25">
      <c r="A27" s="63" t="s">
        <v>140</v>
      </c>
      <c r="B27" s="73">
        <v>0.24</v>
      </c>
      <c r="C27" s="64"/>
      <c r="D27" s="64"/>
      <c r="E27" s="74">
        <f>ROUND(E24+E25+E26,2)</f>
        <v>9411.42</v>
      </c>
    </row>
    <row r="28" spans="1:5" ht="14.25" customHeight="1" x14ac:dyDescent="0.25">
      <c r="A28" s="66"/>
      <c r="B28" s="56"/>
      <c r="C28" s="56"/>
      <c r="D28" s="56"/>
      <c r="E28" s="70"/>
    </row>
    <row r="29" spans="1:5" ht="14.25" customHeight="1" x14ac:dyDescent="0.25">
      <c r="A29" s="63" t="s">
        <v>141</v>
      </c>
      <c r="B29" s="64"/>
      <c r="C29" s="64"/>
      <c r="D29" s="64"/>
      <c r="E29" s="65"/>
    </row>
    <row r="30" spans="1:5" ht="14.25" customHeight="1" x14ac:dyDescent="0.25">
      <c r="A30" s="66" t="s">
        <v>142</v>
      </c>
      <c r="B30" s="56"/>
      <c r="C30" s="56"/>
      <c r="D30" s="56"/>
      <c r="E30" s="68">
        <f>ROUND(E20,2)</f>
        <v>39214.269999999997</v>
      </c>
    </row>
    <row r="31" spans="1:5" ht="14.25" customHeight="1" x14ac:dyDescent="0.25">
      <c r="A31" s="66" t="s">
        <v>133</v>
      </c>
      <c r="B31" s="56"/>
      <c r="C31" s="56"/>
      <c r="D31" s="56"/>
      <c r="E31" s="68">
        <f>ROUND(E27,2)</f>
        <v>9411.42</v>
      </c>
    </row>
    <row r="32" spans="1:5" ht="15" customHeight="1" x14ac:dyDescent="0.25">
      <c r="A32" s="76" t="s">
        <v>143</v>
      </c>
      <c r="B32" s="77"/>
      <c r="C32" s="77"/>
      <c r="D32" s="77"/>
      <c r="E32" s="78">
        <f>ROUND(E30+E31,2)</f>
        <v>48625.69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5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38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1.7109375" style="50" customWidth="1"/>
  </cols>
  <sheetData>
    <row r="1" spans="1:5" ht="28.5" customHeight="1" x14ac:dyDescent="0.25">
      <c r="A1" s="80" t="s">
        <v>192</v>
      </c>
      <c r="B1" s="81"/>
      <c r="C1" s="81"/>
      <c r="D1" s="81"/>
      <c r="E1" s="81"/>
    </row>
    <row r="2" spans="1:5" ht="14.25" customHeight="1" x14ac:dyDescent="0.25">
      <c r="A2" t="s">
        <v>193</v>
      </c>
    </row>
    <row r="3" spans="1:5" ht="14.25" customHeight="1" x14ac:dyDescent="0.25">
      <c r="A3" t="s">
        <v>110</v>
      </c>
    </row>
    <row r="4" spans="1:5" ht="15" customHeight="1" x14ac:dyDescent="0.25"/>
    <row r="5" spans="1:5" ht="14.25" customHeight="1" x14ac:dyDescent="0.25">
      <c r="A5" s="82" t="s">
        <v>111</v>
      </c>
      <c r="B5" s="83"/>
      <c r="C5" s="83"/>
      <c r="D5" s="83"/>
      <c r="E5" s="84"/>
    </row>
    <row r="6" spans="1:5" ht="14.25" customHeight="1" x14ac:dyDescent="0.25">
      <c r="A6" s="85" t="s">
        <v>112</v>
      </c>
      <c r="B6" s="86" t="s">
        <v>113</v>
      </c>
      <c r="C6" s="86" t="s">
        <v>114</v>
      </c>
      <c r="D6" s="86" t="s">
        <v>115</v>
      </c>
      <c r="E6" s="87" t="s">
        <v>116</v>
      </c>
    </row>
    <row r="7" spans="1:5" ht="14.25" customHeight="1" x14ac:dyDescent="0.25">
      <c r="A7" s="85" t="s">
        <v>117</v>
      </c>
      <c r="B7" s="86"/>
      <c r="C7" s="86"/>
      <c r="D7" s="86"/>
      <c r="E7" s="87"/>
    </row>
    <row r="8" spans="1:5" ht="14.25" customHeight="1" x14ac:dyDescent="0.25">
      <c r="A8" s="66" t="s">
        <v>194</v>
      </c>
      <c r="B8" s="56" t="s">
        <v>195</v>
      </c>
      <c r="C8" s="56">
        <v>0.08</v>
      </c>
      <c r="D8" s="67">
        <v>8000</v>
      </c>
      <c r="E8" s="68">
        <f>ROUND(C8*D8,2)</f>
        <v>640</v>
      </c>
    </row>
    <row r="9" spans="1:5" ht="14.25" customHeight="1" x14ac:dyDescent="0.25">
      <c r="A9" s="66" t="s">
        <v>196</v>
      </c>
      <c r="B9" s="56" t="s">
        <v>147</v>
      </c>
      <c r="C9" s="56">
        <v>1</v>
      </c>
      <c r="D9" s="67">
        <v>350</v>
      </c>
      <c r="E9" s="68">
        <f>ROUND(C9*D9,2)</f>
        <v>350</v>
      </c>
    </row>
    <row r="10" spans="1:5" ht="14.25" customHeight="1" x14ac:dyDescent="0.25">
      <c r="A10" s="66" t="s">
        <v>197</v>
      </c>
      <c r="B10" s="56" t="s">
        <v>168</v>
      </c>
      <c r="C10" s="56">
        <v>0.02</v>
      </c>
      <c r="D10" s="67">
        <v>5000</v>
      </c>
      <c r="E10" s="68">
        <f>ROUND(C10*D10,2)</f>
        <v>100</v>
      </c>
    </row>
    <row r="11" spans="1:5" ht="14.25" customHeight="1" x14ac:dyDescent="0.25">
      <c r="A11" s="85" t="s">
        <v>124</v>
      </c>
      <c r="B11" s="86"/>
      <c r="C11" s="86"/>
      <c r="D11" s="86"/>
      <c r="E11" s="69">
        <f>ROUND(E8+E9+E10,2)</f>
        <v>1090</v>
      </c>
    </row>
    <row r="12" spans="1:5" ht="14.25" customHeight="1" x14ac:dyDescent="0.25">
      <c r="A12" s="66"/>
      <c r="B12" s="56"/>
      <c r="C12" s="56"/>
      <c r="D12" s="56"/>
      <c r="E12" s="70"/>
    </row>
    <row r="13" spans="1:5" ht="14.25" customHeight="1" x14ac:dyDescent="0.25">
      <c r="A13" s="85" t="s">
        <v>125</v>
      </c>
      <c r="B13" s="86"/>
      <c r="C13" s="86"/>
      <c r="D13" s="86"/>
      <c r="E13" s="65"/>
    </row>
    <row r="14" spans="1:5" ht="14.25" customHeight="1" x14ac:dyDescent="0.25">
      <c r="A14" s="66" t="s">
        <v>126</v>
      </c>
      <c r="B14" s="56" t="s">
        <v>127</v>
      </c>
      <c r="C14" s="71">
        <v>2.7E-2</v>
      </c>
      <c r="D14" s="31">
        <f>ROUND('MO 2026'!$E$12,2)</f>
        <v>161958.71</v>
      </c>
      <c r="E14" s="72">
        <f>ROUND(C14*D14,2)</f>
        <v>4372.8900000000003</v>
      </c>
    </row>
    <row r="15" spans="1:5" ht="14.25" customHeight="1" x14ac:dyDescent="0.25">
      <c r="A15" s="66" t="s">
        <v>128</v>
      </c>
      <c r="B15" s="56" t="s">
        <v>127</v>
      </c>
      <c r="C15" s="71">
        <v>0.02</v>
      </c>
      <c r="D15" s="31">
        <f>ROUND('MO 2026'!$E$11,2)</f>
        <v>107972.48</v>
      </c>
      <c r="E15" s="72">
        <f>ROUND(C15*D15,2)</f>
        <v>2159.4499999999998</v>
      </c>
    </row>
    <row r="16" spans="1:5" ht="14.25" customHeight="1" x14ac:dyDescent="0.25">
      <c r="A16" s="85" t="s">
        <v>129</v>
      </c>
      <c r="B16" s="86"/>
      <c r="C16" s="86"/>
      <c r="D16" s="86"/>
      <c r="E16" s="69">
        <f>ROUND(E14+E15,2)</f>
        <v>6532.34</v>
      </c>
    </row>
    <row r="17" spans="1:5" ht="14.25" customHeight="1" x14ac:dyDescent="0.25">
      <c r="A17" s="66"/>
      <c r="B17" s="56"/>
      <c r="C17" s="56"/>
      <c r="D17" s="56"/>
      <c r="E17" s="70"/>
    </row>
    <row r="18" spans="1:5" ht="14.25" customHeight="1" x14ac:dyDescent="0.25">
      <c r="A18" s="85" t="s">
        <v>149</v>
      </c>
      <c r="B18" s="86"/>
      <c r="C18" s="86"/>
      <c r="D18" s="86"/>
      <c r="E18" s="74"/>
    </row>
    <row r="19" spans="1:5" ht="14.25" customHeight="1" x14ac:dyDescent="0.25">
      <c r="A19" s="66" t="s">
        <v>198</v>
      </c>
      <c r="B19" s="56" t="s">
        <v>199</v>
      </c>
      <c r="C19" s="56">
        <v>0.15</v>
      </c>
      <c r="D19" s="67">
        <v>12000</v>
      </c>
      <c r="E19" s="99">
        <f>ROUND(C19*D19,2)</f>
        <v>1800</v>
      </c>
    </row>
    <row r="20" spans="1:5" ht="14.25" customHeight="1" x14ac:dyDescent="0.25">
      <c r="A20" s="66" t="s">
        <v>200</v>
      </c>
      <c r="B20" s="56" t="s">
        <v>147</v>
      </c>
      <c r="C20" s="56">
        <v>1</v>
      </c>
      <c r="D20" s="67">
        <v>385</v>
      </c>
      <c r="E20" s="99">
        <f>ROUND(C20*D20,2)</f>
        <v>385</v>
      </c>
    </row>
    <row r="21" spans="1:5" ht="14.25" customHeight="1" x14ac:dyDescent="0.25">
      <c r="A21" s="85" t="s">
        <v>201</v>
      </c>
      <c r="B21" s="86"/>
      <c r="C21" s="86"/>
      <c r="D21" s="86"/>
      <c r="E21" s="72">
        <f>ROUND(E19+E20,2)</f>
        <v>2185</v>
      </c>
    </row>
    <row r="22" spans="1:5" ht="14.25" customHeight="1" x14ac:dyDescent="0.25">
      <c r="A22" s="66"/>
      <c r="B22" s="56"/>
      <c r="C22" s="56"/>
      <c r="D22" s="56"/>
      <c r="E22" s="65"/>
    </row>
    <row r="23" spans="1:5" ht="14.25" customHeight="1" x14ac:dyDescent="0.25">
      <c r="A23" s="85" t="s">
        <v>132</v>
      </c>
      <c r="B23" s="86"/>
      <c r="C23" s="86"/>
      <c r="D23" s="86"/>
      <c r="E23" s="100">
        <f>ROUND(E21+E16+E11,2)</f>
        <v>9807.34</v>
      </c>
    </row>
    <row r="24" spans="1:5" ht="14.25" customHeight="1" x14ac:dyDescent="0.25">
      <c r="A24" s="66"/>
      <c r="B24" s="56"/>
      <c r="C24" s="56"/>
      <c r="D24" s="56"/>
      <c r="E24" s="68"/>
    </row>
    <row r="25" spans="1:5" ht="14.25" customHeight="1" x14ac:dyDescent="0.25">
      <c r="A25" s="66" t="s">
        <v>133</v>
      </c>
      <c r="B25" s="56"/>
      <c r="C25" s="56"/>
      <c r="D25" s="56"/>
      <c r="E25" s="68"/>
    </row>
    <row r="26" spans="1:5" ht="14.25" customHeight="1" x14ac:dyDescent="0.25">
      <c r="A26" s="66" t="s">
        <v>134</v>
      </c>
      <c r="B26" s="56" t="s">
        <v>135</v>
      </c>
      <c r="C26" s="56"/>
      <c r="D26" s="56"/>
      <c r="E26" s="68"/>
    </row>
    <row r="27" spans="1:5" ht="14.25" customHeight="1" x14ac:dyDescent="0.25">
      <c r="A27" s="66" t="s">
        <v>137</v>
      </c>
      <c r="B27" s="75">
        <v>0.12</v>
      </c>
      <c r="C27" s="56"/>
      <c r="D27" s="56"/>
      <c r="E27" s="74">
        <f>ROUND($E$23*B27,2)</f>
        <v>1176.8800000000001</v>
      </c>
    </row>
    <row r="28" spans="1:5" ht="14.25" customHeight="1" x14ac:dyDescent="0.25">
      <c r="A28" s="85" t="s">
        <v>138</v>
      </c>
      <c r="B28" s="88">
        <v>7.0000000000000007E-2</v>
      </c>
      <c r="C28" s="86"/>
      <c r="D28" s="86"/>
      <c r="E28" s="74">
        <f>ROUND($E$23*B28,2)</f>
        <v>686.51</v>
      </c>
    </row>
    <row r="29" spans="1:5" ht="14.25" customHeight="1" x14ac:dyDescent="0.25">
      <c r="A29" s="66" t="s">
        <v>139</v>
      </c>
      <c r="B29" s="75">
        <v>0.05</v>
      </c>
      <c r="C29" s="56"/>
      <c r="D29" s="56"/>
      <c r="E29" s="74">
        <f>ROUND($E$23*B29,2)</f>
        <v>490.37</v>
      </c>
    </row>
    <row r="30" spans="1:5" ht="14.25" customHeight="1" x14ac:dyDescent="0.25">
      <c r="A30" s="85" t="s">
        <v>140</v>
      </c>
      <c r="B30" s="88">
        <v>0.24</v>
      </c>
      <c r="C30" s="86"/>
      <c r="D30" s="86"/>
      <c r="E30" s="68">
        <f>ROUND(E27+E28+E29,2)</f>
        <v>2353.7600000000002</v>
      </c>
    </row>
    <row r="31" spans="1:5" ht="14.25" customHeight="1" x14ac:dyDescent="0.25">
      <c r="A31" s="66"/>
      <c r="B31" s="56"/>
      <c r="C31" s="56"/>
      <c r="D31" s="56"/>
      <c r="E31" s="68"/>
    </row>
    <row r="32" spans="1:5" ht="14.25" customHeight="1" x14ac:dyDescent="0.25">
      <c r="A32" s="66" t="s">
        <v>141</v>
      </c>
      <c r="B32" s="56"/>
      <c r="C32" s="56"/>
      <c r="D32" s="56"/>
      <c r="E32" s="68"/>
    </row>
    <row r="33" spans="1:5" ht="14.25" customHeight="1" x14ac:dyDescent="0.25">
      <c r="A33" s="85" t="s">
        <v>142</v>
      </c>
      <c r="B33" s="86"/>
      <c r="C33" s="86"/>
      <c r="D33" s="86"/>
      <c r="E33" s="94">
        <f>ROUND(E23,2)</f>
        <v>9807.34</v>
      </c>
    </row>
    <row r="34" spans="1:5" ht="14.25" customHeight="1" x14ac:dyDescent="0.25">
      <c r="A34" s="66" t="s">
        <v>133</v>
      </c>
      <c r="B34" s="56"/>
      <c r="C34" s="56"/>
      <c r="D34" s="56"/>
      <c r="E34" s="68">
        <f>ROUND(E30,2)</f>
        <v>2353.7600000000002</v>
      </c>
    </row>
    <row r="35" spans="1:5" ht="15" customHeight="1" x14ac:dyDescent="0.25">
      <c r="A35" s="101" t="s">
        <v>143</v>
      </c>
      <c r="B35" s="102"/>
      <c r="C35" s="102"/>
      <c r="D35" s="102"/>
      <c r="E35" s="103">
        <f>ROUND(E33+E34,2)</f>
        <v>12161.1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34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43.85546875" customWidth="1"/>
    <col min="2" max="2" width="7.140625" customWidth="1"/>
    <col min="3" max="3" width="8.7109375" customWidth="1"/>
    <col min="4" max="4" width="13.140625" customWidth="1"/>
    <col min="5" max="5" width="13" customWidth="1"/>
  </cols>
  <sheetData>
    <row r="1" spans="1:5" ht="28.5" customHeight="1" x14ac:dyDescent="0.25">
      <c r="A1" s="80" t="s">
        <v>202</v>
      </c>
      <c r="B1" s="81"/>
      <c r="C1" s="81"/>
      <c r="D1" s="81"/>
      <c r="E1" s="81"/>
    </row>
    <row r="2" spans="1:5" ht="14.25" customHeight="1" x14ac:dyDescent="0.25">
      <c r="A2" t="s">
        <v>156</v>
      </c>
    </row>
    <row r="3" spans="1:5" ht="15" customHeight="1" x14ac:dyDescent="0.25"/>
    <row r="4" spans="1:5" ht="14.25" customHeight="1" x14ac:dyDescent="0.25">
      <c r="A4" s="82" t="s">
        <v>111</v>
      </c>
      <c r="B4" s="83"/>
      <c r="C4" s="83"/>
      <c r="D4" s="83"/>
      <c r="E4" s="84"/>
    </row>
    <row r="5" spans="1:5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66" t="s">
        <v>203</v>
      </c>
      <c r="B7" s="56" t="s">
        <v>204</v>
      </c>
      <c r="C7" s="56">
        <v>1</v>
      </c>
      <c r="D7" s="67">
        <v>98000</v>
      </c>
      <c r="E7" s="68">
        <f>ROUND(C7*D7,2)</f>
        <v>98000</v>
      </c>
    </row>
    <row r="8" spans="1:5" ht="14.25" customHeight="1" x14ac:dyDescent="0.25">
      <c r="A8" s="66" t="s">
        <v>205</v>
      </c>
      <c r="B8" s="56" t="s">
        <v>187</v>
      </c>
      <c r="C8" s="56">
        <v>0.03</v>
      </c>
      <c r="D8" s="67">
        <v>45000</v>
      </c>
      <c r="E8" s="68">
        <f>ROUND(C8*D8,2)</f>
        <v>1350</v>
      </c>
    </row>
    <row r="9" spans="1:5" ht="14.25" customHeight="1" x14ac:dyDescent="0.25">
      <c r="A9" s="66" t="s">
        <v>206</v>
      </c>
      <c r="B9" s="56" t="s">
        <v>187</v>
      </c>
      <c r="C9" s="56">
        <v>0.04</v>
      </c>
      <c r="D9" s="67">
        <v>52000</v>
      </c>
      <c r="E9" s="68">
        <f>ROUND(C9*D9,2)</f>
        <v>2080</v>
      </c>
    </row>
    <row r="10" spans="1:5" ht="14.25" customHeight="1" x14ac:dyDescent="0.25">
      <c r="A10" s="66" t="s">
        <v>207</v>
      </c>
      <c r="B10" s="56" t="s">
        <v>147</v>
      </c>
      <c r="C10" s="56">
        <v>1</v>
      </c>
      <c r="D10" s="67">
        <v>3570</v>
      </c>
      <c r="E10" s="68">
        <f>ROUND(C10*D10,2)</f>
        <v>3570</v>
      </c>
    </row>
    <row r="11" spans="1:5" ht="14.25" customHeight="1" x14ac:dyDescent="0.25">
      <c r="A11" s="85" t="s">
        <v>124</v>
      </c>
      <c r="B11" s="86"/>
      <c r="C11" s="86"/>
      <c r="D11" s="86"/>
      <c r="E11" s="92">
        <f>ROUND(E7+E8+E9+E10,2)</f>
        <v>105000</v>
      </c>
    </row>
    <row r="12" spans="1:5" ht="14.25" customHeight="1" x14ac:dyDescent="0.25">
      <c r="A12" s="66"/>
      <c r="B12" s="56"/>
      <c r="C12" s="56"/>
      <c r="D12" s="56"/>
      <c r="E12" s="70"/>
    </row>
    <row r="13" spans="1:5" ht="14.25" customHeight="1" x14ac:dyDescent="0.25">
      <c r="A13" s="85" t="s">
        <v>125</v>
      </c>
      <c r="B13" s="86"/>
      <c r="C13" s="86"/>
      <c r="D13" s="86"/>
      <c r="E13" s="87"/>
    </row>
    <row r="14" spans="1:5" ht="14.25" customHeight="1" x14ac:dyDescent="0.25">
      <c r="A14" s="66" t="s">
        <v>208</v>
      </c>
      <c r="B14" s="56" t="s">
        <v>127</v>
      </c>
      <c r="C14" s="71">
        <v>0.13500000000000001</v>
      </c>
      <c r="D14" s="31">
        <f>ROUND('MO 2026'!$E$13,2)</f>
        <v>215944.95</v>
      </c>
      <c r="E14" s="72">
        <f>ROUND(C14*D14,2)</f>
        <v>29152.57</v>
      </c>
    </row>
    <row r="15" spans="1:5" ht="14.25" customHeight="1" x14ac:dyDescent="0.25">
      <c r="A15" s="66" t="s">
        <v>128</v>
      </c>
      <c r="B15" s="56" t="s">
        <v>127</v>
      </c>
      <c r="C15" s="71">
        <v>0.104</v>
      </c>
      <c r="D15" s="31">
        <f>ROUND('MO 2026'!$E$11,2)</f>
        <v>107972.48</v>
      </c>
      <c r="E15" s="72">
        <f>ROUND(C15*D15,2)</f>
        <v>11229.14</v>
      </c>
    </row>
    <row r="16" spans="1:5" ht="14.25" customHeight="1" x14ac:dyDescent="0.25">
      <c r="A16" s="85" t="s">
        <v>129</v>
      </c>
      <c r="B16" s="86"/>
      <c r="C16" s="86"/>
      <c r="D16" s="86"/>
      <c r="E16" s="92">
        <f>ROUND(E14+E15,2)</f>
        <v>40381.71</v>
      </c>
    </row>
    <row r="17" spans="1:5" ht="14.25" customHeight="1" x14ac:dyDescent="0.25">
      <c r="A17" s="66"/>
      <c r="B17" s="56"/>
      <c r="C17" s="56"/>
      <c r="D17" s="56"/>
      <c r="E17" s="70"/>
    </row>
    <row r="18" spans="1:5" ht="14.25" customHeight="1" x14ac:dyDescent="0.25">
      <c r="A18" s="85" t="s">
        <v>130</v>
      </c>
      <c r="B18" s="86"/>
      <c r="C18" s="86"/>
      <c r="D18" s="86"/>
      <c r="E18" s="87"/>
    </row>
    <row r="19" spans="1:5" ht="14.25" customHeight="1" x14ac:dyDescent="0.25">
      <c r="A19" s="66" t="s">
        <v>209</v>
      </c>
      <c r="B19" s="56" t="s">
        <v>147</v>
      </c>
      <c r="C19" s="56">
        <v>1</v>
      </c>
      <c r="D19" s="67">
        <v>12723</v>
      </c>
      <c r="E19" s="68">
        <f>ROUND(C19*D19,2)</f>
        <v>12723</v>
      </c>
    </row>
    <row r="20" spans="1:5" ht="14.25" customHeight="1" x14ac:dyDescent="0.25">
      <c r="A20" s="66" t="s">
        <v>201</v>
      </c>
      <c r="B20" s="56"/>
      <c r="C20" s="56"/>
      <c r="D20" s="56"/>
      <c r="E20" s="100">
        <f>ROUND(E19,2)</f>
        <v>12723</v>
      </c>
    </row>
    <row r="21" spans="1:5" ht="14.25" customHeight="1" x14ac:dyDescent="0.25">
      <c r="A21" s="85"/>
      <c r="B21" s="86"/>
      <c r="C21" s="86"/>
      <c r="D21" s="86"/>
      <c r="E21" s="87"/>
    </row>
    <row r="22" spans="1:5" s="25" customFormat="1" ht="14.25" customHeight="1" x14ac:dyDescent="0.25">
      <c r="A22" s="104" t="s">
        <v>132</v>
      </c>
      <c r="B22" s="105"/>
      <c r="C22" s="105"/>
      <c r="D22" s="105"/>
      <c r="E22" s="100">
        <f>ROUND(E11+E16+E20,2)</f>
        <v>158104.71</v>
      </c>
    </row>
    <row r="23" spans="1:5" ht="14.25" customHeight="1" x14ac:dyDescent="0.25">
      <c r="A23" s="85"/>
      <c r="B23" s="86"/>
      <c r="C23" s="86"/>
      <c r="D23" s="86"/>
      <c r="E23" s="87"/>
    </row>
    <row r="24" spans="1:5" ht="14.25" customHeight="1" x14ac:dyDescent="0.25">
      <c r="A24" s="66" t="s">
        <v>133</v>
      </c>
      <c r="B24" s="56"/>
      <c r="C24" s="56"/>
      <c r="D24" s="56"/>
      <c r="E24" s="70"/>
    </row>
    <row r="25" spans="1:5" ht="14.25" customHeight="1" x14ac:dyDescent="0.25">
      <c r="A25" s="66" t="s">
        <v>134</v>
      </c>
      <c r="B25" s="56" t="s">
        <v>135</v>
      </c>
      <c r="C25" s="56"/>
      <c r="D25" s="56"/>
      <c r="E25" s="70" t="s">
        <v>136</v>
      </c>
    </row>
    <row r="26" spans="1:5" ht="14.25" customHeight="1" x14ac:dyDescent="0.25">
      <c r="A26" s="66" t="s">
        <v>137</v>
      </c>
      <c r="B26" s="75">
        <v>0.12</v>
      </c>
      <c r="C26" s="56"/>
      <c r="D26" s="56"/>
      <c r="E26" s="68">
        <f>ROUND($E$22*B26,2)</f>
        <v>18972.57</v>
      </c>
    </row>
    <row r="27" spans="1:5" ht="14.25" customHeight="1" x14ac:dyDescent="0.25">
      <c r="A27" s="66" t="s">
        <v>138</v>
      </c>
      <c r="B27" s="75">
        <v>7.0000000000000007E-2</v>
      </c>
      <c r="C27" s="56"/>
      <c r="D27" s="56"/>
      <c r="E27" s="68">
        <f>ROUND($E$22*B27,2)</f>
        <v>11067.33</v>
      </c>
    </row>
    <row r="28" spans="1:5" ht="14.25" customHeight="1" x14ac:dyDescent="0.25">
      <c r="A28" s="106" t="s">
        <v>139</v>
      </c>
      <c r="B28" s="107">
        <v>0.05</v>
      </c>
      <c r="C28" s="108"/>
      <c r="D28" s="108"/>
      <c r="E28" s="68">
        <f>ROUND($E$22*B28,2)</f>
        <v>7905.24</v>
      </c>
    </row>
    <row r="29" spans="1:5" s="25" customFormat="1" ht="14.25" customHeight="1" x14ac:dyDescent="0.25">
      <c r="A29" s="104" t="s">
        <v>140</v>
      </c>
      <c r="B29" s="109">
        <v>0.24</v>
      </c>
      <c r="C29" s="105"/>
      <c r="D29" s="105"/>
      <c r="E29" s="110">
        <f>ROUND(E26+E27+E28,2)</f>
        <v>37945.14</v>
      </c>
    </row>
    <row r="30" spans="1:5" ht="14.25" customHeight="1" x14ac:dyDescent="0.25">
      <c r="A30" s="85"/>
      <c r="B30" s="86"/>
      <c r="C30" s="86"/>
      <c r="D30" s="86"/>
      <c r="E30" s="87"/>
    </row>
    <row r="31" spans="1:5" ht="14.25" customHeight="1" x14ac:dyDescent="0.25">
      <c r="A31" s="66" t="s">
        <v>141</v>
      </c>
      <c r="B31" s="56"/>
      <c r="C31" s="56"/>
      <c r="D31" s="56"/>
      <c r="E31" s="70"/>
    </row>
    <row r="32" spans="1:5" ht="14.25" customHeight="1" x14ac:dyDescent="0.25">
      <c r="A32" s="66" t="s">
        <v>142</v>
      </c>
      <c r="B32" s="56"/>
      <c r="C32" s="56"/>
      <c r="D32" s="56"/>
      <c r="E32" s="68">
        <f>ROUND(E22,2)</f>
        <v>158104.71</v>
      </c>
    </row>
    <row r="33" spans="1:5" ht="14.25" customHeight="1" x14ac:dyDescent="0.25">
      <c r="A33" s="106" t="s">
        <v>133</v>
      </c>
      <c r="B33" s="108"/>
      <c r="C33" s="108"/>
      <c r="D33" s="108"/>
      <c r="E33" s="111">
        <f>ROUND(E29,2)</f>
        <v>37945.14</v>
      </c>
    </row>
    <row r="34" spans="1:5" s="25" customFormat="1" ht="15" customHeight="1" x14ac:dyDescent="0.25">
      <c r="A34" s="101" t="s">
        <v>143</v>
      </c>
      <c r="B34" s="102"/>
      <c r="C34" s="102"/>
      <c r="D34" s="102"/>
      <c r="E34" s="103">
        <f>ROUND(E32+E33,2)</f>
        <v>196049.85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0000"/>
  </sheetPr>
  <dimension ref="A1:F37"/>
  <sheetViews>
    <sheetView view="pageBreakPreview" topLeftCell="A11" zoomScale="85" zoomScaleNormal="100" zoomScalePageLayoutView="85" workbookViewId="0">
      <selection activeCell="I34" sqref="I34"/>
    </sheetView>
  </sheetViews>
  <sheetFormatPr baseColWidth="10" defaultColWidth="8.85546875" defaultRowHeight="15" x14ac:dyDescent="0.25"/>
  <cols>
    <col min="1" max="1" width="40.2851562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2.7109375" style="50" customWidth="1"/>
  </cols>
  <sheetData>
    <row r="1" spans="1:5" ht="42.75" customHeight="1" x14ac:dyDescent="0.25">
      <c r="A1" s="80" t="s">
        <v>210</v>
      </c>
      <c r="B1" s="81"/>
      <c r="C1" s="81"/>
      <c r="D1" s="81"/>
      <c r="E1" s="81"/>
    </row>
    <row r="2" spans="1:5" ht="14.25" customHeight="1" x14ac:dyDescent="0.25">
      <c r="A2" t="s">
        <v>110</v>
      </c>
    </row>
    <row r="3" spans="1:5" ht="15" customHeight="1" x14ac:dyDescent="0.25"/>
    <row r="4" spans="1:5" ht="14.25" customHeight="1" x14ac:dyDescent="0.25">
      <c r="A4" s="82" t="s">
        <v>111</v>
      </c>
      <c r="B4" s="83"/>
      <c r="C4" s="83"/>
      <c r="D4" s="83"/>
      <c r="E4" s="84"/>
    </row>
    <row r="5" spans="1:5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66" t="s">
        <v>211</v>
      </c>
      <c r="B7" s="56" t="s">
        <v>123</v>
      </c>
      <c r="C7" s="56">
        <v>8.5</v>
      </c>
      <c r="D7" s="67">
        <v>6500</v>
      </c>
      <c r="E7" s="68">
        <f>ROUND(C7*D7,2)</f>
        <v>55250</v>
      </c>
    </row>
    <row r="8" spans="1:5" ht="14.25" customHeight="1" x14ac:dyDescent="0.25">
      <c r="A8" s="66" t="s">
        <v>212</v>
      </c>
      <c r="B8" s="56" t="s">
        <v>179</v>
      </c>
      <c r="C8" s="56">
        <v>1.05</v>
      </c>
      <c r="D8" s="67">
        <v>85000</v>
      </c>
      <c r="E8" s="68">
        <f>ROUND(C8*D8,2)</f>
        <v>89250</v>
      </c>
    </row>
    <row r="9" spans="1:5" ht="14.25" customHeight="1" x14ac:dyDescent="0.25">
      <c r="A9" s="66" t="s">
        <v>213</v>
      </c>
      <c r="B9" s="56" t="s">
        <v>147</v>
      </c>
      <c r="C9" s="56">
        <v>1</v>
      </c>
      <c r="D9" s="67">
        <v>8500</v>
      </c>
      <c r="E9" s="68">
        <f>ROUND(C9*D9,2)</f>
        <v>8500</v>
      </c>
    </row>
    <row r="10" spans="1:5" ht="14.25" customHeight="1" x14ac:dyDescent="0.25">
      <c r="A10" s="66" t="s">
        <v>205</v>
      </c>
      <c r="B10" s="56" t="s">
        <v>187</v>
      </c>
      <c r="C10" s="56">
        <v>0.03</v>
      </c>
      <c r="D10" s="67">
        <v>45000</v>
      </c>
      <c r="E10" s="68">
        <f>ROUND(C10*D10,2)</f>
        <v>1350</v>
      </c>
    </row>
    <row r="11" spans="1:5" ht="14.25" customHeight="1" x14ac:dyDescent="0.25">
      <c r="A11" s="66" t="s">
        <v>206</v>
      </c>
      <c r="B11" s="56" t="s">
        <v>187</v>
      </c>
      <c r="C11" s="56">
        <v>0.03</v>
      </c>
      <c r="D11" s="67">
        <v>52000</v>
      </c>
      <c r="E11" s="68">
        <f>ROUND(C11*D11,2)</f>
        <v>1560</v>
      </c>
    </row>
    <row r="12" spans="1:5" ht="14.25" customHeight="1" x14ac:dyDescent="0.25">
      <c r="A12" s="85" t="s">
        <v>124</v>
      </c>
      <c r="B12" s="86"/>
      <c r="C12" s="86"/>
      <c r="D12" s="86"/>
      <c r="E12" s="92">
        <f>ROUND(E7+E8+E9+E10+E11,2)</f>
        <v>155910</v>
      </c>
    </row>
    <row r="13" spans="1:5" ht="14.25" customHeight="1" x14ac:dyDescent="0.25">
      <c r="A13" s="66"/>
      <c r="B13" s="56"/>
      <c r="C13" s="56"/>
      <c r="D13" s="56"/>
      <c r="E13" s="70"/>
    </row>
    <row r="14" spans="1:5" ht="14.25" customHeight="1" x14ac:dyDescent="0.25">
      <c r="A14" s="85" t="s">
        <v>125</v>
      </c>
      <c r="B14" s="86"/>
      <c r="C14" s="86"/>
      <c r="D14" s="86"/>
      <c r="E14" s="87"/>
    </row>
    <row r="15" spans="1:5" ht="14.25" customHeight="1" x14ac:dyDescent="0.25">
      <c r="A15" s="66" t="s">
        <v>214</v>
      </c>
      <c r="B15" s="56" t="s">
        <v>127</v>
      </c>
      <c r="C15" s="71">
        <v>0.27</v>
      </c>
      <c r="D15" s="31">
        <f>ROUND('MO 2026'!$E$13,2)</f>
        <v>215944.95</v>
      </c>
      <c r="E15" s="72">
        <f>ROUND(D15*C15,2)</f>
        <v>58305.14</v>
      </c>
    </row>
    <row r="16" spans="1:5" ht="14.25" customHeight="1" x14ac:dyDescent="0.25">
      <c r="A16" s="66" t="s">
        <v>128</v>
      </c>
      <c r="B16" s="56" t="s">
        <v>127</v>
      </c>
      <c r="C16" s="71">
        <v>0.25</v>
      </c>
      <c r="D16" s="31">
        <f>ROUND('MO 2026'!$E$11,2)</f>
        <v>107972.48</v>
      </c>
      <c r="E16" s="72">
        <f>ROUND(D16*C16,2)</f>
        <v>26993.119999999999</v>
      </c>
    </row>
    <row r="17" spans="1:6" ht="14.25" customHeight="1" x14ac:dyDescent="0.25">
      <c r="A17" s="66" t="s">
        <v>215</v>
      </c>
      <c r="B17" s="56" t="s">
        <v>127</v>
      </c>
      <c r="C17" s="93">
        <v>0.1411</v>
      </c>
      <c r="D17" s="67">
        <f>ROUND('MO 2026'!$E$12,2)</f>
        <v>161958.71</v>
      </c>
      <c r="E17" s="68">
        <f>ROUND(D17*C17,2)</f>
        <v>22852.37</v>
      </c>
    </row>
    <row r="18" spans="1:6" ht="14.25" customHeight="1" x14ac:dyDescent="0.25">
      <c r="A18" s="85" t="s">
        <v>129</v>
      </c>
      <c r="B18" s="86"/>
      <c r="C18" s="86"/>
      <c r="D18" s="86"/>
      <c r="E18" s="92">
        <f>ROUND(E15+E16+E17,2)</f>
        <v>108150.63</v>
      </c>
    </row>
    <row r="19" spans="1:6" ht="14.25" customHeight="1" x14ac:dyDescent="0.25">
      <c r="A19" s="66"/>
      <c r="B19" s="56"/>
      <c r="C19" s="56"/>
      <c r="D19" s="56"/>
      <c r="E19" s="70"/>
    </row>
    <row r="20" spans="1:6" ht="14.25" customHeight="1" x14ac:dyDescent="0.25">
      <c r="A20" s="85" t="s">
        <v>149</v>
      </c>
      <c r="B20" s="86"/>
      <c r="C20" s="86"/>
      <c r="D20" s="86"/>
      <c r="E20" s="87"/>
    </row>
    <row r="21" spans="1:6" ht="14.25" customHeight="1" x14ac:dyDescent="0.25">
      <c r="A21" s="66" t="s">
        <v>216</v>
      </c>
      <c r="B21" s="56" t="s">
        <v>147</v>
      </c>
      <c r="C21" s="56">
        <v>1</v>
      </c>
      <c r="D21" s="67">
        <v>18000</v>
      </c>
      <c r="E21" s="68">
        <f>ROUND(D21*C21,2)</f>
        <v>18000</v>
      </c>
    </row>
    <row r="22" spans="1:6" ht="14.25" customHeight="1" x14ac:dyDescent="0.25">
      <c r="A22" s="66" t="s">
        <v>217</v>
      </c>
      <c r="B22" s="56" t="s">
        <v>147</v>
      </c>
      <c r="C22" s="56">
        <v>1</v>
      </c>
      <c r="D22" s="67">
        <v>4909</v>
      </c>
      <c r="E22" s="68">
        <f>ROUND(D22*C22,2)</f>
        <v>4909</v>
      </c>
    </row>
    <row r="23" spans="1:6" ht="14.25" customHeight="1" x14ac:dyDescent="0.25">
      <c r="A23" s="85" t="s">
        <v>201</v>
      </c>
      <c r="B23" s="86"/>
      <c r="C23" s="86"/>
      <c r="D23" s="86"/>
      <c r="E23" s="92">
        <f>ROUND(E21+E22,2)</f>
        <v>22909</v>
      </c>
    </row>
    <row r="24" spans="1:6" ht="14.25" customHeight="1" x14ac:dyDescent="0.25">
      <c r="A24" s="66"/>
      <c r="B24" s="56"/>
      <c r="C24" s="56"/>
      <c r="D24" s="56"/>
      <c r="E24" s="70"/>
    </row>
    <row r="25" spans="1:6" ht="14.25" customHeight="1" x14ac:dyDescent="0.25">
      <c r="A25" s="85" t="s">
        <v>132</v>
      </c>
      <c r="B25" s="86"/>
      <c r="C25" s="86"/>
      <c r="D25" s="86"/>
      <c r="E25" s="92">
        <f>ROUND(E12+E18+E23,2)</f>
        <v>286969.63</v>
      </c>
    </row>
    <row r="26" spans="1:6" ht="14.25" customHeight="1" x14ac:dyDescent="0.25">
      <c r="A26" s="66"/>
      <c r="B26" s="56"/>
      <c r="C26" s="56"/>
      <c r="D26" s="56"/>
      <c r="E26" s="70"/>
    </row>
    <row r="27" spans="1:6" ht="14.25" customHeight="1" x14ac:dyDescent="0.25">
      <c r="A27" s="66" t="s">
        <v>133</v>
      </c>
      <c r="B27" s="56"/>
      <c r="C27" s="56"/>
      <c r="D27" s="56"/>
      <c r="E27" s="70"/>
    </row>
    <row r="28" spans="1:6" ht="14.25" customHeight="1" x14ac:dyDescent="0.25">
      <c r="A28" s="106" t="s">
        <v>134</v>
      </c>
      <c r="B28" s="108" t="s">
        <v>135</v>
      </c>
      <c r="C28" s="108"/>
      <c r="D28" s="108"/>
      <c r="E28" s="112" t="s">
        <v>136</v>
      </c>
    </row>
    <row r="29" spans="1:6" ht="14.25" customHeight="1" x14ac:dyDescent="0.25">
      <c r="A29" s="66" t="s">
        <v>137</v>
      </c>
      <c r="B29" s="75">
        <v>0.12</v>
      </c>
      <c r="C29" s="56"/>
      <c r="D29" s="56"/>
      <c r="E29" s="68">
        <f>ROUND($E$25*B29,2)</f>
        <v>34436.36</v>
      </c>
    </row>
    <row r="30" spans="1:6" ht="14.25" customHeight="1" x14ac:dyDescent="0.25">
      <c r="A30" s="66" t="s">
        <v>138</v>
      </c>
      <c r="B30" s="75">
        <v>7.0000000000000007E-2</v>
      </c>
      <c r="C30" s="56"/>
      <c r="D30" s="56"/>
      <c r="E30" s="68">
        <f>ROUND($E$25*B30,2)</f>
        <v>20087.87</v>
      </c>
    </row>
    <row r="31" spans="1:6" ht="14.25" customHeight="1" x14ac:dyDescent="0.25">
      <c r="A31" s="66" t="s">
        <v>139</v>
      </c>
      <c r="B31" s="75">
        <v>0.05</v>
      </c>
      <c r="C31" s="56"/>
      <c r="D31" s="56"/>
      <c r="E31" s="68">
        <f>ROUND($E$25*B31,2)</f>
        <v>14348.48</v>
      </c>
    </row>
    <row r="32" spans="1:6" s="25" customFormat="1" ht="14.25" customHeight="1" x14ac:dyDescent="0.25">
      <c r="A32" s="104" t="s">
        <v>140</v>
      </c>
      <c r="B32" s="109">
        <v>0.24</v>
      </c>
      <c r="C32" s="105"/>
      <c r="D32" s="105"/>
      <c r="E32" s="110">
        <f>ROUND(E29+E30+E31,2)</f>
        <v>68872.710000000006</v>
      </c>
      <c r="F32" s="50"/>
    </row>
    <row r="33" spans="1:6" ht="14.25" customHeight="1" x14ac:dyDescent="0.25">
      <c r="A33" s="85"/>
      <c r="B33" s="86"/>
      <c r="C33" s="86"/>
      <c r="D33" s="86"/>
      <c r="E33" s="87"/>
    </row>
    <row r="34" spans="1:6" ht="14.25" customHeight="1" x14ac:dyDescent="0.25">
      <c r="A34" s="66" t="s">
        <v>141</v>
      </c>
      <c r="B34" s="56"/>
      <c r="C34" s="56"/>
      <c r="D34" s="56"/>
      <c r="E34" s="70"/>
    </row>
    <row r="35" spans="1:6" ht="14.25" customHeight="1" x14ac:dyDescent="0.25">
      <c r="A35" s="66" t="s">
        <v>142</v>
      </c>
      <c r="B35" s="56"/>
      <c r="C35" s="56"/>
      <c r="D35" s="56"/>
      <c r="E35" s="68">
        <f>ROUND(E25,2)</f>
        <v>286969.63</v>
      </c>
    </row>
    <row r="36" spans="1:6" ht="14.25" customHeight="1" x14ac:dyDescent="0.25">
      <c r="A36" s="106" t="s">
        <v>133</v>
      </c>
      <c r="B36" s="108"/>
      <c r="C36" s="108"/>
      <c r="D36" s="108"/>
      <c r="E36" s="111">
        <f>ROUND(E32,2)</f>
        <v>68872.710000000006</v>
      </c>
    </row>
    <row r="37" spans="1:6" s="25" customFormat="1" ht="15" customHeight="1" x14ac:dyDescent="0.25">
      <c r="A37" s="101" t="s">
        <v>143</v>
      </c>
      <c r="B37" s="102"/>
      <c r="C37" s="102"/>
      <c r="D37" s="102"/>
      <c r="E37" s="103">
        <f>ROUND(E35+E36,2)</f>
        <v>355842.34</v>
      </c>
      <c r="F37" s="50"/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0000"/>
  </sheetPr>
  <dimension ref="A1:F39"/>
  <sheetViews>
    <sheetView view="pageBreakPreview" zoomScale="85" zoomScaleNormal="100" zoomScalePageLayoutView="85" workbookViewId="0">
      <selection activeCell="E25" sqref="E25"/>
    </sheetView>
  </sheetViews>
  <sheetFormatPr baseColWidth="10" defaultColWidth="8.85546875" defaultRowHeight="15" x14ac:dyDescent="0.25"/>
  <cols>
    <col min="1" max="1" width="45.14062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2.7109375" style="50" customWidth="1"/>
  </cols>
  <sheetData>
    <row r="1" spans="1:5" ht="28.5" customHeight="1" x14ac:dyDescent="0.25">
      <c r="A1" s="80" t="s">
        <v>218</v>
      </c>
      <c r="B1" s="81"/>
      <c r="C1" s="81"/>
      <c r="D1" s="81"/>
      <c r="E1" s="81"/>
    </row>
    <row r="2" spans="1:5" ht="14.25" customHeight="1" x14ac:dyDescent="0.25">
      <c r="A2" t="s">
        <v>219</v>
      </c>
    </row>
    <row r="3" spans="1:5" ht="14.25" customHeight="1" x14ac:dyDescent="0.25">
      <c r="A3" t="s">
        <v>110</v>
      </c>
    </row>
    <row r="4" spans="1:5" ht="15" customHeight="1" x14ac:dyDescent="0.25"/>
    <row r="5" spans="1:5" ht="14.25" customHeight="1" x14ac:dyDescent="0.25">
      <c r="A5" s="82" t="s">
        <v>111</v>
      </c>
      <c r="B5" s="83"/>
      <c r="C5" s="83"/>
      <c r="D5" s="83"/>
      <c r="E5" s="84"/>
    </row>
    <row r="6" spans="1:5" ht="14.25" customHeight="1" x14ac:dyDescent="0.25">
      <c r="A6" s="85" t="s">
        <v>112</v>
      </c>
      <c r="B6" s="86" t="s">
        <v>113</v>
      </c>
      <c r="C6" s="86" t="s">
        <v>114</v>
      </c>
      <c r="D6" s="86" t="s">
        <v>115</v>
      </c>
      <c r="E6" s="87" t="s">
        <v>116</v>
      </c>
    </row>
    <row r="7" spans="1:5" ht="14.25" customHeight="1" x14ac:dyDescent="0.25">
      <c r="A7" s="85" t="s">
        <v>117</v>
      </c>
      <c r="B7" s="86"/>
      <c r="C7" s="86"/>
      <c r="D7" s="86"/>
      <c r="E7" s="87"/>
    </row>
    <row r="8" spans="1:5" ht="14.25" customHeight="1" x14ac:dyDescent="0.25">
      <c r="A8" s="66" t="s">
        <v>220</v>
      </c>
      <c r="B8" s="56" t="s">
        <v>123</v>
      </c>
      <c r="C8" s="56">
        <v>9.5</v>
      </c>
      <c r="D8" s="67">
        <v>6500</v>
      </c>
      <c r="E8" s="68">
        <f t="shared" ref="E8:E13" si="0">ROUND(C8*D8,2)</f>
        <v>61750</v>
      </c>
    </row>
    <row r="9" spans="1:5" ht="14.25" customHeight="1" x14ac:dyDescent="0.25">
      <c r="A9" s="66" t="s">
        <v>221</v>
      </c>
      <c r="B9" s="56" t="s">
        <v>123</v>
      </c>
      <c r="C9" s="56">
        <v>6</v>
      </c>
      <c r="D9" s="67">
        <v>7000</v>
      </c>
      <c r="E9" s="68">
        <f t="shared" si="0"/>
        <v>42000</v>
      </c>
    </row>
    <row r="10" spans="1:5" ht="14.25" customHeight="1" x14ac:dyDescent="0.25">
      <c r="A10" s="66" t="s">
        <v>222</v>
      </c>
      <c r="B10" s="56" t="s">
        <v>179</v>
      </c>
      <c r="C10" s="56">
        <v>1.05</v>
      </c>
      <c r="D10" s="67">
        <v>90000</v>
      </c>
      <c r="E10" s="68">
        <f t="shared" si="0"/>
        <v>94500</v>
      </c>
    </row>
    <row r="11" spans="1:5" ht="14.25" customHeight="1" x14ac:dyDescent="0.25">
      <c r="A11" s="66" t="s">
        <v>213</v>
      </c>
      <c r="B11" s="56" t="s">
        <v>147</v>
      </c>
      <c r="C11" s="56">
        <v>1</v>
      </c>
      <c r="D11" s="67">
        <v>10500</v>
      </c>
      <c r="E11" s="68">
        <f t="shared" si="0"/>
        <v>10500</v>
      </c>
    </row>
    <row r="12" spans="1:5" ht="14.25" customHeight="1" x14ac:dyDescent="0.25">
      <c r="A12" s="66" t="s">
        <v>205</v>
      </c>
      <c r="B12" s="56" t="s">
        <v>187</v>
      </c>
      <c r="C12" s="56">
        <v>0.05</v>
      </c>
      <c r="D12" s="67">
        <v>45000</v>
      </c>
      <c r="E12" s="68">
        <f t="shared" si="0"/>
        <v>2250</v>
      </c>
    </row>
    <row r="13" spans="1:5" ht="14.25" customHeight="1" x14ac:dyDescent="0.25">
      <c r="A13" s="66" t="s">
        <v>206</v>
      </c>
      <c r="B13" s="56" t="s">
        <v>187</v>
      </c>
      <c r="C13" s="56">
        <v>0.05</v>
      </c>
      <c r="D13" s="67">
        <v>52000</v>
      </c>
      <c r="E13" s="68">
        <f t="shared" si="0"/>
        <v>2600</v>
      </c>
    </row>
    <row r="14" spans="1:5" ht="14.25" customHeight="1" x14ac:dyDescent="0.25">
      <c r="A14" s="85" t="s">
        <v>124</v>
      </c>
      <c r="B14" s="86"/>
      <c r="C14" s="86"/>
      <c r="D14" s="86"/>
      <c r="E14" s="92">
        <f>ROUND(E8+E9+E10+E11+E12+E13,2)</f>
        <v>213600</v>
      </c>
    </row>
    <row r="15" spans="1:5" ht="14.25" customHeight="1" x14ac:dyDescent="0.25">
      <c r="A15" s="66"/>
      <c r="B15" s="56"/>
      <c r="C15" s="56"/>
      <c r="D15" s="56"/>
      <c r="E15" s="70"/>
    </row>
    <row r="16" spans="1:5" ht="14.25" customHeight="1" x14ac:dyDescent="0.25">
      <c r="A16" s="85" t="s">
        <v>125</v>
      </c>
      <c r="B16" s="86"/>
      <c r="C16" s="86"/>
      <c r="D16" s="86"/>
      <c r="E16" s="87"/>
    </row>
    <row r="17" spans="1:6" ht="14.25" customHeight="1" x14ac:dyDescent="0.25">
      <c r="A17" s="66" t="s">
        <v>214</v>
      </c>
      <c r="B17" s="56" t="s">
        <v>127</v>
      </c>
      <c r="C17" s="71">
        <v>3.5000000000000003E-2</v>
      </c>
      <c r="D17" s="31">
        <f>ROUND('MO 2026'!$E$13,2)</f>
        <v>215944.95</v>
      </c>
      <c r="E17" s="72">
        <f>ROUND(C17*D17,2)</f>
        <v>7558.07</v>
      </c>
    </row>
    <row r="18" spans="1:6" ht="14.25" customHeight="1" x14ac:dyDescent="0.25">
      <c r="A18" s="66" t="s">
        <v>128</v>
      </c>
      <c r="B18" s="56" t="s">
        <v>127</v>
      </c>
      <c r="C18" s="71">
        <v>0.16600000000000001</v>
      </c>
      <c r="D18" s="31">
        <f>ROUND('MO 2026'!$E$11,2)</f>
        <v>107972.48</v>
      </c>
      <c r="E18" s="72">
        <f>ROUND(C18*D18,2)</f>
        <v>17923.43</v>
      </c>
    </row>
    <row r="19" spans="1:6" ht="14.25" customHeight="1" x14ac:dyDescent="0.25">
      <c r="A19" s="66" t="s">
        <v>223</v>
      </c>
      <c r="B19" s="56" t="s">
        <v>127</v>
      </c>
      <c r="C19" s="71">
        <v>6.7000000000000004E-2</v>
      </c>
      <c r="D19" s="31">
        <f>ROUND('MO 2026'!$E$12,2)</f>
        <v>161958.71</v>
      </c>
      <c r="E19" s="72">
        <f>ROUND(C19*D19,2)</f>
        <v>10851.23</v>
      </c>
    </row>
    <row r="20" spans="1:6" ht="14.25" customHeight="1" x14ac:dyDescent="0.25">
      <c r="A20" s="85" t="s">
        <v>129</v>
      </c>
      <c r="B20" s="86"/>
      <c r="C20" s="86"/>
      <c r="D20" s="86"/>
      <c r="E20" s="92">
        <f>ROUND(E17+E18+E19,2)</f>
        <v>36332.730000000003</v>
      </c>
    </row>
    <row r="21" spans="1:6" ht="14.25" customHeight="1" x14ac:dyDescent="0.25">
      <c r="A21" s="66"/>
      <c r="B21" s="56"/>
      <c r="C21" s="56"/>
      <c r="D21" s="56"/>
      <c r="E21" s="70"/>
    </row>
    <row r="22" spans="1:6" ht="14.25" customHeight="1" x14ac:dyDescent="0.25">
      <c r="A22" s="85" t="s">
        <v>149</v>
      </c>
      <c r="B22" s="86"/>
      <c r="C22" s="86"/>
      <c r="D22" s="86"/>
      <c r="E22" s="87"/>
    </row>
    <row r="23" spans="1:6" ht="14.25" customHeight="1" x14ac:dyDescent="0.25">
      <c r="A23" s="66" t="s">
        <v>216</v>
      </c>
      <c r="B23" s="56" t="s">
        <v>147</v>
      </c>
      <c r="C23" s="56">
        <v>1</v>
      </c>
      <c r="D23" s="67">
        <v>18000</v>
      </c>
      <c r="E23" s="68">
        <f>ROUND(C23*D23,2)</f>
        <v>18000</v>
      </c>
    </row>
    <row r="24" spans="1:6" ht="14.25" customHeight="1" x14ac:dyDescent="0.25">
      <c r="A24" s="66" t="s">
        <v>224</v>
      </c>
      <c r="B24" s="56" t="s">
        <v>147</v>
      </c>
      <c r="C24" s="56">
        <v>1</v>
      </c>
      <c r="D24" s="67">
        <v>19589</v>
      </c>
      <c r="E24" s="68">
        <f>ROUND(C24*D24,2)</f>
        <v>19589</v>
      </c>
    </row>
    <row r="25" spans="1:6" ht="14.25" customHeight="1" x14ac:dyDescent="0.25">
      <c r="A25" s="85" t="s">
        <v>201</v>
      </c>
      <c r="B25" s="86"/>
      <c r="C25" s="86"/>
      <c r="D25" s="86"/>
      <c r="E25" s="92">
        <f>ROUND(E23+E24,2)</f>
        <v>37589</v>
      </c>
    </row>
    <row r="26" spans="1:6" ht="14.25" customHeight="1" x14ac:dyDescent="0.25">
      <c r="A26" s="66"/>
      <c r="B26" s="56"/>
      <c r="C26" s="56"/>
      <c r="D26" s="56"/>
      <c r="E26" s="70"/>
    </row>
    <row r="27" spans="1:6" ht="14.25" customHeight="1" x14ac:dyDescent="0.25">
      <c r="A27" s="85" t="s">
        <v>132</v>
      </c>
      <c r="B27" s="86"/>
      <c r="C27" s="86"/>
      <c r="D27" s="86"/>
      <c r="E27" s="92">
        <f>ROUND(E14+E20+E25,2)</f>
        <v>287521.73</v>
      </c>
    </row>
    <row r="28" spans="1:6" ht="14.25" customHeight="1" x14ac:dyDescent="0.25">
      <c r="A28" s="66"/>
      <c r="B28" s="56"/>
      <c r="C28" s="56"/>
      <c r="D28" s="56"/>
      <c r="E28" s="70"/>
    </row>
    <row r="29" spans="1:6" s="25" customFormat="1" ht="14.25" customHeight="1" x14ac:dyDescent="0.25">
      <c r="A29" s="104" t="s">
        <v>133</v>
      </c>
      <c r="B29" s="105"/>
      <c r="C29" s="105"/>
      <c r="D29" s="105"/>
      <c r="E29" s="113"/>
      <c r="F29" s="50"/>
    </row>
    <row r="30" spans="1:6" ht="14.25" customHeight="1" x14ac:dyDescent="0.25">
      <c r="A30" s="106" t="s">
        <v>134</v>
      </c>
      <c r="B30" s="108" t="s">
        <v>135</v>
      </c>
      <c r="C30" s="108"/>
      <c r="D30" s="108"/>
      <c r="E30" s="112" t="s">
        <v>136</v>
      </c>
    </row>
    <row r="31" spans="1:6" ht="14.25" customHeight="1" x14ac:dyDescent="0.25">
      <c r="A31" s="66" t="s">
        <v>137</v>
      </c>
      <c r="B31" s="75">
        <v>0.12</v>
      </c>
      <c r="C31" s="56"/>
      <c r="D31" s="56"/>
      <c r="E31" s="68">
        <f>ROUND($E$27*B31,2)</f>
        <v>34502.61</v>
      </c>
    </row>
    <row r="32" spans="1:6" ht="14.25" customHeight="1" x14ac:dyDescent="0.25">
      <c r="A32" s="66" t="s">
        <v>138</v>
      </c>
      <c r="B32" s="75">
        <v>7.0000000000000007E-2</v>
      </c>
      <c r="C32" s="56"/>
      <c r="D32" s="56"/>
      <c r="E32" s="68">
        <f>ROUND($E$27*B32,2)</f>
        <v>20126.52</v>
      </c>
    </row>
    <row r="33" spans="1:6" ht="14.25" customHeight="1" x14ac:dyDescent="0.25">
      <c r="A33" s="66" t="s">
        <v>139</v>
      </c>
      <c r="B33" s="75">
        <v>0.05</v>
      </c>
      <c r="C33" s="56"/>
      <c r="D33" s="56"/>
      <c r="E33" s="68">
        <f>ROUND($E$27*B33,2)</f>
        <v>14376.09</v>
      </c>
    </row>
    <row r="34" spans="1:6" s="25" customFormat="1" ht="14.25" customHeight="1" x14ac:dyDescent="0.25">
      <c r="A34" s="104" t="s">
        <v>140</v>
      </c>
      <c r="B34" s="109">
        <v>0.24</v>
      </c>
      <c r="C34" s="105"/>
      <c r="D34" s="105"/>
      <c r="E34" s="110">
        <f>ROUND(E31+E32+E33,2)</f>
        <v>69005.22</v>
      </c>
      <c r="F34" s="50"/>
    </row>
    <row r="35" spans="1:6" ht="14.25" customHeight="1" x14ac:dyDescent="0.25">
      <c r="A35" s="85"/>
      <c r="B35" s="86"/>
      <c r="C35" s="86"/>
      <c r="D35" s="86"/>
      <c r="E35" s="87"/>
    </row>
    <row r="36" spans="1:6" ht="14.25" customHeight="1" x14ac:dyDescent="0.25">
      <c r="A36" s="66" t="s">
        <v>141</v>
      </c>
      <c r="B36" s="56"/>
      <c r="C36" s="56"/>
      <c r="D36" s="56"/>
      <c r="E36" s="70"/>
    </row>
    <row r="37" spans="1:6" ht="14.25" customHeight="1" x14ac:dyDescent="0.25">
      <c r="A37" s="66" t="s">
        <v>142</v>
      </c>
      <c r="B37" s="56"/>
      <c r="C37" s="56"/>
      <c r="D37" s="56"/>
      <c r="E37" s="68">
        <f>ROUND(E27,2)</f>
        <v>287521.73</v>
      </c>
    </row>
    <row r="38" spans="1:6" ht="14.25" customHeight="1" x14ac:dyDescent="0.25">
      <c r="A38" s="106" t="s">
        <v>133</v>
      </c>
      <c r="B38" s="108"/>
      <c r="C38" s="108"/>
      <c r="D38" s="108"/>
      <c r="E38" s="111">
        <f>ROUND(E34,2)</f>
        <v>69005.22</v>
      </c>
    </row>
    <row r="39" spans="1:6" s="25" customFormat="1" ht="15" customHeight="1" x14ac:dyDescent="0.25">
      <c r="A39" s="101" t="s">
        <v>143</v>
      </c>
      <c r="B39" s="102"/>
      <c r="C39" s="102"/>
      <c r="D39" s="102"/>
      <c r="E39" s="103">
        <f>ROUND(E37+E38,2)</f>
        <v>356526.95</v>
      </c>
      <c r="F39" s="50"/>
    </row>
  </sheetData>
  <pageMargins left="0.75" right="0.75" top="1" bottom="1" header="0.511811023622047" footer="0.511811023622047"/>
  <pageSetup paperSize="9" scale="98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33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31.710937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1.7109375" customWidth="1"/>
  </cols>
  <sheetData>
    <row r="1" spans="1:5" ht="28.5" customHeight="1" x14ac:dyDescent="0.25">
      <c r="A1" s="80" t="s">
        <v>225</v>
      </c>
      <c r="B1" s="81"/>
      <c r="C1" s="81"/>
      <c r="D1" s="81"/>
      <c r="E1" s="81"/>
    </row>
    <row r="2" spans="1:5" ht="14.25" customHeight="1" x14ac:dyDescent="0.25">
      <c r="A2" t="s">
        <v>110</v>
      </c>
    </row>
    <row r="3" spans="1:5" ht="15" customHeight="1" x14ac:dyDescent="0.25"/>
    <row r="4" spans="1:5" ht="14.25" customHeight="1" x14ac:dyDescent="0.25">
      <c r="A4" s="82" t="s">
        <v>111</v>
      </c>
      <c r="B4" s="83"/>
      <c r="C4" s="83"/>
      <c r="D4" s="83"/>
      <c r="E4" s="84"/>
    </row>
    <row r="5" spans="1:5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66" t="s">
        <v>226</v>
      </c>
      <c r="B7" s="56" t="s">
        <v>179</v>
      </c>
      <c r="C7" s="56">
        <v>1.05</v>
      </c>
      <c r="D7" s="67">
        <v>42000</v>
      </c>
      <c r="E7" s="68">
        <f>ROUND(C7*D7,2)</f>
        <v>44100</v>
      </c>
    </row>
    <row r="8" spans="1:5" ht="14.25" customHeight="1" x14ac:dyDescent="0.25">
      <c r="A8" s="66" t="s">
        <v>227</v>
      </c>
      <c r="B8" s="56" t="s">
        <v>121</v>
      </c>
      <c r="C8" s="56">
        <v>1</v>
      </c>
      <c r="D8" s="67">
        <v>4200</v>
      </c>
      <c r="E8" s="68">
        <f>ROUND(C8*D8,2)</f>
        <v>4200</v>
      </c>
    </row>
    <row r="9" spans="1:5" ht="14.25" customHeight="1" x14ac:dyDescent="0.25">
      <c r="A9" s="66" t="s">
        <v>228</v>
      </c>
      <c r="B9" s="56" t="s">
        <v>147</v>
      </c>
      <c r="C9" s="56">
        <v>1</v>
      </c>
      <c r="D9" s="67">
        <v>2800</v>
      </c>
      <c r="E9" s="68">
        <f>ROUND(C9*D9,2)</f>
        <v>2800</v>
      </c>
    </row>
    <row r="10" spans="1:5" ht="14.25" customHeight="1" x14ac:dyDescent="0.25">
      <c r="A10" s="85" t="s">
        <v>124</v>
      </c>
      <c r="B10" s="86"/>
      <c r="C10" s="86"/>
      <c r="D10" s="86"/>
      <c r="E10" s="92">
        <f>ROUND(E7+E8+E9,2)</f>
        <v>51100</v>
      </c>
    </row>
    <row r="11" spans="1:5" ht="14.25" customHeight="1" x14ac:dyDescent="0.25">
      <c r="A11" s="66"/>
      <c r="B11" s="56"/>
      <c r="C11" s="56"/>
      <c r="D11" s="56"/>
      <c r="E11" s="70"/>
    </row>
    <row r="12" spans="1:5" ht="14.25" customHeight="1" x14ac:dyDescent="0.25">
      <c r="A12" s="85" t="s">
        <v>125</v>
      </c>
      <c r="B12" s="86"/>
      <c r="C12" s="86"/>
      <c r="D12" s="86"/>
      <c r="E12" s="87"/>
    </row>
    <row r="13" spans="1:5" ht="14.25" customHeight="1" x14ac:dyDescent="0.25">
      <c r="A13" s="66" t="s">
        <v>229</v>
      </c>
      <c r="B13" s="56" t="s">
        <v>127</v>
      </c>
      <c r="C13" s="71">
        <v>8.1000000000000003E-2</v>
      </c>
      <c r="D13" s="31">
        <f>ROUND('MO 2026'!$E$12,2)</f>
        <v>161958.71</v>
      </c>
      <c r="E13" s="72">
        <f>ROUND(C13*D13,2)</f>
        <v>13118.66</v>
      </c>
    </row>
    <row r="14" spans="1:5" ht="14.25" customHeight="1" x14ac:dyDescent="0.25">
      <c r="A14" s="66" t="s">
        <v>128</v>
      </c>
      <c r="B14" s="56" t="s">
        <v>127</v>
      </c>
      <c r="C14" s="71">
        <v>7.3999999999999996E-2</v>
      </c>
      <c r="D14" s="31">
        <f>ROUND('MO 2026'!$E$11,2)</f>
        <v>107972.48</v>
      </c>
      <c r="E14" s="72">
        <f>ROUND(C14*D14,2)</f>
        <v>7989.96</v>
      </c>
    </row>
    <row r="15" spans="1:5" ht="14.25" customHeight="1" x14ac:dyDescent="0.25">
      <c r="A15" s="85" t="s">
        <v>129</v>
      </c>
      <c r="B15" s="86"/>
      <c r="C15" s="86"/>
      <c r="D15" s="86"/>
      <c r="E15" s="92">
        <f>ROUND(E13+E14,2)</f>
        <v>21108.62</v>
      </c>
    </row>
    <row r="16" spans="1:5" ht="14.25" customHeight="1" x14ac:dyDescent="0.25">
      <c r="A16" s="66"/>
      <c r="B16" s="56"/>
      <c r="C16" s="56"/>
      <c r="D16" s="56"/>
      <c r="E16" s="70"/>
    </row>
    <row r="17" spans="1:5" ht="14.25" customHeight="1" x14ac:dyDescent="0.25">
      <c r="A17" s="85" t="s">
        <v>149</v>
      </c>
      <c r="B17" s="86"/>
      <c r="C17" s="86"/>
      <c r="D17" s="86"/>
      <c r="E17" s="87"/>
    </row>
    <row r="18" spans="1:5" ht="14.25" customHeight="1" x14ac:dyDescent="0.25">
      <c r="A18" s="66" t="s">
        <v>217</v>
      </c>
      <c r="B18" s="56" t="s">
        <v>147</v>
      </c>
      <c r="C18" s="56">
        <v>1</v>
      </c>
      <c r="D18" s="67">
        <v>6710</v>
      </c>
      <c r="E18" s="68">
        <f>ROUND(C18*D18,2)</f>
        <v>6710</v>
      </c>
    </row>
    <row r="19" spans="1:5" ht="14.25" customHeight="1" x14ac:dyDescent="0.25">
      <c r="A19" s="66" t="s">
        <v>201</v>
      </c>
      <c r="B19" s="56"/>
      <c r="C19" s="56"/>
      <c r="D19" s="56"/>
      <c r="E19" s="100">
        <f>ROUND(E18,2)</f>
        <v>6710</v>
      </c>
    </row>
    <row r="20" spans="1:5" ht="14.25" customHeight="1" x14ac:dyDescent="0.25">
      <c r="A20" s="85"/>
      <c r="B20" s="86"/>
      <c r="C20" s="86"/>
      <c r="D20" s="86"/>
      <c r="E20" s="87"/>
    </row>
    <row r="21" spans="1:5" ht="14.25" customHeight="1" x14ac:dyDescent="0.25">
      <c r="A21" s="104" t="s">
        <v>132</v>
      </c>
      <c r="B21" s="105"/>
      <c r="C21" s="105"/>
      <c r="D21" s="105"/>
      <c r="E21" s="100">
        <f>ROUND(E19+E15+E10,2)</f>
        <v>78918.62</v>
      </c>
    </row>
    <row r="22" spans="1:5" ht="14.25" customHeight="1" x14ac:dyDescent="0.25">
      <c r="A22" s="85"/>
      <c r="B22" s="86"/>
      <c r="C22" s="86"/>
      <c r="D22" s="86"/>
      <c r="E22" s="87"/>
    </row>
    <row r="23" spans="1:5" ht="14.25" customHeight="1" x14ac:dyDescent="0.25">
      <c r="A23" s="66" t="s">
        <v>133</v>
      </c>
      <c r="B23" s="56"/>
      <c r="C23" s="56"/>
      <c r="D23" s="56"/>
      <c r="E23" s="70"/>
    </row>
    <row r="24" spans="1:5" ht="14.25" customHeight="1" x14ac:dyDescent="0.25">
      <c r="A24" s="66" t="s">
        <v>134</v>
      </c>
      <c r="B24" s="56" t="s">
        <v>135</v>
      </c>
      <c r="C24" s="56"/>
      <c r="D24" s="56"/>
      <c r="E24" s="70" t="s">
        <v>136</v>
      </c>
    </row>
    <row r="25" spans="1:5" ht="14.25" customHeight="1" x14ac:dyDescent="0.25">
      <c r="A25" s="66" t="s">
        <v>137</v>
      </c>
      <c r="B25" s="75">
        <v>0.12</v>
      </c>
      <c r="C25" s="56"/>
      <c r="D25" s="56"/>
      <c r="E25" s="68">
        <f>ROUND($E$21*B25,2)</f>
        <v>9470.23</v>
      </c>
    </row>
    <row r="26" spans="1:5" ht="14.25" customHeight="1" x14ac:dyDescent="0.25">
      <c r="A26" s="66" t="s">
        <v>138</v>
      </c>
      <c r="B26" s="75">
        <v>7.0000000000000007E-2</v>
      </c>
      <c r="C26" s="56"/>
      <c r="D26" s="56"/>
      <c r="E26" s="68">
        <f>ROUND($E$21*B26,2)</f>
        <v>5524.3</v>
      </c>
    </row>
    <row r="27" spans="1:5" ht="14.25" customHeight="1" x14ac:dyDescent="0.25">
      <c r="A27" s="85" t="s">
        <v>139</v>
      </c>
      <c r="B27" s="88">
        <v>0.05</v>
      </c>
      <c r="C27" s="86"/>
      <c r="D27" s="86"/>
      <c r="E27" s="68">
        <f>ROUND($E$21*B27,2)</f>
        <v>3945.93</v>
      </c>
    </row>
    <row r="28" spans="1:5" ht="14.25" customHeight="1" x14ac:dyDescent="0.25">
      <c r="A28" s="66" t="s">
        <v>140</v>
      </c>
      <c r="B28" s="75">
        <v>0.24</v>
      </c>
      <c r="C28" s="56"/>
      <c r="D28" s="56"/>
      <c r="E28" s="68">
        <f>ROUND(E25+E26+E27,2)</f>
        <v>18940.46</v>
      </c>
    </row>
    <row r="29" spans="1:5" ht="14.25" customHeight="1" x14ac:dyDescent="0.25">
      <c r="A29" s="85"/>
      <c r="B29" s="86"/>
      <c r="C29" s="86"/>
      <c r="D29" s="86"/>
      <c r="E29" s="87"/>
    </row>
    <row r="30" spans="1:5" ht="14.25" customHeight="1" x14ac:dyDescent="0.25">
      <c r="A30" s="66" t="s">
        <v>141</v>
      </c>
      <c r="B30" s="56"/>
      <c r="C30" s="56"/>
      <c r="D30" s="56"/>
      <c r="E30" s="70"/>
    </row>
    <row r="31" spans="1:5" ht="14.25" customHeight="1" x14ac:dyDescent="0.25">
      <c r="A31" s="66" t="s">
        <v>142</v>
      </c>
      <c r="B31" s="56"/>
      <c r="C31" s="56"/>
      <c r="D31" s="56"/>
      <c r="E31" s="68">
        <f>ROUND(E21,2)</f>
        <v>78918.62</v>
      </c>
    </row>
    <row r="32" spans="1:5" ht="14.25" customHeight="1" x14ac:dyDescent="0.25">
      <c r="A32" s="85" t="s">
        <v>133</v>
      </c>
      <c r="B32" s="86"/>
      <c r="C32" s="86"/>
      <c r="D32" s="86"/>
      <c r="E32" s="94">
        <f>ROUND(E28,2)</f>
        <v>18940.46</v>
      </c>
    </row>
    <row r="33" spans="1:5" ht="15" customHeight="1" x14ac:dyDescent="0.25">
      <c r="A33" s="95" t="s">
        <v>143</v>
      </c>
      <c r="B33" s="96"/>
      <c r="C33" s="96"/>
      <c r="D33" s="96"/>
      <c r="E33" s="97">
        <f>ROUND(E31+E32,2)</f>
        <v>97859.08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0000"/>
  </sheetPr>
  <dimension ref="A1:E37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36.710937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2.7109375" customWidth="1"/>
  </cols>
  <sheetData>
    <row r="1" spans="1:5" ht="28.5" customHeight="1" x14ac:dyDescent="0.25">
      <c r="A1" s="80" t="s">
        <v>230</v>
      </c>
      <c r="B1" s="81"/>
      <c r="C1" s="81"/>
      <c r="D1" s="81"/>
      <c r="E1" s="81"/>
    </row>
    <row r="2" spans="1:5" ht="14.25" customHeight="1" x14ac:dyDescent="0.25">
      <c r="A2" t="s">
        <v>110</v>
      </c>
    </row>
    <row r="3" spans="1:5" ht="9" customHeight="1" x14ac:dyDescent="0.25"/>
    <row r="4" spans="1:5" ht="15" customHeight="1" x14ac:dyDescent="0.25">
      <c r="A4" s="81" t="s">
        <v>111</v>
      </c>
      <c r="B4" s="81"/>
      <c r="C4" s="81"/>
      <c r="D4" s="81"/>
      <c r="E4" s="81"/>
    </row>
    <row r="5" spans="1:5" ht="14.25" customHeight="1" x14ac:dyDescent="0.25">
      <c r="A5" s="82" t="s">
        <v>112</v>
      </c>
      <c r="B5" s="83" t="s">
        <v>113</v>
      </c>
      <c r="C5" s="83" t="s">
        <v>114</v>
      </c>
      <c r="D5" s="83" t="s">
        <v>115</v>
      </c>
      <c r="E5" s="84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66" t="s">
        <v>231</v>
      </c>
      <c r="B7" s="56" t="s">
        <v>123</v>
      </c>
      <c r="C7" s="56">
        <v>18</v>
      </c>
      <c r="D7" s="67">
        <v>6500</v>
      </c>
      <c r="E7" s="68">
        <f>ROUND(C7*D7,2)</f>
        <v>117000</v>
      </c>
    </row>
    <row r="8" spans="1:5" ht="14.25" customHeight="1" x14ac:dyDescent="0.25">
      <c r="A8" s="66" t="s">
        <v>232</v>
      </c>
      <c r="B8" s="56" t="s">
        <v>123</v>
      </c>
      <c r="C8" s="56">
        <v>2.5</v>
      </c>
      <c r="D8" s="67">
        <v>7000</v>
      </c>
      <c r="E8" s="68">
        <f>ROUND(C8*D8,2)</f>
        <v>17500</v>
      </c>
    </row>
    <row r="9" spans="1:5" ht="14.25" customHeight="1" x14ac:dyDescent="0.25">
      <c r="A9" s="66" t="s">
        <v>213</v>
      </c>
      <c r="B9" s="56" t="s">
        <v>147</v>
      </c>
      <c r="C9" s="56">
        <v>1</v>
      </c>
      <c r="D9" s="67">
        <v>8500</v>
      </c>
      <c r="E9" s="68">
        <f>ROUND(C9*D9,2)</f>
        <v>8500</v>
      </c>
    </row>
    <row r="10" spans="1:5" ht="14.25" customHeight="1" x14ac:dyDescent="0.25">
      <c r="A10" s="66" t="s">
        <v>205</v>
      </c>
      <c r="B10" s="56" t="s">
        <v>187</v>
      </c>
      <c r="C10" s="56">
        <v>0.06</v>
      </c>
      <c r="D10" s="67">
        <v>45000</v>
      </c>
      <c r="E10" s="68">
        <f>ROUND(C10*D10,2)</f>
        <v>2700</v>
      </c>
    </row>
    <row r="11" spans="1:5" ht="14.25" customHeight="1" x14ac:dyDescent="0.25">
      <c r="A11" s="66" t="s">
        <v>206</v>
      </c>
      <c r="B11" s="56" t="s">
        <v>187</v>
      </c>
      <c r="C11" s="56">
        <v>0.05</v>
      </c>
      <c r="D11" s="67">
        <v>52000</v>
      </c>
      <c r="E11" s="68">
        <f>ROUND(C11*D11,2)</f>
        <v>2600</v>
      </c>
    </row>
    <row r="12" spans="1:5" ht="14.25" customHeight="1" x14ac:dyDescent="0.25">
      <c r="A12" s="85" t="s">
        <v>124</v>
      </c>
      <c r="B12" s="86"/>
      <c r="C12" s="86"/>
      <c r="D12" s="86"/>
      <c r="E12" s="92">
        <f>ROUND(E7+E8+E9+E10+E11,2)</f>
        <v>148300</v>
      </c>
    </row>
    <row r="13" spans="1:5" ht="14.25" customHeight="1" x14ac:dyDescent="0.25">
      <c r="A13" s="66"/>
      <c r="B13" s="56"/>
      <c r="C13" s="56"/>
      <c r="D13" s="56"/>
      <c r="E13" s="70"/>
    </row>
    <row r="14" spans="1:5" ht="14.25" customHeight="1" x14ac:dyDescent="0.25">
      <c r="A14" s="85" t="s">
        <v>125</v>
      </c>
      <c r="B14" s="86"/>
      <c r="C14" s="86"/>
      <c r="D14" s="86"/>
      <c r="E14" s="87"/>
    </row>
    <row r="15" spans="1:5" ht="14.25" customHeight="1" x14ac:dyDescent="0.25">
      <c r="A15" s="66" t="s">
        <v>214</v>
      </c>
      <c r="B15" s="56" t="s">
        <v>127</v>
      </c>
      <c r="C15" s="71">
        <v>2.3E-2</v>
      </c>
      <c r="D15" s="31">
        <f>ROUND('MO 2026'!$E$13,2)</f>
        <v>215944.95</v>
      </c>
      <c r="E15" s="72">
        <f>ROUND(C15*D15,2)</f>
        <v>4966.7299999999996</v>
      </c>
    </row>
    <row r="16" spans="1:5" ht="14.25" customHeight="1" x14ac:dyDescent="0.25">
      <c r="A16" s="66" t="s">
        <v>128</v>
      </c>
      <c r="B16" s="56" t="s">
        <v>127</v>
      </c>
      <c r="C16" s="71">
        <v>3.6999999999999998E-2</v>
      </c>
      <c r="D16" s="31">
        <f>ROUND('MO 2026'!$E$11,2)</f>
        <v>107972.48</v>
      </c>
      <c r="E16" s="72">
        <f>ROUND(C16*D16,2)</f>
        <v>3994.98</v>
      </c>
    </row>
    <row r="17" spans="1:5" ht="14.25" customHeight="1" x14ac:dyDescent="0.25">
      <c r="A17" s="66" t="s">
        <v>223</v>
      </c>
      <c r="B17" s="56" t="s">
        <v>127</v>
      </c>
      <c r="C17" s="71">
        <v>6.7000000000000004E-2</v>
      </c>
      <c r="D17" s="31">
        <f>ROUND('MO 2026'!$E$12,2)</f>
        <v>161958.71</v>
      </c>
      <c r="E17" s="72">
        <f>ROUND(C17*D17,2)</f>
        <v>10851.23</v>
      </c>
    </row>
    <row r="18" spans="1:5" ht="14.25" customHeight="1" x14ac:dyDescent="0.25">
      <c r="A18" s="85" t="s">
        <v>129</v>
      </c>
      <c r="B18" s="86"/>
      <c r="C18" s="86"/>
      <c r="D18" s="86"/>
      <c r="E18" s="92">
        <f>ROUND(E15+E16+E17,2)</f>
        <v>19812.939999999999</v>
      </c>
    </row>
    <row r="19" spans="1:5" ht="14.25" customHeight="1" x14ac:dyDescent="0.25">
      <c r="A19" s="66"/>
      <c r="B19" s="56"/>
      <c r="C19" s="56"/>
      <c r="D19" s="56"/>
      <c r="E19" s="70"/>
    </row>
    <row r="20" spans="1:5" ht="14.25" customHeight="1" x14ac:dyDescent="0.25">
      <c r="A20" s="85" t="s">
        <v>149</v>
      </c>
      <c r="B20" s="86"/>
      <c r="C20" s="86"/>
      <c r="D20" s="86"/>
      <c r="E20" s="87"/>
    </row>
    <row r="21" spans="1:5" ht="14.25" customHeight="1" x14ac:dyDescent="0.25">
      <c r="A21" s="66" t="s">
        <v>216</v>
      </c>
      <c r="B21" s="56" t="s">
        <v>147</v>
      </c>
      <c r="C21" s="56">
        <v>1</v>
      </c>
      <c r="D21" s="67">
        <v>12000</v>
      </c>
      <c r="E21" s="68">
        <f>ROUND(D21*C21,2)</f>
        <v>12000</v>
      </c>
    </row>
    <row r="22" spans="1:5" ht="14.25" customHeight="1" x14ac:dyDescent="0.25">
      <c r="A22" s="66" t="s">
        <v>217</v>
      </c>
      <c r="B22" s="56" t="s">
        <v>147</v>
      </c>
      <c r="C22" s="56">
        <v>1</v>
      </c>
      <c r="D22" s="67">
        <v>19631</v>
      </c>
      <c r="E22" s="68">
        <f>ROUND(D22*C22,2)</f>
        <v>19631</v>
      </c>
    </row>
    <row r="23" spans="1:5" ht="14.25" customHeight="1" x14ac:dyDescent="0.25">
      <c r="A23" s="85" t="s">
        <v>201</v>
      </c>
      <c r="B23" s="86"/>
      <c r="C23" s="86"/>
      <c r="D23" s="86"/>
      <c r="E23" s="92">
        <f>ROUND(E21+E22,2)</f>
        <v>31631</v>
      </c>
    </row>
    <row r="24" spans="1:5" ht="14.25" customHeight="1" x14ac:dyDescent="0.25">
      <c r="A24" s="66"/>
      <c r="B24" s="56"/>
      <c r="C24" s="56"/>
      <c r="D24" s="56"/>
      <c r="E24" s="70"/>
    </row>
    <row r="25" spans="1:5" ht="14.25" customHeight="1" x14ac:dyDescent="0.25">
      <c r="A25" s="85" t="s">
        <v>132</v>
      </c>
      <c r="B25" s="86"/>
      <c r="C25" s="86"/>
      <c r="D25" s="86"/>
      <c r="E25" s="92">
        <f>ROUND(E18+E12+E23,2)</f>
        <v>199743.94</v>
      </c>
    </row>
    <row r="26" spans="1:5" ht="14.25" customHeight="1" x14ac:dyDescent="0.25">
      <c r="A26" s="66"/>
      <c r="B26" s="56"/>
      <c r="C26" s="56"/>
      <c r="D26" s="56"/>
      <c r="E26" s="70"/>
    </row>
    <row r="27" spans="1:5" s="25" customFormat="1" ht="14.25" customHeight="1" x14ac:dyDescent="0.25">
      <c r="A27" s="104" t="s">
        <v>133</v>
      </c>
      <c r="B27" s="105"/>
      <c r="C27" s="105"/>
      <c r="D27" s="105"/>
      <c r="E27" s="113"/>
    </row>
    <row r="28" spans="1:5" ht="14.25" customHeight="1" x14ac:dyDescent="0.25">
      <c r="A28" s="106" t="s">
        <v>134</v>
      </c>
      <c r="B28" s="108" t="s">
        <v>135</v>
      </c>
      <c r="C28" s="108"/>
      <c r="D28" s="108"/>
      <c r="E28" s="112" t="s">
        <v>136</v>
      </c>
    </row>
    <row r="29" spans="1:5" ht="14.25" customHeight="1" x14ac:dyDescent="0.25">
      <c r="A29" s="66" t="s">
        <v>137</v>
      </c>
      <c r="B29" s="75">
        <v>0.12</v>
      </c>
      <c r="C29" s="56"/>
      <c r="D29" s="56"/>
      <c r="E29" s="68">
        <f>ROUND($E$25*B29,2)</f>
        <v>23969.27</v>
      </c>
    </row>
    <row r="30" spans="1:5" ht="14.25" customHeight="1" x14ac:dyDescent="0.25">
      <c r="A30" s="66" t="s">
        <v>138</v>
      </c>
      <c r="B30" s="75">
        <v>7.0000000000000007E-2</v>
      </c>
      <c r="C30" s="56"/>
      <c r="D30" s="56"/>
      <c r="E30" s="68">
        <f>ROUND($E$25*B30,2)</f>
        <v>13982.08</v>
      </c>
    </row>
    <row r="31" spans="1:5" ht="14.25" customHeight="1" x14ac:dyDescent="0.25">
      <c r="A31" s="66" t="s">
        <v>139</v>
      </c>
      <c r="B31" s="75">
        <v>0.05</v>
      </c>
      <c r="C31" s="56"/>
      <c r="D31" s="56"/>
      <c r="E31" s="68">
        <f>ROUND($E$25*B31,2)</f>
        <v>9987.2000000000007</v>
      </c>
    </row>
    <row r="32" spans="1:5" ht="14.25" customHeight="1" x14ac:dyDescent="0.25">
      <c r="A32" s="66" t="s">
        <v>140</v>
      </c>
      <c r="B32" s="75">
        <v>0.24</v>
      </c>
      <c r="C32" s="56"/>
      <c r="D32" s="56"/>
      <c r="E32" s="68">
        <f>ROUND(E29+E30+E31,2)</f>
        <v>47938.55</v>
      </c>
    </row>
    <row r="33" spans="1:5" ht="14.25" customHeight="1" x14ac:dyDescent="0.25">
      <c r="A33" s="85"/>
      <c r="B33" s="86"/>
      <c r="C33" s="86"/>
      <c r="D33" s="86"/>
      <c r="E33" s="87"/>
    </row>
    <row r="34" spans="1:5" ht="14.25" customHeight="1" x14ac:dyDescent="0.25">
      <c r="A34" s="66" t="s">
        <v>141</v>
      </c>
      <c r="B34" s="56"/>
      <c r="C34" s="56"/>
      <c r="D34" s="56"/>
      <c r="E34" s="70"/>
    </row>
    <row r="35" spans="1:5" ht="14.25" customHeight="1" x14ac:dyDescent="0.25">
      <c r="A35" s="66" t="s">
        <v>142</v>
      </c>
      <c r="B35" s="56"/>
      <c r="C35" s="56"/>
      <c r="D35" s="56"/>
      <c r="E35" s="68">
        <f>ROUND(E25,2)</f>
        <v>199743.94</v>
      </c>
    </row>
    <row r="36" spans="1:5" ht="14.25" customHeight="1" x14ac:dyDescent="0.25">
      <c r="A36" s="106" t="s">
        <v>133</v>
      </c>
      <c r="B36" s="108"/>
      <c r="C36" s="108"/>
      <c r="D36" s="108"/>
      <c r="E36" s="111">
        <f>ROUND(E32,2)</f>
        <v>47938.55</v>
      </c>
    </row>
    <row r="37" spans="1:5" s="25" customFormat="1" ht="15" customHeight="1" x14ac:dyDescent="0.25">
      <c r="A37" s="101" t="s">
        <v>143</v>
      </c>
      <c r="B37" s="102"/>
      <c r="C37" s="102"/>
      <c r="D37" s="102"/>
      <c r="E37" s="103">
        <f>ROUND(E35+E36,2)</f>
        <v>247682.49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0000"/>
  </sheetPr>
  <dimension ref="A1:E30"/>
  <sheetViews>
    <sheetView view="pageBreakPreview" zoomScaleNormal="100" workbookViewId="0">
      <selection activeCell="F22" sqref="F22"/>
    </sheetView>
  </sheetViews>
  <sheetFormatPr baseColWidth="10" defaultColWidth="8.85546875" defaultRowHeight="15" x14ac:dyDescent="0.25"/>
  <cols>
    <col min="1" max="1" width="34.710937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2.7109375" customWidth="1"/>
  </cols>
  <sheetData>
    <row r="1" spans="1:5" ht="42.75" customHeight="1" x14ac:dyDescent="0.25">
      <c r="A1" s="80" t="s">
        <v>233</v>
      </c>
      <c r="B1" s="81"/>
      <c r="C1" s="81"/>
      <c r="D1" s="81"/>
      <c r="E1" s="81"/>
    </row>
    <row r="2" spans="1:5" ht="14.25" customHeight="1" x14ac:dyDescent="0.25">
      <c r="A2" t="s">
        <v>234</v>
      </c>
    </row>
    <row r="3" spans="1:5" ht="11.25" customHeight="1" x14ac:dyDescent="0.25"/>
    <row r="4" spans="1:5" ht="14.25" customHeight="1" x14ac:dyDescent="0.25">
      <c r="A4" s="82" t="s">
        <v>111</v>
      </c>
      <c r="B4" s="83"/>
      <c r="C4" s="83"/>
      <c r="D4" s="83"/>
      <c r="E4" s="84"/>
    </row>
    <row r="5" spans="1:5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85" t="s">
        <v>124</v>
      </c>
      <c r="B7" s="86"/>
      <c r="C7" s="86"/>
      <c r="D7" s="86"/>
      <c r="E7" s="92">
        <v>0</v>
      </c>
    </row>
    <row r="8" spans="1:5" ht="14.25" customHeight="1" x14ac:dyDescent="0.25">
      <c r="A8" s="66"/>
      <c r="B8" s="56"/>
      <c r="C8" s="56"/>
      <c r="D8" s="56"/>
      <c r="E8" s="70"/>
    </row>
    <row r="9" spans="1:5" ht="14.25" customHeight="1" x14ac:dyDescent="0.25">
      <c r="A9" s="85" t="s">
        <v>125</v>
      </c>
      <c r="B9" s="86"/>
      <c r="C9" s="86"/>
      <c r="D9" s="86"/>
      <c r="E9" s="87"/>
    </row>
    <row r="10" spans="1:5" ht="14.25" customHeight="1" x14ac:dyDescent="0.25">
      <c r="A10" s="66" t="s">
        <v>128</v>
      </c>
      <c r="B10" s="56" t="s">
        <v>127</v>
      </c>
      <c r="C10" s="71">
        <v>0.125</v>
      </c>
      <c r="D10" s="31">
        <f>ROUND('MO 2026'!$E$11,2)</f>
        <v>107972.48</v>
      </c>
      <c r="E10" s="72">
        <f>ROUND(C10*D10,2)</f>
        <v>13496.56</v>
      </c>
    </row>
    <row r="11" spans="1:5" ht="14.25" customHeight="1" x14ac:dyDescent="0.25">
      <c r="A11" s="85" t="s">
        <v>129</v>
      </c>
      <c r="B11" s="86"/>
      <c r="C11" s="86"/>
      <c r="D11" s="86"/>
      <c r="E11" s="92">
        <f>ROUND(E10,2)</f>
        <v>13496.56</v>
      </c>
    </row>
    <row r="12" spans="1:5" ht="14.25" customHeight="1" x14ac:dyDescent="0.25">
      <c r="A12" s="66"/>
      <c r="B12" s="56"/>
      <c r="C12" s="56"/>
      <c r="D12" s="56"/>
      <c r="E12" s="68"/>
    </row>
    <row r="13" spans="1:5" ht="14.25" customHeight="1" x14ac:dyDescent="0.25">
      <c r="A13" s="85" t="s">
        <v>149</v>
      </c>
      <c r="B13" s="86"/>
      <c r="C13" s="86"/>
      <c r="D13" s="86"/>
      <c r="E13" s="94"/>
    </row>
    <row r="14" spans="1:5" ht="14.25" customHeight="1" x14ac:dyDescent="0.25">
      <c r="A14" s="114" t="s">
        <v>235</v>
      </c>
      <c r="B14" s="115" t="s">
        <v>63</v>
      </c>
      <c r="C14" s="56">
        <v>1</v>
      </c>
      <c r="D14" s="67">
        <v>338506.45</v>
      </c>
      <c r="E14" s="68">
        <f>ROUND(D14*C14,2)</f>
        <v>338506.45</v>
      </c>
    </row>
    <row r="15" spans="1:5" ht="14.25" customHeight="1" x14ac:dyDescent="0.25">
      <c r="A15" s="66" t="s">
        <v>217</v>
      </c>
      <c r="B15" s="115" t="s">
        <v>236</v>
      </c>
      <c r="C15" s="75">
        <v>0.05</v>
      </c>
      <c r="D15" s="67">
        <f>ROUND(E11,2)</f>
        <v>13496.56</v>
      </c>
      <c r="E15" s="68">
        <f>ROUND(D15*C15,2)</f>
        <v>674.83</v>
      </c>
    </row>
    <row r="16" spans="1:5" ht="14.25" customHeight="1" x14ac:dyDescent="0.25">
      <c r="A16" s="85" t="s">
        <v>201</v>
      </c>
      <c r="B16" s="86"/>
      <c r="C16" s="86"/>
      <c r="D16" s="86"/>
      <c r="E16" s="92">
        <f>ROUND(E14+E15,2)</f>
        <v>339181.28</v>
      </c>
    </row>
    <row r="17" spans="1:5" ht="14.25" customHeight="1" x14ac:dyDescent="0.25">
      <c r="A17" s="66"/>
      <c r="B17" s="56"/>
      <c r="C17" s="56"/>
      <c r="D17" s="56"/>
      <c r="E17" s="68"/>
    </row>
    <row r="18" spans="1:5" ht="14.25" customHeight="1" x14ac:dyDescent="0.25">
      <c r="A18" s="85" t="s">
        <v>132</v>
      </c>
      <c r="B18" s="86"/>
      <c r="C18" s="86"/>
      <c r="D18" s="86"/>
      <c r="E18" s="92">
        <f>ROUND(E11+E7+E16,2)</f>
        <v>352677.84</v>
      </c>
    </row>
    <row r="19" spans="1:5" ht="14.25" customHeight="1" x14ac:dyDescent="0.25">
      <c r="A19" s="66"/>
      <c r="B19" s="56"/>
      <c r="C19" s="56"/>
      <c r="D19" s="56"/>
      <c r="E19" s="68"/>
    </row>
    <row r="20" spans="1:5" s="25" customFormat="1" ht="14.25" customHeight="1" x14ac:dyDescent="0.25">
      <c r="A20" s="104" t="s">
        <v>133</v>
      </c>
      <c r="B20" s="105"/>
      <c r="C20" s="105"/>
      <c r="D20" s="105"/>
      <c r="E20" s="113"/>
    </row>
    <row r="21" spans="1:5" ht="14.25" customHeight="1" x14ac:dyDescent="0.25">
      <c r="A21" s="106" t="s">
        <v>134</v>
      </c>
      <c r="B21" s="108" t="s">
        <v>135</v>
      </c>
      <c r="C21" s="108"/>
      <c r="D21" s="108"/>
      <c r="E21" s="112" t="s">
        <v>136</v>
      </c>
    </row>
    <row r="22" spans="1:5" ht="14.25" customHeight="1" x14ac:dyDescent="0.25">
      <c r="A22" s="66" t="s">
        <v>137</v>
      </c>
      <c r="B22" s="75">
        <v>0.12</v>
      </c>
      <c r="C22" s="56"/>
      <c r="D22" s="56"/>
      <c r="E22" s="68">
        <f>ROUND($E$18*B22,2)</f>
        <v>42321.34</v>
      </c>
    </row>
    <row r="23" spans="1:5" ht="14.25" customHeight="1" x14ac:dyDescent="0.25">
      <c r="A23" s="66" t="s">
        <v>138</v>
      </c>
      <c r="B23" s="75">
        <v>7.0000000000000007E-2</v>
      </c>
      <c r="C23" s="56"/>
      <c r="D23" s="56"/>
      <c r="E23" s="68">
        <f>ROUND($E$18*B23,2)</f>
        <v>24687.45</v>
      </c>
    </row>
    <row r="24" spans="1:5" ht="14.25" customHeight="1" x14ac:dyDescent="0.25">
      <c r="A24" s="66" t="s">
        <v>139</v>
      </c>
      <c r="B24" s="75">
        <v>0.05</v>
      </c>
      <c r="C24" s="56"/>
      <c r="D24" s="56"/>
      <c r="E24" s="68">
        <f>ROUND($E$18*B24,2)</f>
        <v>17633.89</v>
      </c>
    </row>
    <row r="25" spans="1:5" ht="14.25" customHeight="1" x14ac:dyDescent="0.25">
      <c r="A25" s="66" t="s">
        <v>140</v>
      </c>
      <c r="B25" s="75">
        <v>0.24</v>
      </c>
      <c r="C25" s="56"/>
      <c r="D25" s="56"/>
      <c r="E25" s="68">
        <f>ROUND(E22+E23+E24,2)</f>
        <v>84642.68</v>
      </c>
    </row>
    <row r="26" spans="1:5" ht="14.25" customHeight="1" x14ac:dyDescent="0.25">
      <c r="A26" s="85"/>
      <c r="B26" s="86"/>
      <c r="C26" s="86"/>
      <c r="D26" s="86"/>
      <c r="E26" s="92"/>
    </row>
    <row r="27" spans="1:5" ht="14.25" customHeight="1" x14ac:dyDescent="0.25">
      <c r="A27" s="66" t="s">
        <v>141</v>
      </c>
      <c r="B27" s="56"/>
      <c r="C27" s="56"/>
      <c r="D27" s="56"/>
      <c r="E27" s="72"/>
    </row>
    <row r="28" spans="1:5" ht="14.25" customHeight="1" x14ac:dyDescent="0.25">
      <c r="A28" s="66" t="s">
        <v>142</v>
      </c>
      <c r="B28" s="56"/>
      <c r="C28" s="56"/>
      <c r="D28" s="56"/>
      <c r="E28" s="72">
        <f>ROUND(E18,2)</f>
        <v>352677.84</v>
      </c>
    </row>
    <row r="29" spans="1:5" ht="14.25" customHeight="1" x14ac:dyDescent="0.25">
      <c r="A29" s="106" t="s">
        <v>133</v>
      </c>
      <c r="B29" s="108"/>
      <c r="C29" s="108"/>
      <c r="D29" s="108"/>
      <c r="E29" s="116">
        <f>ROUND(E25,2)</f>
        <v>84642.68</v>
      </c>
    </row>
    <row r="30" spans="1:5" s="25" customFormat="1" ht="15" customHeight="1" x14ac:dyDescent="0.25">
      <c r="A30" s="101" t="s">
        <v>143</v>
      </c>
      <c r="B30" s="102"/>
      <c r="C30" s="102"/>
      <c r="D30" s="102"/>
      <c r="E30" s="103">
        <f>ROUND(E28+E29,2)</f>
        <v>437320.52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0000"/>
  </sheetPr>
  <dimension ref="A1:F34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37.8554687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2.7109375" style="50" customWidth="1"/>
  </cols>
  <sheetData>
    <row r="1" spans="1:5" ht="28.5" customHeight="1" x14ac:dyDescent="0.25">
      <c r="A1" s="80" t="s">
        <v>237</v>
      </c>
      <c r="B1" s="81"/>
      <c r="C1" s="81"/>
      <c r="D1" s="81"/>
      <c r="E1" s="81"/>
    </row>
    <row r="2" spans="1:5" ht="14.25" customHeight="1" x14ac:dyDescent="0.25">
      <c r="A2" t="s">
        <v>238</v>
      </c>
    </row>
    <row r="3" spans="1:5" ht="15" customHeight="1" x14ac:dyDescent="0.25"/>
    <row r="4" spans="1:5" ht="14.25" customHeight="1" x14ac:dyDescent="0.25">
      <c r="A4" s="82" t="s">
        <v>111</v>
      </c>
      <c r="B4" s="83"/>
      <c r="C4" s="83"/>
      <c r="D4" s="83"/>
      <c r="E4" s="84"/>
    </row>
    <row r="5" spans="1:5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66" t="s">
        <v>239</v>
      </c>
      <c r="B7" s="56" t="s">
        <v>204</v>
      </c>
      <c r="C7" s="56">
        <v>8</v>
      </c>
      <c r="D7" s="67">
        <v>4500</v>
      </c>
      <c r="E7" s="68">
        <f>ROUND(C7*D7,2)</f>
        <v>36000</v>
      </c>
    </row>
    <row r="8" spans="1:5" ht="14.25" customHeight="1" x14ac:dyDescent="0.25">
      <c r="A8" s="66" t="s">
        <v>240</v>
      </c>
      <c r="B8" s="56" t="s">
        <v>147</v>
      </c>
      <c r="C8" s="56">
        <v>1</v>
      </c>
      <c r="D8" s="67">
        <v>9500</v>
      </c>
      <c r="E8" s="68">
        <f>ROUND(C8*D8,2)</f>
        <v>9500</v>
      </c>
    </row>
    <row r="9" spans="1:5" ht="14.25" customHeight="1" x14ac:dyDescent="0.25">
      <c r="A9" s="66" t="s">
        <v>241</v>
      </c>
      <c r="B9" s="56" t="s">
        <v>204</v>
      </c>
      <c r="C9" s="56">
        <v>16</v>
      </c>
      <c r="D9" s="67">
        <v>1200</v>
      </c>
      <c r="E9" s="68">
        <f>ROUND(C9*D9,2)</f>
        <v>19200</v>
      </c>
    </row>
    <row r="10" spans="1:5" ht="14.25" customHeight="1" x14ac:dyDescent="0.25">
      <c r="A10" s="66" t="s">
        <v>242</v>
      </c>
      <c r="B10" s="56" t="s">
        <v>121</v>
      </c>
      <c r="C10" s="56">
        <v>1</v>
      </c>
      <c r="D10" s="67">
        <v>4500</v>
      </c>
      <c r="E10" s="68">
        <f>ROUND(C10*D10,2)</f>
        <v>4500</v>
      </c>
    </row>
    <row r="11" spans="1:5" ht="14.25" customHeight="1" x14ac:dyDescent="0.25">
      <c r="A11" s="85" t="s">
        <v>124</v>
      </c>
      <c r="B11" s="86"/>
      <c r="C11" s="86"/>
      <c r="D11" s="86"/>
      <c r="E11" s="92">
        <f>ROUND(E7+E8+E9+E10,2)</f>
        <v>69200</v>
      </c>
    </row>
    <row r="12" spans="1:5" ht="14.25" customHeight="1" x14ac:dyDescent="0.25">
      <c r="A12" s="66"/>
      <c r="B12" s="56"/>
      <c r="C12" s="56"/>
      <c r="D12" s="56"/>
      <c r="E12" s="70"/>
    </row>
    <row r="13" spans="1:5" ht="14.25" customHeight="1" x14ac:dyDescent="0.25">
      <c r="A13" s="85" t="s">
        <v>125</v>
      </c>
      <c r="B13" s="86"/>
      <c r="C13" s="86"/>
      <c r="D13" s="86"/>
      <c r="E13" s="87"/>
    </row>
    <row r="14" spans="1:5" ht="14.25" customHeight="1" x14ac:dyDescent="0.25">
      <c r="A14" s="66" t="s">
        <v>158</v>
      </c>
      <c r="B14" s="56" t="s">
        <v>127</v>
      </c>
      <c r="C14" s="71">
        <v>7.0999999999999994E-2</v>
      </c>
      <c r="D14" s="31">
        <f>ROUND('MO 2026'!$E$13,2)</f>
        <v>215944.95</v>
      </c>
      <c r="E14" s="72">
        <f>ROUND(C14*D14,2)</f>
        <v>15332.09</v>
      </c>
    </row>
    <row r="15" spans="1:5" ht="14.25" customHeight="1" x14ac:dyDescent="0.25">
      <c r="A15" s="66" t="s">
        <v>159</v>
      </c>
      <c r="B15" s="56" t="s">
        <v>127</v>
      </c>
      <c r="C15" s="71">
        <v>9.1999999999999998E-2</v>
      </c>
      <c r="D15" s="31">
        <f>ROUND('MO 2026'!$E$11,2)</f>
        <v>107972.48</v>
      </c>
      <c r="E15" s="72">
        <f>ROUND(C15*D15,2)</f>
        <v>9933.4699999999993</v>
      </c>
    </row>
    <row r="16" spans="1:5" ht="14.25" customHeight="1" x14ac:dyDescent="0.25">
      <c r="A16" s="85" t="s">
        <v>129</v>
      </c>
      <c r="B16" s="86"/>
      <c r="C16" s="86"/>
      <c r="D16" s="86"/>
      <c r="E16" s="92">
        <f>ROUND(E14+E15,2)</f>
        <v>25265.56</v>
      </c>
    </row>
    <row r="17" spans="1:6" ht="14.25" customHeight="1" x14ac:dyDescent="0.25">
      <c r="A17" s="66"/>
      <c r="B17" s="56"/>
      <c r="C17" s="56"/>
      <c r="D17" s="56"/>
      <c r="E17" s="70"/>
    </row>
    <row r="18" spans="1:6" ht="14.25" customHeight="1" x14ac:dyDescent="0.25">
      <c r="A18" s="85" t="s">
        <v>149</v>
      </c>
      <c r="B18" s="86"/>
      <c r="C18" s="86"/>
      <c r="D18" s="86"/>
      <c r="E18" s="87"/>
    </row>
    <row r="19" spans="1:6" ht="14.25" customHeight="1" x14ac:dyDescent="0.25">
      <c r="A19" s="66" t="s">
        <v>243</v>
      </c>
      <c r="B19" s="56" t="s">
        <v>147</v>
      </c>
      <c r="C19" s="56">
        <v>1</v>
      </c>
      <c r="D19" s="67">
        <v>8155</v>
      </c>
      <c r="E19" s="68">
        <f>ROUND(C19*D19,2)</f>
        <v>8155</v>
      </c>
    </row>
    <row r="20" spans="1:6" ht="14.25" customHeight="1" x14ac:dyDescent="0.25">
      <c r="A20" s="66" t="s">
        <v>201</v>
      </c>
      <c r="B20" s="56"/>
      <c r="C20" s="56"/>
      <c r="D20" s="56"/>
      <c r="E20" s="100">
        <f>ROUND(E19,2)</f>
        <v>8155</v>
      </c>
    </row>
    <row r="21" spans="1:6" ht="14.25" customHeight="1" x14ac:dyDescent="0.25">
      <c r="A21" s="85"/>
      <c r="B21" s="86"/>
      <c r="C21" s="86"/>
      <c r="D21" s="86"/>
      <c r="E21" s="87"/>
    </row>
    <row r="22" spans="1:6" s="25" customFormat="1" ht="14.25" customHeight="1" x14ac:dyDescent="0.25">
      <c r="A22" s="104" t="s">
        <v>132</v>
      </c>
      <c r="B22" s="105"/>
      <c r="C22" s="105"/>
      <c r="D22" s="105"/>
      <c r="E22" s="100">
        <f>ROUND(E11+E16+E20,2)</f>
        <v>102620.56</v>
      </c>
      <c r="F22" s="50"/>
    </row>
    <row r="23" spans="1:6" ht="14.25" customHeight="1" x14ac:dyDescent="0.25">
      <c r="A23" s="85"/>
      <c r="B23" s="86"/>
      <c r="C23" s="86"/>
      <c r="D23" s="86"/>
      <c r="E23" s="87"/>
    </row>
    <row r="24" spans="1:6" ht="14.25" customHeight="1" x14ac:dyDescent="0.25">
      <c r="A24" s="66" t="s">
        <v>133</v>
      </c>
      <c r="B24" s="56"/>
      <c r="C24" s="56"/>
      <c r="D24" s="56"/>
      <c r="E24" s="70"/>
    </row>
    <row r="25" spans="1:6" ht="14.25" customHeight="1" x14ac:dyDescent="0.25">
      <c r="A25" s="66" t="s">
        <v>134</v>
      </c>
      <c r="B25" s="56" t="s">
        <v>135</v>
      </c>
      <c r="C25" s="56"/>
      <c r="D25" s="56"/>
      <c r="E25" s="70" t="s">
        <v>136</v>
      </c>
    </row>
    <row r="26" spans="1:6" ht="14.25" customHeight="1" x14ac:dyDescent="0.25">
      <c r="A26" s="66" t="s">
        <v>137</v>
      </c>
      <c r="B26" s="75">
        <v>0.12</v>
      </c>
      <c r="C26" s="56"/>
      <c r="D26" s="56"/>
      <c r="E26" s="68">
        <f>ROUND($E$22*B26,2)</f>
        <v>12314.47</v>
      </c>
    </row>
    <row r="27" spans="1:6" ht="14.25" customHeight="1" x14ac:dyDescent="0.25">
      <c r="A27" s="66" t="s">
        <v>138</v>
      </c>
      <c r="B27" s="75">
        <v>7.0000000000000007E-2</v>
      </c>
      <c r="C27" s="56"/>
      <c r="D27" s="56"/>
      <c r="E27" s="68">
        <f>ROUND($E$22*B27,2)</f>
        <v>7183.44</v>
      </c>
    </row>
    <row r="28" spans="1:6" ht="14.25" customHeight="1" x14ac:dyDescent="0.25">
      <c r="A28" s="106" t="s">
        <v>139</v>
      </c>
      <c r="B28" s="107">
        <v>0.05</v>
      </c>
      <c r="C28" s="108"/>
      <c r="D28" s="108"/>
      <c r="E28" s="68">
        <f>ROUND($E$22*B28,2)</f>
        <v>5131.03</v>
      </c>
    </row>
    <row r="29" spans="1:6" s="25" customFormat="1" ht="14.25" customHeight="1" x14ac:dyDescent="0.25">
      <c r="A29" s="104" t="s">
        <v>140</v>
      </c>
      <c r="B29" s="109">
        <v>0.24</v>
      </c>
      <c r="C29" s="105"/>
      <c r="D29" s="105"/>
      <c r="E29" s="110">
        <f>ROUND(E26+E27+E28,2)</f>
        <v>24628.94</v>
      </c>
      <c r="F29" s="50"/>
    </row>
    <row r="30" spans="1:6" ht="14.25" customHeight="1" x14ac:dyDescent="0.25">
      <c r="A30" s="85"/>
      <c r="B30" s="86"/>
      <c r="C30" s="86"/>
      <c r="D30" s="86"/>
      <c r="E30" s="87"/>
    </row>
    <row r="31" spans="1:6" ht="14.25" customHeight="1" x14ac:dyDescent="0.25">
      <c r="A31" s="66" t="s">
        <v>141</v>
      </c>
      <c r="B31" s="56"/>
      <c r="C31" s="56"/>
      <c r="D31" s="56"/>
      <c r="E31" s="70"/>
    </row>
    <row r="32" spans="1:6" ht="14.25" customHeight="1" x14ac:dyDescent="0.25">
      <c r="A32" s="66" t="s">
        <v>142</v>
      </c>
      <c r="B32" s="56"/>
      <c r="C32" s="56"/>
      <c r="D32" s="56"/>
      <c r="E32" s="68">
        <f>ROUND(E22,2)</f>
        <v>102620.56</v>
      </c>
    </row>
    <row r="33" spans="1:6" ht="14.25" customHeight="1" x14ac:dyDescent="0.25">
      <c r="A33" s="106" t="s">
        <v>133</v>
      </c>
      <c r="B33" s="108"/>
      <c r="C33" s="108"/>
      <c r="D33" s="108"/>
      <c r="E33" s="111">
        <f>ROUND(E29,2)</f>
        <v>24628.94</v>
      </c>
    </row>
    <row r="34" spans="1:6" s="25" customFormat="1" ht="15" customHeight="1" x14ac:dyDescent="0.25">
      <c r="A34" s="101" t="s">
        <v>143</v>
      </c>
      <c r="B34" s="102"/>
      <c r="C34" s="102"/>
      <c r="D34" s="102"/>
      <c r="E34" s="103">
        <f>ROUND(E32+E33,2)</f>
        <v>127249.5</v>
      </c>
      <c r="F34" s="50"/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4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40.710937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1.7109375" customWidth="1"/>
  </cols>
  <sheetData>
    <row r="1" spans="1:5" ht="14.25" customHeight="1" x14ac:dyDescent="0.25">
      <c r="A1" s="80" t="s">
        <v>244</v>
      </c>
      <c r="B1" s="81"/>
      <c r="C1" s="81"/>
      <c r="D1" s="81"/>
      <c r="E1" s="81"/>
    </row>
    <row r="2" spans="1:5" ht="14.25" customHeight="1" x14ac:dyDescent="0.25">
      <c r="A2" t="s">
        <v>238</v>
      </c>
    </row>
    <row r="3" spans="1:5" ht="9.75" customHeight="1" x14ac:dyDescent="0.25"/>
    <row r="4" spans="1:5" ht="14.25" customHeight="1" x14ac:dyDescent="0.25">
      <c r="A4" s="82" t="s">
        <v>111</v>
      </c>
      <c r="B4" s="83"/>
      <c r="C4" s="83"/>
      <c r="D4" s="83"/>
      <c r="E4" s="84"/>
    </row>
    <row r="5" spans="1:5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66" t="s">
        <v>239</v>
      </c>
      <c r="B7" s="56" t="s">
        <v>204</v>
      </c>
      <c r="C7" s="56">
        <v>6</v>
      </c>
      <c r="D7" s="67">
        <v>4500</v>
      </c>
      <c r="E7" s="68">
        <f>ROUND(C7*D7,2)</f>
        <v>27000</v>
      </c>
    </row>
    <row r="8" spans="1:5" ht="14.25" customHeight="1" x14ac:dyDescent="0.25">
      <c r="A8" s="66" t="s">
        <v>245</v>
      </c>
      <c r="B8" s="56" t="s">
        <v>204</v>
      </c>
      <c r="C8" s="56">
        <v>12</v>
      </c>
      <c r="D8" s="67">
        <v>1200</v>
      </c>
      <c r="E8" s="68">
        <f>ROUND(C8*D8,2)</f>
        <v>14400</v>
      </c>
    </row>
    <row r="9" spans="1:5" ht="14.25" customHeight="1" x14ac:dyDescent="0.25">
      <c r="A9" s="66" t="s">
        <v>246</v>
      </c>
      <c r="B9" s="56" t="s">
        <v>121</v>
      </c>
      <c r="C9" s="56">
        <v>1</v>
      </c>
      <c r="D9" s="67">
        <v>9500</v>
      </c>
      <c r="E9" s="68">
        <f>ROUND(C9*D9,2)</f>
        <v>9500</v>
      </c>
    </row>
    <row r="10" spans="1:5" ht="14.25" customHeight="1" x14ac:dyDescent="0.25">
      <c r="A10" s="66" t="s">
        <v>247</v>
      </c>
      <c r="B10" s="56" t="s">
        <v>147</v>
      </c>
      <c r="C10" s="56">
        <v>1</v>
      </c>
      <c r="D10" s="67">
        <v>3500</v>
      </c>
      <c r="E10" s="68">
        <f>ROUND(C10*D10,2)</f>
        <v>3500</v>
      </c>
    </row>
    <row r="11" spans="1:5" ht="14.25" customHeight="1" x14ac:dyDescent="0.25">
      <c r="A11" s="85" t="s">
        <v>124</v>
      </c>
      <c r="B11" s="86"/>
      <c r="C11" s="86"/>
      <c r="D11" s="86"/>
      <c r="E11" s="92">
        <f>ROUND(E7+E8+E9+E10,2)</f>
        <v>54400</v>
      </c>
    </row>
    <row r="12" spans="1:5" ht="14.25" customHeight="1" x14ac:dyDescent="0.25">
      <c r="A12" s="66"/>
      <c r="B12" s="56"/>
      <c r="C12" s="56"/>
      <c r="D12" s="56"/>
      <c r="E12" s="70"/>
    </row>
    <row r="13" spans="1:5" ht="14.25" customHeight="1" x14ac:dyDescent="0.25">
      <c r="A13" s="85" t="s">
        <v>125</v>
      </c>
      <c r="B13" s="86"/>
      <c r="C13" s="86"/>
      <c r="D13" s="86"/>
      <c r="E13" s="87"/>
    </row>
    <row r="14" spans="1:5" ht="14.25" customHeight="1" x14ac:dyDescent="0.25">
      <c r="A14" s="66" t="s">
        <v>158</v>
      </c>
      <c r="B14" s="56" t="s">
        <v>127</v>
      </c>
      <c r="C14" s="71">
        <v>0.03</v>
      </c>
      <c r="D14" s="31">
        <f>ROUND('MO 2026'!$E$13,2)</f>
        <v>215944.95</v>
      </c>
      <c r="E14" s="72">
        <f>ROUND(C14*D14,2)</f>
        <v>6478.35</v>
      </c>
    </row>
    <row r="15" spans="1:5" ht="14.25" customHeight="1" x14ac:dyDescent="0.25">
      <c r="A15" s="66" t="s">
        <v>159</v>
      </c>
      <c r="B15" s="56" t="s">
        <v>127</v>
      </c>
      <c r="C15" s="71">
        <v>3.6999999999999998E-2</v>
      </c>
      <c r="D15" s="31">
        <f>ROUND('MO 2026'!$E$11,2)</f>
        <v>107972.48</v>
      </c>
      <c r="E15" s="72">
        <f>ROUND(C15*D15,2)</f>
        <v>3994.98</v>
      </c>
    </row>
    <row r="16" spans="1:5" ht="14.25" customHeight="1" x14ac:dyDescent="0.25">
      <c r="A16" s="85" t="s">
        <v>129</v>
      </c>
      <c r="B16" s="86"/>
      <c r="C16" s="86"/>
      <c r="D16" s="86"/>
      <c r="E16" s="92">
        <f>ROUND(E14+E15,2)</f>
        <v>10473.33</v>
      </c>
    </row>
    <row r="17" spans="1:5" ht="14.25" customHeight="1" x14ac:dyDescent="0.25">
      <c r="A17" s="66"/>
      <c r="B17" s="56"/>
      <c r="C17" s="56"/>
      <c r="D17" s="56"/>
      <c r="E17" s="70"/>
    </row>
    <row r="18" spans="1:5" ht="14.25" customHeight="1" x14ac:dyDescent="0.25">
      <c r="A18" s="85" t="s">
        <v>149</v>
      </c>
      <c r="B18" s="86"/>
      <c r="C18" s="86"/>
      <c r="D18" s="86"/>
      <c r="E18" s="87"/>
    </row>
    <row r="19" spans="1:5" ht="14.25" customHeight="1" x14ac:dyDescent="0.25">
      <c r="A19" s="66" t="s">
        <v>243</v>
      </c>
      <c r="B19" s="56" t="s">
        <v>147</v>
      </c>
      <c r="C19" s="56">
        <v>1</v>
      </c>
      <c r="D19" s="67">
        <v>3619</v>
      </c>
      <c r="E19" s="68">
        <f>ROUND(C19*D19,2)</f>
        <v>3619</v>
      </c>
    </row>
    <row r="20" spans="1:5" ht="14.25" customHeight="1" x14ac:dyDescent="0.25">
      <c r="A20" s="85" t="s">
        <v>201</v>
      </c>
      <c r="B20" s="86"/>
      <c r="C20" s="86"/>
      <c r="D20" s="86"/>
      <c r="E20" s="100">
        <f>ROUND(E19,2)</f>
        <v>3619</v>
      </c>
    </row>
    <row r="21" spans="1:5" ht="14.25" customHeight="1" x14ac:dyDescent="0.25">
      <c r="A21" s="66"/>
      <c r="B21" s="56"/>
      <c r="C21" s="56"/>
      <c r="D21" s="56"/>
      <c r="E21" s="87"/>
    </row>
    <row r="22" spans="1:5" ht="14.25" customHeight="1" x14ac:dyDescent="0.25">
      <c r="A22" s="85" t="s">
        <v>132</v>
      </c>
      <c r="B22" s="86"/>
      <c r="C22" s="86"/>
      <c r="D22" s="86"/>
      <c r="E22" s="100">
        <f>ROUND(E11+E16+E20,2)</f>
        <v>68492.33</v>
      </c>
    </row>
    <row r="23" spans="1:5" ht="14.25" customHeight="1" x14ac:dyDescent="0.25">
      <c r="A23" s="66"/>
      <c r="B23" s="56"/>
      <c r="C23" s="56"/>
      <c r="D23" s="56"/>
      <c r="E23" s="87"/>
    </row>
    <row r="24" spans="1:5" s="25" customFormat="1" ht="14.25" customHeight="1" x14ac:dyDescent="0.25">
      <c r="A24" s="104" t="s">
        <v>133</v>
      </c>
      <c r="B24" s="105"/>
      <c r="C24" s="105"/>
      <c r="D24" s="105"/>
      <c r="E24" s="70"/>
    </row>
    <row r="25" spans="1:5" ht="14.25" customHeight="1" x14ac:dyDescent="0.25">
      <c r="A25" s="66" t="s">
        <v>134</v>
      </c>
      <c r="B25" s="56" t="s">
        <v>135</v>
      </c>
      <c r="C25" s="56"/>
      <c r="D25" s="56"/>
      <c r="E25" s="70" t="s">
        <v>136</v>
      </c>
    </row>
    <row r="26" spans="1:5" ht="14.25" customHeight="1" x14ac:dyDescent="0.25">
      <c r="A26" s="66" t="s">
        <v>137</v>
      </c>
      <c r="B26" s="75">
        <v>0.12</v>
      </c>
      <c r="C26" s="56"/>
      <c r="D26" s="56"/>
      <c r="E26" s="68">
        <f>ROUND($E$22*B26,2)</f>
        <v>8219.08</v>
      </c>
    </row>
    <row r="27" spans="1:5" ht="14.25" customHeight="1" x14ac:dyDescent="0.25">
      <c r="A27" s="106" t="s">
        <v>138</v>
      </c>
      <c r="B27" s="107">
        <v>7.0000000000000007E-2</v>
      </c>
      <c r="C27" s="108"/>
      <c r="D27" s="108"/>
      <c r="E27" s="68">
        <f>ROUND($E$22*B27,2)</f>
        <v>4794.46</v>
      </c>
    </row>
    <row r="28" spans="1:5" ht="14.25" customHeight="1" x14ac:dyDescent="0.25">
      <c r="A28" s="66" t="s">
        <v>139</v>
      </c>
      <c r="B28" s="75">
        <v>0.05</v>
      </c>
      <c r="C28" s="56"/>
      <c r="D28" s="56"/>
      <c r="E28" s="68">
        <f>ROUND($E$22*B28,2)</f>
        <v>3424.62</v>
      </c>
    </row>
    <row r="29" spans="1:5" ht="14.25" customHeight="1" x14ac:dyDescent="0.25">
      <c r="A29" s="85" t="s">
        <v>140</v>
      </c>
      <c r="B29" s="88">
        <v>0.24</v>
      </c>
      <c r="C29" s="86"/>
      <c r="D29" s="86"/>
      <c r="E29" s="110">
        <f>ROUND(E26+E27+E28,2)</f>
        <v>16438.16</v>
      </c>
    </row>
    <row r="30" spans="1:5" ht="14.25" customHeight="1" x14ac:dyDescent="0.25">
      <c r="A30" s="66"/>
      <c r="B30" s="56"/>
      <c r="C30" s="56"/>
      <c r="D30" s="56"/>
      <c r="E30" s="87"/>
    </row>
    <row r="31" spans="1:5" ht="14.25" customHeight="1" x14ac:dyDescent="0.25">
      <c r="A31" s="66" t="s">
        <v>141</v>
      </c>
      <c r="B31" s="56"/>
      <c r="C31" s="56"/>
      <c r="D31" s="56"/>
      <c r="E31" s="70"/>
    </row>
    <row r="32" spans="1:5" ht="14.25" customHeight="1" x14ac:dyDescent="0.25">
      <c r="A32" s="85" t="s">
        <v>142</v>
      </c>
      <c r="B32" s="86"/>
      <c r="C32" s="86"/>
      <c r="D32" s="86"/>
      <c r="E32" s="68">
        <f>ROUND(E22,2)</f>
        <v>68492.33</v>
      </c>
    </row>
    <row r="33" spans="1:5" ht="14.25" customHeight="1" x14ac:dyDescent="0.25">
      <c r="A33" s="66" t="s">
        <v>133</v>
      </c>
      <c r="B33" s="56"/>
      <c r="C33" s="56"/>
      <c r="D33" s="56"/>
      <c r="E33" s="111">
        <f>ROUND(E29,2)</f>
        <v>16438.16</v>
      </c>
    </row>
    <row r="34" spans="1:5" s="25" customFormat="1" ht="15" customHeight="1" x14ac:dyDescent="0.25">
      <c r="A34" s="101" t="s">
        <v>143</v>
      </c>
      <c r="B34" s="102"/>
      <c r="C34" s="102"/>
      <c r="D34" s="102"/>
      <c r="E34" s="103">
        <f>ROUND(E32+E33,2)</f>
        <v>84930.49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E33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43.710937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2.7109375" customWidth="1"/>
  </cols>
  <sheetData>
    <row r="1" spans="1:5" ht="42.75" customHeight="1" x14ac:dyDescent="0.25">
      <c r="A1" s="80" t="s">
        <v>248</v>
      </c>
      <c r="B1" s="81"/>
      <c r="C1" s="81"/>
      <c r="D1" s="81"/>
      <c r="E1" s="81"/>
    </row>
    <row r="2" spans="1:5" ht="14.25" customHeight="1" x14ac:dyDescent="0.25">
      <c r="A2" t="s">
        <v>238</v>
      </c>
    </row>
    <row r="3" spans="1:5" ht="15" customHeight="1" x14ac:dyDescent="0.25"/>
    <row r="4" spans="1:5" ht="14.25" customHeight="1" x14ac:dyDescent="0.25">
      <c r="A4" s="82" t="s">
        <v>111</v>
      </c>
      <c r="B4" s="83"/>
      <c r="C4" s="83"/>
      <c r="D4" s="83"/>
      <c r="E4" s="84"/>
    </row>
    <row r="5" spans="1:5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66" t="s">
        <v>249</v>
      </c>
      <c r="B7" s="56" t="s">
        <v>121</v>
      </c>
      <c r="C7" s="56">
        <v>1</v>
      </c>
      <c r="D7" s="67">
        <v>185000</v>
      </c>
      <c r="E7" s="68">
        <f>ROUND(D7*C7,2)</f>
        <v>185000</v>
      </c>
    </row>
    <row r="8" spans="1:5" ht="14.25" customHeight="1" x14ac:dyDescent="0.25">
      <c r="A8" s="66" t="s">
        <v>250</v>
      </c>
      <c r="B8" s="56" t="s">
        <v>147</v>
      </c>
      <c r="C8" s="56">
        <v>1</v>
      </c>
      <c r="D8" s="67">
        <v>4500</v>
      </c>
      <c r="E8" s="68">
        <f>ROUND(D8*C8,2)</f>
        <v>4500</v>
      </c>
    </row>
    <row r="9" spans="1:5" ht="14.25" customHeight="1" x14ac:dyDescent="0.25">
      <c r="A9" s="66" t="s">
        <v>251</v>
      </c>
      <c r="B9" s="56" t="s">
        <v>147</v>
      </c>
      <c r="C9" s="56">
        <v>1</v>
      </c>
      <c r="D9" s="67">
        <v>3500</v>
      </c>
      <c r="E9" s="68">
        <f>ROUND(D9*C9,2)</f>
        <v>3500</v>
      </c>
    </row>
    <row r="10" spans="1:5" ht="14.25" customHeight="1" x14ac:dyDescent="0.25">
      <c r="A10" s="85" t="s">
        <v>124</v>
      </c>
      <c r="B10" s="86"/>
      <c r="C10" s="86"/>
      <c r="D10" s="86"/>
      <c r="E10" s="92">
        <f>ROUND(E7+E8+E9,2)</f>
        <v>193000</v>
      </c>
    </row>
    <row r="11" spans="1:5" ht="14.25" customHeight="1" x14ac:dyDescent="0.25">
      <c r="A11" s="66"/>
      <c r="B11" s="56"/>
      <c r="C11" s="56"/>
      <c r="D11" s="56"/>
      <c r="E11" s="70"/>
    </row>
    <row r="12" spans="1:5" ht="14.25" customHeight="1" x14ac:dyDescent="0.25">
      <c r="A12" s="85" t="s">
        <v>125</v>
      </c>
      <c r="B12" s="86"/>
      <c r="C12" s="86"/>
      <c r="D12" s="86"/>
      <c r="E12" s="87"/>
    </row>
    <row r="13" spans="1:5" ht="14.25" customHeight="1" x14ac:dyDescent="0.25">
      <c r="A13" s="66" t="s">
        <v>158</v>
      </c>
      <c r="B13" s="56" t="s">
        <v>127</v>
      </c>
      <c r="C13" s="71">
        <v>0.106</v>
      </c>
      <c r="D13" s="31">
        <f>ROUND('MO 2026'!$E$13,2)</f>
        <v>215944.95</v>
      </c>
      <c r="E13" s="72">
        <f>ROUND(C13*D13,2)</f>
        <v>22890.16</v>
      </c>
    </row>
    <row r="14" spans="1:5" ht="14.25" customHeight="1" x14ac:dyDescent="0.25">
      <c r="A14" s="66" t="s">
        <v>159</v>
      </c>
      <c r="B14" s="56" t="s">
        <v>127</v>
      </c>
      <c r="C14" s="71">
        <v>6.9000000000000006E-2</v>
      </c>
      <c r="D14" s="31">
        <f>ROUND('MO 2026'!$E$11,2)</f>
        <v>107972.48</v>
      </c>
      <c r="E14" s="72">
        <f>ROUND(C14*D14,2)</f>
        <v>7450.1</v>
      </c>
    </row>
    <row r="15" spans="1:5" ht="14.25" customHeight="1" x14ac:dyDescent="0.25">
      <c r="A15" s="85" t="s">
        <v>129</v>
      </c>
      <c r="B15" s="86"/>
      <c r="C15" s="86"/>
      <c r="D15" s="86"/>
      <c r="E15" s="92">
        <f>ROUND(E13+E14,2)</f>
        <v>30340.26</v>
      </c>
    </row>
    <row r="16" spans="1:5" ht="14.25" customHeight="1" x14ac:dyDescent="0.25">
      <c r="A16" s="66"/>
      <c r="B16" s="56"/>
      <c r="C16" s="56"/>
      <c r="D16" s="56"/>
      <c r="E16" s="70"/>
    </row>
    <row r="17" spans="1:5" ht="14.25" customHeight="1" x14ac:dyDescent="0.25">
      <c r="A17" s="85" t="s">
        <v>149</v>
      </c>
      <c r="B17" s="86"/>
      <c r="C17" s="86"/>
      <c r="D17" s="86"/>
      <c r="E17" s="87"/>
    </row>
    <row r="18" spans="1:5" ht="14.25" customHeight="1" x14ac:dyDescent="0.25">
      <c r="A18" s="66" t="s">
        <v>243</v>
      </c>
      <c r="B18" s="56" t="s">
        <v>147</v>
      </c>
      <c r="C18" s="56">
        <v>1</v>
      </c>
      <c r="D18" s="67">
        <v>3273</v>
      </c>
      <c r="E18" s="68">
        <f>ROUND(D18*C18,2)</f>
        <v>3273</v>
      </c>
    </row>
    <row r="19" spans="1:5" ht="14.25" customHeight="1" x14ac:dyDescent="0.25">
      <c r="A19" s="66" t="s">
        <v>201</v>
      </c>
      <c r="B19" s="56"/>
      <c r="C19" s="56"/>
      <c r="D19" s="56"/>
      <c r="E19" s="72">
        <f>ROUND(E18,2)</f>
        <v>3273</v>
      </c>
    </row>
    <row r="20" spans="1:5" ht="14.25" customHeight="1" x14ac:dyDescent="0.25">
      <c r="A20" s="85"/>
      <c r="B20" s="86"/>
      <c r="C20" s="86"/>
      <c r="D20" s="86"/>
      <c r="E20" s="87"/>
    </row>
    <row r="21" spans="1:5" s="25" customFormat="1" ht="14.25" customHeight="1" x14ac:dyDescent="0.25">
      <c r="A21" s="104" t="s">
        <v>132</v>
      </c>
      <c r="B21" s="105"/>
      <c r="C21" s="105"/>
      <c r="D21" s="105"/>
      <c r="E21" s="100">
        <f>ROUND(E15+E10+E19,2)</f>
        <v>226613.26</v>
      </c>
    </row>
    <row r="22" spans="1:5" ht="14.25" customHeight="1" x14ac:dyDescent="0.25">
      <c r="A22" s="85"/>
      <c r="B22" s="86"/>
      <c r="C22" s="86"/>
      <c r="D22" s="86"/>
      <c r="E22" s="87"/>
    </row>
    <row r="23" spans="1:5" s="25" customFormat="1" ht="14.25" customHeight="1" x14ac:dyDescent="0.25">
      <c r="A23" s="104" t="s">
        <v>133</v>
      </c>
      <c r="B23" s="105"/>
      <c r="C23" s="105"/>
      <c r="D23" s="105"/>
      <c r="E23" s="113"/>
    </row>
    <row r="24" spans="1:5" ht="14.25" customHeight="1" x14ac:dyDescent="0.25">
      <c r="A24" s="66" t="s">
        <v>134</v>
      </c>
      <c r="B24" s="56" t="s">
        <v>135</v>
      </c>
      <c r="C24" s="56"/>
      <c r="D24" s="56"/>
      <c r="E24" s="70" t="s">
        <v>136</v>
      </c>
    </row>
    <row r="25" spans="1:5" ht="14.25" customHeight="1" x14ac:dyDescent="0.25">
      <c r="A25" s="66" t="s">
        <v>137</v>
      </c>
      <c r="B25" s="75">
        <v>0.12</v>
      </c>
      <c r="C25" s="56"/>
      <c r="D25" s="56"/>
      <c r="E25" s="68">
        <f>ROUND($E$21*B25,2)</f>
        <v>27193.59</v>
      </c>
    </row>
    <row r="26" spans="1:5" ht="14.25" customHeight="1" x14ac:dyDescent="0.25">
      <c r="A26" s="66" t="s">
        <v>138</v>
      </c>
      <c r="B26" s="75">
        <v>7.0000000000000007E-2</v>
      </c>
      <c r="C26" s="56"/>
      <c r="D26" s="56"/>
      <c r="E26" s="68">
        <f>ROUND($E$21*B26,2)</f>
        <v>15862.93</v>
      </c>
    </row>
    <row r="27" spans="1:5" ht="14.25" customHeight="1" x14ac:dyDescent="0.25">
      <c r="A27" s="106" t="s">
        <v>139</v>
      </c>
      <c r="B27" s="107">
        <v>0.05</v>
      </c>
      <c r="C27" s="108"/>
      <c r="D27" s="108"/>
      <c r="E27" s="68">
        <f>ROUND($E$21*B27,2)</f>
        <v>11330.66</v>
      </c>
    </row>
    <row r="28" spans="1:5" s="25" customFormat="1" ht="14.25" customHeight="1" x14ac:dyDescent="0.25">
      <c r="A28" s="104" t="s">
        <v>140</v>
      </c>
      <c r="B28" s="109">
        <v>0.24</v>
      </c>
      <c r="C28" s="105"/>
      <c r="D28" s="105"/>
      <c r="E28" s="110">
        <f>ROUND(E25+E26+E27,2)</f>
        <v>54387.18</v>
      </c>
    </row>
    <row r="29" spans="1:5" ht="14.25" customHeight="1" x14ac:dyDescent="0.25">
      <c r="A29" s="85"/>
      <c r="B29" s="86"/>
      <c r="C29" s="86"/>
      <c r="D29" s="86"/>
      <c r="E29" s="87"/>
    </row>
    <row r="30" spans="1:5" ht="14.25" customHeight="1" x14ac:dyDescent="0.25">
      <c r="A30" s="66" t="s">
        <v>141</v>
      </c>
      <c r="B30" s="56"/>
      <c r="C30" s="56"/>
      <c r="D30" s="56"/>
      <c r="E30" s="70"/>
    </row>
    <row r="31" spans="1:5" ht="14.25" customHeight="1" x14ac:dyDescent="0.25">
      <c r="A31" s="66" t="s">
        <v>142</v>
      </c>
      <c r="B31" s="56"/>
      <c r="C31" s="56"/>
      <c r="D31" s="56"/>
      <c r="E31" s="68">
        <f>ROUND(E21,2)</f>
        <v>226613.26</v>
      </c>
    </row>
    <row r="32" spans="1:5" ht="14.25" customHeight="1" x14ac:dyDescent="0.25">
      <c r="A32" s="106" t="s">
        <v>133</v>
      </c>
      <c r="B32" s="108"/>
      <c r="C32" s="108"/>
      <c r="D32" s="108"/>
      <c r="E32" s="111">
        <f>ROUND(E28,2)</f>
        <v>54387.18</v>
      </c>
    </row>
    <row r="33" spans="1:5" s="25" customFormat="1" ht="15" customHeight="1" x14ac:dyDescent="0.25">
      <c r="A33" s="101" t="s">
        <v>143</v>
      </c>
      <c r="B33" s="102"/>
      <c r="C33" s="102"/>
      <c r="D33" s="102"/>
      <c r="E33" s="103">
        <f>ROUND(E31+E32,2)</f>
        <v>281000.44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E33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44.7109375" customWidth="1"/>
    <col min="2" max="2" width="7.140625" customWidth="1"/>
    <col min="3" max="3" width="9.7109375" customWidth="1"/>
    <col min="4" max="4" width="13.140625" customWidth="1"/>
    <col min="5" max="5" width="13" customWidth="1"/>
    <col min="6" max="6" width="12.7109375" customWidth="1"/>
  </cols>
  <sheetData>
    <row r="1" spans="1:5" ht="28.5" customHeight="1" x14ac:dyDescent="0.25">
      <c r="A1" s="80" t="s">
        <v>252</v>
      </c>
      <c r="B1" s="81"/>
      <c r="C1" s="81"/>
      <c r="D1" s="81"/>
      <c r="E1" s="81"/>
    </row>
    <row r="2" spans="1:5" ht="14.25" customHeight="1" x14ac:dyDescent="0.25">
      <c r="A2" t="s">
        <v>238</v>
      </c>
    </row>
    <row r="3" spans="1:5" ht="15" customHeight="1" x14ac:dyDescent="0.25"/>
    <row r="4" spans="1:5" ht="14.25" customHeight="1" x14ac:dyDescent="0.25">
      <c r="A4" s="82" t="s">
        <v>111</v>
      </c>
      <c r="B4" s="83"/>
      <c r="C4" s="83"/>
      <c r="D4" s="83"/>
      <c r="E4" s="84"/>
    </row>
    <row r="5" spans="1:5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66" t="s">
        <v>249</v>
      </c>
      <c r="B7" s="56" t="s">
        <v>121</v>
      </c>
      <c r="C7" s="56">
        <v>1</v>
      </c>
      <c r="D7" s="67">
        <v>98000</v>
      </c>
      <c r="E7" s="68">
        <f>ROUND(D7*C7,2)</f>
        <v>98000</v>
      </c>
    </row>
    <row r="8" spans="1:5" ht="14.25" customHeight="1" x14ac:dyDescent="0.25">
      <c r="A8" s="66" t="s">
        <v>250</v>
      </c>
      <c r="B8" s="56" t="s">
        <v>147</v>
      </c>
      <c r="C8" s="56">
        <v>1</v>
      </c>
      <c r="D8" s="67">
        <v>2500</v>
      </c>
      <c r="E8" s="68">
        <f>ROUND(D8*C8,2)</f>
        <v>2500</v>
      </c>
    </row>
    <row r="9" spans="1:5" ht="14.25" customHeight="1" x14ac:dyDescent="0.25">
      <c r="A9" s="66" t="s">
        <v>251</v>
      </c>
      <c r="B9" s="56" t="s">
        <v>147</v>
      </c>
      <c r="C9" s="56">
        <v>1</v>
      </c>
      <c r="D9" s="67">
        <v>1500</v>
      </c>
      <c r="E9" s="68">
        <f>ROUND(D9*C9,2)</f>
        <v>1500</v>
      </c>
    </row>
    <row r="10" spans="1:5" ht="14.25" customHeight="1" x14ac:dyDescent="0.25">
      <c r="A10" s="85" t="s">
        <v>124</v>
      </c>
      <c r="B10" s="86"/>
      <c r="C10" s="86"/>
      <c r="D10" s="86"/>
      <c r="E10" s="92">
        <f>ROUND(E7+E8+E9,2)</f>
        <v>102000</v>
      </c>
    </row>
    <row r="11" spans="1:5" ht="14.25" customHeight="1" x14ac:dyDescent="0.25">
      <c r="A11" s="66"/>
      <c r="B11" s="56"/>
      <c r="C11" s="56"/>
      <c r="D11" s="56"/>
      <c r="E11" s="70"/>
    </row>
    <row r="12" spans="1:5" ht="14.25" customHeight="1" x14ac:dyDescent="0.25">
      <c r="A12" s="85" t="s">
        <v>125</v>
      </c>
      <c r="B12" s="86"/>
      <c r="C12" s="86"/>
      <c r="D12" s="86"/>
      <c r="E12" s="87"/>
    </row>
    <row r="13" spans="1:5" ht="14.25" customHeight="1" x14ac:dyDescent="0.25">
      <c r="A13" s="66" t="s">
        <v>158</v>
      </c>
      <c r="B13" s="56" t="s">
        <v>127</v>
      </c>
      <c r="C13" s="71">
        <v>5.3999999999999999E-2</v>
      </c>
      <c r="D13" s="31">
        <f>ROUND('MO 2026'!$E$13,2)</f>
        <v>215944.95</v>
      </c>
      <c r="E13" s="72">
        <f>ROUND(C13*D13,2)</f>
        <v>11661.03</v>
      </c>
    </row>
    <row r="14" spans="1:5" ht="14.25" customHeight="1" x14ac:dyDescent="0.25">
      <c r="A14" s="66" t="s">
        <v>159</v>
      </c>
      <c r="B14" s="56" t="s">
        <v>127</v>
      </c>
      <c r="C14" s="71">
        <v>3.6999999999999998E-2</v>
      </c>
      <c r="D14" s="31">
        <f>ROUND('MO 2026'!$E$11,2)</f>
        <v>107972.48</v>
      </c>
      <c r="E14" s="72">
        <f>ROUND(C14*D14,2)</f>
        <v>3994.98</v>
      </c>
    </row>
    <row r="15" spans="1:5" ht="14.25" customHeight="1" x14ac:dyDescent="0.25">
      <c r="A15" s="85" t="s">
        <v>129</v>
      </c>
      <c r="B15" s="86"/>
      <c r="C15" s="86"/>
      <c r="D15" s="86"/>
      <c r="E15" s="92">
        <f>ROUND(E13+E14,2)</f>
        <v>15656.01</v>
      </c>
    </row>
    <row r="16" spans="1:5" ht="14.25" customHeight="1" x14ac:dyDescent="0.25">
      <c r="A16" s="66"/>
      <c r="B16" s="56"/>
      <c r="C16" s="56"/>
      <c r="D16" s="56"/>
      <c r="E16" s="70"/>
    </row>
    <row r="17" spans="1:5" ht="14.25" customHeight="1" x14ac:dyDescent="0.25">
      <c r="A17" s="85" t="s">
        <v>149</v>
      </c>
      <c r="B17" s="86"/>
      <c r="C17" s="86"/>
      <c r="D17" s="86"/>
      <c r="E17" s="87"/>
    </row>
    <row r="18" spans="1:5" ht="14.25" customHeight="1" x14ac:dyDescent="0.25">
      <c r="A18" s="66" t="s">
        <v>243</v>
      </c>
      <c r="B18" s="56" t="s">
        <v>147</v>
      </c>
      <c r="C18" s="56">
        <v>1</v>
      </c>
      <c r="D18" s="67">
        <v>3248</v>
      </c>
      <c r="E18" s="68">
        <f>ROUND(D18*C18,2)</f>
        <v>3248</v>
      </c>
    </row>
    <row r="19" spans="1:5" s="25" customFormat="1" ht="14.25" customHeight="1" x14ac:dyDescent="0.25">
      <c r="A19" s="104" t="s">
        <v>201</v>
      </c>
      <c r="B19" s="105"/>
      <c r="C19" s="105"/>
      <c r="D19" s="105"/>
      <c r="E19" s="72">
        <f>ROUND(E18,2)</f>
        <v>3248</v>
      </c>
    </row>
    <row r="20" spans="1:5" ht="14.25" customHeight="1" x14ac:dyDescent="0.25">
      <c r="A20" s="85"/>
      <c r="B20" s="86"/>
      <c r="C20" s="86"/>
      <c r="D20" s="86"/>
      <c r="E20" s="87"/>
    </row>
    <row r="21" spans="1:5" s="25" customFormat="1" ht="14.25" customHeight="1" x14ac:dyDescent="0.25">
      <c r="A21" s="104" t="s">
        <v>132</v>
      </c>
      <c r="B21" s="105"/>
      <c r="C21" s="105"/>
      <c r="D21" s="105"/>
      <c r="E21" s="100">
        <f>ROUND(E15+E10+E19,2)</f>
        <v>120904.01</v>
      </c>
    </row>
    <row r="22" spans="1:5" s="25" customFormat="1" ht="14.25" customHeight="1" x14ac:dyDescent="0.25">
      <c r="A22" s="85"/>
      <c r="B22" s="86"/>
      <c r="C22" s="86"/>
      <c r="D22" s="86"/>
      <c r="E22" s="87"/>
    </row>
    <row r="23" spans="1:5" s="25" customFormat="1" ht="14.25" customHeight="1" x14ac:dyDescent="0.25">
      <c r="A23" s="104" t="s">
        <v>133</v>
      </c>
      <c r="B23" s="105"/>
      <c r="C23" s="105"/>
      <c r="D23" s="105"/>
      <c r="E23" s="113"/>
    </row>
    <row r="24" spans="1:5" ht="14.25" customHeight="1" x14ac:dyDescent="0.25">
      <c r="A24" s="66" t="s">
        <v>134</v>
      </c>
      <c r="B24" s="56" t="s">
        <v>135</v>
      </c>
      <c r="C24" s="56"/>
      <c r="D24" s="56"/>
      <c r="E24" s="70" t="s">
        <v>136</v>
      </c>
    </row>
    <row r="25" spans="1:5" ht="14.25" customHeight="1" x14ac:dyDescent="0.25">
      <c r="A25" s="66" t="s">
        <v>137</v>
      </c>
      <c r="B25" s="75">
        <v>0.12</v>
      </c>
      <c r="C25" s="56"/>
      <c r="D25" s="56"/>
      <c r="E25" s="68">
        <f>ROUND($E$21*B25,2)</f>
        <v>14508.48</v>
      </c>
    </row>
    <row r="26" spans="1:5" ht="14.25" customHeight="1" x14ac:dyDescent="0.25">
      <c r="A26" s="66" t="s">
        <v>138</v>
      </c>
      <c r="B26" s="75">
        <v>7.0000000000000007E-2</v>
      </c>
      <c r="C26" s="56"/>
      <c r="D26" s="56"/>
      <c r="E26" s="68">
        <f>ROUND($E$21*B26,2)</f>
        <v>8463.2800000000007</v>
      </c>
    </row>
    <row r="27" spans="1:5" ht="14.25" customHeight="1" x14ac:dyDescent="0.25">
      <c r="A27" s="106" t="s">
        <v>139</v>
      </c>
      <c r="B27" s="107">
        <v>0.05</v>
      </c>
      <c r="C27" s="108"/>
      <c r="D27" s="108"/>
      <c r="E27" s="68">
        <f>ROUND($E$21*B27,2)</f>
        <v>6045.2</v>
      </c>
    </row>
    <row r="28" spans="1:5" s="25" customFormat="1" ht="14.25" customHeight="1" x14ac:dyDescent="0.25">
      <c r="A28" s="104" t="s">
        <v>140</v>
      </c>
      <c r="B28" s="109">
        <v>0.24</v>
      </c>
      <c r="C28" s="105"/>
      <c r="D28" s="105"/>
      <c r="E28" s="110">
        <f>ROUND(E25+E26+E27,2)</f>
        <v>29016.959999999999</v>
      </c>
    </row>
    <row r="29" spans="1:5" ht="14.25" customHeight="1" x14ac:dyDescent="0.25">
      <c r="A29" s="85"/>
      <c r="B29" s="86"/>
      <c r="C29" s="86"/>
      <c r="D29" s="86"/>
      <c r="E29" s="87"/>
    </row>
    <row r="30" spans="1:5" ht="14.25" customHeight="1" x14ac:dyDescent="0.25">
      <c r="A30" s="66" t="s">
        <v>141</v>
      </c>
      <c r="B30" s="56"/>
      <c r="C30" s="56"/>
      <c r="D30" s="56"/>
      <c r="E30" s="70"/>
    </row>
    <row r="31" spans="1:5" ht="14.25" customHeight="1" x14ac:dyDescent="0.25">
      <c r="A31" s="66" t="s">
        <v>142</v>
      </c>
      <c r="B31" s="56"/>
      <c r="C31" s="56"/>
      <c r="D31" s="56"/>
      <c r="E31" s="68">
        <f>ROUND(E21,2)</f>
        <v>120904.01</v>
      </c>
    </row>
    <row r="32" spans="1:5" ht="14.25" customHeight="1" x14ac:dyDescent="0.25">
      <c r="A32" s="106" t="s">
        <v>133</v>
      </c>
      <c r="B32" s="108"/>
      <c r="C32" s="108"/>
      <c r="D32" s="108"/>
      <c r="E32" s="111">
        <f>ROUND(E28,2)</f>
        <v>29016.959999999999</v>
      </c>
    </row>
    <row r="33" spans="1:5" s="25" customFormat="1" ht="15" customHeight="1" x14ac:dyDescent="0.25">
      <c r="A33" s="101" t="s">
        <v>143</v>
      </c>
      <c r="B33" s="102"/>
      <c r="C33" s="102"/>
      <c r="D33" s="102"/>
      <c r="E33" s="103">
        <f>ROUND(E31+E32,2)</f>
        <v>149920.97</v>
      </c>
    </row>
  </sheetData>
  <pageMargins left="0.75" right="0.75" top="1" bottom="1" header="0.511811023622047" footer="0.511811023622047"/>
  <pageSetup paperSize="9" scale="99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0000"/>
  </sheetPr>
  <dimension ref="A1:F34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43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2.7109375" style="50" customWidth="1"/>
  </cols>
  <sheetData>
    <row r="1" spans="1:6" ht="42.75" customHeight="1" x14ac:dyDescent="0.25">
      <c r="A1" s="80" t="s">
        <v>253</v>
      </c>
      <c r="B1" s="81"/>
      <c r="C1" s="81"/>
      <c r="D1" s="81"/>
      <c r="E1" s="81"/>
      <c r="F1" s="117"/>
    </row>
    <row r="2" spans="1:6" ht="14.25" customHeight="1" x14ac:dyDescent="0.25">
      <c r="A2" t="s">
        <v>238</v>
      </c>
      <c r="F2" s="117"/>
    </row>
    <row r="3" spans="1:6" ht="15" customHeight="1" x14ac:dyDescent="0.25">
      <c r="F3" s="117"/>
    </row>
    <row r="4" spans="1:6" ht="14.25" customHeight="1" x14ac:dyDescent="0.25">
      <c r="A4" s="82" t="s">
        <v>111</v>
      </c>
      <c r="B4" s="83"/>
      <c r="C4" s="83"/>
      <c r="D4" s="83"/>
      <c r="E4" s="84"/>
      <c r="F4" s="117"/>
    </row>
    <row r="5" spans="1:6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  <c r="F5" s="117"/>
    </row>
    <row r="6" spans="1:6" ht="14.25" customHeight="1" x14ac:dyDescent="0.25">
      <c r="A6" s="85" t="s">
        <v>117</v>
      </c>
      <c r="B6" s="86"/>
      <c r="C6" s="86"/>
      <c r="D6" s="86"/>
      <c r="E6" s="87"/>
      <c r="F6" s="117"/>
    </row>
    <row r="7" spans="1:6" ht="14.25" customHeight="1" x14ac:dyDescent="0.25">
      <c r="A7" s="66" t="s">
        <v>254</v>
      </c>
      <c r="B7" s="56" t="s">
        <v>121</v>
      </c>
      <c r="C7" s="56">
        <v>1</v>
      </c>
      <c r="D7" s="67">
        <v>82000</v>
      </c>
      <c r="E7" s="68">
        <f>ROUND(C7*D7,2)</f>
        <v>82000</v>
      </c>
      <c r="F7" s="117"/>
    </row>
    <row r="8" spans="1:6" ht="14.25" customHeight="1" x14ac:dyDescent="0.25">
      <c r="A8" s="66" t="s">
        <v>255</v>
      </c>
      <c r="B8" s="56" t="s">
        <v>147</v>
      </c>
      <c r="C8" s="56">
        <v>1</v>
      </c>
      <c r="D8" s="67">
        <v>3200</v>
      </c>
      <c r="E8" s="68">
        <f>ROUND(C8*D8,2)</f>
        <v>3200</v>
      </c>
      <c r="F8" s="117"/>
    </row>
    <row r="9" spans="1:6" ht="14.25" customHeight="1" x14ac:dyDescent="0.25">
      <c r="A9" s="66" t="s">
        <v>256</v>
      </c>
      <c r="B9" s="56" t="s">
        <v>147</v>
      </c>
      <c r="C9" s="56">
        <v>1</v>
      </c>
      <c r="D9" s="67">
        <v>2200</v>
      </c>
      <c r="E9" s="68">
        <f>ROUND(C9*D9,2)</f>
        <v>2200</v>
      </c>
      <c r="F9" s="117"/>
    </row>
    <row r="10" spans="1:6" ht="14.25" customHeight="1" x14ac:dyDescent="0.25">
      <c r="A10" s="66" t="s">
        <v>257</v>
      </c>
      <c r="B10" s="56" t="s">
        <v>147</v>
      </c>
      <c r="C10" s="56">
        <v>1</v>
      </c>
      <c r="D10" s="67">
        <v>1800</v>
      </c>
      <c r="E10" s="68">
        <f>ROUND(C10*D10,2)</f>
        <v>1800</v>
      </c>
      <c r="F10" s="117"/>
    </row>
    <row r="11" spans="1:6" ht="14.25" customHeight="1" x14ac:dyDescent="0.25">
      <c r="A11" s="85" t="s">
        <v>124</v>
      </c>
      <c r="B11" s="86"/>
      <c r="C11" s="86"/>
      <c r="D11" s="86"/>
      <c r="E11" s="92">
        <f>ROUND(E7+E8+E9+E10,2)</f>
        <v>89200</v>
      </c>
      <c r="F11" s="117"/>
    </row>
    <row r="12" spans="1:6" ht="14.25" customHeight="1" x14ac:dyDescent="0.25">
      <c r="A12" s="66"/>
      <c r="B12" s="56"/>
      <c r="C12" s="56"/>
      <c r="D12" s="56"/>
      <c r="E12" s="70"/>
      <c r="F12" s="117"/>
    </row>
    <row r="13" spans="1:6" ht="14.25" customHeight="1" x14ac:dyDescent="0.25">
      <c r="A13" s="85" t="s">
        <v>125</v>
      </c>
      <c r="B13" s="86"/>
      <c r="C13" s="86"/>
      <c r="D13" s="86"/>
      <c r="E13" s="87"/>
      <c r="F13" s="117"/>
    </row>
    <row r="14" spans="1:6" ht="14.25" customHeight="1" x14ac:dyDescent="0.25">
      <c r="A14" s="66" t="s">
        <v>158</v>
      </c>
      <c r="B14" s="56" t="s">
        <v>127</v>
      </c>
      <c r="C14" s="71">
        <v>1.4999999999999999E-2</v>
      </c>
      <c r="D14" s="31">
        <f>ROUND('MO 2026'!$E$13,2)</f>
        <v>215944.95</v>
      </c>
      <c r="E14" s="72">
        <f>ROUND(C14*D14,2)</f>
        <v>3239.17</v>
      </c>
      <c r="F14" s="117"/>
    </row>
    <row r="15" spans="1:6" ht="14.25" customHeight="1" x14ac:dyDescent="0.25">
      <c r="A15" s="66" t="s">
        <v>159</v>
      </c>
      <c r="B15" s="56" t="s">
        <v>127</v>
      </c>
      <c r="C15" s="118">
        <v>4.5999999999999999E-3</v>
      </c>
      <c r="D15" s="31">
        <f>ROUND('MO 2026'!$E$11,2)</f>
        <v>107972.48</v>
      </c>
      <c r="E15" s="72">
        <f>ROUND(C15*D15,2)</f>
        <v>496.67</v>
      </c>
      <c r="F15" s="117"/>
    </row>
    <row r="16" spans="1:6" ht="14.25" customHeight="1" x14ac:dyDescent="0.25">
      <c r="A16" s="85" t="s">
        <v>129</v>
      </c>
      <c r="B16" s="86"/>
      <c r="C16" s="86"/>
      <c r="D16" s="86"/>
      <c r="E16" s="92">
        <f>ROUND(E14+E15,2)</f>
        <v>3735.84</v>
      </c>
      <c r="F16" s="117"/>
    </row>
    <row r="17" spans="1:6" ht="14.25" customHeight="1" x14ac:dyDescent="0.25">
      <c r="A17" s="66"/>
      <c r="B17" s="56"/>
      <c r="C17" s="56"/>
      <c r="D17" s="56"/>
      <c r="E17" s="70"/>
      <c r="F17" s="117"/>
    </row>
    <row r="18" spans="1:6" ht="14.25" customHeight="1" x14ac:dyDescent="0.25">
      <c r="A18" s="85" t="s">
        <v>149</v>
      </c>
      <c r="B18" s="86"/>
      <c r="C18" s="86"/>
      <c r="D18" s="86"/>
      <c r="E18" s="87"/>
      <c r="F18" s="117"/>
    </row>
    <row r="19" spans="1:6" ht="14.25" customHeight="1" x14ac:dyDescent="0.25">
      <c r="A19" s="66" t="s">
        <v>243</v>
      </c>
      <c r="B19" s="56" t="s">
        <v>147</v>
      </c>
      <c r="C19" s="56">
        <v>1</v>
      </c>
      <c r="D19" s="67">
        <v>8455</v>
      </c>
      <c r="E19" s="68">
        <f>ROUND(C19*D19,2)</f>
        <v>8455</v>
      </c>
      <c r="F19" s="117"/>
    </row>
    <row r="20" spans="1:6" s="25" customFormat="1" ht="14.25" customHeight="1" x14ac:dyDescent="0.25">
      <c r="A20" s="104" t="s">
        <v>201</v>
      </c>
      <c r="B20" s="105"/>
      <c r="C20" s="105"/>
      <c r="D20" s="105"/>
      <c r="E20" s="100">
        <f>ROUND(E19,2)</f>
        <v>8455</v>
      </c>
      <c r="F20" s="117"/>
    </row>
    <row r="21" spans="1:6" ht="14.25" customHeight="1" x14ac:dyDescent="0.25">
      <c r="A21" s="85"/>
      <c r="B21" s="86"/>
      <c r="C21" s="86"/>
      <c r="D21" s="86"/>
      <c r="E21" s="87"/>
      <c r="F21" s="117"/>
    </row>
    <row r="22" spans="1:6" s="25" customFormat="1" ht="14.25" customHeight="1" x14ac:dyDescent="0.25">
      <c r="A22" s="104" t="s">
        <v>132</v>
      </c>
      <c r="B22" s="105"/>
      <c r="C22" s="105"/>
      <c r="D22" s="105"/>
      <c r="E22" s="100">
        <f>ROUND(E11+E16+E20,2)</f>
        <v>101390.84</v>
      </c>
      <c r="F22" s="117"/>
    </row>
    <row r="23" spans="1:6" ht="14.25" customHeight="1" x14ac:dyDescent="0.25">
      <c r="A23" s="85"/>
      <c r="B23" s="86"/>
      <c r="C23" s="86"/>
      <c r="D23" s="86"/>
      <c r="E23" s="87"/>
      <c r="F23" s="117"/>
    </row>
    <row r="24" spans="1:6" s="25" customFormat="1" ht="14.25" customHeight="1" x14ac:dyDescent="0.25">
      <c r="A24" s="104" t="s">
        <v>133</v>
      </c>
      <c r="B24" s="105"/>
      <c r="C24" s="105"/>
      <c r="D24" s="105"/>
      <c r="E24" s="70"/>
      <c r="F24" s="117"/>
    </row>
    <row r="25" spans="1:6" ht="14.25" customHeight="1" x14ac:dyDescent="0.25">
      <c r="A25" s="66" t="s">
        <v>134</v>
      </c>
      <c r="B25" s="56" t="s">
        <v>135</v>
      </c>
      <c r="C25" s="56"/>
      <c r="D25" s="56"/>
      <c r="E25" s="70" t="s">
        <v>136</v>
      </c>
      <c r="F25" s="117"/>
    </row>
    <row r="26" spans="1:6" ht="14.25" customHeight="1" x14ac:dyDescent="0.25">
      <c r="A26" s="66" t="s">
        <v>137</v>
      </c>
      <c r="B26" s="75">
        <v>0.12</v>
      </c>
      <c r="C26" s="56"/>
      <c r="D26" s="56"/>
      <c r="E26" s="68">
        <f>ROUND($E$22*B26,2)</f>
        <v>12166.9</v>
      </c>
      <c r="F26" s="117"/>
    </row>
    <row r="27" spans="1:6" ht="14.25" customHeight="1" x14ac:dyDescent="0.25">
      <c r="A27" s="66" t="s">
        <v>138</v>
      </c>
      <c r="B27" s="75">
        <v>7.0000000000000007E-2</v>
      </c>
      <c r="C27" s="56"/>
      <c r="D27" s="56"/>
      <c r="E27" s="68">
        <f>ROUND($E$22*B27,2)</f>
        <v>7097.36</v>
      </c>
      <c r="F27" s="117"/>
    </row>
    <row r="28" spans="1:6" ht="14.25" customHeight="1" x14ac:dyDescent="0.25">
      <c r="A28" s="106" t="s">
        <v>139</v>
      </c>
      <c r="B28" s="107">
        <v>0.05</v>
      </c>
      <c r="C28" s="108"/>
      <c r="D28" s="108"/>
      <c r="E28" s="68">
        <f>ROUND($E$22*B28,2)</f>
        <v>5069.54</v>
      </c>
      <c r="F28" s="117"/>
    </row>
    <row r="29" spans="1:6" s="25" customFormat="1" ht="14.25" customHeight="1" x14ac:dyDescent="0.25">
      <c r="A29" s="104" t="s">
        <v>140</v>
      </c>
      <c r="B29" s="109">
        <v>0.24</v>
      </c>
      <c r="C29" s="105"/>
      <c r="D29" s="105"/>
      <c r="E29" s="110">
        <f>ROUND(E26+E27+E28,2)</f>
        <v>24333.8</v>
      </c>
      <c r="F29" s="117"/>
    </row>
    <row r="30" spans="1:6" ht="14.25" customHeight="1" x14ac:dyDescent="0.25">
      <c r="A30" s="85"/>
      <c r="B30" s="86"/>
      <c r="C30" s="86"/>
      <c r="D30" s="86"/>
      <c r="E30" s="87"/>
      <c r="F30" s="117"/>
    </row>
    <row r="31" spans="1:6" ht="14.25" customHeight="1" x14ac:dyDescent="0.25">
      <c r="A31" s="66" t="s">
        <v>141</v>
      </c>
      <c r="B31" s="56"/>
      <c r="C31" s="56"/>
      <c r="D31" s="56"/>
      <c r="E31" s="70"/>
      <c r="F31" s="117"/>
    </row>
    <row r="32" spans="1:6" ht="14.25" customHeight="1" x14ac:dyDescent="0.25">
      <c r="A32" s="66" t="s">
        <v>142</v>
      </c>
      <c r="B32" s="56"/>
      <c r="C32" s="56"/>
      <c r="D32" s="56"/>
      <c r="E32" s="68">
        <f>ROUND(E22,2)</f>
        <v>101390.84</v>
      </c>
      <c r="F32" s="117"/>
    </row>
    <row r="33" spans="1:6" ht="14.25" customHeight="1" x14ac:dyDescent="0.25">
      <c r="A33" s="106" t="s">
        <v>133</v>
      </c>
      <c r="B33" s="108"/>
      <c r="C33" s="108"/>
      <c r="D33" s="108"/>
      <c r="E33" s="111">
        <f>ROUND(E29,2)</f>
        <v>24333.8</v>
      </c>
      <c r="F33" s="117"/>
    </row>
    <row r="34" spans="1:6" s="25" customFormat="1" ht="15" customHeight="1" x14ac:dyDescent="0.25">
      <c r="A34" s="101" t="s">
        <v>143</v>
      </c>
      <c r="B34" s="102"/>
      <c r="C34" s="102"/>
      <c r="D34" s="102"/>
      <c r="E34" s="103">
        <f>ROUND(E32+E33,2)</f>
        <v>125724.64</v>
      </c>
      <c r="F34" s="117"/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F34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44.2851562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2.7109375" style="50" customWidth="1"/>
  </cols>
  <sheetData>
    <row r="1" spans="1:6" ht="42.75" customHeight="1" x14ac:dyDescent="0.25">
      <c r="A1" s="80" t="s">
        <v>258</v>
      </c>
      <c r="B1" s="81"/>
      <c r="C1" s="81"/>
      <c r="D1" s="81"/>
      <c r="E1" s="81"/>
    </row>
    <row r="2" spans="1:6" ht="14.25" customHeight="1" x14ac:dyDescent="0.25">
      <c r="A2" t="s">
        <v>238</v>
      </c>
      <c r="F2" s="117"/>
    </row>
    <row r="3" spans="1:6" ht="15" customHeight="1" x14ac:dyDescent="0.25">
      <c r="F3" s="117"/>
    </row>
    <row r="4" spans="1:6" ht="14.25" customHeight="1" x14ac:dyDescent="0.25">
      <c r="A4" s="82" t="s">
        <v>111</v>
      </c>
      <c r="B4" s="83"/>
      <c r="C4" s="83"/>
      <c r="D4" s="83"/>
      <c r="E4" s="84"/>
      <c r="F4" s="117"/>
    </row>
    <row r="5" spans="1:6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  <c r="F5" s="117"/>
    </row>
    <row r="6" spans="1:6" ht="14.25" customHeight="1" x14ac:dyDescent="0.25">
      <c r="A6" s="85" t="s">
        <v>117</v>
      </c>
      <c r="B6" s="86"/>
      <c r="C6" s="86"/>
      <c r="D6" s="86"/>
      <c r="E6" s="87"/>
      <c r="F6" s="117"/>
    </row>
    <row r="7" spans="1:6" ht="14.25" customHeight="1" x14ac:dyDescent="0.25">
      <c r="A7" s="66" t="s">
        <v>259</v>
      </c>
      <c r="B7" s="56" t="s">
        <v>121</v>
      </c>
      <c r="C7" s="56">
        <v>1</v>
      </c>
      <c r="D7" s="67">
        <v>92000</v>
      </c>
      <c r="E7" s="68">
        <f>ROUND(C7*D7,2)</f>
        <v>92000</v>
      </c>
      <c r="F7" s="117"/>
    </row>
    <row r="8" spans="1:6" ht="14.25" customHeight="1" x14ac:dyDescent="0.25">
      <c r="A8" s="66" t="s">
        <v>260</v>
      </c>
      <c r="B8" s="56" t="s">
        <v>147</v>
      </c>
      <c r="C8" s="56">
        <v>1</v>
      </c>
      <c r="D8" s="67">
        <v>2500</v>
      </c>
      <c r="E8" s="68">
        <f>ROUND(C8*D8,2)</f>
        <v>2500</v>
      </c>
      <c r="F8" s="117"/>
    </row>
    <row r="9" spans="1:6" ht="14.25" customHeight="1" x14ac:dyDescent="0.25">
      <c r="A9" s="66" t="s">
        <v>256</v>
      </c>
      <c r="B9" s="56" t="s">
        <v>147</v>
      </c>
      <c r="C9" s="56">
        <v>1</v>
      </c>
      <c r="D9" s="67">
        <v>1800</v>
      </c>
      <c r="E9" s="68">
        <f>ROUND(C9*D9,2)</f>
        <v>1800</v>
      </c>
      <c r="F9" s="117"/>
    </row>
    <row r="10" spans="1:6" ht="14.25" customHeight="1" x14ac:dyDescent="0.25">
      <c r="A10" s="66" t="s">
        <v>261</v>
      </c>
      <c r="B10" s="56" t="s">
        <v>147</v>
      </c>
      <c r="C10" s="56">
        <v>1</v>
      </c>
      <c r="D10" s="67">
        <v>1200</v>
      </c>
      <c r="E10" s="68">
        <f>ROUND(C10*D10,2)</f>
        <v>1200</v>
      </c>
      <c r="F10" s="117"/>
    </row>
    <row r="11" spans="1:6" ht="14.25" customHeight="1" x14ac:dyDescent="0.25">
      <c r="A11" s="85" t="s">
        <v>124</v>
      </c>
      <c r="B11" s="86"/>
      <c r="C11" s="86"/>
      <c r="D11" s="86"/>
      <c r="E11" s="92">
        <f>ROUND(E7+E8+E9+E10,2)</f>
        <v>97500</v>
      </c>
      <c r="F11" s="117"/>
    </row>
    <row r="12" spans="1:6" ht="14.25" customHeight="1" x14ac:dyDescent="0.25">
      <c r="A12" s="66"/>
      <c r="B12" s="56"/>
      <c r="C12" s="56"/>
      <c r="D12" s="56"/>
      <c r="E12" s="70"/>
      <c r="F12" s="117"/>
    </row>
    <row r="13" spans="1:6" ht="14.25" customHeight="1" x14ac:dyDescent="0.25">
      <c r="A13" s="85" t="s">
        <v>125</v>
      </c>
      <c r="B13" s="86"/>
      <c r="C13" s="86"/>
      <c r="D13" s="86"/>
      <c r="E13" s="87"/>
      <c r="F13" s="117"/>
    </row>
    <row r="14" spans="1:6" ht="14.25" customHeight="1" x14ac:dyDescent="0.25">
      <c r="A14" s="66" t="s">
        <v>158</v>
      </c>
      <c r="B14" s="56" t="s">
        <v>127</v>
      </c>
      <c r="C14" s="118">
        <v>7.7999999999999996E-3</v>
      </c>
      <c r="D14" s="31">
        <f>ROUND('MO 2026'!$E$13,2)</f>
        <v>215944.95</v>
      </c>
      <c r="E14" s="72">
        <f>ROUND(C14*D14,2)</f>
        <v>1684.37</v>
      </c>
      <c r="F14" s="117"/>
    </row>
    <row r="15" spans="1:6" ht="14.25" customHeight="1" x14ac:dyDescent="0.25">
      <c r="A15" s="66" t="s">
        <v>159</v>
      </c>
      <c r="B15" s="56" t="s">
        <v>127</v>
      </c>
      <c r="C15" s="71">
        <v>3.6999999999999998E-2</v>
      </c>
      <c r="D15" s="31">
        <f>ROUND('MO 2026'!$E$11,2)</f>
        <v>107972.48</v>
      </c>
      <c r="E15" s="72">
        <f>ROUND(C15*D15,2)</f>
        <v>3994.98</v>
      </c>
      <c r="F15" s="117"/>
    </row>
    <row r="16" spans="1:6" ht="14.25" customHeight="1" x14ac:dyDescent="0.25">
      <c r="A16" s="85" t="s">
        <v>129</v>
      </c>
      <c r="B16" s="86"/>
      <c r="C16" s="86"/>
      <c r="D16" s="86"/>
      <c r="E16" s="92">
        <f>ROUND(E14+E15,2)</f>
        <v>5679.35</v>
      </c>
      <c r="F16" s="117"/>
    </row>
    <row r="17" spans="1:6" ht="14.25" customHeight="1" x14ac:dyDescent="0.25">
      <c r="A17" s="66"/>
      <c r="B17" s="56"/>
      <c r="C17" s="56"/>
      <c r="D17" s="56"/>
      <c r="E17" s="70"/>
      <c r="F17" s="117"/>
    </row>
    <row r="18" spans="1:6" ht="14.25" customHeight="1" x14ac:dyDescent="0.25">
      <c r="A18" s="85" t="s">
        <v>149</v>
      </c>
      <c r="B18" s="86"/>
      <c r="C18" s="86"/>
      <c r="D18" s="86"/>
      <c r="E18" s="87"/>
      <c r="F18" s="117"/>
    </row>
    <row r="19" spans="1:6" ht="14.25" customHeight="1" x14ac:dyDescent="0.25">
      <c r="A19" s="66" t="s">
        <v>243</v>
      </c>
      <c r="B19" s="56" t="s">
        <v>147</v>
      </c>
      <c r="C19" s="56">
        <v>1</v>
      </c>
      <c r="D19" s="67">
        <v>3274</v>
      </c>
      <c r="E19" s="68">
        <f>ROUND(C19*D19,2)</f>
        <v>3274</v>
      </c>
      <c r="F19" s="117"/>
    </row>
    <row r="20" spans="1:6" s="25" customFormat="1" ht="14.25" customHeight="1" x14ac:dyDescent="0.25">
      <c r="A20" s="104" t="s">
        <v>201</v>
      </c>
      <c r="B20" s="105"/>
      <c r="C20" s="105"/>
      <c r="D20" s="105"/>
      <c r="E20" s="100">
        <f>ROUND(E19,2)</f>
        <v>3274</v>
      </c>
      <c r="F20" s="117"/>
    </row>
    <row r="21" spans="1:6" ht="14.25" customHeight="1" x14ac:dyDescent="0.25">
      <c r="A21" s="85"/>
      <c r="B21" s="86"/>
      <c r="C21" s="86"/>
      <c r="D21" s="86"/>
      <c r="E21" s="87"/>
      <c r="F21" s="117"/>
    </row>
    <row r="22" spans="1:6" s="25" customFormat="1" ht="14.25" customHeight="1" x14ac:dyDescent="0.25">
      <c r="A22" s="104" t="s">
        <v>132</v>
      </c>
      <c r="B22" s="105"/>
      <c r="C22" s="105"/>
      <c r="D22" s="105"/>
      <c r="E22" s="100">
        <f>ROUND(E11+E16+E20,2)</f>
        <v>106453.35</v>
      </c>
      <c r="F22" s="117"/>
    </row>
    <row r="23" spans="1:6" ht="14.25" customHeight="1" x14ac:dyDescent="0.25">
      <c r="A23" s="85"/>
      <c r="B23" s="86"/>
      <c r="C23" s="86"/>
      <c r="D23" s="86"/>
      <c r="E23" s="87"/>
      <c r="F23" s="117"/>
    </row>
    <row r="24" spans="1:6" s="25" customFormat="1" ht="14.25" customHeight="1" x14ac:dyDescent="0.25">
      <c r="A24" s="104" t="s">
        <v>133</v>
      </c>
      <c r="B24" s="105"/>
      <c r="C24" s="105"/>
      <c r="D24" s="105"/>
      <c r="E24" s="70"/>
      <c r="F24" s="117"/>
    </row>
    <row r="25" spans="1:6" ht="14.25" customHeight="1" x14ac:dyDescent="0.25">
      <c r="A25" s="66" t="s">
        <v>134</v>
      </c>
      <c r="B25" s="56" t="s">
        <v>135</v>
      </c>
      <c r="C25" s="56"/>
      <c r="D25" s="56"/>
      <c r="E25" s="70" t="s">
        <v>136</v>
      </c>
      <c r="F25" s="117"/>
    </row>
    <row r="26" spans="1:6" ht="14.25" customHeight="1" x14ac:dyDescent="0.25">
      <c r="A26" s="66" t="s">
        <v>137</v>
      </c>
      <c r="B26" s="75">
        <v>0.12</v>
      </c>
      <c r="C26" s="56"/>
      <c r="D26" s="56"/>
      <c r="E26" s="68">
        <f>ROUND($E$22*B26,2)</f>
        <v>12774.4</v>
      </c>
      <c r="F26" s="117"/>
    </row>
    <row r="27" spans="1:6" ht="14.25" customHeight="1" x14ac:dyDescent="0.25">
      <c r="A27" s="66" t="s">
        <v>138</v>
      </c>
      <c r="B27" s="75">
        <v>7.0000000000000007E-2</v>
      </c>
      <c r="C27" s="56"/>
      <c r="D27" s="56"/>
      <c r="E27" s="68">
        <f>ROUND($E$22*B27,2)</f>
        <v>7451.73</v>
      </c>
      <c r="F27" s="117"/>
    </row>
    <row r="28" spans="1:6" ht="14.25" customHeight="1" x14ac:dyDescent="0.25">
      <c r="A28" s="85" t="s">
        <v>139</v>
      </c>
      <c r="B28" s="88">
        <v>0.05</v>
      </c>
      <c r="C28" s="86"/>
      <c r="D28" s="86"/>
      <c r="E28" s="68">
        <f>ROUND($E$22*B28,2)</f>
        <v>5322.67</v>
      </c>
      <c r="F28" s="117"/>
    </row>
    <row r="29" spans="1:6" ht="14.25" customHeight="1" x14ac:dyDescent="0.25">
      <c r="A29" s="66" t="s">
        <v>140</v>
      </c>
      <c r="B29" s="75">
        <v>0.24</v>
      </c>
      <c r="C29" s="56"/>
      <c r="D29" s="56"/>
      <c r="E29" s="110">
        <f>ROUND(E26+E27+E28,2)</f>
        <v>25548.799999999999</v>
      </c>
      <c r="F29" s="117"/>
    </row>
    <row r="30" spans="1:6" ht="14.25" customHeight="1" x14ac:dyDescent="0.25">
      <c r="A30" s="85"/>
      <c r="B30" s="86"/>
      <c r="C30" s="86"/>
      <c r="D30" s="86"/>
      <c r="E30" s="87"/>
      <c r="F30" s="117"/>
    </row>
    <row r="31" spans="1:6" s="25" customFormat="1" ht="14.25" customHeight="1" x14ac:dyDescent="0.25">
      <c r="A31" s="104" t="s">
        <v>141</v>
      </c>
      <c r="B31" s="105"/>
      <c r="C31" s="105"/>
      <c r="D31" s="105"/>
      <c r="E31" s="70"/>
      <c r="F31" s="117"/>
    </row>
    <row r="32" spans="1:6" ht="14.25" customHeight="1" x14ac:dyDescent="0.25">
      <c r="A32" s="66" t="s">
        <v>142</v>
      </c>
      <c r="B32" s="56"/>
      <c r="C32" s="56"/>
      <c r="D32" s="56"/>
      <c r="E32" s="68">
        <f>ROUND(E22,2)</f>
        <v>106453.35</v>
      </c>
      <c r="F32" s="117"/>
    </row>
    <row r="33" spans="1:6" ht="14.25" customHeight="1" x14ac:dyDescent="0.25">
      <c r="A33" s="106" t="s">
        <v>133</v>
      </c>
      <c r="B33" s="108"/>
      <c r="C33" s="108"/>
      <c r="D33" s="108"/>
      <c r="E33" s="111">
        <f>ROUND(E29,2)</f>
        <v>25548.799999999999</v>
      </c>
      <c r="F33" s="117"/>
    </row>
    <row r="34" spans="1:6" s="25" customFormat="1" ht="15" customHeight="1" x14ac:dyDescent="0.25">
      <c r="A34" s="101" t="s">
        <v>143</v>
      </c>
      <c r="B34" s="102"/>
      <c r="C34" s="102"/>
      <c r="D34" s="102"/>
      <c r="E34" s="103">
        <f>ROUND(E32+E33,2)</f>
        <v>132002.15</v>
      </c>
      <c r="F34" s="117"/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F34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47.2851562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2.7109375" style="50" customWidth="1"/>
  </cols>
  <sheetData>
    <row r="1" spans="1:5" ht="57" customHeight="1" x14ac:dyDescent="0.25">
      <c r="A1" s="80" t="s">
        <v>262</v>
      </c>
      <c r="B1" s="81"/>
      <c r="C1" s="81"/>
      <c r="D1" s="81"/>
      <c r="E1" s="81"/>
    </row>
    <row r="2" spans="1:5" ht="14.25" customHeight="1" x14ac:dyDescent="0.25">
      <c r="A2" t="s">
        <v>263</v>
      </c>
    </row>
    <row r="3" spans="1:5" ht="15" customHeight="1" x14ac:dyDescent="0.25"/>
    <row r="4" spans="1:5" ht="14.25" customHeight="1" x14ac:dyDescent="0.25">
      <c r="A4" s="82" t="s">
        <v>111</v>
      </c>
      <c r="B4" s="83"/>
      <c r="C4" s="83"/>
      <c r="D4" s="83"/>
      <c r="E4" s="84"/>
    </row>
    <row r="5" spans="1:5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66" t="s">
        <v>245</v>
      </c>
      <c r="B7" s="56" t="s">
        <v>204</v>
      </c>
      <c r="C7" s="56">
        <v>3</v>
      </c>
      <c r="D7" s="67">
        <v>2800</v>
      </c>
      <c r="E7" s="68">
        <f>ROUND(C7*D7,2)</f>
        <v>8400</v>
      </c>
    </row>
    <row r="8" spans="1:5" ht="14.25" customHeight="1" x14ac:dyDescent="0.25">
      <c r="A8" s="66" t="s">
        <v>264</v>
      </c>
      <c r="B8" s="56" t="s">
        <v>204</v>
      </c>
      <c r="C8" s="56">
        <v>1</v>
      </c>
      <c r="D8" s="67">
        <v>14500</v>
      </c>
      <c r="E8" s="68">
        <f>ROUND(C8*D8,2)</f>
        <v>14500</v>
      </c>
    </row>
    <row r="9" spans="1:5" ht="14.25" customHeight="1" x14ac:dyDescent="0.25">
      <c r="A9" s="66" t="s">
        <v>265</v>
      </c>
      <c r="B9" s="56" t="s">
        <v>147</v>
      </c>
      <c r="C9" s="56">
        <v>1</v>
      </c>
      <c r="D9" s="67">
        <v>7200</v>
      </c>
      <c r="E9" s="68">
        <f>ROUND(C9*D9,2)</f>
        <v>7200</v>
      </c>
    </row>
    <row r="10" spans="1:5" ht="14.25" customHeight="1" x14ac:dyDescent="0.25">
      <c r="A10" s="66" t="s">
        <v>266</v>
      </c>
      <c r="B10" s="56" t="s">
        <v>147</v>
      </c>
      <c r="C10" s="56">
        <v>1</v>
      </c>
      <c r="D10" s="67">
        <v>1800</v>
      </c>
      <c r="E10" s="68">
        <f>ROUND(C10*D10,2)</f>
        <v>1800</v>
      </c>
    </row>
    <row r="11" spans="1:5" ht="14.25" customHeight="1" x14ac:dyDescent="0.25">
      <c r="A11" s="85" t="s">
        <v>124</v>
      </c>
      <c r="B11" s="86"/>
      <c r="C11" s="86"/>
      <c r="D11" s="86"/>
      <c r="E11" s="92">
        <f>ROUND(E7+E8+E9+E10,2)</f>
        <v>31900</v>
      </c>
    </row>
    <row r="12" spans="1:5" ht="14.25" customHeight="1" x14ac:dyDescent="0.25">
      <c r="A12" s="66"/>
      <c r="B12" s="56"/>
      <c r="C12" s="56"/>
      <c r="D12" s="56"/>
      <c r="E12" s="70"/>
    </row>
    <row r="13" spans="1:5" ht="14.25" customHeight="1" x14ac:dyDescent="0.25">
      <c r="A13" s="85" t="s">
        <v>125</v>
      </c>
      <c r="B13" s="86"/>
      <c r="C13" s="86"/>
      <c r="D13" s="86"/>
      <c r="E13" s="87"/>
    </row>
    <row r="14" spans="1:5" ht="14.25" customHeight="1" x14ac:dyDescent="0.25">
      <c r="A14" s="66" t="s">
        <v>158</v>
      </c>
      <c r="B14" s="56" t="s">
        <v>127</v>
      </c>
      <c r="C14" s="71">
        <v>5.3999999999999999E-2</v>
      </c>
      <c r="D14" s="31">
        <f>ROUND('MO 2026'!$E$13,2)</f>
        <v>215944.95</v>
      </c>
      <c r="E14" s="72">
        <f>ROUND(C14*D14,2)</f>
        <v>11661.03</v>
      </c>
    </row>
    <row r="15" spans="1:5" ht="14.25" customHeight="1" x14ac:dyDescent="0.25">
      <c r="A15" s="66" t="s">
        <v>159</v>
      </c>
      <c r="B15" s="56" t="s">
        <v>127</v>
      </c>
      <c r="C15" s="71">
        <v>4.5999999999999999E-2</v>
      </c>
      <c r="D15" s="31">
        <f>ROUND('MO 2026'!$E$11,2)</f>
        <v>107972.48</v>
      </c>
      <c r="E15" s="72">
        <f>ROUND(C15*D15,2)</f>
        <v>4966.7299999999996</v>
      </c>
    </row>
    <row r="16" spans="1:5" ht="14.25" customHeight="1" x14ac:dyDescent="0.25">
      <c r="A16" s="85" t="s">
        <v>129</v>
      </c>
      <c r="B16" s="86"/>
      <c r="C16" s="86"/>
      <c r="D16" s="86"/>
      <c r="E16" s="92">
        <f>ROUND(E14+E15,2)</f>
        <v>16627.759999999998</v>
      </c>
    </row>
    <row r="17" spans="1:5" ht="14.25" customHeight="1" x14ac:dyDescent="0.25">
      <c r="A17" s="66"/>
      <c r="B17" s="56"/>
      <c r="C17" s="56"/>
      <c r="D17" s="56"/>
      <c r="E17" s="70"/>
    </row>
    <row r="18" spans="1:5" ht="14.25" customHeight="1" x14ac:dyDescent="0.25">
      <c r="A18" s="85" t="s">
        <v>149</v>
      </c>
      <c r="B18" s="86"/>
      <c r="C18" s="86"/>
      <c r="D18" s="86"/>
      <c r="E18" s="87"/>
    </row>
    <row r="19" spans="1:5" ht="14.25" customHeight="1" x14ac:dyDescent="0.25">
      <c r="A19" s="66" t="s">
        <v>243</v>
      </c>
      <c r="B19" s="56" t="s">
        <v>147</v>
      </c>
      <c r="C19" s="56">
        <v>1</v>
      </c>
      <c r="D19" s="67">
        <v>4642</v>
      </c>
      <c r="E19" s="68">
        <f>ROUND(C19*D19,2)</f>
        <v>4642</v>
      </c>
    </row>
    <row r="20" spans="1:5" ht="14.25" customHeight="1" x14ac:dyDescent="0.25">
      <c r="A20" s="66" t="s">
        <v>201</v>
      </c>
      <c r="B20" s="56"/>
      <c r="C20" s="56"/>
      <c r="D20" s="56"/>
      <c r="E20" s="100">
        <f>ROUND(E19,2)</f>
        <v>4642</v>
      </c>
    </row>
    <row r="21" spans="1:5" ht="14.25" customHeight="1" x14ac:dyDescent="0.25">
      <c r="A21" s="85"/>
      <c r="B21" s="86"/>
      <c r="C21" s="86"/>
      <c r="D21" s="86"/>
      <c r="E21" s="87"/>
    </row>
    <row r="22" spans="1:5" ht="14.25" customHeight="1" x14ac:dyDescent="0.25">
      <c r="A22" s="66" t="s">
        <v>132</v>
      </c>
      <c r="B22" s="56"/>
      <c r="C22" s="56"/>
      <c r="D22" s="56"/>
      <c r="E22" s="100">
        <f>ROUND(E11+E16+E20,2)</f>
        <v>53169.760000000002</v>
      </c>
    </row>
    <row r="23" spans="1:5" ht="14.25" customHeight="1" x14ac:dyDescent="0.25">
      <c r="A23" s="85"/>
      <c r="B23" s="86"/>
      <c r="C23" s="86"/>
      <c r="D23" s="86"/>
      <c r="E23" s="87"/>
    </row>
    <row r="24" spans="1:5" ht="14.25" customHeight="1" x14ac:dyDescent="0.25">
      <c r="A24" s="66" t="s">
        <v>133</v>
      </c>
      <c r="B24" s="56"/>
      <c r="C24" s="56"/>
      <c r="D24" s="56"/>
      <c r="E24" s="70"/>
    </row>
    <row r="25" spans="1:5" ht="14.25" customHeight="1" x14ac:dyDescent="0.25">
      <c r="A25" s="66" t="s">
        <v>134</v>
      </c>
      <c r="B25" s="56" t="s">
        <v>135</v>
      </c>
      <c r="C25" s="56"/>
      <c r="D25" s="56"/>
      <c r="E25" s="70" t="s">
        <v>136</v>
      </c>
    </row>
    <row r="26" spans="1:5" ht="14.25" customHeight="1" x14ac:dyDescent="0.25">
      <c r="A26" s="66" t="s">
        <v>137</v>
      </c>
      <c r="B26" s="75">
        <v>0.12</v>
      </c>
      <c r="C26" s="56"/>
      <c r="D26" s="56"/>
      <c r="E26" s="68">
        <f>ROUND($E$22*B26,2)</f>
        <v>6380.37</v>
      </c>
    </row>
    <row r="27" spans="1:5" ht="14.25" customHeight="1" x14ac:dyDescent="0.25">
      <c r="A27" s="66" t="s">
        <v>138</v>
      </c>
      <c r="B27" s="75">
        <v>7.0000000000000007E-2</v>
      </c>
      <c r="C27" s="56"/>
      <c r="D27" s="56"/>
      <c r="E27" s="68">
        <f>ROUND($E$22*B27,2)</f>
        <v>3721.88</v>
      </c>
    </row>
    <row r="28" spans="1:5" ht="14.25" customHeight="1" x14ac:dyDescent="0.25">
      <c r="A28" s="85" t="s">
        <v>139</v>
      </c>
      <c r="B28" s="88">
        <v>0.05</v>
      </c>
      <c r="C28" s="86"/>
      <c r="D28" s="86"/>
      <c r="E28" s="68">
        <f>ROUND($E$22*B28,2)</f>
        <v>2658.49</v>
      </c>
    </row>
    <row r="29" spans="1:5" ht="14.25" customHeight="1" x14ac:dyDescent="0.25">
      <c r="A29" s="66" t="s">
        <v>140</v>
      </c>
      <c r="B29" s="75">
        <v>0.24</v>
      </c>
      <c r="C29" s="56"/>
      <c r="D29" s="56"/>
      <c r="E29" s="110">
        <f>ROUND(E26+E27+E28,2)</f>
        <v>12760.74</v>
      </c>
    </row>
    <row r="30" spans="1:5" ht="14.25" customHeight="1" x14ac:dyDescent="0.25">
      <c r="A30" s="85"/>
      <c r="B30" s="86"/>
      <c r="C30" s="86"/>
      <c r="D30" s="86"/>
      <c r="E30" s="87"/>
    </row>
    <row r="31" spans="1:5" ht="14.25" customHeight="1" x14ac:dyDescent="0.25">
      <c r="A31" s="66" t="s">
        <v>141</v>
      </c>
      <c r="B31" s="56"/>
      <c r="C31" s="56"/>
      <c r="D31" s="56"/>
      <c r="E31" s="70"/>
    </row>
    <row r="32" spans="1:5" ht="14.25" customHeight="1" x14ac:dyDescent="0.25">
      <c r="A32" s="66" t="s">
        <v>142</v>
      </c>
      <c r="B32" s="56"/>
      <c r="C32" s="56"/>
      <c r="D32" s="56"/>
      <c r="E32" s="68">
        <f>ROUND(E22,2)</f>
        <v>53169.760000000002</v>
      </c>
    </row>
    <row r="33" spans="1:5" ht="14.25" customHeight="1" x14ac:dyDescent="0.25">
      <c r="A33" s="85" t="s">
        <v>133</v>
      </c>
      <c r="B33" s="86"/>
      <c r="C33" s="86"/>
      <c r="D33" s="86"/>
      <c r="E33" s="111">
        <f>ROUND(E29,2)</f>
        <v>12760.74</v>
      </c>
    </row>
    <row r="34" spans="1:5" ht="15" customHeight="1" x14ac:dyDescent="0.25">
      <c r="A34" s="95" t="s">
        <v>143</v>
      </c>
      <c r="B34" s="96"/>
      <c r="C34" s="96"/>
      <c r="D34" s="96"/>
      <c r="E34" s="103">
        <f>ROUND(E32+E33,2)</f>
        <v>65930.5</v>
      </c>
    </row>
  </sheetData>
  <pageMargins left="0.75" right="0.75" top="1" bottom="1" header="0.511811023622047" footer="0.511811023622047"/>
  <pageSetup paperSize="9" scale="97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FF0000"/>
  </sheetPr>
  <dimension ref="A1:F34"/>
  <sheetViews>
    <sheetView view="pageBreakPreview" zoomScale="85" zoomScaleNormal="100" zoomScalePageLayoutView="85" workbookViewId="0">
      <selection activeCell="I26" sqref="I26"/>
    </sheetView>
  </sheetViews>
  <sheetFormatPr baseColWidth="10" defaultColWidth="8.85546875" defaultRowHeight="15" x14ac:dyDescent="0.25"/>
  <cols>
    <col min="1" max="1" width="39.710937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2.7109375" style="50" customWidth="1"/>
  </cols>
  <sheetData>
    <row r="1" spans="1:6" ht="28.5" customHeight="1" x14ac:dyDescent="0.25">
      <c r="A1" s="80" t="s">
        <v>267</v>
      </c>
      <c r="B1" s="81"/>
      <c r="C1" s="81"/>
      <c r="D1" s="81"/>
      <c r="E1" s="81"/>
      <c r="F1" s="117"/>
    </row>
    <row r="2" spans="1:6" ht="14.25" customHeight="1" x14ac:dyDescent="0.25">
      <c r="A2" t="s">
        <v>238</v>
      </c>
      <c r="F2" s="117"/>
    </row>
    <row r="3" spans="1:6" ht="15" customHeight="1" x14ac:dyDescent="0.25">
      <c r="F3" s="117"/>
    </row>
    <row r="4" spans="1:6" ht="14.25" customHeight="1" x14ac:dyDescent="0.25">
      <c r="A4" s="82" t="s">
        <v>111</v>
      </c>
      <c r="B4" s="83"/>
      <c r="C4" s="83"/>
      <c r="D4" s="83"/>
      <c r="E4" s="84"/>
      <c r="F4" s="117"/>
    </row>
    <row r="5" spans="1:6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  <c r="F5" s="117"/>
    </row>
    <row r="6" spans="1:6" ht="14.25" customHeight="1" x14ac:dyDescent="0.25">
      <c r="A6" s="85" t="s">
        <v>117</v>
      </c>
      <c r="B6" s="86"/>
      <c r="C6" s="86"/>
      <c r="D6" s="86"/>
      <c r="E6" s="87"/>
      <c r="F6" s="117"/>
    </row>
    <row r="7" spans="1:6" ht="14.25" customHeight="1" x14ac:dyDescent="0.25">
      <c r="A7" s="66" t="s">
        <v>246</v>
      </c>
      <c r="B7" s="56" t="s">
        <v>121</v>
      </c>
      <c r="C7" s="56">
        <v>1</v>
      </c>
      <c r="D7" s="67">
        <v>18000</v>
      </c>
      <c r="E7" s="68">
        <f>ROUND(C7*D7,2)</f>
        <v>18000</v>
      </c>
      <c r="F7" s="117"/>
    </row>
    <row r="8" spans="1:6" ht="14.25" customHeight="1" x14ac:dyDescent="0.25">
      <c r="A8" s="66" t="s">
        <v>268</v>
      </c>
      <c r="B8" s="56" t="s">
        <v>121</v>
      </c>
      <c r="C8" s="56">
        <v>1</v>
      </c>
      <c r="D8" s="67">
        <v>3500</v>
      </c>
      <c r="E8" s="68">
        <f>ROUND(C8*D8,2)</f>
        <v>3500</v>
      </c>
      <c r="F8" s="117"/>
    </row>
    <row r="9" spans="1:6" ht="14.25" customHeight="1" x14ac:dyDescent="0.25">
      <c r="A9" s="66" t="s">
        <v>269</v>
      </c>
      <c r="B9" s="56" t="s">
        <v>147</v>
      </c>
      <c r="C9" s="56">
        <v>1</v>
      </c>
      <c r="D9" s="67">
        <v>1200</v>
      </c>
      <c r="E9" s="68">
        <f>ROUND(C9*D9,2)</f>
        <v>1200</v>
      </c>
      <c r="F9" s="117"/>
    </row>
    <row r="10" spans="1:6" ht="14.25" customHeight="1" x14ac:dyDescent="0.25">
      <c r="A10" s="66" t="s">
        <v>261</v>
      </c>
      <c r="B10" s="56" t="s">
        <v>147</v>
      </c>
      <c r="C10" s="56">
        <v>1</v>
      </c>
      <c r="D10" s="67">
        <v>800</v>
      </c>
      <c r="E10" s="68">
        <f>ROUND(C10*D10,2)</f>
        <v>800</v>
      </c>
      <c r="F10" s="117"/>
    </row>
    <row r="11" spans="1:6" ht="14.25" customHeight="1" x14ac:dyDescent="0.25">
      <c r="A11" s="85" t="s">
        <v>124</v>
      </c>
      <c r="B11" s="86"/>
      <c r="C11" s="86"/>
      <c r="D11" s="86"/>
      <c r="E11" s="92">
        <f>ROUND(E7+E8+E9+E10,2)</f>
        <v>23500</v>
      </c>
      <c r="F11" s="117"/>
    </row>
    <row r="12" spans="1:6" ht="14.25" customHeight="1" x14ac:dyDescent="0.25">
      <c r="A12" s="66"/>
      <c r="B12" s="56"/>
      <c r="C12" s="56"/>
      <c r="D12" s="56"/>
      <c r="E12" s="70"/>
      <c r="F12" s="117"/>
    </row>
    <row r="13" spans="1:6" ht="14.25" customHeight="1" x14ac:dyDescent="0.25">
      <c r="A13" s="85" t="s">
        <v>125</v>
      </c>
      <c r="B13" s="86"/>
      <c r="C13" s="86"/>
      <c r="D13" s="86"/>
      <c r="E13" s="87"/>
      <c r="F13" s="117"/>
    </row>
    <row r="14" spans="1:6" ht="14.25" customHeight="1" x14ac:dyDescent="0.25">
      <c r="A14" s="66" t="s">
        <v>158</v>
      </c>
      <c r="B14" s="56" t="s">
        <v>127</v>
      </c>
      <c r="C14" s="118">
        <v>2E-3</v>
      </c>
      <c r="D14" s="31">
        <f>ROUND('MO 2026'!$E$13,2)</f>
        <v>215944.95</v>
      </c>
      <c r="E14" s="72">
        <f>ROUND(C14*D14,2)</f>
        <v>431.89</v>
      </c>
      <c r="F14" s="117"/>
    </row>
    <row r="15" spans="1:6" ht="14.25" customHeight="1" x14ac:dyDescent="0.25">
      <c r="A15" s="66" t="s">
        <v>159</v>
      </c>
      <c r="B15" s="56" t="s">
        <v>127</v>
      </c>
      <c r="C15" s="118">
        <v>6.8999999999999999E-3</v>
      </c>
      <c r="D15" s="31">
        <f>ROUND('MO 2026'!$E$11,2)</f>
        <v>107972.48</v>
      </c>
      <c r="E15" s="72">
        <f>ROUND(C15*D15,2)</f>
        <v>745.01</v>
      </c>
      <c r="F15" s="117"/>
    </row>
    <row r="16" spans="1:6" ht="14.25" customHeight="1" x14ac:dyDescent="0.25">
      <c r="A16" s="85" t="s">
        <v>129</v>
      </c>
      <c r="B16" s="86"/>
      <c r="C16" s="86"/>
      <c r="D16" s="86"/>
      <c r="E16" s="92">
        <f>ROUND(E14+E15,2)</f>
        <v>1176.9000000000001</v>
      </c>
      <c r="F16" s="117"/>
    </row>
    <row r="17" spans="1:6" ht="14.25" customHeight="1" x14ac:dyDescent="0.25">
      <c r="A17" s="66"/>
      <c r="B17" s="56"/>
      <c r="C17" s="56"/>
      <c r="D17" s="56"/>
      <c r="E17" s="70"/>
      <c r="F17" s="117"/>
    </row>
    <row r="18" spans="1:6" ht="14.25" customHeight="1" x14ac:dyDescent="0.25">
      <c r="A18" s="85" t="s">
        <v>149</v>
      </c>
      <c r="B18" s="86"/>
      <c r="C18" s="86"/>
      <c r="D18" s="86"/>
      <c r="E18" s="87"/>
      <c r="F18" s="117"/>
    </row>
    <row r="19" spans="1:6" ht="14.25" customHeight="1" x14ac:dyDescent="0.25">
      <c r="A19" s="66" t="s">
        <v>243</v>
      </c>
      <c r="B19" s="56" t="s">
        <v>147</v>
      </c>
      <c r="C19" s="56">
        <v>1</v>
      </c>
      <c r="D19" s="67">
        <v>3512</v>
      </c>
      <c r="E19" s="68">
        <f>ROUND(C19*D19,2)</f>
        <v>3512</v>
      </c>
      <c r="F19" s="117"/>
    </row>
    <row r="20" spans="1:6" ht="14.25" customHeight="1" x14ac:dyDescent="0.25">
      <c r="A20" s="85" t="s">
        <v>201</v>
      </c>
      <c r="B20" s="86"/>
      <c r="C20" s="86"/>
      <c r="D20" s="86"/>
      <c r="E20" s="100">
        <f>ROUND(E19,2)</f>
        <v>3512</v>
      </c>
      <c r="F20" s="117"/>
    </row>
    <row r="21" spans="1:6" ht="14.25" customHeight="1" x14ac:dyDescent="0.25">
      <c r="A21" s="66"/>
      <c r="B21" s="56"/>
      <c r="C21" s="56"/>
      <c r="D21" s="56"/>
      <c r="E21" s="87"/>
      <c r="F21" s="117"/>
    </row>
    <row r="22" spans="1:6" ht="14.25" customHeight="1" x14ac:dyDescent="0.25">
      <c r="A22" s="85" t="s">
        <v>132</v>
      </c>
      <c r="B22" s="86"/>
      <c r="C22" s="86"/>
      <c r="D22" s="86"/>
      <c r="E22" s="100">
        <f>ROUND(E11+E16+E20,2)</f>
        <v>28188.9</v>
      </c>
      <c r="F22" s="117"/>
    </row>
    <row r="23" spans="1:6" ht="14.25" customHeight="1" x14ac:dyDescent="0.25">
      <c r="A23" s="66"/>
      <c r="B23" s="56"/>
      <c r="C23" s="56"/>
      <c r="D23" s="56"/>
      <c r="E23" s="87"/>
      <c r="F23" s="117"/>
    </row>
    <row r="24" spans="1:6" ht="14.25" customHeight="1" x14ac:dyDescent="0.25">
      <c r="A24" s="66" t="s">
        <v>133</v>
      </c>
      <c r="B24" s="56"/>
      <c r="C24" s="56"/>
      <c r="D24" s="56"/>
      <c r="E24" s="70"/>
      <c r="F24" s="117"/>
    </row>
    <row r="25" spans="1:6" ht="14.25" customHeight="1" x14ac:dyDescent="0.25">
      <c r="A25" s="66" t="s">
        <v>134</v>
      </c>
      <c r="B25" s="56" t="s">
        <v>135</v>
      </c>
      <c r="C25" s="56"/>
      <c r="D25" s="56"/>
      <c r="E25" s="70" t="s">
        <v>136</v>
      </c>
      <c r="F25" s="117"/>
    </row>
    <row r="26" spans="1:6" ht="14.25" customHeight="1" x14ac:dyDescent="0.25">
      <c r="A26" s="66" t="s">
        <v>137</v>
      </c>
      <c r="B26" s="75">
        <v>0.12</v>
      </c>
      <c r="C26" s="56"/>
      <c r="D26" s="56"/>
      <c r="E26" s="68">
        <f>ROUND($E$22*B26,2)</f>
        <v>3382.67</v>
      </c>
      <c r="F26" s="117"/>
    </row>
    <row r="27" spans="1:6" ht="14.25" customHeight="1" x14ac:dyDescent="0.25">
      <c r="A27" s="106" t="s">
        <v>138</v>
      </c>
      <c r="B27" s="107">
        <v>7.0000000000000007E-2</v>
      </c>
      <c r="C27" s="108"/>
      <c r="D27" s="108"/>
      <c r="E27" s="68">
        <f>ROUND($E$22*B27,2)</f>
        <v>1973.22</v>
      </c>
      <c r="F27" s="117"/>
    </row>
    <row r="28" spans="1:6" ht="14.25" customHeight="1" x14ac:dyDescent="0.25">
      <c r="A28" s="66" t="s">
        <v>139</v>
      </c>
      <c r="B28" s="75">
        <v>0.05</v>
      </c>
      <c r="C28" s="56"/>
      <c r="D28" s="56"/>
      <c r="E28" s="68">
        <f>ROUND($E$22*B28,2)</f>
        <v>1409.45</v>
      </c>
      <c r="F28" s="117"/>
    </row>
    <row r="29" spans="1:6" ht="14.25" customHeight="1" x14ac:dyDescent="0.25">
      <c r="A29" s="85" t="s">
        <v>140</v>
      </c>
      <c r="B29" s="88">
        <v>0.24</v>
      </c>
      <c r="C29" s="86"/>
      <c r="D29" s="86"/>
      <c r="E29" s="110">
        <f>ROUND(E26+E27+E28,2)</f>
        <v>6765.34</v>
      </c>
      <c r="F29" s="117"/>
    </row>
    <row r="30" spans="1:6" ht="14.25" customHeight="1" x14ac:dyDescent="0.25">
      <c r="A30" s="66"/>
      <c r="B30" s="56"/>
      <c r="C30" s="56"/>
      <c r="D30" s="56"/>
      <c r="E30" s="87"/>
      <c r="F30" s="117"/>
    </row>
    <row r="31" spans="1:6" ht="14.25" customHeight="1" x14ac:dyDescent="0.25">
      <c r="A31" s="66" t="s">
        <v>141</v>
      </c>
      <c r="B31" s="56"/>
      <c r="C31" s="56"/>
      <c r="D31" s="56"/>
      <c r="E31" s="70"/>
      <c r="F31" s="117"/>
    </row>
    <row r="32" spans="1:6" ht="14.25" customHeight="1" x14ac:dyDescent="0.25">
      <c r="A32" s="85" t="s">
        <v>142</v>
      </c>
      <c r="B32" s="86"/>
      <c r="C32" s="86"/>
      <c r="D32" s="86"/>
      <c r="E32" s="68">
        <f>ROUND(E22,2)</f>
        <v>28188.9</v>
      </c>
      <c r="F32" s="117"/>
    </row>
    <row r="33" spans="1:6" ht="14.25" customHeight="1" x14ac:dyDescent="0.25">
      <c r="A33" s="66" t="s">
        <v>133</v>
      </c>
      <c r="B33" s="56"/>
      <c r="C33" s="56"/>
      <c r="D33" s="56"/>
      <c r="E33" s="111">
        <f>ROUND(E29,2)</f>
        <v>6765.34</v>
      </c>
      <c r="F33" s="117"/>
    </row>
    <row r="34" spans="1:6" s="25" customFormat="1" ht="15" customHeight="1" x14ac:dyDescent="0.25">
      <c r="A34" s="101" t="s">
        <v>143</v>
      </c>
      <c r="B34" s="102"/>
      <c r="C34" s="102"/>
      <c r="D34" s="102"/>
      <c r="E34" s="103">
        <f>ROUND(E32+E33,2)</f>
        <v>34954.239999999998</v>
      </c>
      <c r="F34" s="117"/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0000"/>
  </sheetPr>
  <dimension ref="A1:F33"/>
  <sheetViews>
    <sheetView view="pageBreakPreview" zoomScaleNormal="100" workbookViewId="0">
      <selection activeCell="I26" sqref="I26"/>
    </sheetView>
  </sheetViews>
  <sheetFormatPr baseColWidth="10" defaultColWidth="8.85546875" defaultRowHeight="15" x14ac:dyDescent="0.25"/>
  <cols>
    <col min="1" max="1" width="39.710937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2.7109375" style="50" customWidth="1"/>
  </cols>
  <sheetData>
    <row r="1" spans="1:5" ht="28.5" customHeight="1" x14ac:dyDescent="0.25">
      <c r="A1" s="80" t="s">
        <v>270</v>
      </c>
      <c r="B1" s="81"/>
      <c r="C1" s="81"/>
      <c r="D1" s="81"/>
      <c r="E1" s="81"/>
    </row>
    <row r="2" spans="1:5" ht="14.25" customHeight="1" x14ac:dyDescent="0.25">
      <c r="A2" t="s">
        <v>238</v>
      </c>
    </row>
    <row r="3" spans="1:5" ht="9" customHeight="1" x14ac:dyDescent="0.25"/>
    <row r="4" spans="1:5" ht="14.25" customHeight="1" x14ac:dyDescent="0.25">
      <c r="A4" s="82" t="s">
        <v>111</v>
      </c>
      <c r="B4" s="83"/>
      <c r="C4" s="83"/>
      <c r="D4" s="83"/>
      <c r="E4" s="84"/>
    </row>
    <row r="5" spans="1:5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66" t="s">
        <v>271</v>
      </c>
      <c r="B7" s="56" t="s">
        <v>121</v>
      </c>
      <c r="C7" s="56">
        <v>1</v>
      </c>
      <c r="D7" s="67">
        <v>245000</v>
      </c>
      <c r="E7" s="68">
        <f>ROUND(D7*C7,2)</f>
        <v>245000</v>
      </c>
    </row>
    <row r="8" spans="1:5" ht="14.25" customHeight="1" x14ac:dyDescent="0.25">
      <c r="A8" s="66" t="s">
        <v>272</v>
      </c>
      <c r="B8" s="56" t="s">
        <v>147</v>
      </c>
      <c r="C8" s="56">
        <v>1</v>
      </c>
      <c r="D8" s="67">
        <v>8500</v>
      </c>
      <c r="E8" s="68">
        <f>ROUND(D8*C8,2)</f>
        <v>8500</v>
      </c>
    </row>
    <row r="9" spans="1:5" ht="14.25" customHeight="1" x14ac:dyDescent="0.25">
      <c r="A9" s="66" t="s">
        <v>273</v>
      </c>
      <c r="B9" s="56" t="s">
        <v>147</v>
      </c>
      <c r="C9" s="56">
        <v>1</v>
      </c>
      <c r="D9" s="67">
        <v>4200</v>
      </c>
      <c r="E9" s="68">
        <f>ROUND(D9*C9,2)</f>
        <v>4200</v>
      </c>
    </row>
    <row r="10" spans="1:5" ht="14.25" customHeight="1" x14ac:dyDescent="0.25">
      <c r="A10" s="85" t="s">
        <v>124</v>
      </c>
      <c r="B10" s="86"/>
      <c r="C10" s="86"/>
      <c r="D10" s="86"/>
      <c r="E10" s="92">
        <f>ROUND(E7+E8+E9,2)</f>
        <v>257700</v>
      </c>
    </row>
    <row r="11" spans="1:5" ht="14.25" customHeight="1" x14ac:dyDescent="0.25">
      <c r="A11" s="66"/>
      <c r="B11" s="56"/>
      <c r="C11" s="56"/>
      <c r="D11" s="56"/>
      <c r="E11" s="70"/>
    </row>
    <row r="12" spans="1:5" ht="14.25" customHeight="1" x14ac:dyDescent="0.25">
      <c r="A12" s="85" t="s">
        <v>125</v>
      </c>
      <c r="B12" s="86"/>
      <c r="C12" s="86"/>
      <c r="D12" s="86"/>
      <c r="E12" s="87"/>
    </row>
    <row r="13" spans="1:5" ht="14.25" customHeight="1" x14ac:dyDescent="0.25">
      <c r="A13" s="66" t="s">
        <v>274</v>
      </c>
      <c r="B13" s="56" t="s">
        <v>127</v>
      </c>
      <c r="C13" s="118">
        <v>1.1000000000000001E-3</v>
      </c>
      <c r="D13" s="31">
        <f>ROUND('MO 2026'!$E$13,2)</f>
        <v>215944.95</v>
      </c>
      <c r="E13" s="72">
        <f>ROUND(C13*D13,2)</f>
        <v>237.54</v>
      </c>
    </row>
    <row r="14" spans="1:5" ht="14.25" customHeight="1" x14ac:dyDescent="0.25">
      <c r="A14" s="66" t="s">
        <v>275</v>
      </c>
      <c r="B14" s="56" t="s">
        <v>127</v>
      </c>
      <c r="C14" s="71">
        <v>4.5999999999999999E-2</v>
      </c>
      <c r="D14" s="31">
        <f>ROUND('MO 2026'!$E$11,2)</f>
        <v>107972.48</v>
      </c>
      <c r="E14" s="72">
        <f>ROUND(C14*D14,2)</f>
        <v>4966.7299999999996</v>
      </c>
    </row>
    <row r="15" spans="1:5" ht="14.25" customHeight="1" x14ac:dyDescent="0.25">
      <c r="A15" s="85" t="s">
        <v>129</v>
      </c>
      <c r="B15" s="86"/>
      <c r="C15" s="86"/>
      <c r="D15" s="86"/>
      <c r="E15" s="92">
        <f>ROUND(E13+E14,2)</f>
        <v>5204.2700000000004</v>
      </c>
    </row>
    <row r="16" spans="1:5" ht="14.25" customHeight="1" x14ac:dyDescent="0.25">
      <c r="A16" s="66"/>
      <c r="B16" s="56"/>
      <c r="C16" s="56"/>
      <c r="D16" s="56"/>
      <c r="E16" s="70"/>
    </row>
    <row r="17" spans="1:6" ht="14.25" customHeight="1" x14ac:dyDescent="0.25">
      <c r="A17" s="85" t="s">
        <v>149</v>
      </c>
      <c r="B17" s="86"/>
      <c r="C17" s="86"/>
      <c r="D17" s="86"/>
      <c r="E17" s="87"/>
    </row>
    <row r="18" spans="1:6" ht="14.25" customHeight="1" x14ac:dyDescent="0.25">
      <c r="A18" s="66" t="s">
        <v>276</v>
      </c>
      <c r="B18" s="56" t="s">
        <v>147</v>
      </c>
      <c r="C18" s="56">
        <v>1</v>
      </c>
      <c r="D18" s="67">
        <v>19187</v>
      </c>
      <c r="E18" s="68">
        <f>ROUND(D18*C18,2)</f>
        <v>19187</v>
      </c>
    </row>
    <row r="19" spans="1:6" ht="14.25" customHeight="1" x14ac:dyDescent="0.25">
      <c r="A19" s="66" t="s">
        <v>201</v>
      </c>
      <c r="B19" s="56"/>
      <c r="C19" s="56"/>
      <c r="D19" s="56"/>
      <c r="E19" s="72">
        <f>ROUND(E18,2)</f>
        <v>19187</v>
      </c>
    </row>
    <row r="20" spans="1:6" ht="14.25" customHeight="1" x14ac:dyDescent="0.25">
      <c r="A20" s="85"/>
      <c r="B20" s="86"/>
      <c r="C20" s="86"/>
      <c r="D20" s="86"/>
      <c r="E20" s="87"/>
    </row>
    <row r="21" spans="1:6" s="25" customFormat="1" ht="14.25" customHeight="1" x14ac:dyDescent="0.25">
      <c r="A21" s="104" t="s">
        <v>132</v>
      </c>
      <c r="B21" s="105"/>
      <c r="C21" s="105"/>
      <c r="D21" s="105"/>
      <c r="E21" s="100">
        <f>ROUND(E15+E10+E19,2)</f>
        <v>282091.27</v>
      </c>
      <c r="F21" s="50"/>
    </row>
    <row r="22" spans="1:6" ht="14.25" customHeight="1" x14ac:dyDescent="0.25">
      <c r="A22" s="85"/>
      <c r="B22" s="86"/>
      <c r="C22" s="86"/>
      <c r="D22" s="86"/>
      <c r="E22" s="87"/>
    </row>
    <row r="23" spans="1:6" ht="14.25" customHeight="1" x14ac:dyDescent="0.25">
      <c r="A23" s="66" t="s">
        <v>133</v>
      </c>
      <c r="B23" s="56"/>
      <c r="C23" s="56"/>
      <c r="D23" s="56"/>
      <c r="E23" s="113"/>
    </row>
    <row r="24" spans="1:6" ht="14.25" customHeight="1" x14ac:dyDescent="0.25">
      <c r="A24" s="66" t="s">
        <v>134</v>
      </c>
      <c r="B24" s="56" t="s">
        <v>135</v>
      </c>
      <c r="C24" s="56"/>
      <c r="D24" s="56"/>
      <c r="E24" s="70" t="s">
        <v>136</v>
      </c>
    </row>
    <row r="25" spans="1:6" ht="14.25" customHeight="1" x14ac:dyDescent="0.25">
      <c r="A25" s="66" t="s">
        <v>137</v>
      </c>
      <c r="B25" s="75">
        <v>0.12</v>
      </c>
      <c r="C25" s="56"/>
      <c r="D25" s="56"/>
      <c r="E25" s="68">
        <f>ROUND($E$21*B25,2)</f>
        <v>33850.949999999997</v>
      </c>
    </row>
    <row r="26" spans="1:6" ht="14.25" customHeight="1" x14ac:dyDescent="0.25">
      <c r="A26" s="66" t="s">
        <v>138</v>
      </c>
      <c r="B26" s="75">
        <v>7.0000000000000007E-2</v>
      </c>
      <c r="C26" s="56"/>
      <c r="D26" s="56"/>
      <c r="E26" s="68">
        <f>ROUND($E$21*B26,2)</f>
        <v>19746.39</v>
      </c>
    </row>
    <row r="27" spans="1:6" ht="14.25" customHeight="1" x14ac:dyDescent="0.25">
      <c r="A27" s="106" t="s">
        <v>139</v>
      </c>
      <c r="B27" s="107">
        <v>0.05</v>
      </c>
      <c r="C27" s="108"/>
      <c r="D27" s="108"/>
      <c r="E27" s="68">
        <f>ROUND($E$21*B27,2)</f>
        <v>14104.56</v>
      </c>
    </row>
    <row r="28" spans="1:6" s="25" customFormat="1" ht="14.25" customHeight="1" x14ac:dyDescent="0.25">
      <c r="A28" s="104" t="s">
        <v>140</v>
      </c>
      <c r="B28" s="109">
        <v>0.24</v>
      </c>
      <c r="C28" s="105"/>
      <c r="D28" s="105"/>
      <c r="E28" s="110">
        <f>ROUND(E25+E26+E27,2)</f>
        <v>67701.899999999994</v>
      </c>
      <c r="F28" s="50"/>
    </row>
    <row r="29" spans="1:6" ht="14.25" customHeight="1" x14ac:dyDescent="0.25">
      <c r="A29" s="85"/>
      <c r="B29" s="86"/>
      <c r="C29" s="86"/>
      <c r="D29" s="86"/>
      <c r="E29" s="87"/>
    </row>
    <row r="30" spans="1:6" ht="14.25" customHeight="1" x14ac:dyDescent="0.25">
      <c r="A30" s="66" t="s">
        <v>141</v>
      </c>
      <c r="B30" s="56"/>
      <c r="C30" s="56"/>
      <c r="D30" s="56"/>
      <c r="E30" s="70"/>
    </row>
    <row r="31" spans="1:6" ht="14.25" customHeight="1" x14ac:dyDescent="0.25">
      <c r="A31" s="66" t="s">
        <v>142</v>
      </c>
      <c r="B31" s="56"/>
      <c r="C31" s="56"/>
      <c r="D31" s="56"/>
      <c r="E31" s="68">
        <f>ROUND(E21,2)</f>
        <v>282091.27</v>
      </c>
    </row>
    <row r="32" spans="1:6" ht="14.25" customHeight="1" x14ac:dyDescent="0.25">
      <c r="A32" s="106" t="s">
        <v>133</v>
      </c>
      <c r="B32" s="108"/>
      <c r="C32" s="108"/>
      <c r="D32" s="108"/>
      <c r="E32" s="111">
        <f>ROUND(E28,2)</f>
        <v>67701.899999999994</v>
      </c>
    </row>
    <row r="33" spans="1:6" s="25" customFormat="1" ht="15" customHeight="1" x14ac:dyDescent="0.25">
      <c r="A33" s="101" t="s">
        <v>143</v>
      </c>
      <c r="B33" s="102"/>
      <c r="C33" s="102"/>
      <c r="D33" s="102"/>
      <c r="E33" s="103">
        <f>ROUND(E31+E32,2)</f>
        <v>349793.17</v>
      </c>
      <c r="F33" s="50"/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E33"/>
  <sheetViews>
    <sheetView view="pageBreakPreview" zoomScaleNormal="100" workbookViewId="0">
      <selection activeCell="I26" sqref="I26"/>
    </sheetView>
  </sheetViews>
  <sheetFormatPr baseColWidth="10" defaultColWidth="8.85546875" defaultRowHeight="15" x14ac:dyDescent="0.25"/>
  <cols>
    <col min="1" max="1" width="35.2851562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0.7109375" customWidth="1"/>
  </cols>
  <sheetData>
    <row r="1" spans="1:5" ht="28.5" customHeight="1" x14ac:dyDescent="0.25">
      <c r="A1" s="119" t="s">
        <v>277</v>
      </c>
      <c r="B1" s="120"/>
      <c r="C1" s="120"/>
      <c r="D1" s="120"/>
      <c r="E1" s="121"/>
    </row>
    <row r="2" spans="1:5" ht="14.25" customHeight="1" x14ac:dyDescent="0.25">
      <c r="A2" s="122" t="s">
        <v>263</v>
      </c>
      <c r="E2" s="123"/>
    </row>
    <row r="3" spans="1:5" ht="14.25" customHeight="1" x14ac:dyDescent="0.25">
      <c r="A3" s="122"/>
      <c r="E3" s="123"/>
    </row>
    <row r="4" spans="1:5" ht="14.25" customHeight="1" x14ac:dyDescent="0.25">
      <c r="A4" s="85" t="s">
        <v>111</v>
      </c>
      <c r="B4" s="86"/>
      <c r="C4" s="86"/>
      <c r="D4" s="86"/>
      <c r="E4" s="87"/>
    </row>
    <row r="5" spans="1:5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66" t="s">
        <v>278</v>
      </c>
      <c r="B7" s="56" t="s">
        <v>204</v>
      </c>
      <c r="C7" s="56">
        <v>1</v>
      </c>
      <c r="D7" s="67">
        <v>4200</v>
      </c>
      <c r="E7" s="68">
        <f>ROUND(C7*D7,2)</f>
        <v>4200</v>
      </c>
    </row>
    <row r="8" spans="1:5" ht="14.25" customHeight="1" x14ac:dyDescent="0.25">
      <c r="A8" s="66" t="s">
        <v>279</v>
      </c>
      <c r="B8" s="56" t="s">
        <v>147</v>
      </c>
      <c r="C8" s="56">
        <v>1</v>
      </c>
      <c r="D8" s="67">
        <v>650</v>
      </c>
      <c r="E8" s="68">
        <f>ROUND(C8*D8,2)</f>
        <v>650</v>
      </c>
    </row>
    <row r="9" spans="1:5" ht="14.25" customHeight="1" x14ac:dyDescent="0.25">
      <c r="A9" s="66" t="s">
        <v>280</v>
      </c>
      <c r="B9" s="56" t="s">
        <v>147</v>
      </c>
      <c r="C9" s="56">
        <v>1</v>
      </c>
      <c r="D9" s="67">
        <v>300</v>
      </c>
      <c r="E9" s="68">
        <f>ROUND(C9*D9,2)</f>
        <v>300</v>
      </c>
    </row>
    <row r="10" spans="1:5" ht="14.25" customHeight="1" x14ac:dyDescent="0.25">
      <c r="A10" s="85" t="s">
        <v>124</v>
      </c>
      <c r="B10" s="86"/>
      <c r="C10" s="86"/>
      <c r="D10" s="86"/>
      <c r="E10" s="92">
        <f>ROUND(E7+E8+E9,2)</f>
        <v>5150</v>
      </c>
    </row>
    <row r="11" spans="1:5" ht="14.25" customHeight="1" x14ac:dyDescent="0.25">
      <c r="A11" s="66"/>
      <c r="B11" s="56"/>
      <c r="C11" s="56"/>
      <c r="D11" s="56"/>
      <c r="E11" s="70"/>
    </row>
    <row r="12" spans="1:5" ht="14.25" customHeight="1" x14ac:dyDescent="0.25">
      <c r="A12" s="85" t="s">
        <v>125</v>
      </c>
      <c r="B12" s="86"/>
      <c r="C12" s="86"/>
      <c r="D12" s="86"/>
      <c r="E12" s="87"/>
    </row>
    <row r="13" spans="1:5" ht="14.25" customHeight="1" x14ac:dyDescent="0.25">
      <c r="A13" s="66" t="s">
        <v>281</v>
      </c>
      <c r="B13" s="56" t="s">
        <v>127</v>
      </c>
      <c r="C13" s="118">
        <v>4.0000000000000002E-4</v>
      </c>
      <c r="D13" s="31">
        <f>ROUND('MO 2026'!$E$13,2)</f>
        <v>215944.95</v>
      </c>
      <c r="E13" s="72">
        <f>ROUND(C13*D13,2)</f>
        <v>86.38</v>
      </c>
    </row>
    <row r="14" spans="1:5" ht="14.25" customHeight="1" x14ac:dyDescent="0.25">
      <c r="A14" s="66" t="s">
        <v>128</v>
      </c>
      <c r="B14" s="56" t="s">
        <v>127</v>
      </c>
      <c r="C14" s="118">
        <v>2.3E-3</v>
      </c>
      <c r="D14" s="31">
        <f>ROUND('MO 2026'!$E$11,2)</f>
        <v>107972.48</v>
      </c>
      <c r="E14" s="72">
        <f>ROUND(C14*D14,2)</f>
        <v>248.34</v>
      </c>
    </row>
    <row r="15" spans="1:5" ht="14.25" customHeight="1" x14ac:dyDescent="0.25">
      <c r="A15" s="85" t="s">
        <v>129</v>
      </c>
      <c r="B15" s="86"/>
      <c r="C15" s="86"/>
      <c r="D15" s="86"/>
      <c r="E15" s="92">
        <f>ROUND(E13+E14,2)</f>
        <v>334.72</v>
      </c>
    </row>
    <row r="16" spans="1:5" ht="14.25" customHeight="1" x14ac:dyDescent="0.25">
      <c r="A16" s="66"/>
      <c r="B16" s="56"/>
      <c r="C16" s="56"/>
      <c r="D16" s="56"/>
      <c r="E16" s="70"/>
    </row>
    <row r="17" spans="1:5" ht="14.25" customHeight="1" x14ac:dyDescent="0.25">
      <c r="A17" s="85" t="s">
        <v>149</v>
      </c>
      <c r="B17" s="86"/>
      <c r="C17" s="86"/>
      <c r="D17" s="86"/>
      <c r="E17" s="87"/>
    </row>
    <row r="18" spans="1:5" ht="14.25" customHeight="1" x14ac:dyDescent="0.25">
      <c r="A18" s="66" t="s">
        <v>282</v>
      </c>
      <c r="B18" s="56" t="s">
        <v>147</v>
      </c>
      <c r="C18" s="56">
        <v>1</v>
      </c>
      <c r="D18" s="67">
        <v>338</v>
      </c>
      <c r="E18" s="68">
        <f>ROUND(C18*D18,2)</f>
        <v>338</v>
      </c>
    </row>
    <row r="19" spans="1:5" ht="14.25" customHeight="1" x14ac:dyDescent="0.25">
      <c r="A19" s="66" t="s">
        <v>201</v>
      </c>
      <c r="B19" s="56"/>
      <c r="C19" s="56"/>
      <c r="D19" s="56"/>
      <c r="E19" s="100">
        <f>ROUND(E18,2)</f>
        <v>338</v>
      </c>
    </row>
    <row r="20" spans="1:5" ht="14.25" customHeight="1" x14ac:dyDescent="0.25">
      <c r="A20" s="85"/>
      <c r="B20" s="86"/>
      <c r="C20" s="86"/>
      <c r="D20" s="86"/>
      <c r="E20" s="87"/>
    </row>
    <row r="21" spans="1:5" ht="14.25" customHeight="1" x14ac:dyDescent="0.25">
      <c r="A21" s="66" t="s">
        <v>132</v>
      </c>
      <c r="B21" s="56"/>
      <c r="C21" s="56"/>
      <c r="D21" s="56"/>
      <c r="E21" s="100">
        <f>ROUND(E19+E15+E10,2)</f>
        <v>5822.72</v>
      </c>
    </row>
    <row r="22" spans="1:5" ht="14.25" customHeight="1" x14ac:dyDescent="0.25">
      <c r="A22" s="85"/>
      <c r="B22" s="86"/>
      <c r="C22" s="86"/>
      <c r="D22" s="86"/>
      <c r="E22" s="87"/>
    </row>
    <row r="23" spans="1:5" ht="14.25" customHeight="1" x14ac:dyDescent="0.25">
      <c r="A23" s="66" t="s">
        <v>133</v>
      </c>
      <c r="B23" s="56"/>
      <c r="C23" s="56"/>
      <c r="D23" s="56"/>
      <c r="E23" s="70"/>
    </row>
    <row r="24" spans="1:5" ht="14.25" customHeight="1" x14ac:dyDescent="0.25">
      <c r="A24" s="66" t="s">
        <v>134</v>
      </c>
      <c r="B24" s="56" t="s">
        <v>135</v>
      </c>
      <c r="C24" s="56"/>
      <c r="D24" s="56"/>
      <c r="E24" s="70" t="s">
        <v>136</v>
      </c>
    </row>
    <row r="25" spans="1:5" ht="14.25" customHeight="1" x14ac:dyDescent="0.25">
      <c r="A25" s="66" t="s">
        <v>137</v>
      </c>
      <c r="B25" s="75">
        <v>0.12</v>
      </c>
      <c r="C25" s="56"/>
      <c r="D25" s="56"/>
      <c r="E25" s="68">
        <f>ROUND($E$21*B25,2)</f>
        <v>698.73</v>
      </c>
    </row>
    <row r="26" spans="1:5" ht="14.25" customHeight="1" x14ac:dyDescent="0.25">
      <c r="A26" s="66" t="s">
        <v>138</v>
      </c>
      <c r="B26" s="75">
        <v>7.0000000000000007E-2</v>
      </c>
      <c r="C26" s="56"/>
      <c r="D26" s="56"/>
      <c r="E26" s="68">
        <f>ROUND($E$21*B26,2)</f>
        <v>407.59</v>
      </c>
    </row>
    <row r="27" spans="1:5" ht="14.25" customHeight="1" x14ac:dyDescent="0.25">
      <c r="A27" s="106" t="s">
        <v>139</v>
      </c>
      <c r="B27" s="107">
        <v>0.05</v>
      </c>
      <c r="C27" s="108"/>
      <c r="D27" s="108"/>
      <c r="E27" s="68">
        <f>ROUND($E$21*B27,2)</f>
        <v>291.14</v>
      </c>
    </row>
    <row r="28" spans="1:5" s="25" customFormat="1" ht="14.25" customHeight="1" x14ac:dyDescent="0.25">
      <c r="A28" s="104" t="s">
        <v>140</v>
      </c>
      <c r="B28" s="109">
        <v>0.24</v>
      </c>
      <c r="C28" s="105"/>
      <c r="D28" s="105"/>
      <c r="E28" s="68">
        <f>ROUND(E25+E26+E27,2)</f>
        <v>1397.46</v>
      </c>
    </row>
    <row r="29" spans="1:5" ht="14.25" customHeight="1" x14ac:dyDescent="0.25">
      <c r="A29" s="85"/>
      <c r="B29" s="86"/>
      <c r="C29" s="86"/>
      <c r="D29" s="86"/>
      <c r="E29" s="87"/>
    </row>
    <row r="30" spans="1:5" ht="14.25" customHeight="1" x14ac:dyDescent="0.25">
      <c r="A30" s="66" t="s">
        <v>141</v>
      </c>
      <c r="B30" s="56"/>
      <c r="C30" s="56"/>
      <c r="D30" s="56"/>
      <c r="E30" s="70"/>
    </row>
    <row r="31" spans="1:5" ht="14.25" customHeight="1" x14ac:dyDescent="0.25">
      <c r="A31" s="66" t="s">
        <v>142</v>
      </c>
      <c r="B31" s="56"/>
      <c r="C31" s="56"/>
      <c r="D31" s="56"/>
      <c r="E31" s="68">
        <f>ROUND(E21,2)</f>
        <v>5822.72</v>
      </c>
    </row>
    <row r="32" spans="1:5" ht="14.25" customHeight="1" x14ac:dyDescent="0.25">
      <c r="A32" s="106" t="s">
        <v>133</v>
      </c>
      <c r="B32" s="108"/>
      <c r="C32" s="108"/>
      <c r="D32" s="108"/>
      <c r="E32" s="94">
        <f>ROUND(E28,2)</f>
        <v>1397.46</v>
      </c>
    </row>
    <row r="33" spans="1:5" s="25" customFormat="1" ht="15" customHeight="1" x14ac:dyDescent="0.25">
      <c r="A33" s="101" t="s">
        <v>143</v>
      </c>
      <c r="B33" s="102"/>
      <c r="C33" s="102"/>
      <c r="D33" s="102"/>
      <c r="E33" s="103">
        <f>ROUND(E31+E32,2)</f>
        <v>7220.18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FF0000"/>
  </sheetPr>
  <dimension ref="A1:E33"/>
  <sheetViews>
    <sheetView view="pageBreakPreview" zoomScaleNormal="100" workbookViewId="0">
      <selection activeCell="I26" sqref="I26"/>
    </sheetView>
  </sheetViews>
  <sheetFormatPr baseColWidth="10" defaultColWidth="8.85546875" defaultRowHeight="15" x14ac:dyDescent="0.25"/>
  <cols>
    <col min="1" max="1" width="41.7109375" customWidth="1"/>
    <col min="2" max="2" width="7.140625" customWidth="1"/>
    <col min="3" max="3" width="8.7109375" customWidth="1"/>
    <col min="4" max="4" width="13.140625" customWidth="1"/>
    <col min="5" max="5" width="13" customWidth="1"/>
    <col min="6" max="6" width="11.7109375" customWidth="1"/>
  </cols>
  <sheetData>
    <row r="1" spans="1:5" ht="28.5" customHeight="1" x14ac:dyDescent="0.25">
      <c r="A1" s="80" t="s">
        <v>283</v>
      </c>
      <c r="B1" s="81"/>
      <c r="C1" s="81"/>
      <c r="D1" s="81"/>
      <c r="E1" s="81"/>
    </row>
    <row r="2" spans="1:5" ht="14.25" customHeight="1" x14ac:dyDescent="0.25">
      <c r="A2" t="s">
        <v>263</v>
      </c>
    </row>
    <row r="3" spans="1:5" ht="15" customHeight="1" x14ac:dyDescent="0.25"/>
    <row r="4" spans="1:5" ht="14.25" customHeight="1" x14ac:dyDescent="0.25">
      <c r="A4" s="82" t="s">
        <v>111</v>
      </c>
      <c r="B4" s="83"/>
      <c r="C4" s="83"/>
      <c r="D4" s="83"/>
      <c r="E4" s="84"/>
    </row>
    <row r="5" spans="1:5" ht="14.25" customHeight="1" x14ac:dyDescent="0.25">
      <c r="A5" s="85" t="s">
        <v>112</v>
      </c>
      <c r="B5" s="86" t="s">
        <v>113</v>
      </c>
      <c r="C5" s="86" t="s">
        <v>114</v>
      </c>
      <c r="D5" s="86" t="s">
        <v>115</v>
      </c>
      <c r="E5" s="87" t="s">
        <v>116</v>
      </c>
    </row>
    <row r="6" spans="1:5" ht="14.25" customHeight="1" x14ac:dyDescent="0.25">
      <c r="A6" s="85" t="s">
        <v>117</v>
      </c>
      <c r="B6" s="86"/>
      <c r="C6" s="86"/>
      <c r="D6" s="86"/>
      <c r="E6" s="87"/>
    </row>
    <row r="7" spans="1:5" ht="14.25" customHeight="1" x14ac:dyDescent="0.25">
      <c r="A7" s="66" t="s">
        <v>239</v>
      </c>
      <c r="B7" s="56" t="s">
        <v>204</v>
      </c>
      <c r="C7" s="56">
        <v>1</v>
      </c>
      <c r="D7" s="67">
        <v>18500</v>
      </c>
      <c r="E7" s="68">
        <f>ROUND(C7*D7,2)</f>
        <v>18500</v>
      </c>
    </row>
    <row r="8" spans="1:5" ht="14.25" customHeight="1" x14ac:dyDescent="0.25">
      <c r="A8" s="66" t="s">
        <v>284</v>
      </c>
      <c r="B8" s="56" t="s">
        <v>147</v>
      </c>
      <c r="C8" s="56">
        <v>1</v>
      </c>
      <c r="D8" s="67">
        <v>2800</v>
      </c>
      <c r="E8" s="68">
        <f>ROUND(C8*D8,2)</f>
        <v>2800</v>
      </c>
    </row>
    <row r="9" spans="1:5" ht="14.25" customHeight="1" x14ac:dyDescent="0.25">
      <c r="A9" s="66" t="s">
        <v>266</v>
      </c>
      <c r="B9" s="56" t="s">
        <v>147</v>
      </c>
      <c r="C9" s="56">
        <v>1</v>
      </c>
      <c r="D9" s="67">
        <v>900</v>
      </c>
      <c r="E9" s="68">
        <f>ROUND(C9*D9,2)</f>
        <v>900</v>
      </c>
    </row>
    <row r="10" spans="1:5" ht="14.25" customHeight="1" x14ac:dyDescent="0.25">
      <c r="A10" s="85" t="s">
        <v>124</v>
      </c>
      <c r="B10" s="86"/>
      <c r="C10" s="86"/>
      <c r="D10" s="86"/>
      <c r="E10" s="92">
        <f>ROUND(E7+E8+E9,2)</f>
        <v>22200</v>
      </c>
    </row>
    <row r="11" spans="1:5" ht="14.25" customHeight="1" x14ac:dyDescent="0.25">
      <c r="A11" s="66"/>
      <c r="B11" s="56"/>
      <c r="C11" s="56"/>
      <c r="D11" s="56"/>
      <c r="E11" s="70"/>
    </row>
    <row r="12" spans="1:5" ht="14.25" customHeight="1" x14ac:dyDescent="0.25">
      <c r="A12" s="85" t="s">
        <v>125</v>
      </c>
      <c r="B12" s="86"/>
      <c r="C12" s="86"/>
      <c r="D12" s="86"/>
      <c r="E12" s="87"/>
    </row>
    <row r="13" spans="1:5" ht="14.25" customHeight="1" x14ac:dyDescent="0.25">
      <c r="A13" s="66" t="s">
        <v>158</v>
      </c>
      <c r="B13" s="56" t="s">
        <v>127</v>
      </c>
      <c r="C13" s="118">
        <v>5.1000000000000004E-3</v>
      </c>
      <c r="D13" s="31">
        <f>ROUND('MO 2026'!$E$13,2)</f>
        <v>215944.95</v>
      </c>
      <c r="E13" s="72">
        <f>ROUND(C13*D13,2)</f>
        <v>1101.32</v>
      </c>
    </row>
    <row r="14" spans="1:5" ht="14.25" customHeight="1" x14ac:dyDescent="0.25">
      <c r="A14" s="66" t="s">
        <v>159</v>
      </c>
      <c r="B14" s="56" t="s">
        <v>127</v>
      </c>
      <c r="C14" s="118">
        <v>9.1999999999999998E-3</v>
      </c>
      <c r="D14" s="31">
        <f>ROUND('MO 2026'!$E$11,2)</f>
        <v>107972.48</v>
      </c>
      <c r="E14" s="72">
        <f>ROUND(C14*D14,2)</f>
        <v>993.35</v>
      </c>
    </row>
    <row r="15" spans="1:5" ht="14.25" customHeight="1" x14ac:dyDescent="0.25">
      <c r="A15" s="85" t="s">
        <v>129</v>
      </c>
      <c r="B15" s="86"/>
      <c r="C15" s="86"/>
      <c r="D15" s="86"/>
      <c r="E15" s="92">
        <f>ROUND(E13+E14,2)</f>
        <v>2094.67</v>
      </c>
    </row>
    <row r="16" spans="1:5" ht="14.25" customHeight="1" x14ac:dyDescent="0.25">
      <c r="A16" s="66"/>
      <c r="B16" s="56"/>
      <c r="C16" s="56"/>
      <c r="D16" s="56"/>
      <c r="E16" s="70"/>
    </row>
    <row r="17" spans="1:5" ht="14.25" customHeight="1" x14ac:dyDescent="0.25">
      <c r="A17" s="85" t="s">
        <v>149</v>
      </c>
      <c r="B17" s="86"/>
      <c r="C17" s="86"/>
      <c r="D17" s="86"/>
      <c r="E17" s="87"/>
    </row>
    <row r="18" spans="1:5" ht="14.25" customHeight="1" x14ac:dyDescent="0.25">
      <c r="A18" s="66" t="s">
        <v>243</v>
      </c>
      <c r="B18" s="56" t="s">
        <v>147</v>
      </c>
      <c r="C18" s="56">
        <v>1</v>
      </c>
      <c r="D18" s="67">
        <v>874</v>
      </c>
      <c r="E18" s="68">
        <f>ROUND(C18*D18,2)</f>
        <v>874</v>
      </c>
    </row>
    <row r="19" spans="1:5" ht="14.25" customHeight="1" x14ac:dyDescent="0.25">
      <c r="A19" s="66" t="s">
        <v>201</v>
      </c>
      <c r="B19" s="56"/>
      <c r="C19" s="56"/>
      <c r="D19" s="56"/>
      <c r="E19" s="100">
        <f>ROUND(E18,2)</f>
        <v>874</v>
      </c>
    </row>
    <row r="20" spans="1:5" ht="14.25" customHeight="1" x14ac:dyDescent="0.25">
      <c r="A20" s="85"/>
      <c r="B20" s="86"/>
      <c r="C20" s="86"/>
      <c r="D20" s="86"/>
      <c r="E20" s="87"/>
    </row>
    <row r="21" spans="1:5" ht="14.25" customHeight="1" x14ac:dyDescent="0.25">
      <c r="A21" s="66" t="s">
        <v>132</v>
      </c>
      <c r="B21" s="56"/>
      <c r="C21" s="56"/>
      <c r="D21" s="56"/>
      <c r="E21" s="100">
        <f>ROUND(E19+E15+E10,2)</f>
        <v>25168.67</v>
      </c>
    </row>
    <row r="22" spans="1:5" ht="14.25" customHeight="1" x14ac:dyDescent="0.25">
      <c r="A22" s="85"/>
      <c r="B22" s="86"/>
      <c r="C22" s="86"/>
      <c r="D22" s="86"/>
      <c r="E22" s="87"/>
    </row>
    <row r="23" spans="1:5" ht="14.25" customHeight="1" x14ac:dyDescent="0.25">
      <c r="A23" s="66" t="s">
        <v>133</v>
      </c>
      <c r="B23" s="56"/>
      <c r="C23" s="56"/>
      <c r="D23" s="56"/>
      <c r="E23" s="70"/>
    </row>
    <row r="24" spans="1:5" ht="14.25" customHeight="1" x14ac:dyDescent="0.25">
      <c r="A24" s="66" t="s">
        <v>134</v>
      </c>
      <c r="B24" s="56" t="s">
        <v>135</v>
      </c>
      <c r="C24" s="56"/>
      <c r="D24" s="56"/>
      <c r="E24" s="70" t="s">
        <v>136</v>
      </c>
    </row>
    <row r="25" spans="1:5" ht="14.25" customHeight="1" x14ac:dyDescent="0.25">
      <c r="A25" s="66" t="s">
        <v>137</v>
      </c>
      <c r="B25" s="75">
        <v>0.12</v>
      </c>
      <c r="C25" s="56"/>
      <c r="D25" s="56"/>
      <c r="E25" s="68">
        <f>ROUND($E$21*B25,2)</f>
        <v>3020.24</v>
      </c>
    </row>
    <row r="26" spans="1:5" ht="14.25" customHeight="1" x14ac:dyDescent="0.25">
      <c r="A26" s="66" t="s">
        <v>138</v>
      </c>
      <c r="B26" s="75">
        <v>7.0000000000000007E-2</v>
      </c>
      <c r="C26" s="56"/>
      <c r="D26" s="56"/>
      <c r="E26" s="68">
        <f>ROUND($E$21*B26,2)</f>
        <v>1761.81</v>
      </c>
    </row>
    <row r="27" spans="1:5" ht="14.25" customHeight="1" x14ac:dyDescent="0.25">
      <c r="A27" s="106" t="s">
        <v>139</v>
      </c>
      <c r="B27" s="107">
        <v>0.05</v>
      </c>
      <c r="C27" s="108"/>
      <c r="D27" s="108"/>
      <c r="E27" s="68">
        <f>ROUND($E$21*B27,2)</f>
        <v>1258.43</v>
      </c>
    </row>
    <row r="28" spans="1:5" s="25" customFormat="1" ht="14.25" customHeight="1" x14ac:dyDescent="0.25">
      <c r="A28" s="104" t="s">
        <v>140</v>
      </c>
      <c r="B28" s="109">
        <v>0.24</v>
      </c>
      <c r="C28" s="105"/>
      <c r="D28" s="105"/>
      <c r="E28" s="68">
        <f>ROUND(E25+E26+E27,2)</f>
        <v>6040.48</v>
      </c>
    </row>
    <row r="29" spans="1:5" ht="14.25" customHeight="1" x14ac:dyDescent="0.25">
      <c r="A29" s="85"/>
      <c r="B29" s="86"/>
      <c r="C29" s="86"/>
      <c r="D29" s="86"/>
      <c r="E29" s="87"/>
    </row>
    <row r="30" spans="1:5" ht="14.25" customHeight="1" x14ac:dyDescent="0.25">
      <c r="A30" s="66" t="s">
        <v>141</v>
      </c>
      <c r="B30" s="56"/>
      <c r="C30" s="56"/>
      <c r="D30" s="56"/>
      <c r="E30" s="70"/>
    </row>
    <row r="31" spans="1:5" ht="14.25" customHeight="1" x14ac:dyDescent="0.25">
      <c r="A31" s="66" t="s">
        <v>142</v>
      </c>
      <c r="B31" s="56"/>
      <c r="C31" s="56"/>
      <c r="D31" s="56"/>
      <c r="E31" s="68">
        <f>ROUND(E21,2)</f>
        <v>25168.67</v>
      </c>
    </row>
    <row r="32" spans="1:5" ht="14.25" customHeight="1" x14ac:dyDescent="0.25">
      <c r="A32" s="106" t="s">
        <v>133</v>
      </c>
      <c r="B32" s="108"/>
      <c r="C32" s="108"/>
      <c r="D32" s="108"/>
      <c r="E32" s="94">
        <f>ROUND(E28,2)</f>
        <v>6040.48</v>
      </c>
    </row>
    <row r="33" spans="1:5" s="25" customFormat="1" ht="15" customHeight="1" x14ac:dyDescent="0.25">
      <c r="A33" s="101" t="s">
        <v>143</v>
      </c>
      <c r="B33" s="102"/>
      <c r="C33" s="102"/>
      <c r="D33" s="102"/>
      <c r="E33" s="103">
        <f>ROUND(E31+E32,2)</f>
        <v>31209.15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M564"/>
  <sheetViews>
    <sheetView view="pageBreakPreview" topLeftCell="A530" zoomScale="85" zoomScaleNormal="90" zoomScaleSheetLayoutView="85" workbookViewId="0">
      <selection activeCell="I153" sqref="I153"/>
    </sheetView>
  </sheetViews>
  <sheetFormatPr baseColWidth="10" defaultColWidth="10.7109375" defaultRowHeight="15" x14ac:dyDescent="0.25"/>
  <cols>
    <col min="2" max="2" width="6.28515625" customWidth="1"/>
    <col min="3" max="3" width="24.7109375" customWidth="1"/>
    <col min="5" max="6" width="13.7109375" customWidth="1"/>
    <col min="12" max="12" width="12.7109375" customWidth="1"/>
  </cols>
  <sheetData>
    <row r="1" spans="1:13" ht="14.25" customHeight="1" x14ac:dyDescent="0.25">
      <c r="A1" s="12" t="s">
        <v>285</v>
      </c>
      <c r="B1" s="12"/>
      <c r="C1" s="12"/>
      <c r="D1" s="12" t="str">
        <f>+[1]Datos!$B$1</f>
        <v>PPTO "CAE LOS SAMANES"</v>
      </c>
      <c r="E1" s="12"/>
      <c r="F1" s="12"/>
      <c r="G1" s="12"/>
      <c r="H1" s="12"/>
      <c r="I1" s="12"/>
      <c r="J1" s="12"/>
      <c r="K1" s="124"/>
      <c r="L1" s="125"/>
    </row>
    <row r="2" spans="1:13" ht="14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6"/>
      <c r="L2" s="127"/>
    </row>
    <row r="3" spans="1:13" ht="14.25" customHeight="1" x14ac:dyDescent="0.25">
      <c r="A3" s="11" t="s">
        <v>286</v>
      </c>
      <c r="B3" s="11"/>
      <c r="C3" s="11"/>
      <c r="D3" s="10" t="str">
        <f>+[1]Datos!$B$2</f>
        <v>Contrato</v>
      </c>
      <c r="E3" s="10"/>
      <c r="F3" s="10"/>
      <c r="G3" s="10"/>
      <c r="H3" s="10"/>
      <c r="I3" s="10"/>
      <c r="J3" s="10"/>
      <c r="K3" s="126"/>
      <c r="L3" s="127"/>
    </row>
    <row r="4" spans="1:13" ht="14.25" customHeight="1" x14ac:dyDescent="0.25">
      <c r="A4" s="128" t="s">
        <v>287</v>
      </c>
      <c r="B4" s="129" t="s">
        <v>8</v>
      </c>
      <c r="C4" s="9" t="s">
        <v>288</v>
      </c>
      <c r="D4" s="8" t="str">
        <f>+[1]Presupuesto!B4</f>
        <v>PRELIMINARES</v>
      </c>
      <c r="E4" s="8"/>
      <c r="F4" s="8"/>
      <c r="G4" s="8"/>
      <c r="H4" s="8"/>
      <c r="I4" s="8"/>
      <c r="J4" s="8"/>
      <c r="K4" s="130"/>
      <c r="L4" s="131"/>
    </row>
    <row r="5" spans="1:13" ht="14.25" customHeight="1" x14ac:dyDescent="0.25">
      <c r="A5" s="128" t="s">
        <v>289</v>
      </c>
      <c r="B5" s="129" t="s">
        <v>290</v>
      </c>
      <c r="C5" s="9"/>
      <c r="D5" s="7" t="str">
        <f>+[1]Presupuesto!B5</f>
        <v>LOCALIZACIÓN Y REPLANTEO</v>
      </c>
      <c r="E5" s="7"/>
      <c r="F5" s="7"/>
      <c r="G5" s="7"/>
      <c r="H5" s="7"/>
      <c r="I5" s="7"/>
      <c r="J5" s="7"/>
      <c r="K5" s="132" t="s">
        <v>291</v>
      </c>
      <c r="L5" s="129" t="str">
        <f>+[1]Presupuesto!C5</f>
        <v>M2</v>
      </c>
    </row>
    <row r="6" spans="1:13" ht="14.25" customHeight="1" x14ac:dyDescent="0.25">
      <c r="A6" s="6" t="s">
        <v>292</v>
      </c>
      <c r="B6" s="6"/>
      <c r="C6" s="6"/>
      <c r="D6" s="6"/>
      <c r="E6" s="6" t="s">
        <v>293</v>
      </c>
      <c r="F6" s="6"/>
      <c r="G6" s="132" t="s">
        <v>294</v>
      </c>
      <c r="H6" s="132" t="s">
        <v>295</v>
      </c>
      <c r="I6" s="132" t="s">
        <v>296</v>
      </c>
      <c r="J6" s="132" t="s">
        <v>297</v>
      </c>
      <c r="K6" s="132"/>
      <c r="L6" s="132" t="s">
        <v>298</v>
      </c>
      <c r="M6">
        <v>466.55</v>
      </c>
    </row>
    <row r="7" spans="1:13" ht="14.25" customHeight="1" x14ac:dyDescent="0.25">
      <c r="A7" s="5"/>
      <c r="B7" s="5"/>
      <c r="C7" s="5"/>
      <c r="D7" s="5"/>
      <c r="E7" s="10" t="s">
        <v>299</v>
      </c>
      <c r="F7" s="10"/>
      <c r="G7" s="133"/>
      <c r="H7" s="134">
        <v>24</v>
      </c>
      <c r="I7" s="134">
        <v>19.440000000000001</v>
      </c>
      <c r="J7" s="134"/>
      <c r="K7" s="134"/>
      <c r="L7" s="134">
        <f>ROUND(PRODUCT(G7:K7),2)</f>
        <v>466.56</v>
      </c>
    </row>
    <row r="8" spans="1:13" ht="14.25" customHeight="1" x14ac:dyDescent="0.25">
      <c r="A8" s="5"/>
      <c r="B8" s="5"/>
      <c r="C8" s="5"/>
      <c r="D8" s="5"/>
      <c r="E8" s="10"/>
      <c r="F8" s="10"/>
      <c r="G8" s="133"/>
      <c r="H8" s="134"/>
      <c r="I8" s="134"/>
      <c r="J8" s="134"/>
      <c r="K8" s="134"/>
      <c r="L8" s="134"/>
    </row>
    <row r="9" spans="1:13" ht="14.25" customHeight="1" x14ac:dyDescent="0.25">
      <c r="A9" s="133"/>
      <c r="B9" s="133"/>
      <c r="C9" s="133"/>
      <c r="D9" s="133"/>
      <c r="E9" s="135"/>
      <c r="F9" s="136"/>
      <c r="G9" s="133"/>
      <c r="H9" s="134"/>
      <c r="I9" s="134"/>
      <c r="J9" s="134"/>
      <c r="K9" s="137"/>
      <c r="L9" s="138"/>
    </row>
    <row r="10" spans="1:13" ht="14.25" customHeight="1" x14ac:dyDescent="0.25">
      <c r="A10" s="133"/>
      <c r="B10" s="133"/>
      <c r="C10" s="133"/>
      <c r="D10" s="133"/>
      <c r="E10" s="135"/>
      <c r="F10" s="136"/>
      <c r="G10" s="133"/>
      <c r="H10" s="134"/>
      <c r="I10" s="134"/>
      <c r="J10" s="134"/>
      <c r="K10" s="137"/>
      <c r="L10" s="138"/>
    </row>
    <row r="11" spans="1:13" ht="14.25" customHeight="1" x14ac:dyDescent="0.25">
      <c r="A11" s="4" t="s">
        <v>298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139">
        <f>ROUND(SUM(L1:L9),2)</f>
        <v>466.56</v>
      </c>
    </row>
    <row r="15" spans="1:13" ht="14.25" customHeight="1" x14ac:dyDescent="0.25">
      <c r="C15" s="140"/>
      <c r="D15" s="140"/>
      <c r="E15" s="140"/>
      <c r="F15" s="140"/>
    </row>
    <row r="16" spans="1:13" ht="14.25" customHeight="1" x14ac:dyDescent="0.25">
      <c r="C16" s="3" t="str">
        <f>+[1]Datos!$B$3</f>
        <v>LUIS MIGUEL SUAZA BAHAMON</v>
      </c>
      <c r="D16" s="3"/>
      <c r="E16" s="3"/>
      <c r="F16" s="3"/>
      <c r="H16" s="25"/>
      <c r="I16" s="25"/>
      <c r="J16" s="25"/>
      <c r="K16" s="25"/>
    </row>
    <row r="17" spans="1:13" ht="14.25" customHeight="1" x14ac:dyDescent="0.25">
      <c r="C17" s="2" t="str">
        <f>+[1]Datos!$B$4</f>
        <v>Contratista</v>
      </c>
      <c r="D17" s="2"/>
      <c r="E17" s="2"/>
      <c r="F17" s="2"/>
    </row>
    <row r="18" spans="1:13" ht="14.2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spans="1:13" ht="14.25" customHeight="1" x14ac:dyDescent="0.25">
      <c r="A19" s="128" t="s">
        <v>287</v>
      </c>
      <c r="B19" s="129" t="s">
        <v>8</v>
      </c>
      <c r="C19" s="9" t="s">
        <v>288</v>
      </c>
      <c r="D19" s="8" t="str">
        <f>+[1]Presupuesto!$B$4</f>
        <v>PRELIMINARES</v>
      </c>
      <c r="E19" s="8"/>
      <c r="F19" s="8"/>
      <c r="G19" s="8"/>
      <c r="H19" s="8"/>
      <c r="I19" s="8"/>
      <c r="J19" s="8"/>
      <c r="K19" s="1"/>
      <c r="L19" s="1"/>
    </row>
    <row r="20" spans="1:13" ht="30.75" customHeight="1" x14ac:dyDescent="0.25">
      <c r="A20" s="128" t="s">
        <v>289</v>
      </c>
      <c r="B20" s="129" t="str">
        <f>+[1]Presupuesto!A6</f>
        <v>1.2</v>
      </c>
      <c r="C20" s="9"/>
      <c r="D20" s="145" t="str">
        <f>+[1]Presupuesto!B6</f>
        <v>DESMONTE DE CUBIERTA DE FIBROCEMENTO Ó CUBIERTA SIMILAR (INCLUYE TODO LO NECESARIO PARA SU CORRECTA EJECUCION)</v>
      </c>
      <c r="E20" s="145"/>
      <c r="F20" s="145"/>
      <c r="G20" s="145"/>
      <c r="H20" s="145"/>
      <c r="I20" s="145"/>
      <c r="J20" s="145"/>
      <c r="K20" s="132" t="s">
        <v>291</v>
      </c>
      <c r="L20" s="129" t="str">
        <f>+[1]Presupuesto!C6</f>
        <v>M2</v>
      </c>
    </row>
    <row r="21" spans="1:13" ht="14.25" customHeight="1" x14ac:dyDescent="0.25">
      <c r="A21" s="6" t="s">
        <v>292</v>
      </c>
      <c r="B21" s="6"/>
      <c r="C21" s="6"/>
      <c r="D21" s="6"/>
      <c r="E21" s="6" t="s">
        <v>293</v>
      </c>
      <c r="F21" s="6"/>
      <c r="G21" s="132" t="s">
        <v>294</v>
      </c>
      <c r="H21" s="132" t="s">
        <v>295</v>
      </c>
      <c r="I21" s="132" t="s">
        <v>296</v>
      </c>
      <c r="J21" s="132" t="s">
        <v>297</v>
      </c>
      <c r="K21" s="132"/>
      <c r="L21" s="132" t="s">
        <v>298</v>
      </c>
      <c r="M21">
        <v>575</v>
      </c>
    </row>
    <row r="22" spans="1:13" ht="14.25" customHeight="1" x14ac:dyDescent="0.25">
      <c r="A22" s="5"/>
      <c r="B22" s="5"/>
      <c r="C22" s="5"/>
      <c r="D22" s="5"/>
      <c r="E22" s="10" t="s">
        <v>299</v>
      </c>
      <c r="F22" s="10"/>
      <c r="G22" s="133"/>
      <c r="H22" s="134">
        <v>24</v>
      </c>
      <c r="I22" s="134">
        <v>23.96</v>
      </c>
      <c r="J22" s="134"/>
      <c r="K22" s="134"/>
      <c r="L22" s="134">
        <f>ROUND(PRODUCT(G22:K22),2)</f>
        <v>575.04</v>
      </c>
    </row>
    <row r="23" spans="1:13" ht="14.25" customHeight="1" x14ac:dyDescent="0.25">
      <c r="A23" s="5"/>
      <c r="B23" s="5"/>
      <c r="C23" s="5"/>
      <c r="D23" s="5"/>
      <c r="E23" s="10"/>
      <c r="F23" s="10"/>
      <c r="G23" s="133"/>
      <c r="H23" s="134"/>
      <c r="I23" s="134"/>
      <c r="J23" s="134"/>
      <c r="K23" s="134"/>
      <c r="L23" s="134"/>
    </row>
    <row r="24" spans="1:13" ht="14.25" customHeight="1" x14ac:dyDescent="0.25">
      <c r="A24" s="5"/>
      <c r="B24" s="5"/>
      <c r="C24" s="5"/>
      <c r="D24" s="5"/>
      <c r="E24" s="10"/>
      <c r="F24" s="10"/>
      <c r="G24" s="133"/>
      <c r="H24" s="134"/>
      <c r="I24" s="134"/>
      <c r="J24" s="56"/>
      <c r="K24" s="134"/>
      <c r="L24" s="134"/>
    </row>
    <row r="25" spans="1:13" ht="14.25" customHeight="1" x14ac:dyDescent="0.25">
      <c r="A25" s="5"/>
      <c r="B25" s="5"/>
      <c r="C25" s="5"/>
      <c r="D25" s="5"/>
      <c r="E25" s="146"/>
      <c r="F25" s="146"/>
      <c r="G25" s="133"/>
      <c r="H25" s="134"/>
      <c r="I25" s="134"/>
      <c r="J25" s="56"/>
      <c r="K25" s="134"/>
      <c r="L25" s="134"/>
    </row>
    <row r="26" spans="1:13" ht="14.25" customHeight="1" x14ac:dyDescent="0.25">
      <c r="A26" s="5"/>
      <c r="B26" s="5"/>
      <c r="C26" s="5"/>
      <c r="D26" s="5"/>
      <c r="E26" s="147" t="s">
        <v>298</v>
      </c>
      <c r="F26" s="147"/>
      <c r="G26" s="147"/>
      <c r="H26" s="147"/>
      <c r="I26" s="147"/>
      <c r="J26" s="147"/>
      <c r="K26" s="147"/>
      <c r="L26" s="139">
        <f>ROUND(SUM(L22:L24),2)</f>
        <v>575.04</v>
      </c>
    </row>
    <row r="30" spans="1:13" ht="14.25" customHeight="1" x14ac:dyDescent="0.25">
      <c r="C30" s="140"/>
      <c r="D30" s="140"/>
      <c r="E30" s="140"/>
      <c r="F30" s="140"/>
    </row>
    <row r="31" spans="1:13" ht="14.25" customHeight="1" x14ac:dyDescent="0.25">
      <c r="C31" s="3" t="str">
        <f>+[1]Datos!$B$3</f>
        <v>LUIS MIGUEL SUAZA BAHAMON</v>
      </c>
      <c r="D31" s="3"/>
      <c r="E31" s="3"/>
      <c r="F31" s="3"/>
      <c r="H31" s="25"/>
      <c r="I31" s="25"/>
      <c r="J31" s="25"/>
      <c r="K31" s="25"/>
    </row>
    <row r="32" spans="1:13" ht="14.25" customHeight="1" x14ac:dyDescent="0.25">
      <c r="C32" s="2" t="str">
        <f>+[1]Datos!$B$4</f>
        <v>Contratista</v>
      </c>
      <c r="D32" s="2"/>
      <c r="E32" s="2"/>
      <c r="F32" s="2"/>
    </row>
    <row r="33" spans="1:13" ht="14.25" customHeight="1" x14ac:dyDescent="0.25">
      <c r="A33" s="141"/>
      <c r="B33" s="141"/>
      <c r="C33" s="141"/>
      <c r="D33" s="141"/>
      <c r="E33" s="141"/>
      <c r="F33" s="141"/>
    </row>
    <row r="34" spans="1:13" ht="14.2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</row>
    <row r="35" spans="1:13" ht="14.25" customHeight="1" x14ac:dyDescent="0.25">
      <c r="A35" s="128" t="s">
        <v>287</v>
      </c>
      <c r="B35" s="129" t="s">
        <v>8</v>
      </c>
      <c r="C35" s="9" t="s">
        <v>288</v>
      </c>
      <c r="D35" s="8" t="str">
        <f>+[1]Presupuesto!$B$4</f>
        <v>PRELIMINARES</v>
      </c>
      <c r="E35" s="8"/>
      <c r="F35" s="8"/>
      <c r="G35" s="8"/>
      <c r="H35" s="8"/>
      <c r="I35" s="8"/>
      <c r="J35" s="8"/>
      <c r="K35" s="1"/>
      <c r="L35" s="1"/>
    </row>
    <row r="36" spans="1:13" ht="14.25" customHeight="1" x14ac:dyDescent="0.25">
      <c r="A36" s="128" t="s">
        <v>289</v>
      </c>
      <c r="B36" s="129" t="str">
        <f>+[1]Presupuesto!A7</f>
        <v>1.3</v>
      </c>
      <c r="C36" s="9"/>
      <c r="D36" s="7" t="str">
        <f>+[1]Presupuesto!B7</f>
        <v>DESMONTE DE MALLA METALICA BAJO CUBIERTA</v>
      </c>
      <c r="E36" s="7"/>
      <c r="F36" s="7"/>
      <c r="G36" s="7"/>
      <c r="H36" s="7"/>
      <c r="I36" s="7"/>
      <c r="J36" s="7"/>
      <c r="K36" s="132" t="s">
        <v>291</v>
      </c>
      <c r="L36" s="129" t="str">
        <f>+[1]Presupuesto!C7</f>
        <v>M2</v>
      </c>
    </row>
    <row r="37" spans="1:13" ht="14.25" customHeight="1" x14ac:dyDescent="0.25">
      <c r="A37" s="6" t="s">
        <v>292</v>
      </c>
      <c r="B37" s="6"/>
      <c r="C37" s="6"/>
      <c r="D37" s="6"/>
      <c r="E37" s="6" t="s">
        <v>293</v>
      </c>
      <c r="F37" s="6"/>
      <c r="G37" s="132" t="s">
        <v>294</v>
      </c>
      <c r="H37" s="132" t="s">
        <v>295</v>
      </c>
      <c r="I37" s="132" t="s">
        <v>296</v>
      </c>
      <c r="J37" s="132" t="s">
        <v>297</v>
      </c>
      <c r="K37" s="132"/>
      <c r="L37" s="132" t="s">
        <v>298</v>
      </c>
    </row>
    <row r="38" spans="1:13" ht="14.25" customHeight="1" x14ac:dyDescent="0.25">
      <c r="A38" s="5"/>
      <c r="B38" s="5"/>
      <c r="C38" s="5"/>
      <c r="D38" s="5"/>
      <c r="E38" s="10" t="s">
        <v>299</v>
      </c>
      <c r="F38" s="10"/>
      <c r="G38" s="133"/>
      <c r="H38" s="134">
        <v>24</v>
      </c>
      <c r="I38" s="134">
        <v>13.33</v>
      </c>
      <c r="J38" s="134"/>
      <c r="K38" s="134"/>
      <c r="L38" s="134">
        <f>ROUND(PRODUCT(G38:K38),2)</f>
        <v>319.92</v>
      </c>
      <c r="M38">
        <v>320</v>
      </c>
    </row>
    <row r="39" spans="1:13" ht="14.25" customHeight="1" x14ac:dyDescent="0.25">
      <c r="A39" s="5"/>
      <c r="B39" s="5"/>
      <c r="C39" s="5"/>
      <c r="D39" s="5"/>
      <c r="E39" s="10"/>
      <c r="F39" s="10"/>
      <c r="G39" s="133"/>
      <c r="H39" s="134"/>
      <c r="I39" s="134"/>
      <c r="J39" s="134"/>
      <c r="K39" s="134"/>
      <c r="L39" s="134"/>
    </row>
    <row r="40" spans="1:13" ht="14.25" customHeight="1" x14ac:dyDescent="0.25">
      <c r="A40" s="5"/>
      <c r="B40" s="5"/>
      <c r="C40" s="5"/>
      <c r="D40" s="5"/>
      <c r="E40" s="10"/>
      <c r="F40" s="10"/>
      <c r="G40" s="133"/>
      <c r="H40" s="134"/>
      <c r="I40" s="134"/>
      <c r="J40" s="56"/>
      <c r="K40" s="134"/>
      <c r="L40" s="134"/>
    </row>
    <row r="41" spans="1:13" ht="14.25" customHeight="1" x14ac:dyDescent="0.25">
      <c r="A41" s="5"/>
      <c r="B41" s="5"/>
      <c r="C41" s="5"/>
      <c r="D41" s="5"/>
      <c r="E41" s="146"/>
      <c r="F41" s="146"/>
      <c r="G41" s="133"/>
      <c r="H41" s="134"/>
      <c r="I41" s="134"/>
      <c r="J41" s="56"/>
      <c r="K41" s="134"/>
      <c r="L41" s="134"/>
    </row>
    <row r="42" spans="1:13" ht="14.25" customHeight="1" x14ac:dyDescent="0.25">
      <c r="A42" s="5"/>
      <c r="B42" s="5"/>
      <c r="C42" s="5"/>
      <c r="D42" s="5"/>
      <c r="E42" s="147" t="s">
        <v>298</v>
      </c>
      <c r="F42" s="147"/>
      <c r="G42" s="147"/>
      <c r="H42" s="147"/>
      <c r="I42" s="147"/>
      <c r="J42" s="147"/>
      <c r="K42" s="147"/>
      <c r="L42" s="139">
        <f>ROUND(SUM(L38:L40),2)</f>
        <v>319.92</v>
      </c>
    </row>
    <row r="46" spans="1:13" ht="14.25" customHeight="1" x14ac:dyDescent="0.25">
      <c r="C46" s="140"/>
      <c r="D46" s="140"/>
      <c r="E46" s="140"/>
      <c r="F46" s="140"/>
    </row>
    <row r="47" spans="1:13" ht="14.25" customHeight="1" x14ac:dyDescent="0.25">
      <c r="C47" s="3" t="str">
        <f>+[1]Datos!$B$3</f>
        <v>LUIS MIGUEL SUAZA BAHAMON</v>
      </c>
      <c r="D47" s="3"/>
      <c r="E47" s="3"/>
      <c r="F47" s="3"/>
      <c r="H47" s="25"/>
      <c r="I47" s="25"/>
      <c r="J47" s="25"/>
      <c r="K47" s="25"/>
    </row>
    <row r="48" spans="1:13" ht="14.25" customHeight="1" x14ac:dyDescent="0.25">
      <c r="C48" s="2" t="str">
        <f>+[1]Datos!$B$4</f>
        <v>Contratista</v>
      </c>
      <c r="D48" s="2"/>
      <c r="E48" s="2"/>
      <c r="F48" s="2"/>
    </row>
    <row r="50" spans="1:13" ht="14.2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</row>
    <row r="51" spans="1:13" ht="14.25" customHeight="1" x14ac:dyDescent="0.25">
      <c r="A51" s="128" t="s">
        <v>287</v>
      </c>
      <c r="B51" s="129" t="s">
        <v>8</v>
      </c>
      <c r="C51" s="9" t="s">
        <v>288</v>
      </c>
      <c r="D51" s="8" t="str">
        <f>+[1]Presupuesto!$B$4</f>
        <v>PRELIMINARES</v>
      </c>
      <c r="E51" s="8"/>
      <c r="F51" s="8"/>
      <c r="G51" s="8"/>
      <c r="H51" s="8"/>
      <c r="I51" s="8"/>
      <c r="J51" s="8"/>
      <c r="K51" s="1"/>
      <c r="L51" s="1"/>
    </row>
    <row r="52" spans="1:13" ht="14.25" customHeight="1" x14ac:dyDescent="0.25">
      <c r="A52" s="128" t="s">
        <v>289</v>
      </c>
      <c r="B52" s="129" t="str">
        <f>+[1]Presupuesto!A8</f>
        <v>1.4</v>
      </c>
      <c r="C52" s="9"/>
      <c r="D52" s="7" t="str">
        <f>+[1]Presupuesto!B8</f>
        <v>DESMONTE DE MARCOS Y PUERTAS Y VENTANAS EN CUALQUIER MATERIAL</v>
      </c>
      <c r="E52" s="7"/>
      <c r="F52" s="7"/>
      <c r="G52" s="7"/>
      <c r="H52" s="7"/>
      <c r="I52" s="7"/>
      <c r="J52" s="7"/>
      <c r="K52" s="132" t="s">
        <v>291</v>
      </c>
      <c r="L52" s="129" t="str">
        <f>+[1]Presupuesto!C8</f>
        <v>M2</v>
      </c>
    </row>
    <row r="53" spans="1:13" ht="14.25" customHeight="1" x14ac:dyDescent="0.25">
      <c r="A53" s="6" t="s">
        <v>292</v>
      </c>
      <c r="B53" s="6"/>
      <c r="C53" s="6"/>
      <c r="D53" s="6"/>
      <c r="E53" s="6" t="s">
        <v>293</v>
      </c>
      <c r="F53" s="6"/>
      <c r="G53" s="132" t="s">
        <v>294</v>
      </c>
      <c r="H53" s="132" t="s">
        <v>295</v>
      </c>
      <c r="I53" s="132" t="s">
        <v>296</v>
      </c>
      <c r="J53" s="132" t="s">
        <v>297</v>
      </c>
      <c r="K53" s="132"/>
      <c r="L53" s="132" t="s">
        <v>298</v>
      </c>
    </row>
    <row r="54" spans="1:13" ht="14.25" customHeight="1" x14ac:dyDescent="0.25">
      <c r="A54" s="5"/>
      <c r="B54" s="5"/>
      <c r="C54" s="5"/>
      <c r="D54" s="5"/>
      <c r="E54" s="10" t="s">
        <v>300</v>
      </c>
      <c r="F54" s="10"/>
      <c r="G54" s="133">
        <v>4</v>
      </c>
      <c r="H54" s="134"/>
      <c r="I54" s="134">
        <v>1.78</v>
      </c>
      <c r="J54" s="134">
        <v>1.9</v>
      </c>
      <c r="K54" s="134"/>
      <c r="L54" s="134">
        <f>ROUND(PRODUCT(G54:K54),2)</f>
        <v>13.53</v>
      </c>
      <c r="M54">
        <v>13.5</v>
      </c>
    </row>
    <row r="55" spans="1:13" ht="14.25" customHeight="1" x14ac:dyDescent="0.25">
      <c r="A55" s="5"/>
      <c r="B55" s="5"/>
      <c r="C55" s="5"/>
      <c r="D55" s="5"/>
      <c r="E55" s="10"/>
      <c r="F55" s="10"/>
      <c r="G55" s="133"/>
      <c r="H55" s="134"/>
      <c r="I55" s="134"/>
      <c r="J55" s="134"/>
      <c r="K55" s="134"/>
      <c r="L55" s="134"/>
    </row>
    <row r="56" spans="1:13" ht="14.25" customHeight="1" x14ac:dyDescent="0.25">
      <c r="A56" s="5"/>
      <c r="B56" s="5"/>
      <c r="C56" s="5"/>
      <c r="D56" s="5"/>
      <c r="E56" s="10"/>
      <c r="F56" s="10"/>
      <c r="G56" s="133"/>
      <c r="H56" s="134"/>
      <c r="I56" s="134"/>
      <c r="J56" s="56"/>
      <c r="K56" s="134"/>
      <c r="L56" s="134"/>
    </row>
    <row r="57" spans="1:13" ht="14.25" customHeight="1" x14ac:dyDescent="0.25">
      <c r="A57" s="5"/>
      <c r="B57" s="5"/>
      <c r="C57" s="5"/>
      <c r="D57" s="5"/>
      <c r="E57" s="146"/>
      <c r="F57" s="146"/>
      <c r="G57" s="133"/>
      <c r="H57" s="134"/>
      <c r="I57" s="134"/>
      <c r="J57" s="56"/>
      <c r="K57" s="134"/>
      <c r="L57" s="134"/>
    </row>
    <row r="58" spans="1:13" ht="14.25" customHeight="1" x14ac:dyDescent="0.25">
      <c r="A58" s="5"/>
      <c r="B58" s="5"/>
      <c r="C58" s="5"/>
      <c r="D58" s="5"/>
      <c r="E58" s="147" t="s">
        <v>298</v>
      </c>
      <c r="F58" s="147"/>
      <c r="G58" s="147"/>
      <c r="H58" s="147"/>
      <c r="I58" s="147"/>
      <c r="J58" s="147"/>
      <c r="K58" s="147"/>
      <c r="L58" s="139">
        <f>ROUND(SUM(L54:L56),2)</f>
        <v>13.53</v>
      </c>
    </row>
    <row r="62" spans="1:13" ht="14.25" customHeight="1" x14ac:dyDescent="0.25">
      <c r="C62" s="140"/>
      <c r="D62" s="140"/>
      <c r="E62" s="140"/>
      <c r="F62" s="140"/>
    </row>
    <row r="63" spans="1:13" ht="14.25" customHeight="1" x14ac:dyDescent="0.25">
      <c r="C63" s="3" t="str">
        <f>+[1]Datos!$B$3</f>
        <v>LUIS MIGUEL SUAZA BAHAMON</v>
      </c>
      <c r="D63" s="3"/>
      <c r="E63" s="3"/>
      <c r="F63" s="3"/>
      <c r="H63" s="25"/>
      <c r="I63" s="25"/>
      <c r="J63" s="25"/>
      <c r="K63" s="25"/>
    </row>
    <row r="64" spans="1:13" ht="14.25" customHeight="1" x14ac:dyDescent="0.25">
      <c r="C64" s="2" t="str">
        <f>+[1]Datos!$B$4</f>
        <v>Contratista</v>
      </c>
      <c r="D64" s="2"/>
      <c r="E64" s="2"/>
      <c r="F64" s="2"/>
    </row>
    <row r="66" spans="1:13" ht="14.2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</row>
    <row r="67" spans="1:13" ht="14.25" customHeight="1" x14ac:dyDescent="0.25">
      <c r="A67" s="128" t="s">
        <v>287</v>
      </c>
      <c r="B67" s="129" t="s">
        <v>8</v>
      </c>
      <c r="C67" s="9" t="s">
        <v>288</v>
      </c>
      <c r="D67" s="8" t="str">
        <f>+[1]Presupuesto!$B$4</f>
        <v>PRELIMINARES</v>
      </c>
      <c r="E67" s="8"/>
      <c r="F67" s="8"/>
      <c r="G67" s="8"/>
      <c r="H67" s="8"/>
      <c r="I67" s="8"/>
      <c r="J67" s="8"/>
      <c r="K67" s="1"/>
      <c r="L67" s="1"/>
    </row>
    <row r="68" spans="1:13" ht="14.25" customHeight="1" x14ac:dyDescent="0.25">
      <c r="A68" s="128" t="s">
        <v>289</v>
      </c>
      <c r="B68" s="129" t="str">
        <f>+[1]Presupuesto!A9</f>
        <v>1.5</v>
      </c>
      <c r="C68" s="9"/>
      <c r="D68" s="7" t="str">
        <f>+[1]Presupuesto!B9</f>
        <v>DESMONTE CIELO FALSO EN CUALQUIER MATERIAL</v>
      </c>
      <c r="E68" s="7"/>
      <c r="F68" s="7"/>
      <c r="G68" s="7"/>
      <c r="H68" s="7"/>
      <c r="I68" s="7"/>
      <c r="J68" s="7"/>
      <c r="K68" s="132" t="s">
        <v>291</v>
      </c>
      <c r="L68" s="129" t="str">
        <f>+[1]Presupuesto!C9</f>
        <v>M2</v>
      </c>
    </row>
    <row r="69" spans="1:13" ht="14.25" customHeight="1" x14ac:dyDescent="0.25">
      <c r="A69" s="6" t="s">
        <v>292</v>
      </c>
      <c r="B69" s="6"/>
      <c r="C69" s="6"/>
      <c r="D69" s="6"/>
      <c r="E69" s="6" t="s">
        <v>293</v>
      </c>
      <c r="F69" s="6"/>
      <c r="G69" s="132" t="s">
        <v>294</v>
      </c>
      <c r="H69" s="132" t="s">
        <v>295</v>
      </c>
      <c r="I69" s="132" t="s">
        <v>296</v>
      </c>
      <c r="J69" s="132" t="s">
        <v>297</v>
      </c>
      <c r="K69" s="132"/>
      <c r="L69" s="132" t="s">
        <v>298</v>
      </c>
    </row>
    <row r="70" spans="1:13" ht="14.25" customHeight="1" x14ac:dyDescent="0.25">
      <c r="A70" s="5"/>
      <c r="B70" s="5"/>
      <c r="C70" s="5"/>
      <c r="D70" s="5"/>
      <c r="E70" s="10" t="s">
        <v>299</v>
      </c>
      <c r="F70" s="10"/>
      <c r="G70" s="133"/>
      <c r="H70" s="134">
        <v>6</v>
      </c>
      <c r="I70" s="134">
        <v>7.53</v>
      </c>
      <c r="J70" s="134"/>
      <c r="K70" s="134"/>
      <c r="L70" s="134">
        <f>ROUND(PRODUCT(G70:K70),2)</f>
        <v>45.18</v>
      </c>
      <c r="M70">
        <v>45.18</v>
      </c>
    </row>
    <row r="71" spans="1:13" ht="14.25" customHeight="1" x14ac:dyDescent="0.25">
      <c r="A71" s="5"/>
      <c r="B71" s="5"/>
      <c r="C71" s="5"/>
      <c r="D71" s="5"/>
      <c r="E71" s="10"/>
      <c r="F71" s="10"/>
      <c r="G71" s="133"/>
      <c r="H71" s="134"/>
      <c r="I71" s="134"/>
      <c r="J71" s="134"/>
      <c r="K71" s="134"/>
      <c r="L71" s="134"/>
    </row>
    <row r="72" spans="1:13" ht="14.25" customHeight="1" x14ac:dyDescent="0.25">
      <c r="A72" s="5"/>
      <c r="B72" s="5"/>
      <c r="C72" s="5"/>
      <c r="D72" s="5"/>
      <c r="E72" s="10"/>
      <c r="F72" s="10"/>
      <c r="G72" s="133"/>
      <c r="H72" s="134"/>
      <c r="I72" s="134"/>
      <c r="J72" s="56"/>
      <c r="K72" s="134"/>
      <c r="L72" s="134"/>
    </row>
    <row r="73" spans="1:13" ht="14.25" customHeight="1" x14ac:dyDescent="0.25">
      <c r="A73" s="5"/>
      <c r="B73" s="5"/>
      <c r="C73" s="5"/>
      <c r="D73" s="5"/>
      <c r="E73" s="146"/>
      <c r="F73" s="146"/>
      <c r="G73" s="133"/>
      <c r="H73" s="134"/>
      <c r="I73" s="134"/>
      <c r="J73" s="56"/>
      <c r="K73" s="134"/>
      <c r="L73" s="134"/>
    </row>
    <row r="74" spans="1:13" ht="14.25" customHeight="1" x14ac:dyDescent="0.25">
      <c r="A74" s="5"/>
      <c r="B74" s="5"/>
      <c r="C74" s="5"/>
      <c r="D74" s="5"/>
      <c r="E74" s="147" t="s">
        <v>298</v>
      </c>
      <c r="F74" s="147"/>
      <c r="G74" s="147"/>
      <c r="H74" s="147"/>
      <c r="I74" s="147"/>
      <c r="J74" s="147"/>
      <c r="K74" s="147"/>
      <c r="L74" s="139">
        <f>ROUND(SUM(L70:L72),2)</f>
        <v>45.18</v>
      </c>
    </row>
    <row r="78" spans="1:13" ht="14.25" customHeight="1" x14ac:dyDescent="0.25">
      <c r="C78" s="140"/>
      <c r="D78" s="140"/>
      <c r="E78" s="140"/>
      <c r="F78" s="140"/>
    </row>
    <row r="79" spans="1:13" ht="14.25" customHeight="1" x14ac:dyDescent="0.25">
      <c r="C79" s="3" t="str">
        <f>+[1]Datos!$B$3</f>
        <v>LUIS MIGUEL SUAZA BAHAMON</v>
      </c>
      <c r="D79" s="3"/>
      <c r="E79" s="3"/>
      <c r="F79" s="3"/>
      <c r="H79" s="25"/>
      <c r="I79" s="25"/>
      <c r="J79" s="25"/>
      <c r="K79" s="25"/>
    </row>
    <row r="80" spans="1:13" ht="14.25" customHeight="1" x14ac:dyDescent="0.25">
      <c r="C80" s="2" t="str">
        <f>+[1]Datos!$B$4</f>
        <v>Contratista</v>
      </c>
      <c r="D80" s="2"/>
      <c r="E80" s="2"/>
      <c r="F80" s="2"/>
    </row>
    <row r="81" spans="1:13" ht="16.5" customHeight="1" x14ac:dyDescent="0.25"/>
    <row r="82" spans="1:13" ht="14.2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</row>
    <row r="83" spans="1:13" ht="14.25" customHeight="1" x14ac:dyDescent="0.25">
      <c r="A83" s="128" t="s">
        <v>287</v>
      </c>
      <c r="B83" s="129" t="s">
        <v>8</v>
      </c>
      <c r="C83" s="9" t="s">
        <v>288</v>
      </c>
      <c r="D83" s="8" t="str">
        <f>+[1]Presupuesto!$B$4</f>
        <v>PRELIMINARES</v>
      </c>
      <c r="E83" s="8"/>
      <c r="F83" s="8"/>
      <c r="G83" s="8"/>
      <c r="H83" s="8"/>
      <c r="I83" s="8"/>
      <c r="J83" s="8"/>
      <c r="K83" s="1"/>
      <c r="L83" s="1"/>
    </row>
    <row r="84" spans="1:13" ht="14.25" customHeight="1" x14ac:dyDescent="0.25">
      <c r="A84" s="128" t="s">
        <v>289</v>
      </c>
      <c r="B84" s="129" t="str">
        <f>+[1]Presupuesto!A10</f>
        <v>1.6</v>
      </c>
      <c r="C84" s="9"/>
      <c r="D84" s="7" t="str">
        <f>+[1]Presupuesto!B10</f>
        <v>DESMONTE DE ESTRUCTURA METALICA DE CUBIERTA</v>
      </c>
      <c r="E84" s="7"/>
      <c r="F84" s="7"/>
      <c r="G84" s="7"/>
      <c r="H84" s="7"/>
      <c r="I84" s="7"/>
      <c r="J84" s="7"/>
      <c r="K84" s="132" t="s">
        <v>291</v>
      </c>
      <c r="L84" s="129" t="s">
        <v>12</v>
      </c>
    </row>
    <row r="85" spans="1:13" ht="14.25" customHeight="1" x14ac:dyDescent="0.25">
      <c r="A85" s="6" t="s">
        <v>292</v>
      </c>
      <c r="B85" s="6"/>
      <c r="C85" s="6"/>
      <c r="D85" s="6"/>
      <c r="E85" s="6" t="s">
        <v>293</v>
      </c>
      <c r="F85" s="6"/>
      <c r="G85" s="132" t="s">
        <v>294</v>
      </c>
      <c r="H85" s="132" t="s">
        <v>295</v>
      </c>
      <c r="I85" s="132" t="s">
        <v>296</v>
      </c>
      <c r="J85" s="132" t="s">
        <v>297</v>
      </c>
      <c r="K85" s="132"/>
      <c r="L85" s="132" t="s">
        <v>298</v>
      </c>
    </row>
    <row r="86" spans="1:13" ht="14.25" customHeight="1" x14ac:dyDescent="0.25">
      <c r="A86" s="5"/>
      <c r="B86" s="5"/>
      <c r="C86" s="5"/>
      <c r="D86" s="5"/>
      <c r="E86" s="10" t="s">
        <v>299</v>
      </c>
      <c r="F86" s="10"/>
      <c r="G86" s="133"/>
      <c r="H86" s="134">
        <v>8</v>
      </c>
      <c r="I86" s="134">
        <v>10</v>
      </c>
      <c r="J86" s="134"/>
      <c r="K86" s="134"/>
      <c r="L86" s="134">
        <f>ROUND(PRODUCT(G86:K86),2)</f>
        <v>80</v>
      </c>
      <c r="M86">
        <v>80</v>
      </c>
    </row>
    <row r="87" spans="1:13" ht="14.25" customHeight="1" x14ac:dyDescent="0.25">
      <c r="A87" s="5"/>
      <c r="B87" s="5"/>
      <c r="C87" s="5"/>
      <c r="D87" s="5"/>
      <c r="E87" s="10"/>
      <c r="F87" s="10"/>
      <c r="G87" s="133"/>
      <c r="H87" s="134"/>
      <c r="I87" s="134"/>
      <c r="J87" s="134"/>
      <c r="K87" s="134"/>
      <c r="L87" s="134"/>
    </row>
    <row r="88" spans="1:13" ht="14.25" customHeight="1" x14ac:dyDescent="0.25">
      <c r="A88" s="5"/>
      <c r="B88" s="5"/>
      <c r="C88" s="5"/>
      <c r="D88" s="5"/>
      <c r="E88" s="10"/>
      <c r="F88" s="10"/>
      <c r="G88" s="133"/>
      <c r="H88" s="134"/>
      <c r="I88" s="134"/>
      <c r="J88" s="56"/>
      <c r="K88" s="134"/>
      <c r="L88" s="134"/>
    </row>
    <row r="89" spans="1:13" ht="14.25" customHeight="1" x14ac:dyDescent="0.25">
      <c r="A89" s="5"/>
      <c r="B89" s="5"/>
      <c r="C89" s="5"/>
      <c r="D89" s="5"/>
      <c r="E89" s="146"/>
      <c r="F89" s="146"/>
      <c r="G89" s="133"/>
      <c r="H89" s="134"/>
      <c r="I89" s="134"/>
      <c r="J89" s="56"/>
      <c r="K89" s="134"/>
      <c r="L89" s="134"/>
    </row>
    <row r="90" spans="1:13" ht="14.25" customHeight="1" x14ac:dyDescent="0.25">
      <c r="A90" s="5"/>
      <c r="B90" s="5"/>
      <c r="C90" s="5"/>
      <c r="D90" s="5"/>
      <c r="E90" s="147" t="s">
        <v>298</v>
      </c>
      <c r="F90" s="147"/>
      <c r="G90" s="147"/>
      <c r="H90" s="147"/>
      <c r="I90" s="147"/>
      <c r="J90" s="147"/>
      <c r="K90" s="147"/>
      <c r="L90" s="139">
        <f>ROUND(SUM(L86:L88),2)</f>
        <v>80</v>
      </c>
    </row>
    <row r="95" spans="1:13" ht="14.25" customHeight="1" x14ac:dyDescent="0.25">
      <c r="C95" s="140"/>
      <c r="D95" s="140"/>
      <c r="E95" s="140"/>
      <c r="F95" s="140"/>
    </row>
    <row r="96" spans="1:13" ht="14.25" customHeight="1" x14ac:dyDescent="0.25">
      <c r="C96" s="3" t="str">
        <f>+[1]Datos!$B$3</f>
        <v>LUIS MIGUEL SUAZA BAHAMON</v>
      </c>
      <c r="D96" s="3"/>
      <c r="E96" s="3"/>
      <c r="F96" s="3"/>
      <c r="H96" s="25"/>
      <c r="I96" s="25"/>
      <c r="J96" s="25"/>
      <c r="K96" s="25"/>
    </row>
    <row r="97" spans="1:13" ht="14.25" customHeight="1" x14ac:dyDescent="0.25">
      <c r="C97" s="2" t="str">
        <f>+[1]Datos!$B$4</f>
        <v>Contratista</v>
      </c>
      <c r="D97" s="2"/>
      <c r="E97" s="2"/>
      <c r="F97" s="2"/>
    </row>
    <row r="98" spans="1:13" ht="14.2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</row>
    <row r="99" spans="1:13" ht="14.25" customHeight="1" x14ac:dyDescent="0.25">
      <c r="A99" s="128" t="s">
        <v>287</v>
      </c>
      <c r="B99" s="129" t="s">
        <v>8</v>
      </c>
      <c r="C99" s="9" t="s">
        <v>288</v>
      </c>
      <c r="D99" s="8" t="str">
        <f>+[1]Presupuesto!$B$4</f>
        <v>PRELIMINARES</v>
      </c>
      <c r="E99" s="8"/>
      <c r="F99" s="8"/>
      <c r="G99" s="8"/>
      <c r="H99" s="8"/>
      <c r="I99" s="8"/>
      <c r="J99" s="8"/>
      <c r="K99" s="1"/>
      <c r="L99" s="1"/>
    </row>
    <row r="100" spans="1:13" ht="14.25" customHeight="1" x14ac:dyDescent="0.25">
      <c r="A100" s="128" t="s">
        <v>289</v>
      </c>
      <c r="B100" s="129" t="str">
        <f>+[1]Presupuesto!A11</f>
        <v>1.7</v>
      </c>
      <c r="C100" s="9"/>
      <c r="D100" s="7" t="str">
        <f>+[1]Presupuesto!B11</f>
        <v>DESMONTE DE LUMINARIAS, TABLEROS ELECTRICOS Y APARATOS ELECTRICOS</v>
      </c>
      <c r="E100" s="7"/>
      <c r="F100" s="7"/>
      <c r="G100" s="7"/>
      <c r="H100" s="7"/>
      <c r="I100" s="7"/>
      <c r="J100" s="7"/>
      <c r="K100" s="132" t="s">
        <v>291</v>
      </c>
      <c r="L100" s="129" t="str">
        <f>+[1]Presupuesto!C11</f>
        <v>UND</v>
      </c>
    </row>
    <row r="101" spans="1:13" ht="14.25" customHeight="1" x14ac:dyDescent="0.25">
      <c r="A101" s="6" t="s">
        <v>292</v>
      </c>
      <c r="B101" s="6"/>
      <c r="C101" s="6"/>
      <c r="D101" s="6"/>
      <c r="E101" s="6" t="s">
        <v>293</v>
      </c>
      <c r="F101" s="6"/>
      <c r="G101" s="132" t="s">
        <v>294</v>
      </c>
      <c r="H101" s="132" t="s">
        <v>295</v>
      </c>
      <c r="I101" s="132" t="s">
        <v>296</v>
      </c>
      <c r="J101" s="132" t="s">
        <v>297</v>
      </c>
      <c r="K101" s="132"/>
      <c r="L101" s="132" t="s">
        <v>298</v>
      </c>
    </row>
    <row r="102" spans="1:13" ht="14.25" customHeight="1" x14ac:dyDescent="0.25">
      <c r="A102" s="5"/>
      <c r="B102" s="5"/>
      <c r="C102" s="5"/>
      <c r="D102" s="5"/>
      <c r="E102" s="10" t="s">
        <v>301</v>
      </c>
      <c r="F102" s="10"/>
      <c r="G102" s="133">
        <v>15</v>
      </c>
      <c r="H102" s="134"/>
      <c r="I102" s="134"/>
      <c r="J102" s="134"/>
      <c r="K102" s="134"/>
      <c r="L102" s="134">
        <f>ROUND(PRODUCT(G102:K102),2)</f>
        <v>15</v>
      </c>
      <c r="M102">
        <v>32</v>
      </c>
    </row>
    <row r="103" spans="1:13" ht="14.25" customHeight="1" x14ac:dyDescent="0.25">
      <c r="A103" s="5"/>
      <c r="B103" s="5"/>
      <c r="C103" s="5"/>
      <c r="D103" s="5"/>
      <c r="E103" s="10" t="s">
        <v>302</v>
      </c>
      <c r="F103" s="10"/>
      <c r="G103" s="133">
        <v>2</v>
      </c>
      <c r="H103" s="134"/>
      <c r="I103" s="134"/>
      <c r="J103" s="134"/>
      <c r="K103" s="134"/>
      <c r="L103" s="134">
        <f>ROUND(PRODUCT(G103:K103),2)</f>
        <v>2</v>
      </c>
    </row>
    <row r="104" spans="1:13" ht="14.25" customHeight="1" x14ac:dyDescent="0.25">
      <c r="A104" s="5"/>
      <c r="B104" s="5"/>
      <c r="C104" s="5"/>
      <c r="D104" s="5"/>
      <c r="E104" s="10" t="s">
        <v>303</v>
      </c>
      <c r="F104" s="10"/>
      <c r="G104" s="133">
        <v>15</v>
      </c>
      <c r="H104" s="134"/>
      <c r="I104" s="134"/>
      <c r="J104" s="56"/>
      <c r="K104" s="134"/>
      <c r="L104" s="134">
        <f>ROUND(PRODUCT(G104:K104),2)</f>
        <v>15</v>
      </c>
    </row>
    <row r="105" spans="1:13" ht="14.25" customHeight="1" x14ac:dyDescent="0.25">
      <c r="A105" s="5"/>
      <c r="B105" s="5"/>
      <c r="C105" s="5"/>
      <c r="D105" s="5"/>
      <c r="E105" s="146"/>
      <c r="F105" s="146"/>
      <c r="G105" s="133"/>
      <c r="H105" s="134"/>
      <c r="I105" s="134"/>
      <c r="J105" s="56"/>
      <c r="K105" s="134"/>
      <c r="L105" s="134"/>
    </row>
    <row r="106" spans="1:13" ht="14.25" customHeight="1" x14ac:dyDescent="0.25">
      <c r="A106" s="5"/>
      <c r="B106" s="5"/>
      <c r="C106" s="5"/>
      <c r="D106" s="5"/>
      <c r="E106" s="147" t="s">
        <v>298</v>
      </c>
      <c r="F106" s="147"/>
      <c r="G106" s="147"/>
      <c r="H106" s="147"/>
      <c r="I106" s="147"/>
      <c r="J106" s="147"/>
      <c r="K106" s="147"/>
      <c r="L106" s="139">
        <f>ROUND(SUM(L102:L104),2)</f>
        <v>32</v>
      </c>
    </row>
    <row r="110" spans="1:13" ht="14.25" customHeight="1" x14ac:dyDescent="0.25">
      <c r="C110" s="140"/>
      <c r="D110" s="140"/>
      <c r="E110" s="140"/>
      <c r="F110" s="140"/>
    </row>
    <row r="111" spans="1:13" ht="14.25" customHeight="1" x14ac:dyDescent="0.25">
      <c r="C111" s="3" t="str">
        <f>+[1]Datos!$B$3</f>
        <v>LUIS MIGUEL SUAZA BAHAMON</v>
      </c>
      <c r="D111" s="3"/>
      <c r="E111" s="3"/>
      <c r="F111" s="3"/>
      <c r="H111" s="25"/>
      <c r="I111" s="25"/>
      <c r="J111" s="25"/>
      <c r="K111" s="25"/>
    </row>
    <row r="112" spans="1:13" ht="14.25" customHeight="1" x14ac:dyDescent="0.25">
      <c r="C112" s="2" t="str">
        <f>+[1]Datos!$B$4</f>
        <v>Contratista</v>
      </c>
      <c r="D112" s="2"/>
      <c r="E112" s="2"/>
      <c r="F112" s="2"/>
    </row>
    <row r="115" spans="1:13" ht="14.2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</row>
    <row r="116" spans="1:13" ht="14.25" customHeight="1" x14ac:dyDescent="0.25">
      <c r="A116" s="128" t="s">
        <v>287</v>
      </c>
      <c r="B116" s="129" t="s">
        <v>8</v>
      </c>
      <c r="C116" s="9" t="s">
        <v>288</v>
      </c>
      <c r="D116" s="8" t="str">
        <f>+[1]Presupuesto!$B$4</f>
        <v>PRELIMINARES</v>
      </c>
      <c r="E116" s="8"/>
      <c r="F116" s="8"/>
      <c r="G116" s="8"/>
      <c r="H116" s="8"/>
      <c r="I116" s="8"/>
      <c r="J116" s="8"/>
      <c r="K116" s="1"/>
      <c r="L116" s="1"/>
    </row>
    <row r="117" spans="1:13" ht="30.75" customHeight="1" x14ac:dyDescent="0.25">
      <c r="A117" s="128" t="s">
        <v>289</v>
      </c>
      <c r="B117" s="129" t="str">
        <f>+[1]Presupuesto!A12</f>
        <v>1.8</v>
      </c>
      <c r="C117" s="9"/>
      <c r="D117" s="145" t="str">
        <f>+[1]Presupuesto!B12</f>
        <v>RETIRO DE SOBRANTES, CARGUE, TRANSPORTE Y DISPOSICIÓN FINAL DE ESCOMBROS A SITIO AUTORIZADO</v>
      </c>
      <c r="E117" s="145"/>
      <c r="F117" s="145"/>
      <c r="G117" s="145"/>
      <c r="H117" s="145"/>
      <c r="I117" s="145"/>
      <c r="J117" s="145"/>
      <c r="K117" s="132" t="s">
        <v>291</v>
      </c>
      <c r="L117" s="142" t="str">
        <f>+[1]Presupuesto!C12</f>
        <v>M3</v>
      </c>
    </row>
    <row r="118" spans="1:13" ht="14.25" customHeight="1" x14ac:dyDescent="0.25">
      <c r="A118" s="6" t="s">
        <v>292</v>
      </c>
      <c r="B118" s="6"/>
      <c r="C118" s="6"/>
      <c r="D118" s="6"/>
      <c r="E118" s="6" t="s">
        <v>293</v>
      </c>
      <c r="F118" s="6"/>
      <c r="G118" s="132" t="s">
        <v>294</v>
      </c>
      <c r="H118" s="132" t="s">
        <v>295</v>
      </c>
      <c r="I118" s="132" t="s">
        <v>296</v>
      </c>
      <c r="J118" s="132" t="s">
        <v>304</v>
      </c>
      <c r="K118" s="132" t="s">
        <v>305</v>
      </c>
      <c r="L118" s="132" t="s">
        <v>298</v>
      </c>
    </row>
    <row r="119" spans="1:13" ht="36" customHeight="1" x14ac:dyDescent="0.25">
      <c r="A119" s="5"/>
      <c r="B119" s="5"/>
      <c r="C119" s="5"/>
      <c r="D119" s="5"/>
      <c r="E119" s="148" t="s">
        <v>306</v>
      </c>
      <c r="F119" s="148"/>
      <c r="G119" s="133"/>
      <c r="H119" s="134"/>
      <c r="I119" s="134"/>
      <c r="J119" s="134">
        <f>+L70</f>
        <v>45.18</v>
      </c>
      <c r="K119" s="134">
        <v>0.53</v>
      </c>
      <c r="L119" s="134">
        <f>ROUND(PRODUCT(G119:K119),2)</f>
        <v>23.95</v>
      </c>
      <c r="M119">
        <v>24</v>
      </c>
    </row>
    <row r="120" spans="1:13" ht="14.25" customHeight="1" x14ac:dyDescent="0.25">
      <c r="A120" s="5"/>
      <c r="B120" s="5"/>
      <c r="C120" s="5"/>
      <c r="D120" s="5"/>
      <c r="E120" s="10"/>
      <c r="F120" s="10"/>
      <c r="G120" s="133"/>
      <c r="H120" s="134"/>
      <c r="I120" s="134"/>
      <c r="J120" s="134"/>
      <c r="K120" s="134"/>
      <c r="L120" s="134">
        <f>ROUND(PRODUCT(G120:K120),2)</f>
        <v>0</v>
      </c>
    </row>
    <row r="121" spans="1:13" ht="14.25" customHeight="1" x14ac:dyDescent="0.25">
      <c r="A121" s="5"/>
      <c r="B121" s="5"/>
      <c r="C121" s="5"/>
      <c r="D121" s="5"/>
      <c r="E121" s="10"/>
      <c r="F121" s="10"/>
      <c r="G121" s="133"/>
      <c r="H121" s="134"/>
      <c r="I121" s="134"/>
      <c r="J121" s="56"/>
      <c r="K121" s="134"/>
      <c r="L121" s="134">
        <f>ROUND(PRODUCT(G121:K121),2)</f>
        <v>0</v>
      </c>
    </row>
    <row r="122" spans="1:13" ht="14.25" customHeight="1" x14ac:dyDescent="0.25">
      <c r="A122" s="5"/>
      <c r="B122" s="5"/>
      <c r="C122" s="5"/>
      <c r="D122" s="5"/>
      <c r="E122" s="146"/>
      <c r="F122" s="146"/>
      <c r="G122" s="133"/>
      <c r="H122" s="134"/>
      <c r="I122" s="134"/>
      <c r="J122" s="56"/>
      <c r="K122" s="134"/>
      <c r="L122" s="134"/>
    </row>
    <row r="123" spans="1:13" ht="14.25" customHeight="1" x14ac:dyDescent="0.25">
      <c r="A123" s="5"/>
      <c r="B123" s="5"/>
      <c r="C123" s="5"/>
      <c r="D123" s="5"/>
      <c r="E123" s="147" t="s">
        <v>298</v>
      </c>
      <c r="F123" s="147"/>
      <c r="G123" s="147"/>
      <c r="H123" s="147"/>
      <c r="I123" s="147"/>
      <c r="J123" s="147"/>
      <c r="K123" s="147"/>
      <c r="L123" s="139">
        <f>ROUND(SUM(L119:L121),2)</f>
        <v>23.95</v>
      </c>
    </row>
    <row r="127" spans="1:13" ht="14.25" customHeight="1" x14ac:dyDescent="0.25">
      <c r="C127" s="140"/>
      <c r="D127" s="140"/>
      <c r="E127" s="140"/>
      <c r="F127" s="140"/>
    </row>
    <row r="128" spans="1:13" ht="14.25" customHeight="1" x14ac:dyDescent="0.25">
      <c r="C128" s="3" t="str">
        <f>+[1]Datos!$B$3</f>
        <v>LUIS MIGUEL SUAZA BAHAMON</v>
      </c>
      <c r="D128" s="3"/>
      <c r="E128" s="3"/>
      <c r="F128" s="3"/>
      <c r="H128" s="25"/>
      <c r="I128" s="25"/>
      <c r="J128" s="25"/>
      <c r="K128" s="25"/>
    </row>
    <row r="129" spans="1:13" ht="14.25" customHeight="1" x14ac:dyDescent="0.25">
      <c r="C129" s="2" t="str">
        <f>+[1]Datos!$B$4</f>
        <v>Contratista</v>
      </c>
      <c r="D129" s="2"/>
      <c r="E129" s="2"/>
      <c r="F129" s="2"/>
    </row>
    <row r="132" spans="1:13" ht="14.2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</row>
    <row r="133" spans="1:13" ht="14.25" customHeight="1" x14ac:dyDescent="0.25">
      <c r="A133" s="128" t="s">
        <v>287</v>
      </c>
      <c r="B133" s="143">
        <v>2</v>
      </c>
      <c r="C133" s="9" t="s">
        <v>288</v>
      </c>
      <c r="D133" s="8" t="str">
        <f>+[1]Presupuesto!B13</f>
        <v>CONCRETOS</v>
      </c>
      <c r="E133" s="8"/>
      <c r="F133" s="8"/>
      <c r="G133" s="8"/>
      <c r="H133" s="8"/>
      <c r="I133" s="8"/>
      <c r="J133" s="8"/>
      <c r="K133" s="1"/>
      <c r="L133" s="1"/>
    </row>
    <row r="134" spans="1:13" ht="30.75" customHeight="1" x14ac:dyDescent="0.25">
      <c r="A134" s="128" t="s">
        <v>289</v>
      </c>
      <c r="B134" s="129" t="str">
        <f>+[1]Presupuesto!A14</f>
        <v>2.1</v>
      </c>
      <c r="C134" s="9"/>
      <c r="D134" s="149" t="str">
        <f>+[1]Presupuesto!B14</f>
        <v>ALISTADO PISOS 1:3, E=0.04</v>
      </c>
      <c r="E134" s="149"/>
      <c r="F134" s="149"/>
      <c r="G134" s="149"/>
      <c r="H134" s="149"/>
      <c r="I134" s="149"/>
      <c r="J134" s="149"/>
      <c r="K134" s="132" t="s">
        <v>291</v>
      </c>
      <c r="L134" s="142" t="str">
        <f>+[1]Presupuesto!C14</f>
        <v>M2</v>
      </c>
    </row>
    <row r="135" spans="1:13" ht="14.25" customHeight="1" x14ac:dyDescent="0.25">
      <c r="A135" s="6" t="s">
        <v>292</v>
      </c>
      <c r="B135" s="6"/>
      <c r="C135" s="6"/>
      <c r="D135" s="6"/>
      <c r="E135" s="6" t="s">
        <v>293</v>
      </c>
      <c r="F135" s="6"/>
      <c r="G135" s="132" t="s">
        <v>294</v>
      </c>
      <c r="H135" s="132" t="s">
        <v>295</v>
      </c>
      <c r="I135" s="132" t="s">
        <v>296</v>
      </c>
      <c r="J135" s="132" t="s">
        <v>304</v>
      </c>
      <c r="K135" s="132" t="s">
        <v>305</v>
      </c>
      <c r="L135" s="132" t="s">
        <v>298</v>
      </c>
    </row>
    <row r="136" spans="1:13" ht="14.25" customHeight="1" x14ac:dyDescent="0.25">
      <c r="A136" s="5"/>
      <c r="B136" s="5"/>
      <c r="C136" s="5"/>
      <c r="D136" s="5"/>
      <c r="E136" s="10" t="s">
        <v>307</v>
      </c>
      <c r="F136" s="10"/>
      <c r="G136" s="133"/>
      <c r="H136" s="134">
        <v>8</v>
      </c>
      <c r="I136" s="134">
        <v>4.5</v>
      </c>
      <c r="J136" s="134"/>
      <c r="K136" s="134"/>
      <c r="L136" s="134">
        <f>ROUND(PRODUCT(G136:K136),2)</f>
        <v>36</v>
      </c>
      <c r="M136">
        <v>36</v>
      </c>
    </row>
    <row r="137" spans="1:13" ht="14.25" customHeight="1" x14ac:dyDescent="0.25">
      <c r="A137" s="5"/>
      <c r="B137" s="5"/>
      <c r="C137" s="5"/>
      <c r="D137" s="5"/>
      <c r="E137" s="10"/>
      <c r="F137" s="10"/>
      <c r="G137" s="133"/>
      <c r="H137" s="134"/>
      <c r="I137" s="134"/>
      <c r="J137" s="134"/>
      <c r="K137" s="134"/>
      <c r="L137" s="134">
        <f>ROUND(PRODUCT(G137:K137),2)</f>
        <v>0</v>
      </c>
    </row>
    <row r="138" spans="1:13" ht="14.25" customHeight="1" x14ac:dyDescent="0.25">
      <c r="A138" s="5"/>
      <c r="B138" s="5"/>
      <c r="C138" s="5"/>
      <c r="D138" s="5"/>
      <c r="E138" s="10"/>
      <c r="F138" s="10"/>
      <c r="G138" s="133"/>
      <c r="H138" s="134"/>
      <c r="I138" s="134"/>
      <c r="J138" s="56"/>
      <c r="K138" s="134"/>
      <c r="L138" s="134">
        <f>ROUND(PRODUCT(G138:K138),2)</f>
        <v>0</v>
      </c>
    </row>
    <row r="139" spans="1:13" ht="14.25" customHeight="1" x14ac:dyDescent="0.25">
      <c r="A139" s="5"/>
      <c r="B139" s="5"/>
      <c r="C139" s="5"/>
      <c r="D139" s="5"/>
      <c r="E139" s="146"/>
      <c r="F139" s="146"/>
      <c r="G139" s="133"/>
      <c r="H139" s="134"/>
      <c r="I139" s="134"/>
      <c r="J139" s="56"/>
      <c r="K139" s="134"/>
      <c r="L139" s="134"/>
    </row>
    <row r="140" spans="1:13" ht="14.25" customHeight="1" x14ac:dyDescent="0.25">
      <c r="A140" s="5"/>
      <c r="B140" s="5"/>
      <c r="C140" s="5"/>
      <c r="D140" s="5"/>
      <c r="E140" s="147" t="s">
        <v>298</v>
      </c>
      <c r="F140" s="147"/>
      <c r="G140" s="147"/>
      <c r="H140" s="147"/>
      <c r="I140" s="147"/>
      <c r="J140" s="147"/>
      <c r="K140" s="147"/>
      <c r="L140" s="139">
        <f>ROUND(SUM(L136:L138),2)</f>
        <v>36</v>
      </c>
    </row>
    <row r="144" spans="1:13" ht="14.25" customHeight="1" x14ac:dyDescent="0.25">
      <c r="C144" s="140"/>
      <c r="D144" s="140"/>
      <c r="E144" s="140"/>
      <c r="F144" s="140"/>
    </row>
    <row r="145" spans="1:13" ht="14.25" customHeight="1" x14ac:dyDescent="0.25">
      <c r="C145" s="3" t="str">
        <f>+[1]Datos!$B$3</f>
        <v>LUIS MIGUEL SUAZA BAHAMON</v>
      </c>
      <c r="D145" s="3"/>
      <c r="E145" s="3"/>
      <c r="F145" s="3"/>
      <c r="H145" s="25"/>
      <c r="I145" s="25"/>
      <c r="J145" s="25"/>
      <c r="K145" s="25"/>
    </row>
    <row r="146" spans="1:13" ht="14.25" customHeight="1" x14ac:dyDescent="0.25">
      <c r="C146" s="2" t="str">
        <f>+[1]Datos!$B$4</f>
        <v>Contratista</v>
      </c>
      <c r="D146" s="2"/>
      <c r="E146" s="2"/>
      <c r="F146" s="2"/>
    </row>
    <row r="149" spans="1:13" ht="14.2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</row>
    <row r="150" spans="1:13" ht="14.25" customHeight="1" x14ac:dyDescent="0.25">
      <c r="A150" s="128" t="s">
        <v>287</v>
      </c>
      <c r="B150" s="143">
        <v>3</v>
      </c>
      <c r="C150" s="9" t="s">
        <v>288</v>
      </c>
      <c r="D150" s="8" t="str">
        <f>+[1]Presupuesto!B15</f>
        <v>PISOS, ENCHAPES Y GUARDAESCOBAS</v>
      </c>
      <c r="E150" s="8"/>
      <c r="F150" s="8"/>
      <c r="G150" s="8"/>
      <c r="H150" s="8"/>
      <c r="I150" s="8"/>
      <c r="J150" s="8"/>
      <c r="K150" s="1"/>
      <c r="L150" s="1"/>
    </row>
    <row r="151" spans="1:13" ht="30.75" customHeight="1" x14ac:dyDescent="0.25">
      <c r="A151" s="128" t="s">
        <v>289</v>
      </c>
      <c r="B151" s="129" t="str">
        <f>+[1]Presupuesto!A16</f>
        <v>3.1</v>
      </c>
      <c r="C151" s="9"/>
      <c r="D151" s="149" t="str">
        <f>+[1]Presupuesto!B16</f>
        <v>TABLETA ANTIDESLIZANTE (INCLUYE MORTERO DE PEGA Y BOQUILLA)</v>
      </c>
      <c r="E151" s="149"/>
      <c r="F151" s="149"/>
      <c r="G151" s="149"/>
      <c r="H151" s="149"/>
      <c r="I151" s="149"/>
      <c r="J151" s="149"/>
      <c r="K151" s="132" t="s">
        <v>291</v>
      </c>
      <c r="L151" s="142" t="str">
        <f>+[1]Presupuesto!C16</f>
        <v>M2</v>
      </c>
    </row>
    <row r="152" spans="1:13" ht="14.25" customHeight="1" x14ac:dyDescent="0.25">
      <c r="A152" s="6" t="s">
        <v>292</v>
      </c>
      <c r="B152" s="6"/>
      <c r="C152" s="6"/>
      <c r="D152" s="6"/>
      <c r="E152" s="6" t="s">
        <v>293</v>
      </c>
      <c r="F152" s="6"/>
      <c r="G152" s="132" t="s">
        <v>294</v>
      </c>
      <c r="H152" s="132" t="s">
        <v>295</v>
      </c>
      <c r="I152" s="132" t="s">
        <v>296</v>
      </c>
      <c r="J152" s="132" t="s">
        <v>304</v>
      </c>
      <c r="K152" s="132" t="s">
        <v>305</v>
      </c>
      <c r="L152" s="132" t="s">
        <v>298</v>
      </c>
    </row>
    <row r="153" spans="1:13" ht="14.25" customHeight="1" x14ac:dyDescent="0.25">
      <c r="A153" s="5"/>
      <c r="B153" s="5"/>
      <c r="C153" s="5"/>
      <c r="D153" s="5"/>
      <c r="E153" s="10" t="s">
        <v>307</v>
      </c>
      <c r="F153" s="10"/>
      <c r="G153" s="133"/>
      <c r="H153" s="134">
        <v>8</v>
      </c>
      <c r="I153" s="134">
        <v>4.5</v>
      </c>
      <c r="J153" s="134"/>
      <c r="K153" s="134"/>
      <c r="L153" s="134">
        <f>ROUND(PRODUCT(G153:K153),2)</f>
        <v>36</v>
      </c>
      <c r="M153">
        <v>36</v>
      </c>
    </row>
    <row r="154" spans="1:13" ht="14.25" customHeight="1" x14ac:dyDescent="0.25">
      <c r="A154" s="5"/>
      <c r="B154" s="5"/>
      <c r="C154" s="5"/>
      <c r="D154" s="5"/>
      <c r="E154" s="10"/>
      <c r="F154" s="10"/>
      <c r="G154" s="133"/>
      <c r="H154" s="134"/>
      <c r="I154" s="134"/>
      <c r="J154" s="134"/>
      <c r="K154" s="134"/>
      <c r="L154" s="134">
        <f>ROUND(PRODUCT(G154:K154),2)</f>
        <v>0</v>
      </c>
    </row>
    <row r="155" spans="1:13" ht="14.25" customHeight="1" x14ac:dyDescent="0.25">
      <c r="A155" s="5"/>
      <c r="B155" s="5"/>
      <c r="C155" s="5"/>
      <c r="D155" s="5"/>
      <c r="E155" s="10"/>
      <c r="F155" s="10"/>
      <c r="G155" s="133"/>
      <c r="H155" s="134"/>
      <c r="I155" s="134"/>
      <c r="J155" s="56"/>
      <c r="K155" s="134"/>
      <c r="L155" s="134">
        <f>ROUND(PRODUCT(G155:K155),2)</f>
        <v>0</v>
      </c>
    </row>
    <row r="156" spans="1:13" ht="14.25" customHeight="1" x14ac:dyDescent="0.25">
      <c r="A156" s="5"/>
      <c r="B156" s="5"/>
      <c r="C156" s="5"/>
      <c r="D156" s="5"/>
      <c r="E156" s="146"/>
      <c r="F156" s="146"/>
      <c r="G156" s="133"/>
      <c r="H156" s="134"/>
      <c r="I156" s="134"/>
      <c r="J156" s="56"/>
      <c r="K156" s="134"/>
      <c r="L156" s="134"/>
    </row>
    <row r="157" spans="1:13" ht="14.25" customHeight="1" x14ac:dyDescent="0.25">
      <c r="A157" s="5"/>
      <c r="B157" s="5"/>
      <c r="C157" s="5"/>
      <c r="D157" s="5"/>
      <c r="E157" s="147" t="s">
        <v>298</v>
      </c>
      <c r="F157" s="147"/>
      <c r="G157" s="147"/>
      <c r="H157" s="147"/>
      <c r="I157" s="147"/>
      <c r="J157" s="147"/>
      <c r="K157" s="147"/>
      <c r="L157" s="139">
        <f>ROUND(SUM(L153:L155),2)</f>
        <v>36</v>
      </c>
    </row>
    <row r="161" spans="1:13" ht="14.25" customHeight="1" x14ac:dyDescent="0.25">
      <c r="C161" s="140"/>
      <c r="D161" s="140"/>
      <c r="E161" s="140"/>
      <c r="F161" s="140"/>
    </row>
    <row r="162" spans="1:13" ht="14.25" customHeight="1" x14ac:dyDescent="0.25">
      <c r="C162" s="3" t="str">
        <f>+[1]Datos!$B$3</f>
        <v>LUIS MIGUEL SUAZA BAHAMON</v>
      </c>
      <c r="D162" s="3"/>
      <c r="E162" s="3"/>
      <c r="F162" s="3"/>
      <c r="H162" s="25"/>
      <c r="I162" s="25"/>
      <c r="J162" s="25"/>
      <c r="K162" s="25"/>
    </row>
    <row r="163" spans="1:13" ht="14.25" customHeight="1" x14ac:dyDescent="0.25">
      <c r="C163" s="2" t="str">
        <f>+[1]Datos!$B$4</f>
        <v>Contratista</v>
      </c>
      <c r="D163" s="2"/>
      <c r="E163" s="2"/>
      <c r="F163" s="2"/>
    </row>
    <row r="165" spans="1:13" ht="14.25" customHeight="1" x14ac:dyDescent="0.25">
      <c r="A165" s="128" t="s">
        <v>287</v>
      </c>
      <c r="B165" s="143">
        <v>4</v>
      </c>
      <c r="C165" s="9" t="s">
        <v>288</v>
      </c>
      <c r="D165" s="8" t="str">
        <f>+[1]Presupuesto!$B$17</f>
        <v>PAÑETE Y PINTURA</v>
      </c>
      <c r="E165" s="8"/>
      <c r="F165" s="8"/>
      <c r="G165" s="8"/>
      <c r="H165" s="8"/>
      <c r="I165" s="8"/>
      <c r="J165" s="8"/>
      <c r="K165" s="1"/>
      <c r="L165" s="1"/>
    </row>
    <row r="166" spans="1:13" ht="30.75" customHeight="1" x14ac:dyDescent="0.25">
      <c r="A166" s="128" t="s">
        <v>289</v>
      </c>
      <c r="B166" s="129" t="str">
        <f>+[1]Presupuesto!A18</f>
        <v>4.1</v>
      </c>
      <c r="C166" s="9"/>
      <c r="D166" s="149" t="str">
        <f>+[1]Presupuesto!B18</f>
        <v>PAÑETE EN MUROS</v>
      </c>
      <c r="E166" s="149"/>
      <c r="F166" s="149"/>
      <c r="G166" s="149"/>
      <c r="H166" s="149"/>
      <c r="I166" s="149"/>
      <c r="J166" s="149"/>
      <c r="K166" s="132" t="s">
        <v>291</v>
      </c>
      <c r="L166" s="142" t="str">
        <f>+[1]Presupuesto!C18</f>
        <v>M2</v>
      </c>
    </row>
    <row r="167" spans="1:13" ht="14.25" customHeight="1" x14ac:dyDescent="0.25">
      <c r="A167" s="6" t="s">
        <v>292</v>
      </c>
      <c r="B167" s="6"/>
      <c r="C167" s="6"/>
      <c r="D167" s="6"/>
      <c r="E167" s="6" t="s">
        <v>293</v>
      </c>
      <c r="F167" s="6"/>
      <c r="G167" s="132" t="s">
        <v>294</v>
      </c>
      <c r="H167" s="132" t="s">
        <v>295</v>
      </c>
      <c r="I167" s="132" t="s">
        <v>296</v>
      </c>
      <c r="J167" s="132" t="s">
        <v>297</v>
      </c>
      <c r="K167" s="132" t="s">
        <v>305</v>
      </c>
      <c r="L167" s="132" t="s">
        <v>298</v>
      </c>
    </row>
    <row r="168" spans="1:13" ht="14.25" customHeight="1" x14ac:dyDescent="0.25">
      <c r="A168" s="5"/>
      <c r="B168" s="5"/>
      <c r="C168" s="5"/>
      <c r="D168" s="5"/>
      <c r="E168" s="10" t="s">
        <v>307</v>
      </c>
      <c r="F168" s="10"/>
      <c r="G168" s="133"/>
      <c r="H168" s="134"/>
      <c r="I168" s="134">
        <v>6</v>
      </c>
      <c r="J168" s="144">
        <v>2.8</v>
      </c>
      <c r="K168" s="134"/>
      <c r="L168" s="134">
        <f>ROUND(PRODUCT(G168:K168),2)</f>
        <v>16.8</v>
      </c>
      <c r="M168">
        <v>90</v>
      </c>
    </row>
    <row r="169" spans="1:13" ht="14.25" customHeight="1" x14ac:dyDescent="0.25">
      <c r="A169" s="5"/>
      <c r="B169" s="5"/>
      <c r="C169" s="5"/>
      <c r="D169" s="5"/>
      <c r="E169" s="10"/>
      <c r="F169" s="10"/>
      <c r="G169" s="133"/>
      <c r="H169" s="134"/>
      <c r="I169" s="134">
        <v>8</v>
      </c>
      <c r="J169" s="144">
        <v>2.8</v>
      </c>
      <c r="K169" s="134"/>
      <c r="L169" s="134">
        <f>ROUND(PRODUCT(G169:K169),2)</f>
        <v>22.4</v>
      </c>
    </row>
    <row r="170" spans="1:13" ht="14.25" customHeight="1" x14ac:dyDescent="0.25">
      <c r="A170" s="5"/>
      <c r="B170" s="5"/>
      <c r="C170" s="5"/>
      <c r="D170" s="5"/>
      <c r="E170" s="10"/>
      <c r="F170" s="10"/>
      <c r="G170" s="133"/>
      <c r="H170" s="134"/>
      <c r="I170" s="134">
        <v>11</v>
      </c>
      <c r="J170" s="144">
        <v>2.8</v>
      </c>
      <c r="K170" s="134"/>
      <c r="L170" s="134">
        <f>ROUND(PRODUCT(G170:K170),2)</f>
        <v>30.8</v>
      </c>
    </row>
    <row r="171" spans="1:13" ht="14.25" customHeight="1" x14ac:dyDescent="0.25">
      <c r="A171" s="5"/>
      <c r="B171" s="5"/>
      <c r="C171" s="5"/>
      <c r="D171" s="5"/>
      <c r="E171" s="146"/>
      <c r="F171" s="146"/>
      <c r="G171" s="133"/>
      <c r="H171" s="134"/>
      <c r="I171" s="134">
        <v>7.14</v>
      </c>
      <c r="J171" s="144">
        <v>2.8</v>
      </c>
      <c r="K171" s="134"/>
      <c r="L171" s="134">
        <f>ROUND(PRODUCT(G171:K171),2)</f>
        <v>19.989999999999998</v>
      </c>
    </row>
    <row r="172" spans="1:13" ht="14.25" customHeight="1" x14ac:dyDescent="0.25">
      <c r="A172" s="5"/>
      <c r="B172" s="5"/>
      <c r="C172" s="5"/>
      <c r="D172" s="5"/>
      <c r="E172" s="147" t="s">
        <v>298</v>
      </c>
      <c r="F172" s="147"/>
      <c r="G172" s="147"/>
      <c r="H172" s="147"/>
      <c r="I172" s="147"/>
      <c r="J172" s="147"/>
      <c r="K172" s="147"/>
      <c r="L172" s="139">
        <f>ROUND(SUM(L168:L171),2)</f>
        <v>89.99</v>
      </c>
    </row>
    <row r="176" spans="1:13" ht="14.25" customHeight="1" x14ac:dyDescent="0.25">
      <c r="C176" s="140"/>
      <c r="D176" s="140"/>
      <c r="E176" s="140"/>
      <c r="F176" s="140"/>
    </row>
    <row r="177" spans="1:13" ht="14.25" customHeight="1" x14ac:dyDescent="0.25">
      <c r="C177" s="3" t="str">
        <f>+[1]Datos!$B$3</f>
        <v>LUIS MIGUEL SUAZA BAHAMON</v>
      </c>
      <c r="D177" s="3"/>
      <c r="E177" s="3"/>
      <c r="F177" s="3"/>
      <c r="H177" s="25"/>
      <c r="I177" s="25"/>
      <c r="J177" s="25"/>
      <c r="K177" s="25"/>
    </row>
    <row r="178" spans="1:13" ht="14.25" customHeight="1" x14ac:dyDescent="0.25">
      <c r="C178" s="2" t="str">
        <f>+[1]Datos!$B$4</f>
        <v>Contratista</v>
      </c>
      <c r="D178" s="2"/>
      <c r="E178" s="2"/>
      <c r="F178" s="2"/>
    </row>
    <row r="181" spans="1:13" ht="14.2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</row>
    <row r="182" spans="1:13" ht="14.25" customHeight="1" x14ac:dyDescent="0.25">
      <c r="A182" s="128" t="s">
        <v>287</v>
      </c>
      <c r="B182" s="143">
        <v>4</v>
      </c>
      <c r="C182" s="9" t="s">
        <v>288</v>
      </c>
      <c r="D182" s="8" t="str">
        <f>+[1]Presupuesto!$B$17</f>
        <v>PAÑETE Y PINTURA</v>
      </c>
      <c r="E182" s="8"/>
      <c r="F182" s="8"/>
      <c r="G182" s="8"/>
      <c r="H182" s="8"/>
      <c r="I182" s="8"/>
      <c r="J182" s="8"/>
      <c r="K182" s="1"/>
      <c r="L182" s="1"/>
    </row>
    <row r="183" spans="1:13" ht="30.75" customHeight="1" x14ac:dyDescent="0.25">
      <c r="A183" s="128" t="s">
        <v>289</v>
      </c>
      <c r="B183" s="129" t="str">
        <f>+[1]Presupuesto!A19</f>
        <v>4.2</v>
      </c>
      <c r="C183" s="9"/>
      <c r="D183" s="149" t="str">
        <f>+[1]Presupuesto!B19</f>
        <v>PINTURA EN MUROS VINILO TIPO 1 INCLUYE RESANES</v>
      </c>
      <c r="E183" s="149"/>
      <c r="F183" s="149"/>
      <c r="G183" s="149"/>
      <c r="H183" s="149"/>
      <c r="I183" s="149"/>
      <c r="J183" s="149"/>
      <c r="K183" s="132" t="s">
        <v>291</v>
      </c>
      <c r="L183" s="142" t="str">
        <f>+[1]Presupuesto!C19</f>
        <v>M2</v>
      </c>
    </row>
    <row r="184" spans="1:13" ht="14.25" customHeight="1" x14ac:dyDescent="0.25">
      <c r="A184" s="6" t="s">
        <v>292</v>
      </c>
      <c r="B184" s="6"/>
      <c r="C184" s="6"/>
      <c r="D184" s="6"/>
      <c r="E184" s="6" t="s">
        <v>293</v>
      </c>
      <c r="F184" s="6"/>
      <c r="G184" s="132" t="s">
        <v>294</v>
      </c>
      <c r="H184" s="132" t="s">
        <v>295</v>
      </c>
      <c r="I184" s="132" t="s">
        <v>296</v>
      </c>
      <c r="J184" s="132" t="s">
        <v>297</v>
      </c>
      <c r="K184" s="132" t="s">
        <v>305</v>
      </c>
      <c r="L184" s="132" t="s">
        <v>298</v>
      </c>
    </row>
    <row r="185" spans="1:13" ht="14.25" customHeight="1" x14ac:dyDescent="0.25">
      <c r="A185" s="5"/>
      <c r="B185" s="5"/>
      <c r="C185" s="5"/>
      <c r="D185" s="5"/>
      <c r="E185" s="10" t="s">
        <v>308</v>
      </c>
      <c r="F185" s="10"/>
      <c r="G185" s="133"/>
      <c r="H185" s="134"/>
      <c r="I185" s="134">
        <v>36</v>
      </c>
      <c r="J185" s="144">
        <v>2.8</v>
      </c>
      <c r="K185" s="134"/>
      <c r="L185" s="134">
        <f t="shared" ref="L185:L191" si="0">ROUND(PRODUCT(G185:K185),2)</f>
        <v>100.8</v>
      </c>
      <c r="M185">
        <v>950</v>
      </c>
    </row>
    <row r="186" spans="1:13" ht="14.25" customHeight="1" x14ac:dyDescent="0.25">
      <c r="A186" s="5"/>
      <c r="B186" s="5"/>
      <c r="C186" s="5"/>
      <c r="D186" s="5"/>
      <c r="E186" s="10"/>
      <c r="F186" s="10"/>
      <c r="G186" s="133"/>
      <c r="H186" s="134"/>
      <c r="I186" s="134">
        <v>38</v>
      </c>
      <c r="J186" s="144">
        <v>2.8</v>
      </c>
      <c r="K186" s="134"/>
      <c r="L186" s="134">
        <f t="shared" si="0"/>
        <v>106.4</v>
      </c>
    </row>
    <row r="187" spans="1:13" ht="14.25" customHeight="1" x14ac:dyDescent="0.25">
      <c r="A187" s="5"/>
      <c r="B187" s="5"/>
      <c r="C187" s="5"/>
      <c r="D187" s="5"/>
      <c r="E187" s="10"/>
      <c r="F187" s="10"/>
      <c r="G187" s="133"/>
      <c r="H187" s="134"/>
      <c r="I187" s="134">
        <v>41</v>
      </c>
      <c r="J187" s="144">
        <v>2.8</v>
      </c>
      <c r="K187" s="134"/>
      <c r="L187" s="134">
        <f t="shared" si="0"/>
        <v>114.8</v>
      </c>
    </row>
    <row r="188" spans="1:13" ht="14.25" customHeight="1" x14ac:dyDescent="0.25">
      <c r="A188" s="5"/>
      <c r="B188" s="5"/>
      <c r="C188" s="5"/>
      <c r="D188" s="5"/>
      <c r="E188" s="146"/>
      <c r="F188" s="146"/>
      <c r="G188" s="133"/>
      <c r="H188" s="134"/>
      <c r="I188" s="134">
        <v>54</v>
      </c>
      <c r="J188" s="144">
        <v>2.8</v>
      </c>
      <c r="K188" s="134"/>
      <c r="L188" s="134">
        <f t="shared" si="0"/>
        <v>151.19999999999999</v>
      </c>
    </row>
    <row r="189" spans="1:13" ht="14.25" customHeight="1" x14ac:dyDescent="0.25">
      <c r="A189" s="5"/>
      <c r="B189" s="5"/>
      <c r="C189" s="5"/>
      <c r="D189" s="5"/>
      <c r="E189" s="146"/>
      <c r="F189" s="146"/>
      <c r="G189" s="133"/>
      <c r="H189" s="134"/>
      <c r="I189" s="134">
        <v>84</v>
      </c>
      <c r="J189" s="144">
        <v>2.8</v>
      </c>
      <c r="K189" s="134"/>
      <c r="L189" s="134">
        <f t="shared" si="0"/>
        <v>235.2</v>
      </c>
    </row>
    <row r="190" spans="1:13" ht="14.25" customHeight="1" x14ac:dyDescent="0.25">
      <c r="A190" s="5"/>
      <c r="B190" s="5"/>
      <c r="C190" s="5"/>
      <c r="D190" s="5"/>
      <c r="E190" s="146"/>
      <c r="F190" s="146"/>
      <c r="G190" s="133"/>
      <c r="H190" s="134"/>
      <c r="I190" s="134">
        <v>50.29</v>
      </c>
      <c r="J190" s="144">
        <v>2.8</v>
      </c>
      <c r="K190" s="134"/>
      <c r="L190" s="134">
        <f t="shared" si="0"/>
        <v>140.81</v>
      </c>
    </row>
    <row r="191" spans="1:13" ht="14.25" customHeight="1" x14ac:dyDescent="0.25">
      <c r="A191" s="5"/>
      <c r="B191" s="5"/>
      <c r="C191" s="5"/>
      <c r="D191" s="5"/>
      <c r="E191" s="146"/>
      <c r="F191" s="146"/>
      <c r="G191" s="133"/>
      <c r="H191" s="134"/>
      <c r="I191" s="134">
        <v>36</v>
      </c>
      <c r="J191" s="144">
        <v>2.8</v>
      </c>
      <c r="K191" s="134"/>
      <c r="L191" s="134">
        <f t="shared" si="0"/>
        <v>100.8</v>
      </c>
    </row>
    <row r="192" spans="1:13" ht="14.25" customHeight="1" x14ac:dyDescent="0.25">
      <c r="A192" s="5"/>
      <c r="B192" s="5"/>
      <c r="C192" s="5"/>
      <c r="D192" s="5"/>
      <c r="E192" s="147" t="s">
        <v>298</v>
      </c>
      <c r="F192" s="147"/>
      <c r="G192" s="147"/>
      <c r="H192" s="147"/>
      <c r="I192" s="147"/>
      <c r="J192" s="147"/>
      <c r="K192" s="147"/>
      <c r="L192" s="139">
        <f>ROUND(SUM(L185:L191),2)</f>
        <v>950.01</v>
      </c>
    </row>
    <row r="196" spans="1:13" ht="14.25" customHeight="1" x14ac:dyDescent="0.25">
      <c r="C196" s="140"/>
      <c r="D196" s="140"/>
      <c r="E196" s="140"/>
      <c r="F196" s="140"/>
    </row>
    <row r="197" spans="1:13" ht="14.25" customHeight="1" x14ac:dyDescent="0.25">
      <c r="C197" s="3" t="str">
        <f>+[1]Datos!$B$3</f>
        <v>LUIS MIGUEL SUAZA BAHAMON</v>
      </c>
      <c r="D197" s="3"/>
      <c r="E197" s="3"/>
      <c r="F197" s="3"/>
      <c r="H197" s="25"/>
      <c r="I197" s="25"/>
      <c r="J197" s="25"/>
      <c r="K197" s="25"/>
    </row>
    <row r="198" spans="1:13" ht="14.25" customHeight="1" x14ac:dyDescent="0.25">
      <c r="C198" s="2" t="str">
        <f>+[1]Datos!$B$4</f>
        <v>Contratista</v>
      </c>
      <c r="D198" s="2"/>
      <c r="E198" s="2"/>
      <c r="F198" s="2"/>
    </row>
    <row r="202" spans="1:13" ht="14.2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</row>
    <row r="203" spans="1:13" ht="14.25" customHeight="1" x14ac:dyDescent="0.25">
      <c r="A203" s="128" t="s">
        <v>287</v>
      </c>
      <c r="B203" s="143">
        <v>4</v>
      </c>
      <c r="C203" s="9" t="s">
        <v>288</v>
      </c>
      <c r="D203" s="8" t="str">
        <f>+[1]Presupuesto!$B$17</f>
        <v>PAÑETE Y PINTURA</v>
      </c>
      <c r="E203" s="8"/>
      <c r="F203" s="8"/>
      <c r="G203" s="8"/>
      <c r="H203" s="8"/>
      <c r="I203" s="8"/>
      <c r="J203" s="8"/>
      <c r="K203" s="1"/>
      <c r="L203" s="1"/>
    </row>
    <row r="204" spans="1:13" ht="72" customHeight="1" x14ac:dyDescent="0.25">
      <c r="A204" s="128" t="s">
        <v>289</v>
      </c>
      <c r="B204" s="129" t="str">
        <f>+[1]Presupuesto!A20</f>
        <v>4.3</v>
      </c>
      <c r="C204" s="9"/>
      <c r="D204" s="150" t="str">
        <f>+[1]Presupuesto!B20</f>
        <v>ASEO DE MUROS MEDIANTE LAVADO CON AGUA A PRESION (HIDROLAVADORA) E IMPLEMENTACION DE DETERGENTE BIODEGRADABLE Y GRATAS (CEPILLO)Y CUALQUIER OTRA ACTIVIDAD NECESARIA PARA GARANTIZAR LA ENTREGA EN TOTAL LIMPIEZA DE LA ZONA INCLUYE ANDAMIOS Y TODO LO NECESARIO PARA SU CORRECTA EJECUCION.</v>
      </c>
      <c r="E204" s="150"/>
      <c r="F204" s="150"/>
      <c r="G204" s="150"/>
      <c r="H204" s="150"/>
      <c r="I204" s="150"/>
      <c r="J204" s="150"/>
      <c r="K204" s="132" t="s">
        <v>291</v>
      </c>
      <c r="L204" s="142" t="str">
        <f>+[1]Presupuesto!C20</f>
        <v>M2</v>
      </c>
    </row>
    <row r="205" spans="1:13" ht="14.25" customHeight="1" x14ac:dyDescent="0.25">
      <c r="A205" s="6" t="s">
        <v>292</v>
      </c>
      <c r="B205" s="6"/>
      <c r="C205" s="6"/>
      <c r="D205" s="6"/>
      <c r="E205" s="6" t="s">
        <v>293</v>
      </c>
      <c r="F205" s="6"/>
      <c r="G205" s="132" t="s">
        <v>294</v>
      </c>
      <c r="H205" s="132" t="s">
        <v>295</v>
      </c>
      <c r="I205" s="132" t="s">
        <v>296</v>
      </c>
      <c r="J205" s="132" t="s">
        <v>297</v>
      </c>
      <c r="K205" s="132" t="s">
        <v>305</v>
      </c>
      <c r="L205" s="132" t="s">
        <v>298</v>
      </c>
    </row>
    <row r="206" spans="1:13" ht="14.25" customHeight="1" x14ac:dyDescent="0.25">
      <c r="A206" s="5"/>
      <c r="B206" s="5"/>
      <c r="C206" s="5"/>
      <c r="D206" s="5"/>
      <c r="E206" s="10" t="s">
        <v>308</v>
      </c>
      <c r="F206" s="10"/>
      <c r="G206" s="133"/>
      <c r="H206" s="134"/>
      <c r="I206" s="134">
        <v>36</v>
      </c>
      <c r="J206" s="144">
        <v>2.8</v>
      </c>
      <c r="K206" s="134"/>
      <c r="L206" s="134">
        <f t="shared" ref="L206:L212" si="1">ROUND(PRODUCT(G206:K206),2)</f>
        <v>100.8</v>
      </c>
      <c r="M206">
        <v>950</v>
      </c>
    </row>
    <row r="207" spans="1:13" ht="14.25" customHeight="1" x14ac:dyDescent="0.25">
      <c r="A207" s="5"/>
      <c r="B207" s="5"/>
      <c r="C207" s="5"/>
      <c r="D207" s="5"/>
      <c r="E207" s="10"/>
      <c r="F207" s="10"/>
      <c r="G207" s="133"/>
      <c r="H207" s="134"/>
      <c r="I207" s="134">
        <v>38</v>
      </c>
      <c r="J207" s="144">
        <v>2.8</v>
      </c>
      <c r="K207" s="134"/>
      <c r="L207" s="134">
        <f t="shared" si="1"/>
        <v>106.4</v>
      </c>
    </row>
    <row r="208" spans="1:13" ht="14.25" customHeight="1" x14ac:dyDescent="0.25">
      <c r="A208" s="5"/>
      <c r="B208" s="5"/>
      <c r="C208" s="5"/>
      <c r="D208" s="5"/>
      <c r="E208" s="10"/>
      <c r="F208" s="10"/>
      <c r="G208" s="133"/>
      <c r="H208" s="134"/>
      <c r="I208" s="134">
        <v>41</v>
      </c>
      <c r="J208" s="144">
        <v>2.8</v>
      </c>
      <c r="K208" s="134"/>
      <c r="L208" s="134">
        <f t="shared" si="1"/>
        <v>114.8</v>
      </c>
    </row>
    <row r="209" spans="1:12" ht="14.25" customHeight="1" x14ac:dyDescent="0.25">
      <c r="A209" s="5"/>
      <c r="B209" s="5"/>
      <c r="C209" s="5"/>
      <c r="D209" s="5"/>
      <c r="E209" s="146"/>
      <c r="F209" s="146"/>
      <c r="G209" s="133"/>
      <c r="H209" s="134"/>
      <c r="I209" s="134">
        <v>54</v>
      </c>
      <c r="J209" s="144">
        <v>2.8</v>
      </c>
      <c r="K209" s="134"/>
      <c r="L209" s="134">
        <f t="shared" si="1"/>
        <v>151.19999999999999</v>
      </c>
    </row>
    <row r="210" spans="1:12" ht="14.25" customHeight="1" x14ac:dyDescent="0.25">
      <c r="A210" s="5"/>
      <c r="B210" s="5"/>
      <c r="C210" s="5"/>
      <c r="D210" s="5"/>
      <c r="E210" s="146"/>
      <c r="F210" s="146"/>
      <c r="G210" s="133"/>
      <c r="H210" s="134"/>
      <c r="I210" s="134">
        <v>84</v>
      </c>
      <c r="J210" s="144">
        <v>2.8</v>
      </c>
      <c r="K210" s="134"/>
      <c r="L210" s="134">
        <f t="shared" si="1"/>
        <v>235.2</v>
      </c>
    </row>
    <row r="211" spans="1:12" ht="14.25" customHeight="1" x14ac:dyDescent="0.25">
      <c r="A211" s="5"/>
      <c r="B211" s="5"/>
      <c r="C211" s="5"/>
      <c r="D211" s="5"/>
      <c r="E211" s="146"/>
      <c r="F211" s="146"/>
      <c r="G211" s="133"/>
      <c r="H211" s="134"/>
      <c r="I211" s="134">
        <v>50.29</v>
      </c>
      <c r="J211" s="144">
        <v>2.8</v>
      </c>
      <c r="K211" s="134"/>
      <c r="L211" s="134">
        <f t="shared" si="1"/>
        <v>140.81</v>
      </c>
    </row>
    <row r="212" spans="1:12" ht="14.25" customHeight="1" x14ac:dyDescent="0.25">
      <c r="A212" s="5"/>
      <c r="B212" s="5"/>
      <c r="C212" s="5"/>
      <c r="D212" s="5"/>
      <c r="E212" s="146"/>
      <c r="F212" s="146"/>
      <c r="G212" s="133"/>
      <c r="H212" s="134"/>
      <c r="I212" s="134">
        <v>36</v>
      </c>
      <c r="J212" s="144">
        <v>2.8</v>
      </c>
      <c r="K212" s="134"/>
      <c r="L212" s="134">
        <f t="shared" si="1"/>
        <v>100.8</v>
      </c>
    </row>
    <row r="213" spans="1:12" ht="14.25" customHeight="1" x14ac:dyDescent="0.25">
      <c r="A213" s="5"/>
      <c r="B213" s="5"/>
      <c r="C213" s="5"/>
      <c r="D213" s="5"/>
      <c r="E213" s="147" t="s">
        <v>298</v>
      </c>
      <c r="F213" s="147"/>
      <c r="G213" s="147"/>
      <c r="H213" s="147"/>
      <c r="I213" s="147"/>
      <c r="J213" s="147"/>
      <c r="K213" s="147"/>
      <c r="L213" s="139">
        <f>ROUND(SUM(L206:L212),2)</f>
        <v>950.01</v>
      </c>
    </row>
    <row r="217" spans="1:12" ht="14.25" customHeight="1" x14ac:dyDescent="0.25">
      <c r="C217" s="140"/>
      <c r="D217" s="140"/>
      <c r="E217" s="140"/>
      <c r="F217" s="140"/>
    </row>
    <row r="218" spans="1:12" ht="14.25" customHeight="1" x14ac:dyDescent="0.25">
      <c r="C218" s="3" t="str">
        <f>+[1]Datos!$B$3</f>
        <v>LUIS MIGUEL SUAZA BAHAMON</v>
      </c>
      <c r="D218" s="3"/>
      <c r="E218" s="3"/>
      <c r="F218" s="3"/>
      <c r="H218" s="25"/>
      <c r="I218" s="25"/>
      <c r="J218" s="25"/>
      <c r="K218" s="25"/>
    </row>
    <row r="219" spans="1:12" ht="14.25" customHeight="1" x14ac:dyDescent="0.25">
      <c r="C219" s="2" t="str">
        <f>+[1]Datos!$B$4</f>
        <v>Contratista</v>
      </c>
      <c r="D219" s="2"/>
      <c r="E219" s="2"/>
      <c r="F219" s="2"/>
    </row>
    <row r="222" spans="1:12" ht="14.2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</row>
    <row r="223" spans="1:12" ht="14.25" customHeight="1" x14ac:dyDescent="0.25">
      <c r="A223" s="128" t="s">
        <v>287</v>
      </c>
      <c r="B223" s="143">
        <v>5</v>
      </c>
      <c r="C223" s="9" t="s">
        <v>288</v>
      </c>
      <c r="D223" s="8" t="str">
        <f>+[1]Presupuesto!$B$21</f>
        <v>CARPINTERIA METALICA</v>
      </c>
      <c r="E223" s="8"/>
      <c r="F223" s="8"/>
      <c r="G223" s="8"/>
      <c r="H223" s="8"/>
      <c r="I223" s="8"/>
      <c r="J223" s="8"/>
      <c r="K223" s="1"/>
      <c r="L223" s="1"/>
    </row>
    <row r="224" spans="1:12" ht="27.75" customHeight="1" x14ac:dyDescent="0.25">
      <c r="A224" s="128" t="s">
        <v>289</v>
      </c>
      <c r="B224" s="144" t="str">
        <f>+[1]Presupuesto!A22</f>
        <v>5.1</v>
      </c>
      <c r="C224" s="9"/>
      <c r="D224" s="151" t="str">
        <f>+[1]Presupuesto!B22</f>
        <v>MARCOS PUERTAS LAMINA C.R. C18 - B=80 CM (ANTICORROSIVO - ESMALTE)</v>
      </c>
      <c r="E224" s="151"/>
      <c r="F224" s="151"/>
      <c r="G224" s="151"/>
      <c r="H224" s="151"/>
      <c r="I224" s="151"/>
      <c r="J224" s="151"/>
      <c r="K224" s="132" t="s">
        <v>291</v>
      </c>
      <c r="L224" s="142" t="str">
        <f>+[1]Presupuesto!C22</f>
        <v>UND</v>
      </c>
    </row>
    <row r="225" spans="1:12" ht="14.25" customHeight="1" x14ac:dyDescent="0.25">
      <c r="A225" s="6" t="s">
        <v>292</v>
      </c>
      <c r="B225" s="6"/>
      <c r="C225" s="6"/>
      <c r="D225" s="6"/>
      <c r="E225" s="6" t="s">
        <v>293</v>
      </c>
      <c r="F225" s="6"/>
      <c r="G225" s="132" t="s">
        <v>294</v>
      </c>
      <c r="H225" s="132" t="s">
        <v>295</v>
      </c>
      <c r="I225" s="132" t="s">
        <v>296</v>
      </c>
      <c r="J225" s="132" t="s">
        <v>297</v>
      </c>
      <c r="K225" s="132" t="s">
        <v>305</v>
      </c>
      <c r="L225" s="132" t="s">
        <v>298</v>
      </c>
    </row>
    <row r="226" spans="1:12" ht="14.25" customHeight="1" x14ac:dyDescent="0.25">
      <c r="A226" s="5"/>
      <c r="B226" s="5"/>
      <c r="C226" s="5"/>
      <c r="D226" s="5"/>
      <c r="E226" s="10" t="s">
        <v>308</v>
      </c>
      <c r="F226" s="10"/>
      <c r="G226" s="133">
        <v>3</v>
      </c>
      <c r="H226" s="134"/>
      <c r="I226" s="134"/>
      <c r="J226" s="144"/>
      <c r="K226" s="134"/>
      <c r="L226" s="134">
        <f t="shared" ref="L226:L232" si="2">ROUND(PRODUCT(G226:K226),2)</f>
        <v>3</v>
      </c>
    </row>
    <row r="227" spans="1:12" ht="14.25" customHeight="1" x14ac:dyDescent="0.25">
      <c r="A227" s="5"/>
      <c r="B227" s="5"/>
      <c r="C227" s="5"/>
      <c r="D227" s="5"/>
      <c r="E227" s="10"/>
      <c r="F227" s="10"/>
      <c r="G227" s="133"/>
      <c r="H227" s="134"/>
      <c r="I227" s="134"/>
      <c r="J227" s="144"/>
      <c r="K227" s="134"/>
      <c r="L227" s="134">
        <f t="shared" si="2"/>
        <v>0</v>
      </c>
    </row>
    <row r="228" spans="1:12" ht="14.25" customHeight="1" x14ac:dyDescent="0.25">
      <c r="A228" s="5"/>
      <c r="B228" s="5"/>
      <c r="C228" s="5"/>
      <c r="D228" s="5"/>
      <c r="E228" s="10"/>
      <c r="F228" s="10"/>
      <c r="G228" s="133"/>
      <c r="H228" s="134"/>
      <c r="I228" s="134"/>
      <c r="J228" s="144"/>
      <c r="K228" s="134"/>
      <c r="L228" s="134">
        <f t="shared" si="2"/>
        <v>0</v>
      </c>
    </row>
    <row r="229" spans="1:12" ht="14.25" customHeight="1" x14ac:dyDescent="0.25">
      <c r="A229" s="5"/>
      <c r="B229" s="5"/>
      <c r="C229" s="5"/>
      <c r="D229" s="5"/>
      <c r="E229" s="146"/>
      <c r="F229" s="146"/>
      <c r="G229" s="133"/>
      <c r="H229" s="134"/>
      <c r="I229" s="134"/>
      <c r="J229" s="144"/>
      <c r="K229" s="134"/>
      <c r="L229" s="134">
        <f t="shared" si="2"/>
        <v>0</v>
      </c>
    </row>
    <row r="230" spans="1:12" ht="14.25" customHeight="1" x14ac:dyDescent="0.25">
      <c r="A230" s="5"/>
      <c r="B230" s="5"/>
      <c r="C230" s="5"/>
      <c r="D230" s="5"/>
      <c r="E230" s="146"/>
      <c r="F230" s="146"/>
      <c r="G230" s="133"/>
      <c r="H230" s="134"/>
      <c r="I230" s="134"/>
      <c r="J230" s="144"/>
      <c r="K230" s="134"/>
      <c r="L230" s="134">
        <f t="shared" si="2"/>
        <v>0</v>
      </c>
    </row>
    <row r="231" spans="1:12" ht="14.25" customHeight="1" x14ac:dyDescent="0.25">
      <c r="A231" s="5"/>
      <c r="B231" s="5"/>
      <c r="C231" s="5"/>
      <c r="D231" s="5"/>
      <c r="E231" s="146"/>
      <c r="F231" s="146"/>
      <c r="G231" s="133"/>
      <c r="H231" s="134"/>
      <c r="I231" s="134"/>
      <c r="J231" s="144"/>
      <c r="K231" s="134"/>
      <c r="L231" s="134">
        <f t="shared" si="2"/>
        <v>0</v>
      </c>
    </row>
    <row r="232" spans="1:12" ht="14.25" customHeight="1" x14ac:dyDescent="0.25">
      <c r="A232" s="5"/>
      <c r="B232" s="5"/>
      <c r="C232" s="5"/>
      <c r="D232" s="5"/>
      <c r="E232" s="146"/>
      <c r="F232" s="146"/>
      <c r="G232" s="133"/>
      <c r="H232" s="134"/>
      <c r="I232" s="134"/>
      <c r="J232" s="144"/>
      <c r="K232" s="134"/>
      <c r="L232" s="134">
        <f t="shared" si="2"/>
        <v>0</v>
      </c>
    </row>
    <row r="233" spans="1:12" ht="14.25" customHeight="1" x14ac:dyDescent="0.25">
      <c r="A233" s="5"/>
      <c r="B233" s="5"/>
      <c r="C233" s="5"/>
      <c r="D233" s="5"/>
      <c r="E233" s="147" t="s">
        <v>298</v>
      </c>
      <c r="F233" s="147"/>
      <c r="G233" s="147"/>
      <c r="H233" s="147"/>
      <c r="I233" s="147"/>
      <c r="J233" s="147"/>
      <c r="K233" s="147"/>
      <c r="L233" s="139">
        <f>ROUND(SUM(L226:L232),2)</f>
        <v>3</v>
      </c>
    </row>
    <row r="237" spans="1:12" ht="14.25" customHeight="1" x14ac:dyDescent="0.25">
      <c r="C237" s="140"/>
      <c r="D237" s="140"/>
      <c r="E237" s="140"/>
      <c r="F237" s="140"/>
    </row>
    <row r="238" spans="1:12" ht="14.25" customHeight="1" x14ac:dyDescent="0.25">
      <c r="C238" s="3" t="str">
        <f>+[1]Datos!$B$3</f>
        <v>LUIS MIGUEL SUAZA BAHAMON</v>
      </c>
      <c r="D238" s="3"/>
      <c r="E238" s="3"/>
      <c r="F238" s="3"/>
      <c r="H238" s="25"/>
      <c r="I238" s="25"/>
      <c r="J238" s="25"/>
      <c r="K238" s="25"/>
    </row>
    <row r="239" spans="1:12" ht="14.25" customHeight="1" x14ac:dyDescent="0.25">
      <c r="C239" s="2" t="str">
        <f>+[1]Datos!$B$4</f>
        <v>Contratista</v>
      </c>
      <c r="D239" s="2"/>
      <c r="E239" s="2"/>
      <c r="F239" s="2"/>
    </row>
    <row r="241" spans="1:12" ht="14.2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</row>
    <row r="242" spans="1:12" ht="14.25" customHeight="1" x14ac:dyDescent="0.25">
      <c r="A242" s="128" t="s">
        <v>287</v>
      </c>
      <c r="B242" s="143">
        <v>5</v>
      </c>
      <c r="C242" s="9" t="s">
        <v>288</v>
      </c>
      <c r="D242" s="8" t="str">
        <f>+[1]Presupuesto!$B$21</f>
        <v>CARPINTERIA METALICA</v>
      </c>
      <c r="E242" s="8"/>
      <c r="F242" s="8"/>
      <c r="G242" s="8"/>
      <c r="H242" s="8"/>
      <c r="I242" s="8"/>
      <c r="J242" s="8"/>
      <c r="K242" s="1"/>
      <c r="L242" s="1"/>
    </row>
    <row r="243" spans="1:12" ht="43.5" customHeight="1" x14ac:dyDescent="0.25">
      <c r="A243" s="128" t="s">
        <v>289</v>
      </c>
      <c r="B243" s="144" t="str">
        <f>+[1]Presupuesto!A23</f>
        <v>5.2</v>
      </c>
      <c r="C243" s="9"/>
      <c r="D243" s="151" t="str">
        <f>+[1]Presupuesto!B23</f>
        <v>MALLA BAJO CUBIERTA EN ESTRUCTURA METÁLICA CON MARCOS DOBLES DE ANGULO METÁLICO 6M X 2" X 1/4" CON SOLDADURA CERTIFICADA, MALLA INTERIOR EN ACERO EXPANDIDA DE MENOS DE MÁXIMO 1 PULGADA DE APERTURA CON FIJACIÓN INTERIOR</v>
      </c>
      <c r="E243" s="151"/>
      <c r="F243" s="151"/>
      <c r="G243" s="151"/>
      <c r="H243" s="151"/>
      <c r="I243" s="151"/>
      <c r="J243" s="151"/>
      <c r="K243" s="132" t="s">
        <v>291</v>
      </c>
      <c r="L243" s="142" t="str">
        <f>+[1]Presupuesto!C23</f>
        <v>M2</v>
      </c>
    </row>
    <row r="244" spans="1:12" ht="14.25" customHeight="1" x14ac:dyDescent="0.25">
      <c r="A244" s="6" t="s">
        <v>292</v>
      </c>
      <c r="B244" s="6"/>
      <c r="C244" s="6"/>
      <c r="D244" s="6"/>
      <c r="E244" s="6" t="s">
        <v>293</v>
      </c>
      <c r="F244" s="6"/>
      <c r="G244" s="132" t="s">
        <v>294</v>
      </c>
      <c r="H244" s="132" t="s">
        <v>295</v>
      </c>
      <c r="I244" s="132" t="s">
        <v>296</v>
      </c>
      <c r="J244" s="132" t="s">
        <v>297</v>
      </c>
      <c r="K244" s="132" t="s">
        <v>305</v>
      </c>
      <c r="L244" s="132" t="s">
        <v>298</v>
      </c>
    </row>
    <row r="245" spans="1:12" ht="14.25" customHeight="1" x14ac:dyDescent="0.25">
      <c r="A245" s="5"/>
      <c r="B245" s="5"/>
      <c r="C245" s="5"/>
      <c r="D245" s="5"/>
      <c r="E245" s="10" t="s">
        <v>299</v>
      </c>
      <c r="F245" s="10"/>
      <c r="G245" s="133"/>
      <c r="H245" s="134">
        <v>22.5</v>
      </c>
      <c r="I245" s="134">
        <v>8</v>
      </c>
      <c r="J245" s="144"/>
      <c r="K245" s="134"/>
      <c r="L245" s="134">
        <f t="shared" ref="L245:L251" si="3">ROUND(PRODUCT(G245:K245),2)</f>
        <v>180</v>
      </c>
    </row>
    <row r="246" spans="1:12" ht="14.25" customHeight="1" x14ac:dyDescent="0.25">
      <c r="A246" s="5"/>
      <c r="B246" s="5"/>
      <c r="C246" s="5"/>
      <c r="D246" s="5"/>
      <c r="E246" s="10"/>
      <c r="F246" s="10"/>
      <c r="G246" s="133"/>
      <c r="H246" s="134"/>
      <c r="I246" s="134"/>
      <c r="J246" s="144"/>
      <c r="K246" s="134"/>
      <c r="L246" s="134">
        <f t="shared" si="3"/>
        <v>0</v>
      </c>
    </row>
    <row r="247" spans="1:12" ht="14.25" customHeight="1" x14ac:dyDescent="0.25">
      <c r="A247" s="5"/>
      <c r="B247" s="5"/>
      <c r="C247" s="5"/>
      <c r="D247" s="5"/>
      <c r="E247" s="10"/>
      <c r="F247" s="10"/>
      <c r="G247" s="133"/>
      <c r="H247" s="134"/>
      <c r="I247" s="134"/>
      <c r="J247" s="144"/>
      <c r="K247" s="134"/>
      <c r="L247" s="134">
        <f t="shared" si="3"/>
        <v>0</v>
      </c>
    </row>
    <row r="248" spans="1:12" ht="14.25" customHeight="1" x14ac:dyDescent="0.25">
      <c r="A248" s="5"/>
      <c r="B248" s="5"/>
      <c r="C248" s="5"/>
      <c r="D248" s="5"/>
      <c r="E248" s="146"/>
      <c r="F248" s="146"/>
      <c r="G248" s="133"/>
      <c r="H248" s="134"/>
      <c r="I248" s="134"/>
      <c r="J248" s="144"/>
      <c r="K248" s="134"/>
      <c r="L248" s="134">
        <f t="shared" si="3"/>
        <v>0</v>
      </c>
    </row>
    <row r="249" spans="1:12" ht="14.25" customHeight="1" x14ac:dyDescent="0.25">
      <c r="A249" s="5"/>
      <c r="B249" s="5"/>
      <c r="C249" s="5"/>
      <c r="D249" s="5"/>
      <c r="E249" s="146"/>
      <c r="F249" s="146"/>
      <c r="G249" s="133"/>
      <c r="H249" s="134"/>
      <c r="I249" s="134"/>
      <c r="J249" s="144"/>
      <c r="K249" s="134"/>
      <c r="L249" s="134">
        <f t="shared" si="3"/>
        <v>0</v>
      </c>
    </row>
    <row r="250" spans="1:12" ht="14.25" customHeight="1" x14ac:dyDescent="0.25">
      <c r="A250" s="5"/>
      <c r="B250" s="5"/>
      <c r="C250" s="5"/>
      <c r="D250" s="5"/>
      <c r="E250" s="146"/>
      <c r="F250" s="146"/>
      <c r="G250" s="133"/>
      <c r="H250" s="134"/>
      <c r="I250" s="134"/>
      <c r="J250" s="144"/>
      <c r="K250" s="134"/>
      <c r="L250" s="134">
        <f t="shared" si="3"/>
        <v>0</v>
      </c>
    </row>
    <row r="251" spans="1:12" ht="14.25" customHeight="1" x14ac:dyDescent="0.25">
      <c r="A251" s="5"/>
      <c r="B251" s="5"/>
      <c r="C251" s="5"/>
      <c r="D251" s="5"/>
      <c r="E251" s="146"/>
      <c r="F251" s="146"/>
      <c r="G251" s="133"/>
      <c r="H251" s="134"/>
      <c r="I251" s="134"/>
      <c r="J251" s="144"/>
      <c r="K251" s="134"/>
      <c r="L251" s="134">
        <f t="shared" si="3"/>
        <v>0</v>
      </c>
    </row>
    <row r="252" spans="1:12" ht="14.25" customHeight="1" x14ac:dyDescent="0.25">
      <c r="A252" s="5"/>
      <c r="B252" s="5"/>
      <c r="C252" s="5"/>
      <c r="D252" s="5"/>
      <c r="E252" s="147" t="s">
        <v>298</v>
      </c>
      <c r="F252" s="147"/>
      <c r="G252" s="147"/>
      <c r="H252" s="147"/>
      <c r="I252" s="147"/>
      <c r="J252" s="147"/>
      <c r="K252" s="147"/>
      <c r="L252" s="139">
        <f>ROUND(SUM(L245:L251),2)</f>
        <v>180</v>
      </c>
    </row>
    <row r="256" spans="1:12" ht="14.25" customHeight="1" x14ac:dyDescent="0.25">
      <c r="C256" s="140"/>
      <c r="D256" s="140"/>
      <c r="E256" s="140"/>
      <c r="F256" s="140"/>
    </row>
    <row r="257" spans="1:12" ht="14.25" customHeight="1" x14ac:dyDescent="0.25">
      <c r="C257" s="3" t="str">
        <f>+[1]Datos!$B$3</f>
        <v>LUIS MIGUEL SUAZA BAHAMON</v>
      </c>
      <c r="D257" s="3"/>
      <c r="E257" s="3"/>
      <c r="F257" s="3"/>
      <c r="H257" s="25"/>
      <c r="I257" s="25"/>
      <c r="J257" s="25"/>
      <c r="K257" s="25"/>
    </row>
    <row r="258" spans="1:12" ht="14.25" customHeight="1" x14ac:dyDescent="0.25">
      <c r="C258" s="2" t="str">
        <f>+[1]Datos!$B$4</f>
        <v>Contratista</v>
      </c>
      <c r="D258" s="2"/>
      <c r="E258" s="2"/>
      <c r="F258" s="2"/>
    </row>
    <row r="260" spans="1:12" ht="14.2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</row>
    <row r="261" spans="1:12" ht="14.25" customHeight="1" x14ac:dyDescent="0.25">
      <c r="A261" s="128" t="s">
        <v>287</v>
      </c>
      <c r="B261" s="143">
        <v>5</v>
      </c>
      <c r="C261" s="9" t="s">
        <v>288</v>
      </c>
      <c r="D261" s="8" t="str">
        <f>+[1]Presupuesto!$B$21</f>
        <v>CARPINTERIA METALICA</v>
      </c>
      <c r="E261" s="8"/>
      <c r="F261" s="8"/>
      <c r="G261" s="8"/>
      <c r="H261" s="8"/>
      <c r="I261" s="8"/>
      <c r="J261" s="8"/>
      <c r="K261" s="1"/>
      <c r="L261" s="1"/>
    </row>
    <row r="262" spans="1:12" ht="43.5" customHeight="1" x14ac:dyDescent="0.25">
      <c r="A262" s="128" t="s">
        <v>289</v>
      </c>
      <c r="B262" s="144" t="str">
        <f>+[1]Presupuesto!A24</f>
        <v>5.3</v>
      </c>
      <c r="C262" s="9"/>
      <c r="D262" s="151" t="str">
        <f>+[1]Presupuesto!B24</f>
        <v>REJA PUERTA DOBLE CON MARCO ANGULO METÁLICO 6M X 2" X 1/4" CON SOLDADURA CERTIFICADA INCLUYE REFORZACIONETO DE LA ESTRUCTURA QUE LA SOPORTA</v>
      </c>
      <c r="E262" s="151"/>
      <c r="F262" s="151"/>
      <c r="G262" s="151"/>
      <c r="H262" s="151"/>
      <c r="I262" s="151"/>
      <c r="J262" s="151"/>
      <c r="K262" s="132" t="s">
        <v>291</v>
      </c>
      <c r="L262" s="142" t="str">
        <f>+[1]Presupuesto!C24</f>
        <v>M2</v>
      </c>
    </row>
    <row r="263" spans="1:12" ht="14.25" customHeight="1" x14ac:dyDescent="0.25">
      <c r="A263" s="6" t="s">
        <v>292</v>
      </c>
      <c r="B263" s="6"/>
      <c r="C263" s="6"/>
      <c r="D263" s="6"/>
      <c r="E263" s="6" t="s">
        <v>293</v>
      </c>
      <c r="F263" s="6"/>
      <c r="G263" s="132" t="s">
        <v>294</v>
      </c>
      <c r="H263" s="132" t="s">
        <v>295</v>
      </c>
      <c r="I263" s="132" t="s">
        <v>296</v>
      </c>
      <c r="J263" s="132" t="s">
        <v>297</v>
      </c>
      <c r="K263" s="132" t="s">
        <v>305</v>
      </c>
      <c r="L263" s="132" t="s">
        <v>298</v>
      </c>
    </row>
    <row r="264" spans="1:12" ht="14.25" customHeight="1" x14ac:dyDescent="0.25">
      <c r="A264" s="5"/>
      <c r="B264" s="5"/>
      <c r="C264" s="5"/>
      <c r="D264" s="5"/>
      <c r="E264" s="10" t="s">
        <v>299</v>
      </c>
      <c r="F264" s="10"/>
      <c r="G264" s="133"/>
      <c r="H264" s="134">
        <v>2</v>
      </c>
      <c r="I264" s="134">
        <v>4</v>
      </c>
      <c r="J264" s="144"/>
      <c r="K264" s="134"/>
      <c r="L264" s="134">
        <f t="shared" ref="L264:L270" si="4">ROUND(PRODUCT(G264:K264),2)</f>
        <v>8</v>
      </c>
    </row>
    <row r="265" spans="1:12" ht="14.25" customHeight="1" x14ac:dyDescent="0.25">
      <c r="A265" s="5"/>
      <c r="B265" s="5"/>
      <c r="C265" s="5"/>
      <c r="D265" s="5"/>
      <c r="E265" s="10"/>
      <c r="F265" s="10"/>
      <c r="G265" s="133"/>
      <c r="H265" s="134"/>
      <c r="I265" s="134"/>
      <c r="J265" s="144"/>
      <c r="K265" s="134"/>
      <c r="L265" s="134">
        <f t="shared" si="4"/>
        <v>0</v>
      </c>
    </row>
    <row r="266" spans="1:12" ht="14.25" customHeight="1" x14ac:dyDescent="0.25">
      <c r="A266" s="5"/>
      <c r="B266" s="5"/>
      <c r="C266" s="5"/>
      <c r="D266" s="5"/>
      <c r="E266" s="10"/>
      <c r="F266" s="10"/>
      <c r="G266" s="133"/>
      <c r="H266" s="134"/>
      <c r="I266" s="134"/>
      <c r="J266" s="144"/>
      <c r="K266" s="134"/>
      <c r="L266" s="134">
        <f t="shared" si="4"/>
        <v>0</v>
      </c>
    </row>
    <row r="267" spans="1:12" ht="14.25" customHeight="1" x14ac:dyDescent="0.25">
      <c r="A267" s="5"/>
      <c r="B267" s="5"/>
      <c r="C267" s="5"/>
      <c r="D267" s="5"/>
      <c r="E267" s="146"/>
      <c r="F267" s="146"/>
      <c r="G267" s="133"/>
      <c r="H267" s="134"/>
      <c r="I267" s="134"/>
      <c r="J267" s="144"/>
      <c r="K267" s="134"/>
      <c r="L267" s="134">
        <f t="shared" si="4"/>
        <v>0</v>
      </c>
    </row>
    <row r="268" spans="1:12" ht="14.25" customHeight="1" x14ac:dyDescent="0.25">
      <c r="A268" s="5"/>
      <c r="B268" s="5"/>
      <c r="C268" s="5"/>
      <c r="D268" s="5"/>
      <c r="E268" s="146"/>
      <c r="F268" s="146"/>
      <c r="G268" s="133"/>
      <c r="H268" s="134"/>
      <c r="I268" s="134"/>
      <c r="J268" s="144"/>
      <c r="K268" s="134"/>
      <c r="L268" s="134">
        <f t="shared" si="4"/>
        <v>0</v>
      </c>
    </row>
    <row r="269" spans="1:12" ht="14.25" customHeight="1" x14ac:dyDescent="0.25">
      <c r="A269" s="5"/>
      <c r="B269" s="5"/>
      <c r="C269" s="5"/>
      <c r="D269" s="5"/>
      <c r="E269" s="146"/>
      <c r="F269" s="146"/>
      <c r="G269" s="133"/>
      <c r="H269" s="134"/>
      <c r="I269" s="134"/>
      <c r="J269" s="144"/>
      <c r="K269" s="134"/>
      <c r="L269" s="134">
        <f t="shared" si="4"/>
        <v>0</v>
      </c>
    </row>
    <row r="270" spans="1:12" ht="14.25" customHeight="1" x14ac:dyDescent="0.25">
      <c r="A270" s="5"/>
      <c r="B270" s="5"/>
      <c r="C270" s="5"/>
      <c r="D270" s="5"/>
      <c r="E270" s="146"/>
      <c r="F270" s="146"/>
      <c r="G270" s="133"/>
      <c r="H270" s="134"/>
      <c r="I270" s="134"/>
      <c r="J270" s="144"/>
      <c r="K270" s="134"/>
      <c r="L270" s="134">
        <f t="shared" si="4"/>
        <v>0</v>
      </c>
    </row>
    <row r="271" spans="1:12" ht="14.25" customHeight="1" x14ac:dyDescent="0.25">
      <c r="A271" s="5"/>
      <c r="B271" s="5"/>
      <c r="C271" s="5"/>
      <c r="D271" s="5"/>
      <c r="E271" s="147" t="s">
        <v>298</v>
      </c>
      <c r="F271" s="147"/>
      <c r="G271" s="147"/>
      <c r="H271" s="147"/>
      <c r="I271" s="147"/>
      <c r="J271" s="147"/>
      <c r="K271" s="147"/>
      <c r="L271" s="139">
        <f>ROUND(SUM(L264:L270),2)</f>
        <v>8</v>
      </c>
    </row>
    <row r="275" spans="1:12" ht="14.25" customHeight="1" x14ac:dyDescent="0.25">
      <c r="C275" s="140"/>
      <c r="D275" s="140"/>
      <c r="E275" s="140"/>
      <c r="F275" s="140"/>
    </row>
    <row r="276" spans="1:12" ht="14.25" customHeight="1" x14ac:dyDescent="0.25">
      <c r="C276" s="3" t="str">
        <f>+[1]Datos!$B$3</f>
        <v>LUIS MIGUEL SUAZA BAHAMON</v>
      </c>
      <c r="D276" s="3"/>
      <c r="E276" s="3"/>
      <c r="F276" s="3"/>
      <c r="H276" s="25"/>
      <c r="I276" s="25"/>
      <c r="J276" s="25"/>
      <c r="K276" s="25"/>
    </row>
    <row r="277" spans="1:12" ht="14.25" customHeight="1" x14ac:dyDescent="0.25">
      <c r="C277" s="2" t="str">
        <f>+[1]Datos!$B$4</f>
        <v>Contratista</v>
      </c>
      <c r="D277" s="2"/>
      <c r="E277" s="2"/>
      <c r="F277" s="2"/>
    </row>
    <row r="280" spans="1:12" ht="14.2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</row>
    <row r="281" spans="1:12" ht="14.25" customHeight="1" x14ac:dyDescent="0.25">
      <c r="A281" s="128" t="s">
        <v>287</v>
      </c>
      <c r="B281" s="143">
        <v>6</v>
      </c>
      <c r="C281" s="9" t="s">
        <v>288</v>
      </c>
      <c r="D281" s="8" t="str">
        <f>+[1]Presupuesto!$B$25</f>
        <v>CUBIERTA</v>
      </c>
      <c r="E281" s="8"/>
      <c r="F281" s="8"/>
      <c r="G281" s="8"/>
      <c r="H281" s="8"/>
      <c r="I281" s="8"/>
      <c r="J281" s="8"/>
      <c r="K281" s="1"/>
      <c r="L281" s="1"/>
    </row>
    <row r="282" spans="1:12" ht="14.25" customHeight="1" x14ac:dyDescent="0.25">
      <c r="A282" s="128" t="s">
        <v>289</v>
      </c>
      <c r="B282" s="144">
        <f>+[1]Presupuesto!A26</f>
        <v>6.1</v>
      </c>
      <c r="C282" s="9"/>
      <c r="D282" s="151" t="str">
        <f>+[1]Presupuesto!B26</f>
        <v>SUMINISTRO E INSTALACION TEJA EN FIBROCEMENTO</v>
      </c>
      <c r="E282" s="151"/>
      <c r="F282" s="151"/>
      <c r="G282" s="151"/>
      <c r="H282" s="151"/>
      <c r="I282" s="151"/>
      <c r="J282" s="151"/>
      <c r="K282" s="132" t="s">
        <v>291</v>
      </c>
      <c r="L282" s="142" t="str">
        <f>+[1]Presupuesto!C26</f>
        <v>M2</v>
      </c>
    </row>
    <row r="283" spans="1:12" ht="14.25" customHeight="1" x14ac:dyDescent="0.25">
      <c r="A283" s="6" t="s">
        <v>292</v>
      </c>
      <c r="B283" s="6"/>
      <c r="C283" s="6"/>
      <c r="D283" s="6"/>
      <c r="E283" s="6" t="s">
        <v>293</v>
      </c>
      <c r="F283" s="6"/>
      <c r="G283" s="132" t="s">
        <v>294</v>
      </c>
      <c r="H283" s="132" t="s">
        <v>295</v>
      </c>
      <c r="I283" s="132" t="s">
        <v>296</v>
      </c>
      <c r="J283" s="132" t="s">
        <v>297</v>
      </c>
      <c r="K283" s="132" t="s">
        <v>305</v>
      </c>
      <c r="L283" s="132" t="s">
        <v>298</v>
      </c>
    </row>
    <row r="284" spans="1:12" ht="14.25" customHeight="1" x14ac:dyDescent="0.25">
      <c r="A284" s="5"/>
      <c r="B284" s="5"/>
      <c r="C284" s="5"/>
      <c r="D284" s="5"/>
      <c r="E284" s="10" t="s">
        <v>299</v>
      </c>
      <c r="F284" s="10"/>
      <c r="G284" s="133"/>
      <c r="H284" s="134">
        <v>24</v>
      </c>
      <c r="I284" s="134">
        <v>23.96</v>
      </c>
      <c r="J284" s="144"/>
      <c r="K284" s="134"/>
      <c r="L284" s="134">
        <f t="shared" ref="L284:L290" si="5">ROUND(PRODUCT(G284:K284),2)</f>
        <v>575.04</v>
      </c>
    </row>
    <row r="285" spans="1:12" ht="14.25" customHeight="1" x14ac:dyDescent="0.25">
      <c r="A285" s="5"/>
      <c r="B285" s="5"/>
      <c r="C285" s="5"/>
      <c r="D285" s="5"/>
      <c r="E285" s="10"/>
      <c r="F285" s="10"/>
      <c r="G285" s="133"/>
      <c r="H285" s="134"/>
      <c r="I285" s="134"/>
      <c r="J285" s="144"/>
      <c r="K285" s="134"/>
      <c r="L285" s="134">
        <f t="shared" si="5"/>
        <v>0</v>
      </c>
    </row>
    <row r="286" spans="1:12" ht="14.25" customHeight="1" x14ac:dyDescent="0.25">
      <c r="A286" s="5"/>
      <c r="B286" s="5"/>
      <c r="C286" s="5"/>
      <c r="D286" s="5"/>
      <c r="E286" s="10"/>
      <c r="F286" s="10"/>
      <c r="G286" s="133"/>
      <c r="H286" s="134"/>
      <c r="I286" s="134"/>
      <c r="J286" s="144"/>
      <c r="K286" s="134"/>
      <c r="L286" s="134">
        <f t="shared" si="5"/>
        <v>0</v>
      </c>
    </row>
    <row r="287" spans="1:12" ht="14.25" customHeight="1" x14ac:dyDescent="0.25">
      <c r="A287" s="5"/>
      <c r="B287" s="5"/>
      <c r="C287" s="5"/>
      <c r="D287" s="5"/>
      <c r="E287" s="146"/>
      <c r="F287" s="146"/>
      <c r="G287" s="133"/>
      <c r="H287" s="134"/>
      <c r="I287" s="134"/>
      <c r="J287" s="144"/>
      <c r="K287" s="134"/>
      <c r="L287" s="134">
        <f t="shared" si="5"/>
        <v>0</v>
      </c>
    </row>
    <row r="288" spans="1:12" ht="14.25" customHeight="1" x14ac:dyDescent="0.25">
      <c r="A288" s="5"/>
      <c r="B288" s="5"/>
      <c r="C288" s="5"/>
      <c r="D288" s="5"/>
      <c r="E288" s="146"/>
      <c r="F288" s="146"/>
      <c r="G288" s="133"/>
      <c r="H288" s="134"/>
      <c r="I288" s="134"/>
      <c r="J288" s="144"/>
      <c r="K288" s="134"/>
      <c r="L288" s="134">
        <f t="shared" si="5"/>
        <v>0</v>
      </c>
    </row>
    <row r="289" spans="1:12" ht="14.25" customHeight="1" x14ac:dyDescent="0.25">
      <c r="A289" s="5"/>
      <c r="B289" s="5"/>
      <c r="C289" s="5"/>
      <c r="D289" s="5"/>
      <c r="E289" s="146"/>
      <c r="F289" s="146"/>
      <c r="G289" s="133"/>
      <c r="H289" s="134"/>
      <c r="I289" s="134"/>
      <c r="J289" s="144"/>
      <c r="K289" s="134"/>
      <c r="L289" s="134">
        <f t="shared" si="5"/>
        <v>0</v>
      </c>
    </row>
    <row r="290" spans="1:12" ht="14.25" customHeight="1" x14ac:dyDescent="0.25">
      <c r="A290" s="5"/>
      <c r="B290" s="5"/>
      <c r="C290" s="5"/>
      <c r="D290" s="5"/>
      <c r="E290" s="146"/>
      <c r="F290" s="146"/>
      <c r="G290" s="133"/>
      <c r="H290" s="134"/>
      <c r="I290" s="134"/>
      <c r="J290" s="144"/>
      <c r="K290" s="134"/>
      <c r="L290" s="134">
        <f t="shared" si="5"/>
        <v>0</v>
      </c>
    </row>
    <row r="291" spans="1:12" ht="14.25" customHeight="1" x14ac:dyDescent="0.25">
      <c r="A291" s="5"/>
      <c r="B291" s="5"/>
      <c r="C291" s="5"/>
      <c r="D291" s="5"/>
      <c r="E291" s="147" t="s">
        <v>298</v>
      </c>
      <c r="F291" s="147"/>
      <c r="G291" s="147"/>
      <c r="H291" s="147"/>
      <c r="I291" s="147"/>
      <c r="J291" s="147"/>
      <c r="K291" s="147"/>
      <c r="L291" s="139">
        <f>ROUND(SUM(L284:L290),2)</f>
        <v>575.04</v>
      </c>
    </row>
    <row r="295" spans="1:12" ht="14.25" customHeight="1" x14ac:dyDescent="0.25">
      <c r="C295" s="140"/>
      <c r="D295" s="140"/>
      <c r="E295" s="140"/>
      <c r="F295" s="140"/>
    </row>
    <row r="296" spans="1:12" ht="14.25" customHeight="1" x14ac:dyDescent="0.25">
      <c r="C296" s="3" t="str">
        <f>+[1]Datos!$B$3</f>
        <v>LUIS MIGUEL SUAZA BAHAMON</v>
      </c>
      <c r="D296" s="3"/>
      <c r="E296" s="3"/>
      <c r="F296" s="3"/>
      <c r="H296" s="25"/>
      <c r="I296" s="25"/>
      <c r="J296" s="25"/>
      <c r="K296" s="25"/>
    </row>
    <row r="297" spans="1:12" ht="14.25" customHeight="1" x14ac:dyDescent="0.25">
      <c r="C297" s="2" t="str">
        <f>+[1]Datos!$B$4</f>
        <v>Contratista</v>
      </c>
      <c r="D297" s="2"/>
      <c r="E297" s="2"/>
      <c r="F297" s="2"/>
    </row>
    <row r="300" spans="1:12" ht="14.2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</row>
    <row r="301" spans="1:12" ht="14.25" customHeight="1" x14ac:dyDescent="0.25">
      <c r="A301" s="128" t="s">
        <v>287</v>
      </c>
      <c r="B301" s="143">
        <v>6</v>
      </c>
      <c r="C301" s="9" t="s">
        <v>288</v>
      </c>
      <c r="D301" s="8" t="str">
        <f>+[1]Presupuesto!$B$25</f>
        <v>CUBIERTA</v>
      </c>
      <c r="E301" s="8"/>
      <c r="F301" s="8"/>
      <c r="G301" s="8"/>
      <c r="H301" s="8"/>
      <c r="I301" s="8"/>
      <c r="J301" s="8"/>
      <c r="K301" s="1"/>
      <c r="L301" s="1"/>
    </row>
    <row r="302" spans="1:12" ht="14.25" customHeight="1" x14ac:dyDescent="0.25">
      <c r="A302" s="128" t="s">
        <v>289</v>
      </c>
      <c r="B302" s="144">
        <f>+[1]Presupuesto!A27</f>
        <v>6.2</v>
      </c>
      <c r="C302" s="9"/>
      <c r="D302" s="151" t="str">
        <f>+[1]Presupuesto!B27</f>
        <v>SUMINISTRO E INSTALACIÓN CERCHA METALICA PARA CUBIERTA.</v>
      </c>
      <c r="E302" s="151"/>
      <c r="F302" s="151"/>
      <c r="G302" s="151"/>
      <c r="H302" s="151"/>
      <c r="I302" s="151"/>
      <c r="J302" s="151"/>
      <c r="K302" s="132" t="s">
        <v>291</v>
      </c>
      <c r="L302" s="142" t="str">
        <f>+[1]Presupuesto!C27</f>
        <v>ML</v>
      </c>
    </row>
    <row r="303" spans="1:12" ht="14.25" customHeight="1" x14ac:dyDescent="0.25">
      <c r="A303" s="6" t="s">
        <v>292</v>
      </c>
      <c r="B303" s="6"/>
      <c r="C303" s="6"/>
      <c r="D303" s="6"/>
      <c r="E303" s="6" t="s">
        <v>293</v>
      </c>
      <c r="F303" s="6"/>
      <c r="G303" s="132" t="s">
        <v>294</v>
      </c>
      <c r="H303" s="132" t="s">
        <v>295</v>
      </c>
      <c r="I303" s="132" t="s">
        <v>296</v>
      </c>
      <c r="J303" s="132" t="s">
        <v>297</v>
      </c>
      <c r="K303" s="132" t="s">
        <v>305</v>
      </c>
      <c r="L303" s="132" t="s">
        <v>298</v>
      </c>
    </row>
    <row r="304" spans="1:12" ht="14.25" customHeight="1" x14ac:dyDescent="0.25">
      <c r="A304" s="5"/>
      <c r="B304" s="5"/>
      <c r="C304" s="5"/>
      <c r="D304" s="5"/>
      <c r="E304" s="10" t="s">
        <v>299</v>
      </c>
      <c r="F304" s="10"/>
      <c r="G304" s="133">
        <v>25</v>
      </c>
      <c r="H304" s="134">
        <v>3.2</v>
      </c>
      <c r="I304" s="134"/>
      <c r="J304" s="144"/>
      <c r="K304" s="134"/>
      <c r="L304" s="134">
        <f t="shared" ref="L304:L310" si="6">ROUND(PRODUCT(G304:K304),2)</f>
        <v>80</v>
      </c>
    </row>
    <row r="305" spans="1:12" ht="14.25" customHeight="1" x14ac:dyDescent="0.25">
      <c r="A305" s="5"/>
      <c r="B305" s="5"/>
      <c r="C305" s="5"/>
      <c r="D305" s="5"/>
      <c r="E305" s="10"/>
      <c r="F305" s="10"/>
      <c r="G305" s="133"/>
      <c r="H305" s="134"/>
      <c r="I305" s="134"/>
      <c r="J305" s="144"/>
      <c r="K305" s="134"/>
      <c r="L305" s="134">
        <f t="shared" si="6"/>
        <v>0</v>
      </c>
    </row>
    <row r="306" spans="1:12" ht="14.25" customHeight="1" x14ac:dyDescent="0.25">
      <c r="A306" s="5"/>
      <c r="B306" s="5"/>
      <c r="C306" s="5"/>
      <c r="D306" s="5"/>
      <c r="E306" s="10"/>
      <c r="F306" s="10"/>
      <c r="G306" s="133"/>
      <c r="H306" s="134"/>
      <c r="I306" s="134"/>
      <c r="J306" s="144"/>
      <c r="K306" s="134"/>
      <c r="L306" s="134">
        <f t="shared" si="6"/>
        <v>0</v>
      </c>
    </row>
    <row r="307" spans="1:12" ht="14.25" customHeight="1" x14ac:dyDescent="0.25">
      <c r="A307" s="5"/>
      <c r="B307" s="5"/>
      <c r="C307" s="5"/>
      <c r="D307" s="5"/>
      <c r="E307" s="146"/>
      <c r="F307" s="146"/>
      <c r="G307" s="133"/>
      <c r="H307" s="134"/>
      <c r="I307" s="134"/>
      <c r="J307" s="144"/>
      <c r="K307" s="134"/>
      <c r="L307" s="134">
        <f t="shared" si="6"/>
        <v>0</v>
      </c>
    </row>
    <row r="308" spans="1:12" ht="14.25" customHeight="1" x14ac:dyDescent="0.25">
      <c r="A308" s="5"/>
      <c r="B308" s="5"/>
      <c r="C308" s="5"/>
      <c r="D308" s="5"/>
      <c r="E308" s="146"/>
      <c r="F308" s="146"/>
      <c r="G308" s="133"/>
      <c r="H308" s="134"/>
      <c r="I308" s="134"/>
      <c r="J308" s="144"/>
      <c r="K308" s="134"/>
      <c r="L308" s="134">
        <f t="shared" si="6"/>
        <v>0</v>
      </c>
    </row>
    <row r="309" spans="1:12" ht="14.25" customHeight="1" x14ac:dyDescent="0.25">
      <c r="A309" s="5"/>
      <c r="B309" s="5"/>
      <c r="C309" s="5"/>
      <c r="D309" s="5"/>
      <c r="E309" s="146"/>
      <c r="F309" s="146"/>
      <c r="G309" s="133"/>
      <c r="H309" s="134"/>
      <c r="I309" s="134"/>
      <c r="J309" s="144"/>
      <c r="K309" s="134"/>
      <c r="L309" s="134">
        <f t="shared" si="6"/>
        <v>0</v>
      </c>
    </row>
    <row r="310" spans="1:12" ht="14.25" customHeight="1" x14ac:dyDescent="0.25">
      <c r="A310" s="5"/>
      <c r="B310" s="5"/>
      <c r="C310" s="5"/>
      <c r="D310" s="5"/>
      <c r="E310" s="146"/>
      <c r="F310" s="146"/>
      <c r="G310" s="133"/>
      <c r="H310" s="134"/>
      <c r="I310" s="134"/>
      <c r="J310" s="144"/>
      <c r="K310" s="134"/>
      <c r="L310" s="134">
        <f t="shared" si="6"/>
        <v>0</v>
      </c>
    </row>
    <row r="311" spans="1:12" ht="14.25" customHeight="1" x14ac:dyDescent="0.25">
      <c r="A311" s="5"/>
      <c r="B311" s="5"/>
      <c r="C311" s="5"/>
      <c r="D311" s="5"/>
      <c r="E311" s="147" t="s">
        <v>298</v>
      </c>
      <c r="F311" s="147"/>
      <c r="G311" s="147"/>
      <c r="H311" s="147"/>
      <c r="I311" s="147"/>
      <c r="J311" s="147"/>
      <c r="K311" s="147"/>
      <c r="L311" s="139">
        <f>ROUND(SUM(L304:L310),2)</f>
        <v>80</v>
      </c>
    </row>
    <row r="315" spans="1:12" ht="14.25" customHeight="1" x14ac:dyDescent="0.25">
      <c r="C315" s="140"/>
      <c r="D315" s="140"/>
      <c r="E315" s="140"/>
      <c r="F315" s="140"/>
    </row>
    <row r="316" spans="1:12" ht="14.25" customHeight="1" x14ac:dyDescent="0.25">
      <c r="C316" s="3" t="str">
        <f>+[1]Datos!$B$3</f>
        <v>LUIS MIGUEL SUAZA BAHAMON</v>
      </c>
      <c r="D316" s="3"/>
      <c r="E316" s="3"/>
      <c r="F316" s="3"/>
      <c r="H316" s="25"/>
      <c r="I316" s="25"/>
      <c r="J316" s="25"/>
      <c r="K316" s="25"/>
    </row>
    <row r="317" spans="1:12" ht="14.25" customHeight="1" x14ac:dyDescent="0.25">
      <c r="C317" s="2" t="str">
        <f>+[1]Datos!$B$4</f>
        <v>Contratista</v>
      </c>
      <c r="D317" s="2"/>
      <c r="E317" s="2"/>
      <c r="F317" s="2"/>
    </row>
    <row r="320" spans="1:12" ht="14.2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</row>
    <row r="321" spans="1:12" ht="14.25" customHeight="1" x14ac:dyDescent="0.25">
      <c r="A321" s="128" t="s">
        <v>287</v>
      </c>
      <c r="B321" s="143">
        <v>7</v>
      </c>
      <c r="C321" s="9" t="s">
        <v>288</v>
      </c>
      <c r="D321" s="8" t="str">
        <f>+[1]Presupuesto!$B$28</f>
        <v>INSTALACIONES ELECTRICAS</v>
      </c>
      <c r="E321" s="8"/>
      <c r="F321" s="8"/>
      <c r="G321" s="8"/>
      <c r="H321" s="8"/>
      <c r="I321" s="8"/>
      <c r="J321" s="8"/>
      <c r="K321" s="1"/>
      <c r="L321" s="1"/>
    </row>
    <row r="322" spans="1:12" ht="14.25" customHeight="1" x14ac:dyDescent="0.25">
      <c r="A322" s="128" t="s">
        <v>289</v>
      </c>
      <c r="B322" s="144" t="str">
        <f>+[1]Presupuesto!A29</f>
        <v>7.1</v>
      </c>
      <c r="C322" s="9"/>
      <c r="D322" s="151" t="str">
        <f>+[1]Presupuesto!B29</f>
        <v>TRANSPORTE DE CONDUCTOR, TUBERÍA, LUMINARIAS Y ACCESORIOS AL SITIO DE LA OBRA</v>
      </c>
      <c r="E322" s="151"/>
      <c r="F322" s="151"/>
      <c r="G322" s="151"/>
      <c r="H322" s="151"/>
      <c r="I322" s="151"/>
      <c r="J322" s="151"/>
      <c r="K322" s="132" t="s">
        <v>291</v>
      </c>
      <c r="L322" s="142" t="str">
        <f>+[1]Presupuesto!C29</f>
        <v>TON</v>
      </c>
    </row>
    <row r="323" spans="1:12" ht="14.25" customHeight="1" x14ac:dyDescent="0.25">
      <c r="A323" s="6" t="s">
        <v>292</v>
      </c>
      <c r="B323" s="6"/>
      <c r="C323" s="6"/>
      <c r="D323" s="6"/>
      <c r="E323" s="6" t="s">
        <v>293</v>
      </c>
      <c r="F323" s="6"/>
      <c r="G323" s="132" t="s">
        <v>294</v>
      </c>
      <c r="H323" s="132" t="s">
        <v>295</v>
      </c>
      <c r="I323" s="132" t="s">
        <v>296</v>
      </c>
      <c r="J323" s="132" t="s">
        <v>297</v>
      </c>
      <c r="K323" s="132" t="s">
        <v>309</v>
      </c>
      <c r="L323" s="132" t="s">
        <v>298</v>
      </c>
    </row>
    <row r="324" spans="1:12" ht="14.25" customHeight="1" x14ac:dyDescent="0.25">
      <c r="A324" s="5"/>
      <c r="B324" s="5"/>
      <c r="C324" s="5"/>
      <c r="D324" s="5"/>
      <c r="E324" s="10" t="s">
        <v>310</v>
      </c>
      <c r="F324" s="10"/>
      <c r="G324" s="133"/>
      <c r="H324" s="134"/>
      <c r="I324" s="134"/>
      <c r="J324" s="144"/>
      <c r="K324" s="134">
        <v>0.3</v>
      </c>
      <c r="L324" s="134">
        <f t="shared" ref="L324:L330" si="7">ROUND(PRODUCT(G324:K324),2)</f>
        <v>0.3</v>
      </c>
    </row>
    <row r="325" spans="1:12" ht="14.25" customHeight="1" x14ac:dyDescent="0.25">
      <c r="A325" s="5"/>
      <c r="B325" s="5"/>
      <c r="C325" s="5"/>
      <c r="D325" s="5"/>
      <c r="E325" s="10"/>
      <c r="F325" s="10"/>
      <c r="G325" s="133"/>
      <c r="H325" s="134"/>
      <c r="I325" s="134"/>
      <c r="J325" s="144"/>
      <c r="K325" s="134"/>
      <c r="L325" s="134">
        <f t="shared" si="7"/>
        <v>0</v>
      </c>
    </row>
    <row r="326" spans="1:12" ht="14.25" customHeight="1" x14ac:dyDescent="0.25">
      <c r="A326" s="5"/>
      <c r="B326" s="5"/>
      <c r="C326" s="5"/>
      <c r="D326" s="5"/>
      <c r="E326" s="10"/>
      <c r="F326" s="10"/>
      <c r="G326" s="133"/>
      <c r="H326" s="134"/>
      <c r="I326" s="134"/>
      <c r="J326" s="144"/>
      <c r="K326" s="134"/>
      <c r="L326" s="134">
        <f t="shared" si="7"/>
        <v>0</v>
      </c>
    </row>
    <row r="327" spans="1:12" ht="14.25" customHeight="1" x14ac:dyDescent="0.25">
      <c r="A327" s="5"/>
      <c r="B327" s="5"/>
      <c r="C327" s="5"/>
      <c r="D327" s="5"/>
      <c r="E327" s="146"/>
      <c r="F327" s="146"/>
      <c r="G327" s="133"/>
      <c r="H327" s="134"/>
      <c r="I327" s="134"/>
      <c r="J327" s="144"/>
      <c r="K327" s="134"/>
      <c r="L327" s="134">
        <f t="shared" si="7"/>
        <v>0</v>
      </c>
    </row>
    <row r="328" spans="1:12" ht="14.25" customHeight="1" x14ac:dyDescent="0.25">
      <c r="A328" s="5"/>
      <c r="B328" s="5"/>
      <c r="C328" s="5"/>
      <c r="D328" s="5"/>
      <c r="E328" s="146"/>
      <c r="F328" s="146"/>
      <c r="G328" s="133"/>
      <c r="H328" s="134"/>
      <c r="I328" s="134"/>
      <c r="J328" s="144"/>
      <c r="K328" s="134"/>
      <c r="L328" s="134">
        <f t="shared" si="7"/>
        <v>0</v>
      </c>
    </row>
    <row r="329" spans="1:12" ht="14.25" customHeight="1" x14ac:dyDescent="0.25">
      <c r="A329" s="5"/>
      <c r="B329" s="5"/>
      <c r="C329" s="5"/>
      <c r="D329" s="5"/>
      <c r="E329" s="146"/>
      <c r="F329" s="146"/>
      <c r="G329" s="133"/>
      <c r="H329" s="134"/>
      <c r="I329" s="134"/>
      <c r="J329" s="144"/>
      <c r="K329" s="134"/>
      <c r="L329" s="134">
        <f t="shared" si="7"/>
        <v>0</v>
      </c>
    </row>
    <row r="330" spans="1:12" ht="14.25" customHeight="1" x14ac:dyDescent="0.25">
      <c r="A330" s="5"/>
      <c r="B330" s="5"/>
      <c r="C330" s="5"/>
      <c r="D330" s="5"/>
      <c r="E330" s="146"/>
      <c r="F330" s="146"/>
      <c r="G330" s="133"/>
      <c r="H330" s="134"/>
      <c r="I330" s="134"/>
      <c r="J330" s="144"/>
      <c r="K330" s="134"/>
      <c r="L330" s="134">
        <f t="shared" si="7"/>
        <v>0</v>
      </c>
    </row>
    <row r="331" spans="1:12" ht="14.25" customHeight="1" x14ac:dyDescent="0.25">
      <c r="A331" s="5"/>
      <c r="B331" s="5"/>
      <c r="C331" s="5"/>
      <c r="D331" s="5"/>
      <c r="E331" s="147" t="s">
        <v>298</v>
      </c>
      <c r="F331" s="147"/>
      <c r="G331" s="147"/>
      <c r="H331" s="147"/>
      <c r="I331" s="147"/>
      <c r="J331" s="147"/>
      <c r="K331" s="147"/>
      <c r="L331" s="139">
        <f>ROUND(SUM(L324:L330),2)</f>
        <v>0.3</v>
      </c>
    </row>
    <row r="335" spans="1:12" ht="14.25" customHeight="1" x14ac:dyDescent="0.25">
      <c r="C335" s="140"/>
      <c r="D335" s="140"/>
      <c r="E335" s="140"/>
      <c r="F335" s="140"/>
    </row>
    <row r="336" spans="1:12" ht="14.25" customHeight="1" x14ac:dyDescent="0.25">
      <c r="C336" s="3" t="str">
        <f>+[1]Datos!$B$3</f>
        <v>LUIS MIGUEL SUAZA BAHAMON</v>
      </c>
      <c r="D336" s="3"/>
      <c r="E336" s="3"/>
      <c r="F336" s="3"/>
      <c r="H336" s="25"/>
      <c r="I336" s="25"/>
      <c r="J336" s="25"/>
      <c r="K336" s="25"/>
    </row>
    <row r="337" spans="1:12" ht="14.25" customHeight="1" x14ac:dyDescent="0.25">
      <c r="C337" s="2" t="str">
        <f>+[1]Datos!$B$4</f>
        <v>Contratista</v>
      </c>
      <c r="D337" s="2"/>
      <c r="E337" s="2"/>
      <c r="F337" s="2"/>
    </row>
    <row r="340" spans="1:12" ht="14.2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</row>
    <row r="341" spans="1:12" ht="14.25" customHeight="1" x14ac:dyDescent="0.25">
      <c r="A341" s="128" t="s">
        <v>287</v>
      </c>
      <c r="B341" s="143">
        <v>7</v>
      </c>
      <c r="C341" s="9" t="s">
        <v>288</v>
      </c>
      <c r="D341" s="8" t="str">
        <f>+[1]Presupuesto!$B$28</f>
        <v>INSTALACIONES ELECTRICAS</v>
      </c>
      <c r="E341" s="8"/>
      <c r="F341" s="8"/>
      <c r="G341" s="8"/>
      <c r="H341" s="8"/>
      <c r="I341" s="8"/>
      <c r="J341" s="8"/>
      <c r="K341" s="1"/>
      <c r="L341" s="1"/>
    </row>
    <row r="342" spans="1:12" ht="14.25" customHeight="1" x14ac:dyDescent="0.25">
      <c r="A342" s="128" t="s">
        <v>289</v>
      </c>
      <c r="B342" s="144" t="str">
        <f>+[1]Presupuesto!A30</f>
        <v>7.2</v>
      </c>
      <c r="C342" s="9"/>
      <c r="D342" s="151" t="str">
        <f>+[1]Presupuesto!B30</f>
        <v>SALIDA EN TUBERIA EMT A LA VISTA PARA LUMINARIAS</v>
      </c>
      <c r="E342" s="151"/>
      <c r="F342" s="151"/>
      <c r="G342" s="151"/>
      <c r="H342" s="151"/>
      <c r="I342" s="151"/>
      <c r="J342" s="151"/>
      <c r="K342" s="132" t="s">
        <v>291</v>
      </c>
      <c r="L342" s="142" t="str">
        <f>+[1]Presupuesto!C30</f>
        <v>UND</v>
      </c>
    </row>
    <row r="343" spans="1:12" ht="14.25" customHeight="1" x14ac:dyDescent="0.25">
      <c r="A343" s="6" t="s">
        <v>292</v>
      </c>
      <c r="B343" s="6"/>
      <c r="C343" s="6"/>
      <c r="D343" s="6"/>
      <c r="E343" s="6" t="s">
        <v>293</v>
      </c>
      <c r="F343" s="6"/>
      <c r="G343" s="132" t="s">
        <v>294</v>
      </c>
      <c r="H343" s="132" t="s">
        <v>295</v>
      </c>
      <c r="I343" s="132" t="s">
        <v>296</v>
      </c>
      <c r="J343" s="132" t="s">
        <v>297</v>
      </c>
      <c r="K343" s="132" t="s">
        <v>309</v>
      </c>
      <c r="L343" s="132" t="s">
        <v>298</v>
      </c>
    </row>
    <row r="344" spans="1:12" ht="14.25" customHeight="1" x14ac:dyDescent="0.25">
      <c r="A344" s="5"/>
      <c r="B344" s="5"/>
      <c r="C344" s="5"/>
      <c r="D344" s="5"/>
      <c r="E344" s="10" t="s">
        <v>311</v>
      </c>
      <c r="F344" s="10"/>
      <c r="G344" s="133">
        <v>4</v>
      </c>
      <c r="H344" s="134"/>
      <c r="I344" s="134"/>
      <c r="J344" s="144"/>
      <c r="K344" s="134"/>
      <c r="L344" s="134">
        <f t="shared" ref="L344:L350" si="8">ROUND(PRODUCT(G344:K344),2)</f>
        <v>4</v>
      </c>
    </row>
    <row r="345" spans="1:12" ht="14.25" customHeight="1" x14ac:dyDescent="0.25">
      <c r="A345" s="5"/>
      <c r="B345" s="5"/>
      <c r="C345" s="5"/>
      <c r="D345" s="5"/>
      <c r="E345" s="10"/>
      <c r="F345" s="10"/>
      <c r="G345" s="133"/>
      <c r="H345" s="134"/>
      <c r="I345" s="134"/>
      <c r="J345" s="144"/>
      <c r="K345" s="134"/>
      <c r="L345" s="134">
        <f t="shared" si="8"/>
        <v>0</v>
      </c>
    </row>
    <row r="346" spans="1:12" ht="14.25" customHeight="1" x14ac:dyDescent="0.25">
      <c r="A346" s="5"/>
      <c r="B346" s="5"/>
      <c r="C346" s="5"/>
      <c r="D346" s="5"/>
      <c r="E346" s="10"/>
      <c r="F346" s="10"/>
      <c r="G346" s="133"/>
      <c r="H346" s="134"/>
      <c r="I346" s="134"/>
      <c r="J346" s="144"/>
      <c r="K346" s="134"/>
      <c r="L346" s="134">
        <f t="shared" si="8"/>
        <v>0</v>
      </c>
    </row>
    <row r="347" spans="1:12" ht="14.25" customHeight="1" x14ac:dyDescent="0.25">
      <c r="A347" s="5"/>
      <c r="B347" s="5"/>
      <c r="C347" s="5"/>
      <c r="D347" s="5"/>
      <c r="E347" s="146"/>
      <c r="F347" s="146"/>
      <c r="G347" s="133"/>
      <c r="H347" s="134"/>
      <c r="I347" s="134"/>
      <c r="J347" s="144"/>
      <c r="K347" s="134"/>
      <c r="L347" s="134">
        <f t="shared" si="8"/>
        <v>0</v>
      </c>
    </row>
    <row r="348" spans="1:12" ht="14.25" customHeight="1" x14ac:dyDescent="0.25">
      <c r="A348" s="5"/>
      <c r="B348" s="5"/>
      <c r="C348" s="5"/>
      <c r="D348" s="5"/>
      <c r="E348" s="146"/>
      <c r="F348" s="146"/>
      <c r="G348" s="133"/>
      <c r="H348" s="134"/>
      <c r="I348" s="134"/>
      <c r="J348" s="144"/>
      <c r="K348" s="134"/>
      <c r="L348" s="134">
        <f t="shared" si="8"/>
        <v>0</v>
      </c>
    </row>
    <row r="349" spans="1:12" ht="14.25" customHeight="1" x14ac:dyDescent="0.25">
      <c r="A349" s="5"/>
      <c r="B349" s="5"/>
      <c r="C349" s="5"/>
      <c r="D349" s="5"/>
      <c r="E349" s="146"/>
      <c r="F349" s="146"/>
      <c r="G349" s="133"/>
      <c r="H349" s="134"/>
      <c r="I349" s="134"/>
      <c r="J349" s="144"/>
      <c r="K349" s="134"/>
      <c r="L349" s="134">
        <f t="shared" si="8"/>
        <v>0</v>
      </c>
    </row>
    <row r="350" spans="1:12" ht="14.25" customHeight="1" x14ac:dyDescent="0.25">
      <c r="A350" s="5"/>
      <c r="B350" s="5"/>
      <c r="C350" s="5"/>
      <c r="D350" s="5"/>
      <c r="E350" s="146"/>
      <c r="F350" s="146"/>
      <c r="G350" s="133"/>
      <c r="H350" s="134"/>
      <c r="I350" s="134"/>
      <c r="J350" s="144"/>
      <c r="K350" s="134"/>
      <c r="L350" s="134">
        <f t="shared" si="8"/>
        <v>0</v>
      </c>
    </row>
    <row r="351" spans="1:12" ht="14.25" customHeight="1" x14ac:dyDescent="0.25">
      <c r="A351" s="5"/>
      <c r="B351" s="5"/>
      <c r="C351" s="5"/>
      <c r="D351" s="5"/>
      <c r="E351" s="147" t="s">
        <v>298</v>
      </c>
      <c r="F351" s="147"/>
      <c r="G351" s="147"/>
      <c r="H351" s="147"/>
      <c r="I351" s="147"/>
      <c r="J351" s="147"/>
      <c r="K351" s="147"/>
      <c r="L351" s="139">
        <f>ROUND(SUM(L344:L350),2)</f>
        <v>4</v>
      </c>
    </row>
    <row r="355" spans="1:12" ht="14.25" customHeight="1" x14ac:dyDescent="0.25">
      <c r="C355" s="140"/>
      <c r="D355" s="140"/>
      <c r="E355" s="140"/>
      <c r="F355" s="140"/>
    </row>
    <row r="356" spans="1:12" ht="14.25" customHeight="1" x14ac:dyDescent="0.25">
      <c r="C356" s="3" t="str">
        <f>+[1]Datos!$B$3</f>
        <v>LUIS MIGUEL SUAZA BAHAMON</v>
      </c>
      <c r="D356" s="3"/>
      <c r="E356" s="3"/>
      <c r="F356" s="3"/>
      <c r="H356" s="25"/>
      <c r="I356" s="25"/>
      <c r="J356" s="25"/>
      <c r="K356" s="25"/>
    </row>
    <row r="357" spans="1:12" ht="14.25" customHeight="1" x14ac:dyDescent="0.25">
      <c r="C357" s="2" t="str">
        <f>+[1]Datos!$B$4</f>
        <v>Contratista</v>
      </c>
      <c r="D357" s="2"/>
      <c r="E357" s="2"/>
      <c r="F357" s="2"/>
    </row>
    <row r="360" spans="1:12" ht="14.2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</row>
    <row r="361" spans="1:12" ht="14.25" customHeight="1" x14ac:dyDescent="0.25">
      <c r="A361" s="128" t="s">
        <v>287</v>
      </c>
      <c r="B361" s="143">
        <v>7</v>
      </c>
      <c r="C361" s="9" t="s">
        <v>288</v>
      </c>
      <c r="D361" s="8" t="str">
        <f>+[1]Presupuesto!$B$28</f>
        <v>INSTALACIONES ELECTRICAS</v>
      </c>
      <c r="E361" s="8"/>
      <c r="F361" s="8"/>
      <c r="G361" s="8"/>
      <c r="H361" s="8"/>
      <c r="I361" s="8"/>
      <c r="J361" s="8"/>
      <c r="K361" s="1"/>
      <c r="L361" s="1"/>
    </row>
    <row r="362" spans="1:12" ht="14.25" customHeight="1" x14ac:dyDescent="0.25">
      <c r="A362" s="128" t="s">
        <v>289</v>
      </c>
      <c r="B362" s="144" t="str">
        <f>+[1]Presupuesto!A31</f>
        <v>7.3</v>
      </c>
      <c r="C362" s="9"/>
      <c r="D362" s="151" t="str">
        <f>+[1]Presupuesto!B31</f>
        <v>SALIDA PARA TOMACORRIENTE DOBLE</v>
      </c>
      <c r="E362" s="151"/>
      <c r="F362" s="151"/>
      <c r="G362" s="151"/>
      <c r="H362" s="151"/>
      <c r="I362" s="151"/>
      <c r="J362" s="151"/>
      <c r="K362" s="132" t="s">
        <v>291</v>
      </c>
      <c r="L362" s="142" t="str">
        <f>+[1]Presupuesto!C31</f>
        <v>UND</v>
      </c>
    </row>
    <row r="363" spans="1:12" ht="14.25" customHeight="1" x14ac:dyDescent="0.25">
      <c r="A363" s="6" t="s">
        <v>292</v>
      </c>
      <c r="B363" s="6"/>
      <c r="C363" s="6"/>
      <c r="D363" s="6"/>
      <c r="E363" s="6" t="s">
        <v>293</v>
      </c>
      <c r="F363" s="6"/>
      <c r="G363" s="132" t="s">
        <v>294</v>
      </c>
      <c r="H363" s="132" t="s">
        <v>295</v>
      </c>
      <c r="I363" s="132" t="s">
        <v>296</v>
      </c>
      <c r="J363" s="132" t="s">
        <v>297</v>
      </c>
      <c r="K363" s="132" t="s">
        <v>309</v>
      </c>
      <c r="L363" s="132" t="s">
        <v>298</v>
      </c>
    </row>
    <row r="364" spans="1:12" ht="14.25" customHeight="1" x14ac:dyDescent="0.25">
      <c r="A364" s="5"/>
      <c r="B364" s="5"/>
      <c r="C364" s="5"/>
      <c r="D364" s="5"/>
      <c r="E364" s="10" t="s">
        <v>312</v>
      </c>
      <c r="F364" s="10"/>
      <c r="G364" s="133">
        <v>3</v>
      </c>
      <c r="H364" s="134"/>
      <c r="I364" s="134"/>
      <c r="J364" s="144"/>
      <c r="K364" s="134"/>
      <c r="L364" s="134">
        <f t="shared" ref="L364:L370" si="9">ROUND(PRODUCT(G364:K364),2)</f>
        <v>3</v>
      </c>
    </row>
    <row r="365" spans="1:12" ht="14.25" customHeight="1" x14ac:dyDescent="0.25">
      <c r="A365" s="5"/>
      <c r="B365" s="5"/>
      <c r="C365" s="5"/>
      <c r="D365" s="5"/>
      <c r="E365" s="10"/>
      <c r="F365" s="10"/>
      <c r="G365" s="133"/>
      <c r="H365" s="134"/>
      <c r="I365" s="134"/>
      <c r="J365" s="144"/>
      <c r="K365" s="134"/>
      <c r="L365" s="134">
        <f t="shared" si="9"/>
        <v>0</v>
      </c>
    </row>
    <row r="366" spans="1:12" ht="14.25" customHeight="1" x14ac:dyDescent="0.25">
      <c r="A366" s="5"/>
      <c r="B366" s="5"/>
      <c r="C366" s="5"/>
      <c r="D366" s="5"/>
      <c r="E366" s="10"/>
      <c r="F366" s="10"/>
      <c r="G366" s="133"/>
      <c r="H366" s="134"/>
      <c r="I366" s="134"/>
      <c r="J366" s="144"/>
      <c r="K366" s="134"/>
      <c r="L366" s="134">
        <f t="shared" si="9"/>
        <v>0</v>
      </c>
    </row>
    <row r="367" spans="1:12" ht="14.25" customHeight="1" x14ac:dyDescent="0.25">
      <c r="A367" s="5"/>
      <c r="B367" s="5"/>
      <c r="C367" s="5"/>
      <c r="D367" s="5"/>
      <c r="E367" s="146"/>
      <c r="F367" s="146"/>
      <c r="G367" s="133"/>
      <c r="H367" s="134"/>
      <c r="I367" s="134"/>
      <c r="J367" s="144"/>
      <c r="K367" s="134"/>
      <c r="L367" s="134">
        <f t="shared" si="9"/>
        <v>0</v>
      </c>
    </row>
    <row r="368" spans="1:12" ht="14.25" customHeight="1" x14ac:dyDescent="0.25">
      <c r="A368" s="5"/>
      <c r="B368" s="5"/>
      <c r="C368" s="5"/>
      <c r="D368" s="5"/>
      <c r="E368" s="146"/>
      <c r="F368" s="146"/>
      <c r="G368" s="133"/>
      <c r="H368" s="134"/>
      <c r="I368" s="134"/>
      <c r="J368" s="144"/>
      <c r="K368" s="134"/>
      <c r="L368" s="134">
        <f t="shared" si="9"/>
        <v>0</v>
      </c>
    </row>
    <row r="369" spans="1:12" ht="14.25" customHeight="1" x14ac:dyDescent="0.25">
      <c r="A369" s="5"/>
      <c r="B369" s="5"/>
      <c r="C369" s="5"/>
      <c r="D369" s="5"/>
      <c r="E369" s="146"/>
      <c r="F369" s="146"/>
      <c r="G369" s="133"/>
      <c r="H369" s="134"/>
      <c r="I369" s="134"/>
      <c r="J369" s="144"/>
      <c r="K369" s="134"/>
      <c r="L369" s="134">
        <f t="shared" si="9"/>
        <v>0</v>
      </c>
    </row>
    <row r="370" spans="1:12" ht="14.25" customHeight="1" x14ac:dyDescent="0.25">
      <c r="A370" s="5"/>
      <c r="B370" s="5"/>
      <c r="C370" s="5"/>
      <c r="D370" s="5"/>
      <c r="E370" s="146"/>
      <c r="F370" s="146"/>
      <c r="G370" s="133"/>
      <c r="H370" s="134"/>
      <c r="I370" s="134"/>
      <c r="J370" s="144"/>
      <c r="K370" s="134"/>
      <c r="L370" s="134">
        <f t="shared" si="9"/>
        <v>0</v>
      </c>
    </row>
    <row r="371" spans="1:12" ht="14.25" customHeight="1" x14ac:dyDescent="0.25">
      <c r="A371" s="5"/>
      <c r="B371" s="5"/>
      <c r="C371" s="5"/>
      <c r="D371" s="5"/>
      <c r="E371" s="147" t="s">
        <v>298</v>
      </c>
      <c r="F371" s="147"/>
      <c r="G371" s="147"/>
      <c r="H371" s="147"/>
      <c r="I371" s="147"/>
      <c r="J371" s="147"/>
      <c r="K371" s="147"/>
      <c r="L371" s="139">
        <f>ROUND(SUM(L364:L370),2)</f>
        <v>3</v>
      </c>
    </row>
    <row r="375" spans="1:12" ht="14.25" customHeight="1" x14ac:dyDescent="0.25">
      <c r="C375" s="140"/>
      <c r="D375" s="140"/>
      <c r="E375" s="140"/>
      <c r="F375" s="140"/>
    </row>
    <row r="376" spans="1:12" ht="14.25" customHeight="1" x14ac:dyDescent="0.25">
      <c r="C376" s="3" t="str">
        <f>+[1]Datos!$B$3</f>
        <v>LUIS MIGUEL SUAZA BAHAMON</v>
      </c>
      <c r="D376" s="3"/>
      <c r="E376" s="3"/>
      <c r="F376" s="3"/>
      <c r="H376" s="25"/>
      <c r="I376" s="25"/>
      <c r="J376" s="25"/>
      <c r="K376" s="25"/>
    </row>
    <row r="377" spans="1:12" ht="14.25" customHeight="1" x14ac:dyDescent="0.25">
      <c r="C377" s="2" t="str">
        <f>+[1]Datos!$B$4</f>
        <v>Contratista</v>
      </c>
      <c r="D377" s="2"/>
      <c r="E377" s="2"/>
      <c r="F377" s="2"/>
    </row>
    <row r="381" spans="1:12" ht="14.2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</row>
    <row r="382" spans="1:12" ht="14.25" customHeight="1" x14ac:dyDescent="0.25">
      <c r="A382" s="128" t="s">
        <v>287</v>
      </c>
      <c r="B382" s="143">
        <v>7</v>
      </c>
      <c r="C382" s="9" t="s">
        <v>288</v>
      </c>
      <c r="D382" s="8" t="str">
        <f>+[1]Presupuesto!$B$28</f>
        <v>INSTALACIONES ELECTRICAS</v>
      </c>
      <c r="E382" s="8"/>
      <c r="F382" s="8"/>
      <c r="G382" s="8"/>
      <c r="H382" s="8"/>
      <c r="I382" s="8"/>
      <c r="J382" s="8"/>
      <c r="K382" s="1"/>
      <c r="L382" s="1"/>
    </row>
    <row r="383" spans="1:12" ht="22.5" customHeight="1" x14ac:dyDescent="0.25">
      <c r="A383" s="128" t="s">
        <v>289</v>
      </c>
      <c r="B383" s="144" t="str">
        <f>+[1]Presupuesto!A32</f>
        <v>7.4</v>
      </c>
      <c r="C383" s="9"/>
      <c r="D383" s="151" t="str">
        <f>+[1]Presupuesto!B32</f>
        <v>SUMINISTRO E INSTALACIÓN DE LUMINARIA LED HERMETICA 2X18W 3200LM 6500K PASILLO</v>
      </c>
      <c r="E383" s="151"/>
      <c r="F383" s="151"/>
      <c r="G383" s="151"/>
      <c r="H383" s="151"/>
      <c r="I383" s="151"/>
      <c r="J383" s="151"/>
      <c r="K383" s="132" t="s">
        <v>291</v>
      </c>
      <c r="L383" s="142" t="str">
        <f>+[1]Presupuesto!C32</f>
        <v>UND</v>
      </c>
    </row>
    <row r="384" spans="1:12" ht="14.25" customHeight="1" x14ac:dyDescent="0.25">
      <c r="A384" s="6" t="s">
        <v>292</v>
      </c>
      <c r="B384" s="6"/>
      <c r="C384" s="6"/>
      <c r="D384" s="6"/>
      <c r="E384" s="6" t="s">
        <v>293</v>
      </c>
      <c r="F384" s="6"/>
      <c r="G384" s="132" t="s">
        <v>294</v>
      </c>
      <c r="H384" s="132" t="s">
        <v>295</v>
      </c>
      <c r="I384" s="132" t="s">
        <v>296</v>
      </c>
      <c r="J384" s="132" t="s">
        <v>297</v>
      </c>
      <c r="K384" s="132" t="s">
        <v>309</v>
      </c>
      <c r="L384" s="132" t="s">
        <v>298</v>
      </c>
    </row>
    <row r="385" spans="1:12" ht="14.25" customHeight="1" x14ac:dyDescent="0.25">
      <c r="A385" s="5"/>
      <c r="B385" s="5"/>
      <c r="C385" s="5"/>
      <c r="D385" s="5"/>
      <c r="E385" s="10" t="s">
        <v>313</v>
      </c>
      <c r="F385" s="10"/>
      <c r="G385" s="133">
        <v>5</v>
      </c>
      <c r="H385" s="134"/>
      <c r="I385" s="134"/>
      <c r="J385" s="144"/>
      <c r="K385" s="134"/>
      <c r="L385" s="134">
        <f t="shared" ref="L385:L391" si="10">ROUND(PRODUCT(G385:K385),2)</f>
        <v>5</v>
      </c>
    </row>
    <row r="386" spans="1:12" ht="14.25" customHeight="1" x14ac:dyDescent="0.25">
      <c r="A386" s="5"/>
      <c r="B386" s="5"/>
      <c r="C386" s="5"/>
      <c r="D386" s="5"/>
      <c r="E386" s="10"/>
      <c r="F386" s="10"/>
      <c r="G386" s="133"/>
      <c r="H386" s="134"/>
      <c r="I386" s="134"/>
      <c r="J386" s="144"/>
      <c r="K386" s="134"/>
      <c r="L386" s="134">
        <f t="shared" si="10"/>
        <v>0</v>
      </c>
    </row>
    <row r="387" spans="1:12" ht="14.25" customHeight="1" x14ac:dyDescent="0.25">
      <c r="A387" s="5"/>
      <c r="B387" s="5"/>
      <c r="C387" s="5"/>
      <c r="D387" s="5"/>
      <c r="E387" s="10"/>
      <c r="F387" s="10"/>
      <c r="G387" s="133"/>
      <c r="H387" s="134"/>
      <c r="I387" s="134"/>
      <c r="J387" s="144"/>
      <c r="K387" s="134"/>
      <c r="L387" s="134">
        <f t="shared" si="10"/>
        <v>0</v>
      </c>
    </row>
    <row r="388" spans="1:12" ht="14.25" customHeight="1" x14ac:dyDescent="0.25">
      <c r="A388" s="5"/>
      <c r="B388" s="5"/>
      <c r="C388" s="5"/>
      <c r="D388" s="5"/>
      <c r="E388" s="146"/>
      <c r="F388" s="146"/>
      <c r="G388" s="133"/>
      <c r="H388" s="134"/>
      <c r="I388" s="134"/>
      <c r="J388" s="144"/>
      <c r="K388" s="134"/>
      <c r="L388" s="134">
        <f t="shared" si="10"/>
        <v>0</v>
      </c>
    </row>
    <row r="389" spans="1:12" ht="14.25" customHeight="1" x14ac:dyDescent="0.25">
      <c r="A389" s="5"/>
      <c r="B389" s="5"/>
      <c r="C389" s="5"/>
      <c r="D389" s="5"/>
      <c r="E389" s="146"/>
      <c r="F389" s="146"/>
      <c r="G389" s="133"/>
      <c r="H389" s="134"/>
      <c r="I389" s="134"/>
      <c r="J389" s="144"/>
      <c r="K389" s="134"/>
      <c r="L389" s="134">
        <f t="shared" si="10"/>
        <v>0</v>
      </c>
    </row>
    <row r="390" spans="1:12" ht="14.25" customHeight="1" x14ac:dyDescent="0.25">
      <c r="A390" s="5"/>
      <c r="B390" s="5"/>
      <c r="C390" s="5"/>
      <c r="D390" s="5"/>
      <c r="E390" s="146"/>
      <c r="F390" s="146"/>
      <c r="G390" s="133"/>
      <c r="H390" s="134"/>
      <c r="I390" s="134"/>
      <c r="J390" s="144"/>
      <c r="K390" s="134"/>
      <c r="L390" s="134">
        <f t="shared" si="10"/>
        <v>0</v>
      </c>
    </row>
    <row r="391" spans="1:12" ht="14.25" customHeight="1" x14ac:dyDescent="0.25">
      <c r="A391" s="5"/>
      <c r="B391" s="5"/>
      <c r="C391" s="5"/>
      <c r="D391" s="5"/>
      <c r="E391" s="146"/>
      <c r="F391" s="146"/>
      <c r="G391" s="133"/>
      <c r="H391" s="134"/>
      <c r="I391" s="134"/>
      <c r="J391" s="144"/>
      <c r="K391" s="134"/>
      <c r="L391" s="134">
        <f t="shared" si="10"/>
        <v>0</v>
      </c>
    </row>
    <row r="392" spans="1:12" ht="14.25" customHeight="1" x14ac:dyDescent="0.25">
      <c r="A392" s="5"/>
      <c r="B392" s="5"/>
      <c r="C392" s="5"/>
      <c r="D392" s="5"/>
      <c r="E392" s="147" t="s">
        <v>298</v>
      </c>
      <c r="F392" s="147"/>
      <c r="G392" s="147"/>
      <c r="H392" s="147"/>
      <c r="I392" s="147"/>
      <c r="J392" s="147"/>
      <c r="K392" s="147"/>
      <c r="L392" s="139">
        <f>ROUND(SUM(L385:L391),2)</f>
        <v>5</v>
      </c>
    </row>
    <row r="396" spans="1:12" ht="14.25" customHeight="1" x14ac:dyDescent="0.25">
      <c r="C396" s="140"/>
      <c r="D396" s="140"/>
      <c r="E396" s="140"/>
      <c r="F396" s="140"/>
    </row>
    <row r="397" spans="1:12" ht="14.25" customHeight="1" x14ac:dyDescent="0.25">
      <c r="C397" s="3" t="str">
        <f>+[1]Datos!$B$3</f>
        <v>LUIS MIGUEL SUAZA BAHAMON</v>
      </c>
      <c r="D397" s="3"/>
      <c r="E397" s="3"/>
      <c r="F397" s="3"/>
      <c r="H397" s="25"/>
      <c r="I397" s="25"/>
      <c r="J397" s="25"/>
      <c r="K397" s="25"/>
    </row>
    <row r="398" spans="1:12" ht="14.25" customHeight="1" x14ac:dyDescent="0.25">
      <c r="C398" s="2" t="str">
        <f>+[1]Datos!$B$4</f>
        <v>Contratista</v>
      </c>
      <c r="D398" s="2"/>
      <c r="E398" s="2"/>
      <c r="F398" s="2"/>
    </row>
    <row r="401" spans="1:12" ht="14.2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</row>
    <row r="402" spans="1:12" ht="14.25" customHeight="1" x14ac:dyDescent="0.25">
      <c r="A402" s="128" t="s">
        <v>287</v>
      </c>
      <c r="B402" s="143">
        <v>7</v>
      </c>
      <c r="C402" s="9" t="s">
        <v>288</v>
      </c>
      <c r="D402" s="8" t="str">
        <f>+[1]Presupuesto!$B$28</f>
        <v>INSTALACIONES ELECTRICAS</v>
      </c>
      <c r="E402" s="8"/>
      <c r="F402" s="8"/>
      <c r="G402" s="8"/>
      <c r="H402" s="8"/>
      <c r="I402" s="8"/>
      <c r="J402" s="8"/>
      <c r="K402" s="1"/>
      <c r="L402" s="1"/>
    </row>
    <row r="403" spans="1:12" ht="33" customHeight="1" x14ac:dyDescent="0.25">
      <c r="A403" s="128" t="s">
        <v>289</v>
      </c>
      <c r="B403" s="144" t="str">
        <f>+[1]Presupuesto!A33</f>
        <v>7.5</v>
      </c>
      <c r="C403" s="9"/>
      <c r="D403" s="151" t="str">
        <f>+[1]Presupuesto!B33</f>
        <v>SUMINISTRO E INSTALACIÓN DE LUMINARIA LED HERMETICA 2X18W 3200LM 6500K PASILLOUND4.00153,100.00</v>
      </c>
      <c r="E403" s="151"/>
      <c r="F403" s="151"/>
      <c r="G403" s="151"/>
      <c r="H403" s="151"/>
      <c r="I403" s="151"/>
      <c r="J403" s="151"/>
      <c r="K403" s="132" t="s">
        <v>291</v>
      </c>
      <c r="L403" s="142" t="str">
        <f>+[1]Presupuesto!C33</f>
        <v>UND</v>
      </c>
    </row>
    <row r="404" spans="1:12" ht="14.25" customHeight="1" x14ac:dyDescent="0.25">
      <c r="A404" s="6" t="s">
        <v>292</v>
      </c>
      <c r="B404" s="6"/>
      <c r="C404" s="6"/>
      <c r="D404" s="6"/>
      <c r="E404" s="6" t="s">
        <v>293</v>
      </c>
      <c r="F404" s="6"/>
      <c r="G404" s="132" t="s">
        <v>294</v>
      </c>
      <c r="H404" s="132" t="s">
        <v>295</v>
      </c>
      <c r="I404" s="132" t="s">
        <v>296</v>
      </c>
      <c r="J404" s="132" t="s">
        <v>297</v>
      </c>
      <c r="K404" s="132" t="s">
        <v>309</v>
      </c>
      <c r="L404" s="132" t="s">
        <v>298</v>
      </c>
    </row>
    <row r="405" spans="1:12" ht="14.25" customHeight="1" x14ac:dyDescent="0.25">
      <c r="A405" s="5"/>
      <c r="B405" s="5"/>
      <c r="C405" s="5"/>
      <c r="D405" s="5"/>
      <c r="E405" s="10" t="s">
        <v>313</v>
      </c>
      <c r="F405" s="10"/>
      <c r="G405" s="133">
        <v>4</v>
      </c>
      <c r="H405" s="134"/>
      <c r="I405" s="134"/>
      <c r="J405" s="144"/>
      <c r="K405" s="134"/>
      <c r="L405" s="134">
        <f t="shared" ref="L405:L411" si="11">ROUND(PRODUCT(G405:K405),2)</f>
        <v>4</v>
      </c>
    </row>
    <row r="406" spans="1:12" ht="14.25" customHeight="1" x14ac:dyDescent="0.25">
      <c r="A406" s="5"/>
      <c r="B406" s="5"/>
      <c r="C406" s="5"/>
      <c r="D406" s="5"/>
      <c r="E406" s="10"/>
      <c r="F406" s="10"/>
      <c r="G406" s="133"/>
      <c r="H406" s="134"/>
      <c r="I406" s="134"/>
      <c r="J406" s="144"/>
      <c r="K406" s="134"/>
      <c r="L406" s="134">
        <f t="shared" si="11"/>
        <v>0</v>
      </c>
    </row>
    <row r="407" spans="1:12" ht="14.25" customHeight="1" x14ac:dyDescent="0.25">
      <c r="A407" s="5"/>
      <c r="B407" s="5"/>
      <c r="C407" s="5"/>
      <c r="D407" s="5"/>
      <c r="E407" s="10"/>
      <c r="F407" s="10"/>
      <c r="G407" s="133"/>
      <c r="H407" s="134"/>
      <c r="I407" s="134"/>
      <c r="J407" s="144"/>
      <c r="K407" s="134"/>
      <c r="L407" s="134">
        <f t="shared" si="11"/>
        <v>0</v>
      </c>
    </row>
    <row r="408" spans="1:12" ht="14.25" customHeight="1" x14ac:dyDescent="0.25">
      <c r="A408" s="5"/>
      <c r="B408" s="5"/>
      <c r="C408" s="5"/>
      <c r="D408" s="5"/>
      <c r="E408" s="146"/>
      <c r="F408" s="146"/>
      <c r="G408" s="133"/>
      <c r="H408" s="134"/>
      <c r="I408" s="134"/>
      <c r="J408" s="144"/>
      <c r="K408" s="134"/>
      <c r="L408" s="134">
        <f t="shared" si="11"/>
        <v>0</v>
      </c>
    </row>
    <row r="409" spans="1:12" ht="14.25" customHeight="1" x14ac:dyDescent="0.25">
      <c r="A409" s="5"/>
      <c r="B409" s="5"/>
      <c r="C409" s="5"/>
      <c r="D409" s="5"/>
      <c r="E409" s="146"/>
      <c r="F409" s="146"/>
      <c r="G409" s="133"/>
      <c r="H409" s="134"/>
      <c r="I409" s="134"/>
      <c r="J409" s="144"/>
      <c r="K409" s="134"/>
      <c r="L409" s="134">
        <f t="shared" si="11"/>
        <v>0</v>
      </c>
    </row>
    <row r="410" spans="1:12" ht="14.25" customHeight="1" x14ac:dyDescent="0.25">
      <c r="A410" s="5"/>
      <c r="B410" s="5"/>
      <c r="C410" s="5"/>
      <c r="D410" s="5"/>
      <c r="E410" s="146"/>
      <c r="F410" s="146"/>
      <c r="G410" s="133"/>
      <c r="H410" s="134"/>
      <c r="I410" s="134"/>
      <c r="J410" s="144"/>
      <c r="K410" s="134"/>
      <c r="L410" s="134">
        <f t="shared" si="11"/>
        <v>0</v>
      </c>
    </row>
    <row r="411" spans="1:12" ht="14.25" customHeight="1" x14ac:dyDescent="0.25">
      <c r="A411" s="5"/>
      <c r="B411" s="5"/>
      <c r="C411" s="5"/>
      <c r="D411" s="5"/>
      <c r="E411" s="146"/>
      <c r="F411" s="146"/>
      <c r="G411" s="133"/>
      <c r="H411" s="134"/>
      <c r="I411" s="134"/>
      <c r="J411" s="144"/>
      <c r="K411" s="134"/>
      <c r="L411" s="134">
        <f t="shared" si="11"/>
        <v>0</v>
      </c>
    </row>
    <row r="412" spans="1:12" ht="14.25" customHeight="1" x14ac:dyDescent="0.25">
      <c r="A412" s="5"/>
      <c r="B412" s="5"/>
      <c r="C412" s="5"/>
      <c r="D412" s="5"/>
      <c r="E412" s="147" t="s">
        <v>298</v>
      </c>
      <c r="F412" s="147"/>
      <c r="G412" s="147"/>
      <c r="H412" s="147"/>
      <c r="I412" s="147"/>
      <c r="J412" s="147"/>
      <c r="K412" s="147"/>
      <c r="L412" s="139">
        <f>ROUND(SUM(L405:L411),2)</f>
        <v>4</v>
      </c>
    </row>
    <row r="416" spans="1:12" ht="14.25" customHeight="1" x14ac:dyDescent="0.25">
      <c r="C416" s="140"/>
      <c r="D416" s="140"/>
      <c r="E416" s="140"/>
      <c r="F416" s="140"/>
    </row>
    <row r="417" spans="1:12" ht="14.25" customHeight="1" x14ac:dyDescent="0.25">
      <c r="C417" s="3" t="str">
        <f>+[1]Datos!$B$3</f>
        <v>LUIS MIGUEL SUAZA BAHAMON</v>
      </c>
      <c r="D417" s="3"/>
      <c r="E417" s="3"/>
      <c r="F417" s="3"/>
      <c r="H417" s="25"/>
      <c r="I417" s="25"/>
      <c r="J417" s="25"/>
      <c r="K417" s="25"/>
    </row>
    <row r="418" spans="1:12" ht="14.25" customHeight="1" x14ac:dyDescent="0.25">
      <c r="C418" s="2" t="str">
        <f>+[1]Datos!$B$4</f>
        <v>Contratista</v>
      </c>
      <c r="D418" s="2"/>
      <c r="E418" s="2"/>
      <c r="F418" s="2"/>
    </row>
    <row r="421" spans="1:12" ht="14.2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</row>
    <row r="422" spans="1:12" ht="14.25" customHeight="1" x14ac:dyDescent="0.25">
      <c r="A422" s="128" t="s">
        <v>287</v>
      </c>
      <c r="B422" s="143">
        <v>7</v>
      </c>
      <c r="C422" s="9" t="s">
        <v>288</v>
      </c>
      <c r="D422" s="8" t="str">
        <f>+[1]Presupuesto!$B$28</f>
        <v>INSTALACIONES ELECTRICAS</v>
      </c>
      <c r="E422" s="8"/>
      <c r="F422" s="8"/>
      <c r="G422" s="8"/>
      <c r="H422" s="8"/>
      <c r="I422" s="8"/>
      <c r="J422" s="8"/>
      <c r="K422" s="1"/>
      <c r="L422" s="1"/>
    </row>
    <row r="423" spans="1:12" ht="34.5" customHeight="1" x14ac:dyDescent="0.25">
      <c r="A423" s="128" t="s">
        <v>289</v>
      </c>
      <c r="B423" s="144" t="str">
        <f>+[1]Presupuesto!A34</f>
        <v>7.6</v>
      </c>
      <c r="C423" s="9"/>
      <c r="D423" s="151" t="str">
        <f>+[1]Presupuesto!B34</f>
        <v>SUMINISTRO E INSTALACIÓN DE LED PANEL RECTANGULAR 30X120 CM 40W LUZ BLANCA-AULAS</v>
      </c>
      <c r="E423" s="151"/>
      <c r="F423" s="151"/>
      <c r="G423" s="151"/>
      <c r="H423" s="151"/>
      <c r="I423" s="151"/>
      <c r="J423" s="151"/>
      <c r="K423" s="132" t="s">
        <v>291</v>
      </c>
      <c r="L423" s="142" t="str">
        <f>+[1]Presupuesto!C34</f>
        <v>UND</v>
      </c>
    </row>
    <row r="424" spans="1:12" ht="14.25" customHeight="1" x14ac:dyDescent="0.25">
      <c r="A424" s="6" t="s">
        <v>292</v>
      </c>
      <c r="B424" s="6"/>
      <c r="C424" s="6"/>
      <c r="D424" s="6"/>
      <c r="E424" s="6" t="s">
        <v>293</v>
      </c>
      <c r="F424" s="6"/>
      <c r="G424" s="132" t="s">
        <v>294</v>
      </c>
      <c r="H424" s="132" t="s">
        <v>295</v>
      </c>
      <c r="I424" s="132" t="s">
        <v>296</v>
      </c>
      <c r="J424" s="132" t="s">
        <v>297</v>
      </c>
      <c r="K424" s="132" t="s">
        <v>309</v>
      </c>
      <c r="L424" s="132" t="s">
        <v>298</v>
      </c>
    </row>
    <row r="425" spans="1:12" ht="14.25" customHeight="1" x14ac:dyDescent="0.25">
      <c r="A425" s="5"/>
      <c r="B425" s="5"/>
      <c r="C425" s="5"/>
      <c r="D425" s="5"/>
      <c r="E425" s="10" t="s">
        <v>314</v>
      </c>
      <c r="F425" s="10"/>
      <c r="G425" s="133">
        <v>3</v>
      </c>
      <c r="H425" s="134"/>
      <c r="I425" s="134"/>
      <c r="J425" s="144"/>
      <c r="K425" s="134"/>
      <c r="L425" s="134">
        <f t="shared" ref="L425:L431" si="12">ROUND(PRODUCT(G425:K425),2)</f>
        <v>3</v>
      </c>
    </row>
    <row r="426" spans="1:12" ht="14.25" customHeight="1" x14ac:dyDescent="0.25">
      <c r="A426" s="5"/>
      <c r="B426" s="5"/>
      <c r="C426" s="5"/>
      <c r="D426" s="5"/>
      <c r="E426" s="10"/>
      <c r="F426" s="10"/>
      <c r="G426" s="133"/>
      <c r="H426" s="134"/>
      <c r="I426" s="134"/>
      <c r="J426" s="144"/>
      <c r="K426" s="134"/>
      <c r="L426" s="134">
        <f t="shared" si="12"/>
        <v>0</v>
      </c>
    </row>
    <row r="427" spans="1:12" ht="14.25" customHeight="1" x14ac:dyDescent="0.25">
      <c r="A427" s="5"/>
      <c r="B427" s="5"/>
      <c r="C427" s="5"/>
      <c r="D427" s="5"/>
      <c r="E427" s="10"/>
      <c r="F427" s="10"/>
      <c r="G427" s="133"/>
      <c r="H427" s="134"/>
      <c r="I427" s="134"/>
      <c r="J427" s="144"/>
      <c r="K427" s="134"/>
      <c r="L427" s="134">
        <f t="shared" si="12"/>
        <v>0</v>
      </c>
    </row>
    <row r="428" spans="1:12" ht="14.25" customHeight="1" x14ac:dyDescent="0.25">
      <c r="A428" s="5"/>
      <c r="B428" s="5"/>
      <c r="C428" s="5"/>
      <c r="D428" s="5"/>
      <c r="E428" s="146"/>
      <c r="F428" s="146"/>
      <c r="G428" s="133"/>
      <c r="H428" s="134"/>
      <c r="I428" s="134"/>
      <c r="J428" s="144"/>
      <c r="K428" s="134"/>
      <c r="L428" s="134">
        <f t="shared" si="12"/>
        <v>0</v>
      </c>
    </row>
    <row r="429" spans="1:12" ht="14.25" customHeight="1" x14ac:dyDescent="0.25">
      <c r="A429" s="5"/>
      <c r="B429" s="5"/>
      <c r="C429" s="5"/>
      <c r="D429" s="5"/>
      <c r="E429" s="146"/>
      <c r="F429" s="146"/>
      <c r="G429" s="133"/>
      <c r="H429" s="134"/>
      <c r="I429" s="134"/>
      <c r="J429" s="144"/>
      <c r="K429" s="134"/>
      <c r="L429" s="134">
        <f t="shared" si="12"/>
        <v>0</v>
      </c>
    </row>
    <row r="430" spans="1:12" ht="14.25" customHeight="1" x14ac:dyDescent="0.25">
      <c r="A430" s="5"/>
      <c r="B430" s="5"/>
      <c r="C430" s="5"/>
      <c r="D430" s="5"/>
      <c r="E430" s="146"/>
      <c r="F430" s="146"/>
      <c r="G430" s="133"/>
      <c r="H430" s="134"/>
      <c r="I430" s="134"/>
      <c r="J430" s="144"/>
      <c r="K430" s="134"/>
      <c r="L430" s="134">
        <f t="shared" si="12"/>
        <v>0</v>
      </c>
    </row>
    <row r="431" spans="1:12" ht="14.25" customHeight="1" x14ac:dyDescent="0.25">
      <c r="A431" s="5"/>
      <c r="B431" s="5"/>
      <c r="C431" s="5"/>
      <c r="D431" s="5"/>
      <c r="E431" s="146"/>
      <c r="F431" s="146"/>
      <c r="G431" s="133"/>
      <c r="H431" s="134"/>
      <c r="I431" s="134"/>
      <c r="J431" s="144"/>
      <c r="K431" s="134"/>
      <c r="L431" s="134">
        <f t="shared" si="12"/>
        <v>0</v>
      </c>
    </row>
    <row r="432" spans="1:12" ht="14.25" customHeight="1" x14ac:dyDescent="0.25">
      <c r="A432" s="5"/>
      <c r="B432" s="5"/>
      <c r="C432" s="5"/>
      <c r="D432" s="5"/>
      <c r="E432" s="147" t="s">
        <v>298</v>
      </c>
      <c r="F432" s="147"/>
      <c r="G432" s="147"/>
      <c r="H432" s="147"/>
      <c r="I432" s="147"/>
      <c r="J432" s="147"/>
      <c r="K432" s="147"/>
      <c r="L432" s="139">
        <f>ROUND(SUM(L425:L431),2)</f>
        <v>3</v>
      </c>
    </row>
    <row r="436" spans="1:12" ht="14.25" customHeight="1" x14ac:dyDescent="0.25">
      <c r="C436" s="140"/>
      <c r="D436" s="140"/>
      <c r="E436" s="140"/>
      <c r="F436" s="140"/>
    </row>
    <row r="437" spans="1:12" ht="14.25" customHeight="1" x14ac:dyDescent="0.25">
      <c r="C437" s="3" t="str">
        <f>+[1]Datos!$B$3</f>
        <v>LUIS MIGUEL SUAZA BAHAMON</v>
      </c>
      <c r="D437" s="3"/>
      <c r="E437" s="3"/>
      <c r="F437" s="3"/>
      <c r="H437" s="25"/>
      <c r="I437" s="25"/>
      <c r="J437" s="25"/>
      <c r="K437" s="25"/>
    </row>
    <row r="438" spans="1:12" ht="14.25" customHeight="1" x14ac:dyDescent="0.25">
      <c r="C438" s="2" t="str">
        <f>+[1]Datos!$B$4</f>
        <v>Contratista</v>
      </c>
      <c r="D438" s="2"/>
      <c r="E438" s="2"/>
      <c r="F438" s="2"/>
    </row>
    <row r="441" spans="1:12" ht="14.2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</row>
    <row r="442" spans="1:12" ht="14.25" customHeight="1" x14ac:dyDescent="0.25">
      <c r="A442" s="128" t="s">
        <v>287</v>
      </c>
      <c r="B442" s="143">
        <v>7</v>
      </c>
      <c r="C442" s="9" t="s">
        <v>288</v>
      </c>
      <c r="D442" s="8" t="str">
        <f>+[1]Presupuesto!$B$28</f>
        <v>INSTALACIONES ELECTRICAS</v>
      </c>
      <c r="E442" s="8"/>
      <c r="F442" s="8"/>
      <c r="G442" s="8"/>
      <c r="H442" s="8"/>
      <c r="I442" s="8"/>
      <c r="J442" s="8"/>
      <c r="K442" s="1"/>
      <c r="L442" s="1"/>
    </row>
    <row r="443" spans="1:12" ht="27.75" customHeight="1" x14ac:dyDescent="0.25">
      <c r="A443" s="128" t="s">
        <v>289</v>
      </c>
      <c r="B443" s="144" t="str">
        <f>+[1]Presupuesto!A35</f>
        <v>7.7</v>
      </c>
      <c r="C443" s="9"/>
      <c r="D443" s="151" t="str">
        <f>+[1]Presupuesto!B35</f>
        <v>SUMINISTRO E INSTALACIÓN DE PANEL LAMPARA BALA PLAFÓN LED SOBREPONER 18W COLOR BLANCO - BAÑO</v>
      </c>
      <c r="E443" s="151"/>
      <c r="F443" s="151"/>
      <c r="G443" s="151"/>
      <c r="H443" s="151"/>
      <c r="I443" s="151"/>
      <c r="J443" s="151"/>
      <c r="K443" s="132" t="s">
        <v>291</v>
      </c>
      <c r="L443" s="142" t="str">
        <f>+[1]Presupuesto!C35</f>
        <v>UND</v>
      </c>
    </row>
    <row r="444" spans="1:12" ht="14.25" customHeight="1" x14ac:dyDescent="0.25">
      <c r="A444" s="6" t="s">
        <v>292</v>
      </c>
      <c r="B444" s="6"/>
      <c r="C444" s="6"/>
      <c r="D444" s="6"/>
      <c r="E444" s="6" t="s">
        <v>293</v>
      </c>
      <c r="F444" s="6"/>
      <c r="G444" s="132" t="s">
        <v>294</v>
      </c>
      <c r="H444" s="132" t="s">
        <v>295</v>
      </c>
      <c r="I444" s="132" t="s">
        <v>296</v>
      </c>
      <c r="J444" s="132" t="s">
        <v>297</v>
      </c>
      <c r="K444" s="132" t="s">
        <v>309</v>
      </c>
      <c r="L444" s="132" t="s">
        <v>298</v>
      </c>
    </row>
    <row r="445" spans="1:12" ht="14.25" customHeight="1" x14ac:dyDescent="0.25">
      <c r="A445" s="5"/>
      <c r="B445" s="5"/>
      <c r="C445" s="5"/>
      <c r="D445" s="5"/>
      <c r="E445" s="10" t="s">
        <v>315</v>
      </c>
      <c r="F445" s="10"/>
      <c r="G445" s="133">
        <v>1</v>
      </c>
      <c r="H445" s="134"/>
      <c r="I445" s="134"/>
      <c r="J445" s="144"/>
      <c r="K445" s="134"/>
      <c r="L445" s="134">
        <f t="shared" ref="L445:L451" si="13">ROUND(PRODUCT(G445:K445),2)</f>
        <v>1</v>
      </c>
    </row>
    <row r="446" spans="1:12" ht="14.25" customHeight="1" x14ac:dyDescent="0.25">
      <c r="A446" s="5"/>
      <c r="B446" s="5"/>
      <c r="C446" s="5"/>
      <c r="D446" s="5"/>
      <c r="E446" s="10"/>
      <c r="F446" s="10"/>
      <c r="G446" s="133"/>
      <c r="H446" s="134"/>
      <c r="I446" s="134"/>
      <c r="J446" s="144"/>
      <c r="K446" s="134"/>
      <c r="L446" s="134">
        <f t="shared" si="13"/>
        <v>0</v>
      </c>
    </row>
    <row r="447" spans="1:12" ht="14.25" customHeight="1" x14ac:dyDescent="0.25">
      <c r="A447" s="5"/>
      <c r="B447" s="5"/>
      <c r="C447" s="5"/>
      <c r="D447" s="5"/>
      <c r="E447" s="10"/>
      <c r="F447" s="10"/>
      <c r="G447" s="133"/>
      <c r="H447" s="134"/>
      <c r="I447" s="134"/>
      <c r="J447" s="144"/>
      <c r="K447" s="134"/>
      <c r="L447" s="134">
        <f t="shared" si="13"/>
        <v>0</v>
      </c>
    </row>
    <row r="448" spans="1:12" ht="14.25" customHeight="1" x14ac:dyDescent="0.25">
      <c r="A448" s="5"/>
      <c r="B448" s="5"/>
      <c r="C448" s="5"/>
      <c r="D448" s="5"/>
      <c r="E448" s="146"/>
      <c r="F448" s="146"/>
      <c r="G448" s="133"/>
      <c r="H448" s="134"/>
      <c r="I448" s="134"/>
      <c r="J448" s="144"/>
      <c r="K448" s="134"/>
      <c r="L448" s="134">
        <f t="shared" si="13"/>
        <v>0</v>
      </c>
    </row>
    <row r="449" spans="1:12" ht="14.25" customHeight="1" x14ac:dyDescent="0.25">
      <c r="A449" s="5"/>
      <c r="B449" s="5"/>
      <c r="C449" s="5"/>
      <c r="D449" s="5"/>
      <c r="E449" s="146"/>
      <c r="F449" s="146"/>
      <c r="G449" s="133"/>
      <c r="H449" s="134"/>
      <c r="I449" s="134"/>
      <c r="J449" s="144"/>
      <c r="K449" s="134"/>
      <c r="L449" s="134">
        <f t="shared" si="13"/>
        <v>0</v>
      </c>
    </row>
    <row r="450" spans="1:12" ht="14.25" customHeight="1" x14ac:dyDescent="0.25">
      <c r="A450" s="5"/>
      <c r="B450" s="5"/>
      <c r="C450" s="5"/>
      <c r="D450" s="5"/>
      <c r="E450" s="146"/>
      <c r="F450" s="146"/>
      <c r="G450" s="133"/>
      <c r="H450" s="134"/>
      <c r="I450" s="134"/>
      <c r="J450" s="144"/>
      <c r="K450" s="134"/>
      <c r="L450" s="134">
        <f t="shared" si="13"/>
        <v>0</v>
      </c>
    </row>
    <row r="451" spans="1:12" ht="14.25" customHeight="1" x14ac:dyDescent="0.25">
      <c r="A451" s="5"/>
      <c r="B451" s="5"/>
      <c r="C451" s="5"/>
      <c r="D451" s="5"/>
      <c r="E451" s="146"/>
      <c r="F451" s="146"/>
      <c r="G451" s="133"/>
      <c r="H451" s="134"/>
      <c r="I451" s="134"/>
      <c r="J451" s="144"/>
      <c r="K451" s="134"/>
      <c r="L451" s="134">
        <f t="shared" si="13"/>
        <v>0</v>
      </c>
    </row>
    <row r="452" spans="1:12" ht="14.25" customHeight="1" x14ac:dyDescent="0.25">
      <c r="A452" s="5"/>
      <c r="B452" s="5"/>
      <c r="C452" s="5"/>
      <c r="D452" s="5"/>
      <c r="E452" s="147" t="s">
        <v>298</v>
      </c>
      <c r="F452" s="147"/>
      <c r="G452" s="147"/>
      <c r="H452" s="147"/>
      <c r="I452" s="147"/>
      <c r="J452" s="147"/>
      <c r="K452" s="147"/>
      <c r="L452" s="139">
        <f>ROUND(SUM(L445:L451),2)</f>
        <v>1</v>
      </c>
    </row>
    <row r="456" spans="1:12" ht="14.25" customHeight="1" x14ac:dyDescent="0.25">
      <c r="C456" s="140"/>
      <c r="D456" s="140"/>
      <c r="E456" s="140"/>
      <c r="F456" s="140"/>
    </row>
    <row r="457" spans="1:12" ht="14.25" customHeight="1" x14ac:dyDescent="0.25">
      <c r="C457" s="3" t="str">
        <f>+[1]Datos!$B$3</f>
        <v>LUIS MIGUEL SUAZA BAHAMON</v>
      </c>
      <c r="D457" s="3"/>
      <c r="E457" s="3"/>
      <c r="F457" s="3"/>
      <c r="H457" s="25"/>
      <c r="I457" s="25"/>
      <c r="J457" s="25"/>
      <c r="K457" s="25"/>
    </row>
    <row r="458" spans="1:12" ht="14.25" customHeight="1" x14ac:dyDescent="0.25">
      <c r="C458" s="2" t="str">
        <f>+[1]Datos!$B$4</f>
        <v>Contratista</v>
      </c>
      <c r="D458" s="2"/>
      <c r="E458" s="2"/>
      <c r="F458" s="2"/>
    </row>
    <row r="461" spans="1:12" ht="14.2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</row>
    <row r="462" spans="1:12" ht="14.25" customHeight="1" x14ac:dyDescent="0.25">
      <c r="A462" s="128" t="s">
        <v>287</v>
      </c>
      <c r="B462" s="143">
        <v>7</v>
      </c>
      <c r="C462" s="9" t="s">
        <v>288</v>
      </c>
      <c r="D462" s="8" t="str">
        <f>+[1]Presupuesto!$B$28</f>
        <v>INSTALACIONES ELECTRICAS</v>
      </c>
      <c r="E462" s="8"/>
      <c r="F462" s="8"/>
      <c r="G462" s="8"/>
      <c r="H462" s="8"/>
      <c r="I462" s="8"/>
      <c r="J462" s="8"/>
      <c r="K462" s="1"/>
      <c r="L462" s="1"/>
    </row>
    <row r="463" spans="1:12" ht="30" customHeight="1" x14ac:dyDescent="0.25">
      <c r="A463" s="128" t="s">
        <v>289</v>
      </c>
      <c r="B463" s="144" t="str">
        <f>+[1]Presupuesto!A36</f>
        <v>7.8</v>
      </c>
      <c r="C463" s="9"/>
      <c r="D463" s="151" t="str">
        <f>+[1]Presupuesto!B36</f>
        <v>SUMINISTRO E INSTALACION DE RED ELECTRICA CAL #12 + TUBERIA CONDUIT EMT 3/4 PARA FUERZA E ILUMINACION (INCLUYE ACCESORIOS)</v>
      </c>
      <c r="E463" s="151"/>
      <c r="F463" s="151"/>
      <c r="G463" s="151"/>
      <c r="H463" s="151"/>
      <c r="I463" s="151"/>
      <c r="J463" s="151"/>
      <c r="K463" s="132" t="s">
        <v>291</v>
      </c>
      <c r="L463" s="142" t="str">
        <f>+[1]Presupuesto!C36</f>
        <v>ML</v>
      </c>
    </row>
    <row r="464" spans="1:12" ht="14.25" customHeight="1" x14ac:dyDescent="0.25">
      <c r="A464" s="6" t="s">
        <v>292</v>
      </c>
      <c r="B464" s="6"/>
      <c r="C464" s="6"/>
      <c r="D464" s="6"/>
      <c r="E464" s="6" t="s">
        <v>293</v>
      </c>
      <c r="F464" s="6"/>
      <c r="G464" s="132" t="s">
        <v>294</v>
      </c>
      <c r="H464" s="132" t="s">
        <v>295</v>
      </c>
      <c r="I464" s="132" t="s">
        <v>296</v>
      </c>
      <c r="J464" s="132" t="s">
        <v>297</v>
      </c>
      <c r="K464" s="132" t="s">
        <v>309</v>
      </c>
      <c r="L464" s="132" t="s">
        <v>298</v>
      </c>
    </row>
    <row r="465" spans="1:12" ht="14.25" customHeight="1" x14ac:dyDescent="0.25">
      <c r="A465" s="5"/>
      <c r="B465" s="5"/>
      <c r="C465" s="5"/>
      <c r="D465" s="5"/>
      <c r="E465" s="10" t="s">
        <v>316</v>
      </c>
      <c r="F465" s="10"/>
      <c r="G465" s="133"/>
      <c r="H465" s="134">
        <v>40</v>
      </c>
      <c r="I465" s="134"/>
      <c r="J465" s="144"/>
      <c r="K465" s="134"/>
      <c r="L465" s="134">
        <f t="shared" ref="L465:L471" si="14">ROUND(PRODUCT(G465:K465),2)</f>
        <v>40</v>
      </c>
    </row>
    <row r="466" spans="1:12" ht="14.25" customHeight="1" x14ac:dyDescent="0.25">
      <c r="A466" s="5"/>
      <c r="B466" s="5"/>
      <c r="C466" s="5"/>
      <c r="D466" s="5"/>
      <c r="E466" s="10" t="s">
        <v>317</v>
      </c>
      <c r="F466" s="10"/>
      <c r="G466" s="133"/>
      <c r="H466" s="134">
        <v>60</v>
      </c>
      <c r="I466" s="134"/>
      <c r="J466" s="144"/>
      <c r="K466" s="134"/>
      <c r="L466" s="134">
        <f t="shared" si="14"/>
        <v>60</v>
      </c>
    </row>
    <row r="467" spans="1:12" ht="14.25" customHeight="1" x14ac:dyDescent="0.25">
      <c r="A467" s="5"/>
      <c r="B467" s="5"/>
      <c r="C467" s="5"/>
      <c r="D467" s="5"/>
      <c r="E467" s="10" t="s">
        <v>318</v>
      </c>
      <c r="F467" s="10"/>
      <c r="G467" s="133"/>
      <c r="H467" s="134">
        <v>20</v>
      </c>
      <c r="I467" s="134"/>
      <c r="J467" s="144"/>
      <c r="K467" s="134"/>
      <c r="L467" s="134">
        <f t="shared" si="14"/>
        <v>20</v>
      </c>
    </row>
    <row r="468" spans="1:12" ht="14.25" customHeight="1" x14ac:dyDescent="0.25">
      <c r="A468" s="5"/>
      <c r="B468" s="5"/>
      <c r="C468" s="5"/>
      <c r="D468" s="5"/>
      <c r="E468" s="146"/>
      <c r="F468" s="146"/>
      <c r="G468" s="133"/>
      <c r="H468" s="134"/>
      <c r="I468" s="134"/>
      <c r="J468" s="144"/>
      <c r="K468" s="134"/>
      <c r="L468" s="134">
        <f t="shared" si="14"/>
        <v>0</v>
      </c>
    </row>
    <row r="469" spans="1:12" ht="14.25" customHeight="1" x14ac:dyDescent="0.25">
      <c r="A469" s="5"/>
      <c r="B469" s="5"/>
      <c r="C469" s="5"/>
      <c r="D469" s="5"/>
      <c r="E469" s="146"/>
      <c r="F469" s="146"/>
      <c r="G469" s="133"/>
      <c r="H469" s="134"/>
      <c r="I469" s="134"/>
      <c r="J469" s="144"/>
      <c r="K469" s="134"/>
      <c r="L469" s="134">
        <f t="shared" si="14"/>
        <v>0</v>
      </c>
    </row>
    <row r="470" spans="1:12" ht="14.25" customHeight="1" x14ac:dyDescent="0.25">
      <c r="A470" s="5"/>
      <c r="B470" s="5"/>
      <c r="C470" s="5"/>
      <c r="D470" s="5"/>
      <c r="E470" s="146"/>
      <c r="F470" s="146"/>
      <c r="G470" s="133"/>
      <c r="H470" s="134"/>
      <c r="I470" s="134"/>
      <c r="J470" s="144"/>
      <c r="K470" s="134"/>
      <c r="L470" s="134">
        <f t="shared" si="14"/>
        <v>0</v>
      </c>
    </row>
    <row r="471" spans="1:12" ht="14.25" customHeight="1" x14ac:dyDescent="0.25">
      <c r="A471" s="5"/>
      <c r="B471" s="5"/>
      <c r="C471" s="5"/>
      <c r="D471" s="5"/>
      <c r="E471" s="146"/>
      <c r="F471" s="146"/>
      <c r="G471" s="133"/>
      <c r="H471" s="134"/>
      <c r="I471" s="134"/>
      <c r="J471" s="144"/>
      <c r="K471" s="134"/>
      <c r="L471" s="134">
        <f t="shared" si="14"/>
        <v>0</v>
      </c>
    </row>
    <row r="472" spans="1:12" ht="14.25" customHeight="1" x14ac:dyDescent="0.25">
      <c r="A472" s="5"/>
      <c r="B472" s="5"/>
      <c r="C472" s="5"/>
      <c r="D472" s="5"/>
      <c r="E472" s="147" t="s">
        <v>298</v>
      </c>
      <c r="F472" s="147"/>
      <c r="G472" s="147"/>
      <c r="H472" s="147"/>
      <c r="I472" s="147"/>
      <c r="J472" s="147"/>
      <c r="K472" s="147"/>
      <c r="L472" s="139">
        <f>ROUND(SUM(L465:L471),2)</f>
        <v>120</v>
      </c>
    </row>
    <row r="476" spans="1:12" ht="14.25" customHeight="1" x14ac:dyDescent="0.25">
      <c r="C476" s="140"/>
      <c r="D476" s="140"/>
      <c r="E476" s="140"/>
      <c r="F476" s="140"/>
    </row>
    <row r="477" spans="1:12" ht="14.25" customHeight="1" x14ac:dyDescent="0.25">
      <c r="C477" s="3" t="str">
        <f>+[1]Datos!$B$3</f>
        <v>LUIS MIGUEL SUAZA BAHAMON</v>
      </c>
      <c r="D477" s="3"/>
      <c r="E477" s="3"/>
      <c r="F477" s="3"/>
      <c r="H477" s="25"/>
      <c r="I477" s="25"/>
      <c r="J477" s="25"/>
      <c r="K477" s="25"/>
    </row>
    <row r="478" spans="1:12" ht="14.25" customHeight="1" x14ac:dyDescent="0.25">
      <c r="C478" s="2" t="str">
        <f>+[1]Datos!$B$4</f>
        <v>Contratista</v>
      </c>
      <c r="D478" s="2"/>
      <c r="E478" s="2"/>
      <c r="F478" s="2"/>
    </row>
    <row r="481" spans="1:12" ht="14.2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</row>
    <row r="482" spans="1:12" ht="14.25" customHeight="1" x14ac:dyDescent="0.25">
      <c r="A482" s="128" t="s">
        <v>287</v>
      </c>
      <c r="B482" s="143">
        <v>7</v>
      </c>
      <c r="C482" s="9" t="s">
        <v>288</v>
      </c>
      <c r="D482" s="8" t="str">
        <f>+[1]Presupuesto!$B$28</f>
        <v>INSTALACIONES ELECTRICAS</v>
      </c>
      <c r="E482" s="8"/>
      <c r="F482" s="8"/>
      <c r="G482" s="8"/>
      <c r="H482" s="8"/>
      <c r="I482" s="8"/>
      <c r="J482" s="8"/>
      <c r="K482" s="1"/>
      <c r="L482" s="1"/>
    </row>
    <row r="483" spans="1:12" ht="14.25" customHeight="1" x14ac:dyDescent="0.25">
      <c r="A483" s="128" t="s">
        <v>289</v>
      </c>
      <c r="B483" s="144" t="s">
        <v>79</v>
      </c>
      <c r="C483" s="9"/>
      <c r="D483" s="151" t="str">
        <f>+[1]Presupuesto!B38</f>
        <v>SUMINISTRO E INSTALACIÓN DE TOMACORRIENTE DOBLE</v>
      </c>
      <c r="E483" s="151"/>
      <c r="F483" s="151"/>
      <c r="G483" s="151"/>
      <c r="H483" s="151"/>
      <c r="I483" s="151"/>
      <c r="J483" s="151"/>
      <c r="K483" s="132" t="s">
        <v>291</v>
      </c>
      <c r="L483" s="142" t="str">
        <f>+[1]Presupuesto!C38</f>
        <v>UND</v>
      </c>
    </row>
    <row r="484" spans="1:12" ht="14.25" customHeight="1" x14ac:dyDescent="0.25">
      <c r="A484" s="6" t="s">
        <v>292</v>
      </c>
      <c r="B484" s="6"/>
      <c r="C484" s="6"/>
      <c r="D484" s="6"/>
      <c r="E484" s="6" t="s">
        <v>293</v>
      </c>
      <c r="F484" s="6"/>
      <c r="G484" s="132" t="s">
        <v>294</v>
      </c>
      <c r="H484" s="132" t="s">
        <v>295</v>
      </c>
      <c r="I484" s="132" t="s">
        <v>296</v>
      </c>
      <c r="J484" s="132" t="s">
        <v>297</v>
      </c>
      <c r="K484" s="132" t="s">
        <v>309</v>
      </c>
      <c r="L484" s="132" t="s">
        <v>298</v>
      </c>
    </row>
    <row r="485" spans="1:12" ht="14.25" customHeight="1" x14ac:dyDescent="0.25">
      <c r="A485" s="5"/>
      <c r="B485" s="5"/>
      <c r="C485" s="5"/>
      <c r="D485" s="5"/>
      <c r="E485" s="10" t="s">
        <v>319</v>
      </c>
      <c r="F485" s="10"/>
      <c r="G485" s="133"/>
      <c r="H485" s="134">
        <v>1</v>
      </c>
      <c r="I485" s="134"/>
      <c r="J485" s="144"/>
      <c r="K485" s="134"/>
      <c r="L485" s="134">
        <f t="shared" ref="L485:L491" si="15">ROUND(PRODUCT(G485:K485),2)</f>
        <v>1</v>
      </c>
    </row>
    <row r="486" spans="1:12" ht="14.25" customHeight="1" x14ac:dyDescent="0.25">
      <c r="A486" s="5"/>
      <c r="B486" s="5"/>
      <c r="C486" s="5"/>
      <c r="D486" s="5"/>
      <c r="E486" s="10" t="s">
        <v>320</v>
      </c>
      <c r="F486" s="10"/>
      <c r="G486" s="133"/>
      <c r="H486" s="134">
        <v>1</v>
      </c>
      <c r="I486" s="134"/>
      <c r="J486" s="144"/>
      <c r="K486" s="134"/>
      <c r="L486" s="134">
        <f t="shared" si="15"/>
        <v>1</v>
      </c>
    </row>
    <row r="487" spans="1:12" ht="14.25" customHeight="1" x14ac:dyDescent="0.25">
      <c r="A487" s="5"/>
      <c r="B487" s="5"/>
      <c r="C487" s="5"/>
      <c r="D487" s="5"/>
      <c r="E487" s="10" t="s">
        <v>321</v>
      </c>
      <c r="F487" s="10"/>
      <c r="G487" s="133"/>
      <c r="H487" s="134">
        <v>1</v>
      </c>
      <c r="I487" s="134"/>
      <c r="J487" s="144"/>
      <c r="K487" s="134"/>
      <c r="L487" s="134">
        <f t="shared" si="15"/>
        <v>1</v>
      </c>
    </row>
    <row r="488" spans="1:12" ht="14.25" customHeight="1" x14ac:dyDescent="0.25">
      <c r="A488" s="5"/>
      <c r="B488" s="5"/>
      <c r="C488" s="5"/>
      <c r="D488" s="5"/>
      <c r="E488" s="146"/>
      <c r="F488" s="146"/>
      <c r="G488" s="133"/>
      <c r="H488" s="134"/>
      <c r="I488" s="134"/>
      <c r="J488" s="144"/>
      <c r="K488" s="134"/>
      <c r="L488" s="134">
        <f t="shared" si="15"/>
        <v>0</v>
      </c>
    </row>
    <row r="489" spans="1:12" ht="14.25" customHeight="1" x14ac:dyDescent="0.25">
      <c r="A489" s="5"/>
      <c r="B489" s="5"/>
      <c r="C489" s="5"/>
      <c r="D489" s="5"/>
      <c r="E489" s="146"/>
      <c r="F489" s="146"/>
      <c r="G489" s="133"/>
      <c r="H489" s="134"/>
      <c r="I489" s="134"/>
      <c r="J489" s="144"/>
      <c r="K489" s="134"/>
      <c r="L489" s="134">
        <f t="shared" si="15"/>
        <v>0</v>
      </c>
    </row>
    <row r="490" spans="1:12" ht="14.25" customHeight="1" x14ac:dyDescent="0.25">
      <c r="A490" s="5"/>
      <c r="B490" s="5"/>
      <c r="C490" s="5"/>
      <c r="D490" s="5"/>
      <c r="E490" s="146"/>
      <c r="F490" s="146"/>
      <c r="G490" s="133"/>
      <c r="H490" s="134"/>
      <c r="I490" s="134"/>
      <c r="J490" s="144"/>
      <c r="K490" s="134"/>
      <c r="L490" s="134">
        <f t="shared" si="15"/>
        <v>0</v>
      </c>
    </row>
    <row r="491" spans="1:12" ht="14.25" customHeight="1" x14ac:dyDescent="0.25">
      <c r="A491" s="5"/>
      <c r="B491" s="5"/>
      <c r="C491" s="5"/>
      <c r="D491" s="5"/>
      <c r="E491" s="146"/>
      <c r="F491" s="146"/>
      <c r="G491" s="133"/>
      <c r="H491" s="134"/>
      <c r="I491" s="134"/>
      <c r="J491" s="144"/>
      <c r="K491" s="134"/>
      <c r="L491" s="134">
        <f t="shared" si="15"/>
        <v>0</v>
      </c>
    </row>
    <row r="492" spans="1:12" ht="14.25" customHeight="1" x14ac:dyDescent="0.25">
      <c r="A492" s="5"/>
      <c r="B492" s="5"/>
      <c r="C492" s="5"/>
      <c r="D492" s="5"/>
      <c r="E492" s="147" t="s">
        <v>298</v>
      </c>
      <c r="F492" s="147"/>
      <c r="G492" s="147"/>
      <c r="H492" s="147"/>
      <c r="I492" s="147"/>
      <c r="J492" s="147"/>
      <c r="K492" s="147"/>
      <c r="L492" s="139">
        <f>ROUND(SUM(L485:L491),2)</f>
        <v>3</v>
      </c>
    </row>
    <row r="496" spans="1:12" ht="14.25" customHeight="1" x14ac:dyDescent="0.25">
      <c r="C496" s="140"/>
      <c r="D496" s="140"/>
      <c r="E496" s="140"/>
      <c r="F496" s="140"/>
    </row>
    <row r="497" spans="1:12" ht="14.25" customHeight="1" x14ac:dyDescent="0.25">
      <c r="C497" s="3" t="str">
        <f>+[1]Datos!$B$3</f>
        <v>LUIS MIGUEL SUAZA BAHAMON</v>
      </c>
      <c r="D497" s="3"/>
      <c r="E497" s="3"/>
      <c r="F497" s="3"/>
      <c r="H497" s="25"/>
      <c r="I497" s="25"/>
      <c r="J497" s="25"/>
      <c r="K497" s="25"/>
    </row>
    <row r="498" spans="1:12" ht="14.25" customHeight="1" x14ac:dyDescent="0.25">
      <c r="C498" s="2" t="str">
        <f>+[1]Datos!$B$4</f>
        <v>Contratista</v>
      </c>
      <c r="D498" s="2"/>
      <c r="E498" s="2"/>
      <c r="F498" s="2"/>
    </row>
    <row r="501" spans="1:12" ht="14.2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</row>
    <row r="502" spans="1:12" ht="14.25" customHeight="1" x14ac:dyDescent="0.25">
      <c r="A502" s="128" t="s">
        <v>287</v>
      </c>
      <c r="B502" s="143">
        <v>8</v>
      </c>
      <c r="C502" s="9" t="s">
        <v>288</v>
      </c>
      <c r="D502" s="8" t="str">
        <f>+[1]Presupuesto!$B$39</f>
        <v>CCTV CAMARAS DE SEGURIDAD</v>
      </c>
      <c r="E502" s="8"/>
      <c r="F502" s="8"/>
      <c r="G502" s="8"/>
      <c r="H502" s="8"/>
      <c r="I502" s="8"/>
      <c r="J502" s="8"/>
      <c r="K502" s="1"/>
      <c r="L502" s="1"/>
    </row>
    <row r="503" spans="1:12" ht="14.25" customHeight="1" x14ac:dyDescent="0.25">
      <c r="A503" s="128" t="s">
        <v>289</v>
      </c>
      <c r="B503" s="144" t="s">
        <v>83</v>
      </c>
      <c r="C503" s="9"/>
      <c r="D503" s="151" t="str">
        <f>+[1]Presupuesto!B41</f>
        <v>CAMARA IP MOTORIZADA SENSOR DE IMAGEN 1,/2,5</v>
      </c>
      <c r="E503" s="151"/>
      <c r="F503" s="151"/>
      <c r="G503" s="151"/>
      <c r="H503" s="151"/>
      <c r="I503" s="151"/>
      <c r="J503" s="151"/>
      <c r="K503" s="132" t="s">
        <v>291</v>
      </c>
      <c r="L503" s="142" t="str">
        <f>+[1]Presupuesto!C41</f>
        <v>UND</v>
      </c>
    </row>
    <row r="504" spans="1:12" ht="14.25" customHeight="1" x14ac:dyDescent="0.25">
      <c r="A504" s="6" t="s">
        <v>292</v>
      </c>
      <c r="B504" s="6"/>
      <c r="C504" s="6"/>
      <c r="D504" s="6"/>
      <c r="E504" s="6" t="s">
        <v>293</v>
      </c>
      <c r="F504" s="6"/>
      <c r="G504" s="132" t="s">
        <v>294</v>
      </c>
      <c r="H504" s="132" t="s">
        <v>295</v>
      </c>
      <c r="I504" s="132" t="s">
        <v>296</v>
      </c>
      <c r="J504" s="132" t="s">
        <v>297</v>
      </c>
      <c r="K504" s="132" t="s">
        <v>309</v>
      </c>
      <c r="L504" s="132" t="s">
        <v>298</v>
      </c>
    </row>
    <row r="505" spans="1:12" ht="14.25" customHeight="1" x14ac:dyDescent="0.25">
      <c r="A505" s="5"/>
      <c r="B505" s="5"/>
      <c r="C505" s="5"/>
      <c r="D505" s="5"/>
      <c r="E505" s="10" t="s">
        <v>322</v>
      </c>
      <c r="F505" s="10"/>
      <c r="G505" s="133">
        <v>2</v>
      </c>
      <c r="H505" s="134"/>
      <c r="I505" s="134"/>
      <c r="J505" s="144"/>
      <c r="K505" s="134"/>
      <c r="L505" s="134">
        <f t="shared" ref="L505:L511" si="16">ROUND(PRODUCT(G505:K505),2)</f>
        <v>2</v>
      </c>
    </row>
    <row r="506" spans="1:12" ht="14.25" customHeight="1" x14ac:dyDescent="0.25">
      <c r="A506" s="5"/>
      <c r="B506" s="5"/>
      <c r="C506" s="5"/>
      <c r="D506" s="5"/>
      <c r="E506" s="10" t="s">
        <v>320</v>
      </c>
      <c r="F506" s="10"/>
      <c r="G506" s="133">
        <v>2</v>
      </c>
      <c r="H506" s="134"/>
      <c r="I506" s="134"/>
      <c r="J506" s="144"/>
      <c r="K506" s="134"/>
      <c r="L506" s="134">
        <f t="shared" si="16"/>
        <v>2</v>
      </c>
    </row>
    <row r="507" spans="1:12" ht="14.25" customHeight="1" x14ac:dyDescent="0.25">
      <c r="A507" s="5"/>
      <c r="B507" s="5"/>
      <c r="C507" s="5"/>
      <c r="D507" s="5"/>
      <c r="E507" s="10"/>
      <c r="F507" s="10"/>
      <c r="G507" s="133"/>
      <c r="H507" s="134"/>
      <c r="I507" s="134"/>
      <c r="J507" s="144"/>
      <c r="K507" s="134"/>
      <c r="L507" s="134">
        <f t="shared" si="16"/>
        <v>0</v>
      </c>
    </row>
    <row r="508" spans="1:12" ht="14.25" customHeight="1" x14ac:dyDescent="0.25">
      <c r="A508" s="5"/>
      <c r="B508" s="5"/>
      <c r="C508" s="5"/>
      <c r="D508" s="5"/>
      <c r="E508" s="146"/>
      <c r="F508" s="146"/>
      <c r="G508" s="133"/>
      <c r="H508" s="134"/>
      <c r="I508" s="134"/>
      <c r="J508" s="144"/>
      <c r="K508" s="134"/>
      <c r="L508" s="134">
        <f t="shared" si="16"/>
        <v>0</v>
      </c>
    </row>
    <row r="509" spans="1:12" ht="14.25" customHeight="1" x14ac:dyDescent="0.25">
      <c r="A509" s="5"/>
      <c r="B509" s="5"/>
      <c r="C509" s="5"/>
      <c r="D509" s="5"/>
      <c r="E509" s="146"/>
      <c r="F509" s="146"/>
      <c r="G509" s="133"/>
      <c r="H509" s="134"/>
      <c r="I509" s="134"/>
      <c r="J509" s="144"/>
      <c r="K509" s="134"/>
      <c r="L509" s="134">
        <f t="shared" si="16"/>
        <v>0</v>
      </c>
    </row>
    <row r="510" spans="1:12" ht="14.25" customHeight="1" x14ac:dyDescent="0.25">
      <c r="A510" s="5"/>
      <c r="B510" s="5"/>
      <c r="C510" s="5"/>
      <c r="D510" s="5"/>
      <c r="E510" s="146"/>
      <c r="F510" s="146"/>
      <c r="G510" s="133"/>
      <c r="H510" s="134"/>
      <c r="I510" s="134"/>
      <c r="J510" s="144"/>
      <c r="K510" s="134"/>
      <c r="L510" s="134">
        <f t="shared" si="16"/>
        <v>0</v>
      </c>
    </row>
    <row r="511" spans="1:12" ht="14.25" customHeight="1" x14ac:dyDescent="0.25">
      <c r="A511" s="5"/>
      <c r="B511" s="5"/>
      <c r="C511" s="5"/>
      <c r="D511" s="5"/>
      <c r="E511" s="146"/>
      <c r="F511" s="146"/>
      <c r="G511" s="133"/>
      <c r="H511" s="134"/>
      <c r="I511" s="134"/>
      <c r="J511" s="144"/>
      <c r="K511" s="134"/>
      <c r="L511" s="134">
        <f t="shared" si="16"/>
        <v>0</v>
      </c>
    </row>
    <row r="512" spans="1:12" ht="14.25" customHeight="1" x14ac:dyDescent="0.25">
      <c r="A512" s="5"/>
      <c r="B512" s="5"/>
      <c r="C512" s="5"/>
      <c r="D512" s="5"/>
      <c r="E512" s="147" t="s">
        <v>298</v>
      </c>
      <c r="F512" s="147"/>
      <c r="G512" s="147"/>
      <c r="H512" s="147"/>
      <c r="I512" s="147"/>
      <c r="J512" s="147"/>
      <c r="K512" s="147"/>
      <c r="L512" s="139">
        <f>ROUND(SUM(L505:L511),2)</f>
        <v>4</v>
      </c>
    </row>
    <row r="516" spans="1:12" ht="14.25" customHeight="1" x14ac:dyDescent="0.25">
      <c r="C516" s="140"/>
      <c r="D516" s="140"/>
      <c r="E516" s="140"/>
      <c r="F516" s="140"/>
    </row>
    <row r="517" spans="1:12" ht="14.25" customHeight="1" x14ac:dyDescent="0.25">
      <c r="C517" s="3" t="str">
        <f>+[1]Datos!$B$3</f>
        <v>LUIS MIGUEL SUAZA BAHAMON</v>
      </c>
      <c r="D517" s="3"/>
      <c r="E517" s="3"/>
      <c r="F517" s="3"/>
      <c r="H517" s="25"/>
      <c r="I517" s="25"/>
      <c r="J517" s="25"/>
      <c r="K517" s="25"/>
    </row>
    <row r="518" spans="1:12" ht="14.25" customHeight="1" x14ac:dyDescent="0.25">
      <c r="C518" s="2" t="str">
        <f>+[1]Datos!$B$4</f>
        <v>Contratista</v>
      </c>
      <c r="D518" s="2"/>
      <c r="E518" s="2"/>
      <c r="F518" s="2"/>
    </row>
    <row r="521" spans="1:12" ht="14.2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</row>
    <row r="522" spans="1:12" ht="14.25" customHeight="1" x14ac:dyDescent="0.25">
      <c r="A522" s="128" t="s">
        <v>287</v>
      </c>
      <c r="B522" s="143">
        <v>8</v>
      </c>
      <c r="C522" s="9" t="s">
        <v>288</v>
      </c>
      <c r="D522" s="8" t="str">
        <f>+[1]Presupuesto!$B$39</f>
        <v>CCTV CAMARAS DE SEGURIDAD</v>
      </c>
      <c r="E522" s="8"/>
      <c r="F522" s="8"/>
      <c r="G522" s="8"/>
      <c r="H522" s="8"/>
      <c r="I522" s="8"/>
      <c r="J522" s="8"/>
      <c r="K522" s="1"/>
      <c r="L522" s="1"/>
    </row>
    <row r="523" spans="1:12" ht="14.25" customHeight="1" x14ac:dyDescent="0.25">
      <c r="A523" s="128" t="s">
        <v>289</v>
      </c>
      <c r="B523" s="144" t="s">
        <v>85</v>
      </c>
      <c r="C523" s="9"/>
      <c r="D523" s="151" t="str">
        <f>+[1]Presupuesto!B42</f>
        <v>CABLE UTP</v>
      </c>
      <c r="E523" s="151"/>
      <c r="F523" s="151"/>
      <c r="G523" s="151"/>
      <c r="H523" s="151"/>
      <c r="I523" s="151"/>
      <c r="J523" s="151"/>
      <c r="K523" s="132" t="s">
        <v>291</v>
      </c>
      <c r="L523" s="142" t="str">
        <f>+[1]Presupuesto!C42</f>
        <v>ML</v>
      </c>
    </row>
    <row r="524" spans="1:12" ht="14.25" customHeight="1" x14ac:dyDescent="0.25">
      <c r="A524" s="6" t="s">
        <v>292</v>
      </c>
      <c r="B524" s="6"/>
      <c r="C524" s="6"/>
      <c r="D524" s="6"/>
      <c r="E524" s="6" t="s">
        <v>293</v>
      </c>
      <c r="F524" s="6"/>
      <c r="G524" s="132" t="s">
        <v>294</v>
      </c>
      <c r="H524" s="132" t="s">
        <v>295</v>
      </c>
      <c r="I524" s="132" t="s">
        <v>296</v>
      </c>
      <c r="J524" s="132" t="s">
        <v>297</v>
      </c>
      <c r="K524" s="132" t="s">
        <v>309</v>
      </c>
      <c r="L524" s="132" t="s">
        <v>298</v>
      </c>
    </row>
    <row r="525" spans="1:12" ht="14.25" customHeight="1" x14ac:dyDescent="0.25">
      <c r="A525" s="5"/>
      <c r="B525" s="5"/>
      <c r="C525" s="5"/>
      <c r="D525" s="5"/>
      <c r="E525" s="10" t="s">
        <v>319</v>
      </c>
      <c r="F525" s="10"/>
      <c r="G525" s="133"/>
      <c r="H525" s="134"/>
      <c r="I525" s="134"/>
      <c r="J525" s="144"/>
      <c r="K525" s="134"/>
      <c r="L525" s="134">
        <f t="shared" ref="L525:L531" si="17">ROUND(PRODUCT(G525:K525),2)</f>
        <v>0</v>
      </c>
    </row>
    <row r="526" spans="1:12" ht="14.25" customHeight="1" x14ac:dyDescent="0.25">
      <c r="A526" s="5"/>
      <c r="B526" s="5"/>
      <c r="C526" s="5"/>
      <c r="D526" s="5"/>
      <c r="E526" s="10" t="s">
        <v>320</v>
      </c>
      <c r="F526" s="10"/>
      <c r="G526" s="133"/>
      <c r="H526" s="134">
        <v>230</v>
      </c>
      <c r="I526" s="134"/>
      <c r="J526" s="144"/>
      <c r="K526" s="134"/>
      <c r="L526" s="134">
        <f t="shared" si="17"/>
        <v>230</v>
      </c>
    </row>
    <row r="527" spans="1:12" ht="14.25" customHeight="1" x14ac:dyDescent="0.25">
      <c r="A527" s="5"/>
      <c r="B527" s="5"/>
      <c r="C527" s="5"/>
      <c r="D527" s="5"/>
      <c r="E527" s="10" t="s">
        <v>322</v>
      </c>
      <c r="F527" s="10"/>
      <c r="G527" s="133"/>
      <c r="H527" s="134">
        <v>250</v>
      </c>
      <c r="I527" s="134"/>
      <c r="J527" s="144"/>
      <c r="K527" s="134"/>
      <c r="L527" s="134">
        <f t="shared" si="17"/>
        <v>250</v>
      </c>
    </row>
    <row r="528" spans="1:12" ht="14.25" customHeight="1" x14ac:dyDescent="0.25">
      <c r="A528" s="5"/>
      <c r="B528" s="5"/>
      <c r="C528" s="5"/>
      <c r="D528" s="5"/>
      <c r="E528" s="146"/>
      <c r="F528" s="146"/>
      <c r="G528" s="133"/>
      <c r="H528" s="134"/>
      <c r="I528" s="134"/>
      <c r="J528" s="144"/>
      <c r="K528" s="134"/>
      <c r="L528" s="134">
        <f t="shared" si="17"/>
        <v>0</v>
      </c>
    </row>
    <row r="529" spans="1:12" ht="14.25" customHeight="1" x14ac:dyDescent="0.25">
      <c r="A529" s="5"/>
      <c r="B529" s="5"/>
      <c r="C529" s="5"/>
      <c r="D529" s="5"/>
      <c r="E529" s="146"/>
      <c r="F529" s="146"/>
      <c r="G529" s="133"/>
      <c r="H529" s="134"/>
      <c r="I529" s="134"/>
      <c r="J529" s="144"/>
      <c r="K529" s="134"/>
      <c r="L529" s="134">
        <f t="shared" si="17"/>
        <v>0</v>
      </c>
    </row>
    <row r="530" spans="1:12" ht="14.25" customHeight="1" x14ac:dyDescent="0.25">
      <c r="A530" s="5"/>
      <c r="B530" s="5"/>
      <c r="C530" s="5"/>
      <c r="D530" s="5"/>
      <c r="E530" s="146"/>
      <c r="F530" s="146"/>
      <c r="G530" s="133"/>
      <c r="H530" s="134"/>
      <c r="I530" s="134"/>
      <c r="J530" s="144"/>
      <c r="K530" s="134"/>
      <c r="L530" s="134">
        <f t="shared" si="17"/>
        <v>0</v>
      </c>
    </row>
    <row r="531" spans="1:12" ht="14.25" customHeight="1" x14ac:dyDescent="0.25">
      <c r="A531" s="5"/>
      <c r="B531" s="5"/>
      <c r="C531" s="5"/>
      <c r="D531" s="5"/>
      <c r="E531" s="146"/>
      <c r="F531" s="146"/>
      <c r="G531" s="133"/>
      <c r="H531" s="134"/>
      <c r="I531" s="134"/>
      <c r="J531" s="144"/>
      <c r="K531" s="134"/>
      <c r="L531" s="134">
        <f t="shared" si="17"/>
        <v>0</v>
      </c>
    </row>
    <row r="532" spans="1:12" ht="14.25" customHeight="1" x14ac:dyDescent="0.25">
      <c r="A532" s="5"/>
      <c r="B532" s="5"/>
      <c r="C532" s="5"/>
      <c r="D532" s="5"/>
      <c r="E532" s="147" t="s">
        <v>298</v>
      </c>
      <c r="F532" s="147"/>
      <c r="G532" s="147"/>
      <c r="H532" s="147"/>
      <c r="I532" s="147"/>
      <c r="J532" s="147"/>
      <c r="K532" s="147"/>
      <c r="L532" s="139">
        <f>ROUND(SUM(L525:L531),2)</f>
        <v>480</v>
      </c>
    </row>
    <row r="536" spans="1:12" ht="14.25" customHeight="1" x14ac:dyDescent="0.25">
      <c r="C536" s="140"/>
      <c r="D536" s="140"/>
      <c r="E536" s="140"/>
      <c r="F536" s="140"/>
    </row>
    <row r="537" spans="1:12" ht="14.25" customHeight="1" x14ac:dyDescent="0.25">
      <c r="C537" s="3" t="str">
        <f>+[1]Datos!$B$3</f>
        <v>LUIS MIGUEL SUAZA BAHAMON</v>
      </c>
      <c r="D537" s="3"/>
      <c r="E537" s="3"/>
      <c r="F537" s="3"/>
      <c r="H537" s="25"/>
      <c r="I537" s="25"/>
      <c r="J537" s="25"/>
      <c r="K537" s="25"/>
    </row>
    <row r="538" spans="1:12" ht="14.25" customHeight="1" x14ac:dyDescent="0.25">
      <c r="C538" s="2" t="str">
        <f>+[1]Datos!$B$4</f>
        <v>Contratista</v>
      </c>
      <c r="D538" s="2"/>
      <c r="E538" s="2"/>
      <c r="F538" s="2"/>
    </row>
    <row r="541" spans="1:12" ht="14.2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</row>
    <row r="542" spans="1:12" ht="14.25" customHeight="1" x14ac:dyDescent="0.25">
      <c r="A542" s="128" t="s">
        <v>287</v>
      </c>
      <c r="B542" s="143">
        <v>8</v>
      </c>
      <c r="C542" s="9" t="s">
        <v>288</v>
      </c>
      <c r="D542" s="8" t="str">
        <f>+[1]Presupuesto!$B$39</f>
        <v>CCTV CAMARAS DE SEGURIDAD</v>
      </c>
      <c r="E542" s="8"/>
      <c r="F542" s="8"/>
      <c r="G542" s="8"/>
      <c r="H542" s="8"/>
      <c r="I542" s="8"/>
      <c r="J542" s="8"/>
      <c r="K542" s="1"/>
      <c r="L542" s="1"/>
    </row>
    <row r="543" spans="1:12" ht="14.25" customHeight="1" x14ac:dyDescent="0.25">
      <c r="A543" s="128" t="s">
        <v>289</v>
      </c>
      <c r="B543" s="144" t="s">
        <v>87</v>
      </c>
      <c r="C543" s="9"/>
      <c r="D543" s="151" t="str">
        <f>+[1]Presupuesto!B43</f>
        <v>SUMINISTRO INSTALACION TUBERIA CONDUIT EMT 1/2 (INCLUYE ACCESORIOS)</v>
      </c>
      <c r="E543" s="151"/>
      <c r="F543" s="151"/>
      <c r="G543" s="151"/>
      <c r="H543" s="151"/>
      <c r="I543" s="151"/>
      <c r="J543" s="151"/>
      <c r="K543" s="132" t="s">
        <v>291</v>
      </c>
      <c r="L543" s="142" t="str">
        <f>+[1]Presupuesto!C43</f>
        <v>ML</v>
      </c>
    </row>
    <row r="544" spans="1:12" ht="14.25" customHeight="1" x14ac:dyDescent="0.25">
      <c r="A544" s="6" t="s">
        <v>292</v>
      </c>
      <c r="B544" s="6"/>
      <c r="C544" s="6"/>
      <c r="D544" s="6"/>
      <c r="E544" s="6" t="s">
        <v>293</v>
      </c>
      <c r="F544" s="6"/>
      <c r="G544" s="132" t="s">
        <v>294</v>
      </c>
      <c r="H544" s="132" t="s">
        <v>295</v>
      </c>
      <c r="I544" s="132" t="s">
        <v>296</v>
      </c>
      <c r="J544" s="132" t="s">
        <v>297</v>
      </c>
      <c r="K544" s="132" t="s">
        <v>309</v>
      </c>
      <c r="L544" s="132" t="s">
        <v>298</v>
      </c>
    </row>
    <row r="545" spans="1:12" ht="14.25" customHeight="1" x14ac:dyDescent="0.25">
      <c r="A545" s="5"/>
      <c r="B545" s="5"/>
      <c r="C545" s="5"/>
      <c r="D545" s="5"/>
      <c r="E545" s="10" t="s">
        <v>316</v>
      </c>
      <c r="F545" s="10"/>
      <c r="G545" s="133"/>
      <c r="H545" s="134">
        <v>40</v>
      </c>
      <c r="I545" s="134"/>
      <c r="J545" s="144"/>
      <c r="K545" s="134"/>
      <c r="L545" s="134">
        <f t="shared" ref="L545:L551" si="18">ROUND(PRODUCT(G545:K545),2)</f>
        <v>40</v>
      </c>
    </row>
    <row r="546" spans="1:12" ht="14.25" customHeight="1" x14ac:dyDescent="0.25">
      <c r="A546" s="5"/>
      <c r="B546" s="5"/>
      <c r="C546" s="5"/>
      <c r="D546" s="5"/>
      <c r="E546" s="10" t="s">
        <v>317</v>
      </c>
      <c r="F546" s="10"/>
      <c r="G546" s="133"/>
      <c r="H546" s="134">
        <v>60</v>
      </c>
      <c r="I546" s="134"/>
      <c r="J546" s="144"/>
      <c r="K546" s="134"/>
      <c r="L546" s="134">
        <f t="shared" si="18"/>
        <v>60</v>
      </c>
    </row>
    <row r="547" spans="1:12" ht="14.25" customHeight="1" x14ac:dyDescent="0.25">
      <c r="A547" s="5"/>
      <c r="B547" s="5"/>
      <c r="C547" s="5"/>
      <c r="D547" s="5"/>
      <c r="E547" s="10"/>
      <c r="F547" s="10"/>
      <c r="G547" s="133"/>
      <c r="H547" s="134"/>
      <c r="I547" s="134"/>
      <c r="J547" s="144"/>
      <c r="K547" s="134"/>
      <c r="L547" s="134">
        <f t="shared" si="18"/>
        <v>0</v>
      </c>
    </row>
    <row r="548" spans="1:12" ht="14.25" customHeight="1" x14ac:dyDescent="0.25">
      <c r="A548" s="5"/>
      <c r="B548" s="5"/>
      <c r="C548" s="5"/>
      <c r="D548" s="5"/>
      <c r="E548" s="146"/>
      <c r="F548" s="146"/>
      <c r="G548" s="133"/>
      <c r="H548" s="134"/>
      <c r="I548" s="134"/>
      <c r="J548" s="144"/>
      <c r="K548" s="134"/>
      <c r="L548" s="134">
        <f t="shared" si="18"/>
        <v>0</v>
      </c>
    </row>
    <row r="549" spans="1:12" ht="14.25" customHeight="1" x14ac:dyDescent="0.25">
      <c r="A549" s="5"/>
      <c r="B549" s="5"/>
      <c r="C549" s="5"/>
      <c r="D549" s="5"/>
      <c r="E549" s="146"/>
      <c r="F549" s="146"/>
      <c r="G549" s="133"/>
      <c r="H549" s="134"/>
      <c r="I549" s="134"/>
      <c r="J549" s="144"/>
      <c r="K549" s="134"/>
      <c r="L549" s="134">
        <f t="shared" si="18"/>
        <v>0</v>
      </c>
    </row>
    <row r="550" spans="1:12" ht="14.25" customHeight="1" x14ac:dyDescent="0.25">
      <c r="A550" s="5"/>
      <c r="B550" s="5"/>
      <c r="C550" s="5"/>
      <c r="D550" s="5"/>
      <c r="E550" s="146"/>
      <c r="F550" s="146"/>
      <c r="G550" s="133"/>
      <c r="H550" s="134"/>
      <c r="I550" s="134"/>
      <c r="J550" s="144"/>
      <c r="K550" s="134"/>
      <c r="L550" s="134">
        <f t="shared" si="18"/>
        <v>0</v>
      </c>
    </row>
    <row r="551" spans="1:12" ht="14.25" customHeight="1" x14ac:dyDescent="0.25">
      <c r="A551" s="5"/>
      <c r="B551" s="5"/>
      <c r="C551" s="5"/>
      <c r="D551" s="5"/>
      <c r="E551" s="146"/>
      <c r="F551" s="146"/>
      <c r="G551" s="133"/>
      <c r="H551" s="134"/>
      <c r="I551" s="134"/>
      <c r="J551" s="144"/>
      <c r="K551" s="134"/>
      <c r="L551" s="134">
        <f t="shared" si="18"/>
        <v>0</v>
      </c>
    </row>
    <row r="552" spans="1:12" ht="14.25" customHeight="1" x14ac:dyDescent="0.25">
      <c r="A552" s="5"/>
      <c r="B552" s="5"/>
      <c r="C552" s="5"/>
      <c r="D552" s="5"/>
      <c r="E552" s="147" t="s">
        <v>298</v>
      </c>
      <c r="F552" s="147"/>
      <c r="G552" s="147"/>
      <c r="H552" s="147"/>
      <c r="I552" s="147"/>
      <c r="J552" s="147"/>
      <c r="K552" s="147"/>
      <c r="L552" s="139">
        <f>ROUND(SUM(L545:L551),2)</f>
        <v>100</v>
      </c>
    </row>
    <row r="561" spans="3:11" ht="14.25" customHeight="1" x14ac:dyDescent="0.25">
      <c r="C561" s="140"/>
      <c r="D561" s="140"/>
      <c r="E561" s="140"/>
      <c r="F561" s="140"/>
    </row>
    <row r="562" spans="3:11" ht="14.25" customHeight="1" x14ac:dyDescent="0.25">
      <c r="C562" s="3" t="str">
        <f>+[1]Datos!$B$3</f>
        <v>LUIS MIGUEL SUAZA BAHAMON</v>
      </c>
      <c r="D562" s="3"/>
      <c r="E562" s="3"/>
      <c r="F562" s="3"/>
      <c r="H562" s="25"/>
      <c r="I562" s="25"/>
      <c r="J562" s="25"/>
      <c r="K562" s="25"/>
    </row>
    <row r="563" spans="3:11" ht="14.25" customHeight="1" x14ac:dyDescent="0.25">
      <c r="C563" s="2" t="str">
        <f>+[1]Datos!$B$4</f>
        <v>Contratista</v>
      </c>
      <c r="D563" s="2"/>
      <c r="E563" s="2"/>
      <c r="F563" s="2"/>
    </row>
    <row r="564" spans="3:11" ht="14.25" customHeight="1" x14ac:dyDescent="0.25">
      <c r="C564" s="2"/>
      <c r="D564" s="2"/>
      <c r="E564" s="2"/>
      <c r="F564" s="2"/>
    </row>
  </sheetData>
  <mergeCells count="507">
    <mergeCell ref="C562:F562"/>
    <mergeCell ref="C563:F563"/>
    <mergeCell ref="C564:F564"/>
    <mergeCell ref="A545:D552"/>
    <mergeCell ref="E545:F545"/>
    <mergeCell ref="E546:F546"/>
    <mergeCell ref="E547:F547"/>
    <mergeCell ref="E548:F548"/>
    <mergeCell ref="E549:F549"/>
    <mergeCell ref="E550:F550"/>
    <mergeCell ref="E551:F551"/>
    <mergeCell ref="E552:K552"/>
    <mergeCell ref="C537:F537"/>
    <mergeCell ref="C538:F538"/>
    <mergeCell ref="A541:L541"/>
    <mergeCell ref="C542:C543"/>
    <mergeCell ref="D542:J542"/>
    <mergeCell ref="K542:L542"/>
    <mergeCell ref="D543:J543"/>
    <mergeCell ref="A544:D544"/>
    <mergeCell ref="E544:F544"/>
    <mergeCell ref="A525:D532"/>
    <mergeCell ref="E525:F525"/>
    <mergeCell ref="E526:F526"/>
    <mergeCell ref="E527:F527"/>
    <mergeCell ref="E528:F528"/>
    <mergeCell ref="E529:F529"/>
    <mergeCell ref="E530:F530"/>
    <mergeCell ref="E531:F531"/>
    <mergeCell ref="E532:K532"/>
    <mergeCell ref="C517:F517"/>
    <mergeCell ref="C518:F518"/>
    <mergeCell ref="A521:L521"/>
    <mergeCell ref="C522:C523"/>
    <mergeCell ref="D522:J522"/>
    <mergeCell ref="K522:L522"/>
    <mergeCell ref="D523:J523"/>
    <mergeCell ref="A524:D524"/>
    <mergeCell ref="E524:F524"/>
    <mergeCell ref="A505:D512"/>
    <mergeCell ref="E505:F505"/>
    <mergeCell ref="E506:F506"/>
    <mergeCell ref="E507:F507"/>
    <mergeCell ref="E508:F508"/>
    <mergeCell ref="E509:F509"/>
    <mergeCell ref="E510:F510"/>
    <mergeCell ref="E511:F511"/>
    <mergeCell ref="E512:K512"/>
    <mergeCell ref="C497:F497"/>
    <mergeCell ref="C498:F498"/>
    <mergeCell ref="A501:L501"/>
    <mergeCell ref="C502:C503"/>
    <mergeCell ref="D502:J502"/>
    <mergeCell ref="K502:L502"/>
    <mergeCell ref="D503:J503"/>
    <mergeCell ref="A504:D504"/>
    <mergeCell ref="E504:F504"/>
    <mergeCell ref="A485:D492"/>
    <mergeCell ref="E485:F485"/>
    <mergeCell ref="E486:F486"/>
    <mergeCell ref="E487:F487"/>
    <mergeCell ref="E488:F488"/>
    <mergeCell ref="E489:F489"/>
    <mergeCell ref="E490:F490"/>
    <mergeCell ref="E491:F491"/>
    <mergeCell ref="E492:K492"/>
    <mergeCell ref="C477:F477"/>
    <mergeCell ref="C478:F478"/>
    <mergeCell ref="A481:L481"/>
    <mergeCell ref="C482:C483"/>
    <mergeCell ref="D482:J482"/>
    <mergeCell ref="K482:L482"/>
    <mergeCell ref="D483:J483"/>
    <mergeCell ref="A484:D484"/>
    <mergeCell ref="E484:F484"/>
    <mergeCell ref="A465:D472"/>
    <mergeCell ref="E465:F465"/>
    <mergeCell ref="E466:F466"/>
    <mergeCell ref="E467:F467"/>
    <mergeCell ref="E468:F468"/>
    <mergeCell ref="E469:F469"/>
    <mergeCell ref="E470:F470"/>
    <mergeCell ref="E471:F471"/>
    <mergeCell ref="E472:K472"/>
    <mergeCell ref="C457:F457"/>
    <mergeCell ref="C458:F458"/>
    <mergeCell ref="A461:L461"/>
    <mergeCell ref="C462:C463"/>
    <mergeCell ref="D462:J462"/>
    <mergeCell ref="K462:L462"/>
    <mergeCell ref="D463:J463"/>
    <mergeCell ref="A464:D464"/>
    <mergeCell ref="E464:F464"/>
    <mergeCell ref="A445:D452"/>
    <mergeCell ref="E445:F445"/>
    <mergeCell ref="E446:F446"/>
    <mergeCell ref="E447:F447"/>
    <mergeCell ref="E448:F448"/>
    <mergeCell ref="E449:F449"/>
    <mergeCell ref="E450:F450"/>
    <mergeCell ref="E451:F451"/>
    <mergeCell ref="E452:K452"/>
    <mergeCell ref="C437:F437"/>
    <mergeCell ref="C438:F438"/>
    <mergeCell ref="A441:L441"/>
    <mergeCell ref="C442:C443"/>
    <mergeCell ref="D442:J442"/>
    <mergeCell ref="K442:L442"/>
    <mergeCell ref="D443:J443"/>
    <mergeCell ref="A444:D444"/>
    <mergeCell ref="E444:F444"/>
    <mergeCell ref="A425:D432"/>
    <mergeCell ref="E425:F425"/>
    <mergeCell ref="E426:F426"/>
    <mergeCell ref="E427:F427"/>
    <mergeCell ref="E428:F428"/>
    <mergeCell ref="E429:F429"/>
    <mergeCell ref="E430:F430"/>
    <mergeCell ref="E431:F431"/>
    <mergeCell ref="E432:K432"/>
    <mergeCell ref="C417:F417"/>
    <mergeCell ref="C418:F418"/>
    <mergeCell ref="A421:L421"/>
    <mergeCell ref="C422:C423"/>
    <mergeCell ref="D422:J422"/>
    <mergeCell ref="K422:L422"/>
    <mergeCell ref="D423:J423"/>
    <mergeCell ref="A424:D424"/>
    <mergeCell ref="E424:F424"/>
    <mergeCell ref="A405:D412"/>
    <mergeCell ref="E405:F405"/>
    <mergeCell ref="E406:F406"/>
    <mergeCell ref="E407:F407"/>
    <mergeCell ref="E408:F408"/>
    <mergeCell ref="E409:F409"/>
    <mergeCell ref="E410:F410"/>
    <mergeCell ref="E411:F411"/>
    <mergeCell ref="E412:K412"/>
    <mergeCell ref="C397:F397"/>
    <mergeCell ref="C398:F398"/>
    <mergeCell ref="A401:L401"/>
    <mergeCell ref="C402:C403"/>
    <mergeCell ref="D402:J402"/>
    <mergeCell ref="K402:L402"/>
    <mergeCell ref="D403:J403"/>
    <mergeCell ref="A404:D404"/>
    <mergeCell ref="E404:F404"/>
    <mergeCell ref="A385:D392"/>
    <mergeCell ref="E385:F385"/>
    <mergeCell ref="E386:F386"/>
    <mergeCell ref="E387:F387"/>
    <mergeCell ref="E388:F388"/>
    <mergeCell ref="E389:F389"/>
    <mergeCell ref="E390:F390"/>
    <mergeCell ref="E391:F391"/>
    <mergeCell ref="E392:K392"/>
    <mergeCell ref="C376:F376"/>
    <mergeCell ref="C377:F377"/>
    <mergeCell ref="A381:L381"/>
    <mergeCell ref="C382:C383"/>
    <mergeCell ref="D382:J382"/>
    <mergeCell ref="K382:L382"/>
    <mergeCell ref="D383:J383"/>
    <mergeCell ref="A384:D384"/>
    <mergeCell ref="E384:F384"/>
    <mergeCell ref="A364:D371"/>
    <mergeCell ref="E364:F364"/>
    <mergeCell ref="E365:F365"/>
    <mergeCell ref="E366:F366"/>
    <mergeCell ref="E367:F367"/>
    <mergeCell ref="E368:F368"/>
    <mergeCell ref="E369:F369"/>
    <mergeCell ref="E370:F370"/>
    <mergeCell ref="E371:K371"/>
    <mergeCell ref="C356:F356"/>
    <mergeCell ref="C357:F357"/>
    <mergeCell ref="A360:L360"/>
    <mergeCell ref="C361:C362"/>
    <mergeCell ref="D361:J361"/>
    <mergeCell ref="K361:L361"/>
    <mergeCell ref="D362:J362"/>
    <mergeCell ref="A363:D363"/>
    <mergeCell ref="E363:F363"/>
    <mergeCell ref="A344:D351"/>
    <mergeCell ref="E344:F344"/>
    <mergeCell ref="E345:F345"/>
    <mergeCell ref="E346:F346"/>
    <mergeCell ref="E347:F347"/>
    <mergeCell ref="E348:F348"/>
    <mergeCell ref="E349:F349"/>
    <mergeCell ref="E350:F350"/>
    <mergeCell ref="E351:K351"/>
    <mergeCell ref="C336:F336"/>
    <mergeCell ref="C337:F337"/>
    <mergeCell ref="A340:L340"/>
    <mergeCell ref="C341:C342"/>
    <mergeCell ref="D341:J341"/>
    <mergeCell ref="K341:L341"/>
    <mergeCell ref="D342:J342"/>
    <mergeCell ref="A343:D343"/>
    <mergeCell ref="E343:F343"/>
    <mergeCell ref="A324:D331"/>
    <mergeCell ref="E324:F324"/>
    <mergeCell ref="E325:F325"/>
    <mergeCell ref="E326:F326"/>
    <mergeCell ref="E327:F327"/>
    <mergeCell ref="E328:F328"/>
    <mergeCell ref="E329:F329"/>
    <mergeCell ref="E330:F330"/>
    <mergeCell ref="E331:K331"/>
    <mergeCell ref="C316:F316"/>
    <mergeCell ref="C317:F317"/>
    <mergeCell ref="A320:L320"/>
    <mergeCell ref="C321:C322"/>
    <mergeCell ref="D321:J321"/>
    <mergeCell ref="K321:L321"/>
    <mergeCell ref="D322:J322"/>
    <mergeCell ref="A323:D323"/>
    <mergeCell ref="E323:F323"/>
    <mergeCell ref="A304:D311"/>
    <mergeCell ref="E304:F304"/>
    <mergeCell ref="E305:F305"/>
    <mergeCell ref="E306:F306"/>
    <mergeCell ref="E307:F307"/>
    <mergeCell ref="E308:F308"/>
    <mergeCell ref="E309:F309"/>
    <mergeCell ref="E310:F310"/>
    <mergeCell ref="E311:K311"/>
    <mergeCell ref="C296:F296"/>
    <mergeCell ref="C297:F297"/>
    <mergeCell ref="A300:L300"/>
    <mergeCell ref="C301:C302"/>
    <mergeCell ref="D301:J301"/>
    <mergeCell ref="K301:L301"/>
    <mergeCell ref="D302:J302"/>
    <mergeCell ref="A303:D303"/>
    <mergeCell ref="E303:F303"/>
    <mergeCell ref="A284:D291"/>
    <mergeCell ref="E284:F284"/>
    <mergeCell ref="E285:F285"/>
    <mergeCell ref="E286:F286"/>
    <mergeCell ref="E287:F287"/>
    <mergeCell ref="E288:F288"/>
    <mergeCell ref="E289:F289"/>
    <mergeCell ref="E290:F290"/>
    <mergeCell ref="E291:K291"/>
    <mergeCell ref="C276:F276"/>
    <mergeCell ref="C277:F277"/>
    <mergeCell ref="A280:L280"/>
    <mergeCell ref="C281:C282"/>
    <mergeCell ref="D281:J281"/>
    <mergeCell ref="K281:L281"/>
    <mergeCell ref="D282:J282"/>
    <mergeCell ref="A283:D283"/>
    <mergeCell ref="E283:F283"/>
    <mergeCell ref="A264:D271"/>
    <mergeCell ref="E264:F264"/>
    <mergeCell ref="E265:F265"/>
    <mergeCell ref="E266:F266"/>
    <mergeCell ref="E267:F267"/>
    <mergeCell ref="E268:F268"/>
    <mergeCell ref="E269:F269"/>
    <mergeCell ref="E270:F270"/>
    <mergeCell ref="E271:K271"/>
    <mergeCell ref="C257:F257"/>
    <mergeCell ref="C258:F258"/>
    <mergeCell ref="A260:L260"/>
    <mergeCell ref="C261:C262"/>
    <mergeCell ref="D261:J261"/>
    <mergeCell ref="K261:L261"/>
    <mergeCell ref="D262:J262"/>
    <mergeCell ref="A263:D263"/>
    <mergeCell ref="E263:F263"/>
    <mergeCell ref="A245:D252"/>
    <mergeCell ref="E245:F245"/>
    <mergeCell ref="E246:F246"/>
    <mergeCell ref="E247:F247"/>
    <mergeCell ref="E248:F248"/>
    <mergeCell ref="E249:F249"/>
    <mergeCell ref="E250:F250"/>
    <mergeCell ref="E251:F251"/>
    <mergeCell ref="E252:K252"/>
    <mergeCell ref="C238:F238"/>
    <mergeCell ref="C239:F239"/>
    <mergeCell ref="A241:L241"/>
    <mergeCell ref="C242:C243"/>
    <mergeCell ref="D242:J242"/>
    <mergeCell ref="K242:L242"/>
    <mergeCell ref="D243:J243"/>
    <mergeCell ref="A244:D244"/>
    <mergeCell ref="E244:F244"/>
    <mergeCell ref="A226:D233"/>
    <mergeCell ref="E226:F226"/>
    <mergeCell ref="E227:F227"/>
    <mergeCell ref="E228:F228"/>
    <mergeCell ref="E229:F229"/>
    <mergeCell ref="E230:F230"/>
    <mergeCell ref="E231:F231"/>
    <mergeCell ref="E232:F232"/>
    <mergeCell ref="E233:K233"/>
    <mergeCell ref="C218:F218"/>
    <mergeCell ref="C219:F219"/>
    <mergeCell ref="A222:L222"/>
    <mergeCell ref="C223:C224"/>
    <mergeCell ref="D223:J223"/>
    <mergeCell ref="K223:L223"/>
    <mergeCell ref="D224:J224"/>
    <mergeCell ref="A225:D225"/>
    <mergeCell ref="E225:F225"/>
    <mergeCell ref="A206:D213"/>
    <mergeCell ref="E206:F206"/>
    <mergeCell ref="E207:F207"/>
    <mergeCell ref="E208:F208"/>
    <mergeCell ref="E209:F209"/>
    <mergeCell ref="E210:F210"/>
    <mergeCell ref="E211:F211"/>
    <mergeCell ref="E212:F212"/>
    <mergeCell ref="E213:K213"/>
    <mergeCell ref="C197:F197"/>
    <mergeCell ref="C198:F198"/>
    <mergeCell ref="A202:L202"/>
    <mergeCell ref="C203:C204"/>
    <mergeCell ref="D203:J203"/>
    <mergeCell ref="K203:L203"/>
    <mergeCell ref="D204:J204"/>
    <mergeCell ref="A205:D205"/>
    <mergeCell ref="E205:F205"/>
    <mergeCell ref="C178:F178"/>
    <mergeCell ref="A181:L181"/>
    <mergeCell ref="C182:C183"/>
    <mergeCell ref="D182:J182"/>
    <mergeCell ref="K182:L182"/>
    <mergeCell ref="D183:J183"/>
    <mergeCell ref="A184:D184"/>
    <mergeCell ref="E184:F184"/>
    <mergeCell ref="A185:D192"/>
    <mergeCell ref="E185:F185"/>
    <mergeCell ref="E186:F186"/>
    <mergeCell ref="E187:F187"/>
    <mergeCell ref="E188:F188"/>
    <mergeCell ref="E189:F189"/>
    <mergeCell ref="E190:F190"/>
    <mergeCell ref="E191:F191"/>
    <mergeCell ref="E192:K192"/>
    <mergeCell ref="A167:D167"/>
    <mergeCell ref="E167:F167"/>
    <mergeCell ref="A168:D172"/>
    <mergeCell ref="E168:F168"/>
    <mergeCell ref="E169:F169"/>
    <mergeCell ref="E170:F170"/>
    <mergeCell ref="E171:F171"/>
    <mergeCell ref="E172:K172"/>
    <mergeCell ref="C177:F177"/>
    <mergeCell ref="A153:D157"/>
    <mergeCell ref="E153:F153"/>
    <mergeCell ref="E154:F154"/>
    <mergeCell ref="E155:F155"/>
    <mergeCell ref="E156:F156"/>
    <mergeCell ref="E157:K157"/>
    <mergeCell ref="C162:F162"/>
    <mergeCell ref="C163:F163"/>
    <mergeCell ref="C165:C166"/>
    <mergeCell ref="D165:J165"/>
    <mergeCell ref="K165:L165"/>
    <mergeCell ref="D166:J166"/>
    <mergeCell ref="C145:F145"/>
    <mergeCell ref="C146:F146"/>
    <mergeCell ref="A149:L149"/>
    <mergeCell ref="C150:C151"/>
    <mergeCell ref="D150:J150"/>
    <mergeCell ref="K150:L150"/>
    <mergeCell ref="D151:J151"/>
    <mergeCell ref="A152:D152"/>
    <mergeCell ref="E152:F152"/>
    <mergeCell ref="C133:C134"/>
    <mergeCell ref="D133:J133"/>
    <mergeCell ref="K133:L133"/>
    <mergeCell ref="D134:J134"/>
    <mergeCell ref="A135:D135"/>
    <mergeCell ref="E135:F135"/>
    <mergeCell ref="A136:D140"/>
    <mergeCell ref="E136:F136"/>
    <mergeCell ref="E137:F137"/>
    <mergeCell ref="E138:F138"/>
    <mergeCell ref="E139:F139"/>
    <mergeCell ref="E140:K140"/>
    <mergeCell ref="A119:D123"/>
    <mergeCell ref="E119:F119"/>
    <mergeCell ref="E120:F120"/>
    <mergeCell ref="E121:F121"/>
    <mergeCell ref="E122:F122"/>
    <mergeCell ref="E123:K123"/>
    <mergeCell ref="C128:F128"/>
    <mergeCell ref="C129:F129"/>
    <mergeCell ref="A132:L132"/>
    <mergeCell ref="C111:F111"/>
    <mergeCell ref="C112:F112"/>
    <mergeCell ref="A115:L115"/>
    <mergeCell ref="C116:C117"/>
    <mergeCell ref="D116:J116"/>
    <mergeCell ref="K116:L116"/>
    <mergeCell ref="D117:J117"/>
    <mergeCell ref="A118:D118"/>
    <mergeCell ref="E118:F118"/>
    <mergeCell ref="C99:C100"/>
    <mergeCell ref="D99:J99"/>
    <mergeCell ref="K99:L99"/>
    <mergeCell ref="D100:J100"/>
    <mergeCell ref="A101:D101"/>
    <mergeCell ref="E101:F101"/>
    <mergeCell ref="A102:D106"/>
    <mergeCell ref="E102:F102"/>
    <mergeCell ref="E103:F103"/>
    <mergeCell ref="E104:F104"/>
    <mergeCell ref="E105:F105"/>
    <mergeCell ref="E106:K106"/>
    <mergeCell ref="A86:D90"/>
    <mergeCell ref="E86:F86"/>
    <mergeCell ref="E87:F87"/>
    <mergeCell ref="E88:F88"/>
    <mergeCell ref="E89:F89"/>
    <mergeCell ref="E90:K90"/>
    <mergeCell ref="C96:F96"/>
    <mergeCell ref="C97:F97"/>
    <mergeCell ref="A98:L98"/>
    <mergeCell ref="C79:F79"/>
    <mergeCell ref="C80:F80"/>
    <mergeCell ref="A82:L82"/>
    <mergeCell ref="C83:C84"/>
    <mergeCell ref="D83:J83"/>
    <mergeCell ref="K83:L83"/>
    <mergeCell ref="D84:J84"/>
    <mergeCell ref="A85:D85"/>
    <mergeCell ref="E85:F85"/>
    <mergeCell ref="C67:C68"/>
    <mergeCell ref="D67:J67"/>
    <mergeCell ref="K67:L67"/>
    <mergeCell ref="D68:J68"/>
    <mergeCell ref="A69:D69"/>
    <mergeCell ref="E69:F69"/>
    <mergeCell ref="A70:D74"/>
    <mergeCell ref="E70:F70"/>
    <mergeCell ref="E71:F71"/>
    <mergeCell ref="E72:F72"/>
    <mergeCell ref="E73:F73"/>
    <mergeCell ref="E74:K74"/>
    <mergeCell ref="A54:D58"/>
    <mergeCell ref="E54:F54"/>
    <mergeCell ref="E55:F55"/>
    <mergeCell ref="E56:F56"/>
    <mergeCell ref="E57:F57"/>
    <mergeCell ref="E58:K58"/>
    <mergeCell ref="C63:F63"/>
    <mergeCell ref="C64:F64"/>
    <mergeCell ref="A66:L66"/>
    <mergeCell ref="C47:F47"/>
    <mergeCell ref="C48:F48"/>
    <mergeCell ref="A50:L50"/>
    <mergeCell ref="C51:C52"/>
    <mergeCell ref="D51:J51"/>
    <mergeCell ref="K51:L51"/>
    <mergeCell ref="D52:J52"/>
    <mergeCell ref="A53:D53"/>
    <mergeCell ref="E53:F53"/>
    <mergeCell ref="C32:F32"/>
    <mergeCell ref="A34:L34"/>
    <mergeCell ref="C35:C36"/>
    <mergeCell ref="D35:J35"/>
    <mergeCell ref="K35:L35"/>
    <mergeCell ref="D36:J36"/>
    <mergeCell ref="A37:D37"/>
    <mergeCell ref="E37:F37"/>
    <mergeCell ref="A38:D42"/>
    <mergeCell ref="E38:F38"/>
    <mergeCell ref="E39:F39"/>
    <mergeCell ref="E40:F40"/>
    <mergeCell ref="E41:F41"/>
    <mergeCell ref="E42:K42"/>
    <mergeCell ref="A21:D21"/>
    <mergeCell ref="E21:F21"/>
    <mergeCell ref="A22:D26"/>
    <mergeCell ref="E22:F22"/>
    <mergeCell ref="E23:F23"/>
    <mergeCell ref="E24:F24"/>
    <mergeCell ref="E25:F25"/>
    <mergeCell ref="E26:K26"/>
    <mergeCell ref="C31:F31"/>
    <mergeCell ref="A7:D8"/>
    <mergeCell ref="E7:F7"/>
    <mergeCell ref="E8:F8"/>
    <mergeCell ref="A11:K11"/>
    <mergeCell ref="C16:F16"/>
    <mergeCell ref="C17:F17"/>
    <mergeCell ref="A18:L18"/>
    <mergeCell ref="C19:C20"/>
    <mergeCell ref="D19:J19"/>
    <mergeCell ref="K19:L19"/>
    <mergeCell ref="D20:J20"/>
    <mergeCell ref="A1:C2"/>
    <mergeCell ref="D1:J2"/>
    <mergeCell ref="A3:C3"/>
    <mergeCell ref="D3:J3"/>
    <mergeCell ref="C4:C5"/>
    <mergeCell ref="D4:J4"/>
    <mergeCell ref="D5:J5"/>
    <mergeCell ref="A6:D6"/>
    <mergeCell ref="E6:F6"/>
  </mergeCells>
  <printOptions horizontalCentered="1"/>
  <pageMargins left="0.70833333333333304" right="0.70833333333333304" top="1.1416666666666699" bottom="0.74791666666666701" header="0.511811023622047" footer="0.511811023622047"/>
  <pageSetup scale="83" fitToHeight="0" orientation="landscape" horizontalDpi="300" verticalDpi="300" r:id="rId1"/>
  <rowBreaks count="29" manualBreakCount="29">
    <brk id="17" max="16383" man="1"/>
    <brk id="33" max="16383" man="1"/>
    <brk id="50" max="16383" man="1"/>
    <brk id="65" max="16383" man="1"/>
    <brk id="81" max="16383" man="1"/>
    <brk id="98" max="16383" man="1"/>
    <brk id="113" max="16383" man="1"/>
    <brk id="130" max="16383" man="1"/>
    <brk id="146" max="16383" man="1"/>
    <brk id="163" max="16383" man="1"/>
    <brk id="179" max="16383" man="1"/>
    <brk id="199" max="16383" man="1"/>
    <brk id="220" max="16383" man="1"/>
    <brk id="240" max="16383" man="1"/>
    <brk id="258" max="16383" man="1"/>
    <brk id="278" max="16383" man="1"/>
    <brk id="298" max="16383" man="1"/>
    <brk id="318" max="16383" man="1"/>
    <brk id="338" max="16383" man="1"/>
    <brk id="358" max="16383" man="1"/>
    <brk id="378" max="16383" man="1"/>
    <brk id="399" max="16383" man="1"/>
    <brk id="419" max="16383" man="1"/>
    <brk id="439" max="16383" man="1"/>
    <brk id="459" max="16383" man="1"/>
    <brk id="479" max="16383" man="1"/>
    <brk id="499" max="16383" man="1"/>
    <brk id="519" max="16383" man="1"/>
    <brk id="539" max="16383" man="1"/>
  </rowBreaks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33</vt:i4>
      </vt:variant>
      <vt:variant>
        <vt:lpstr>Rangos con nombre</vt:lpstr>
      </vt:variant>
      <vt:variant>
        <vt:i4>5</vt:i4>
      </vt:variant>
    </vt:vector>
  </HeadingPairs>
  <TitlesOfParts>
    <vt:vector size="38" baseType="lpstr">
      <vt:lpstr>PRESUPUESTO OFICIAL</vt:lpstr>
      <vt:lpstr>MO 2026</vt:lpstr>
      <vt:lpstr>1.1</vt:lpstr>
      <vt:lpstr>1.2</vt:lpstr>
      <vt:lpstr>1.3</vt:lpstr>
      <vt:lpstr>1.4</vt:lpstr>
      <vt:lpstr>1.5</vt:lpstr>
      <vt:lpstr>1.6</vt:lpstr>
      <vt:lpstr>1.7</vt:lpstr>
      <vt:lpstr>1.8</vt:lpstr>
      <vt:lpstr>2.1</vt:lpstr>
      <vt:lpstr>3.1</vt:lpstr>
      <vt:lpstr>4.1</vt:lpstr>
      <vt:lpstr>4.2</vt:lpstr>
      <vt:lpstr>4.3</vt:lpstr>
      <vt:lpstr>5.1</vt:lpstr>
      <vt:lpstr>5.2</vt:lpstr>
      <vt:lpstr>5.3</vt:lpstr>
      <vt:lpstr>6.1</vt:lpstr>
      <vt:lpstr>6.2</vt:lpstr>
      <vt:lpstr>7.1</vt:lpstr>
      <vt:lpstr>7.2</vt:lpstr>
      <vt:lpstr>7.3</vt:lpstr>
      <vt:lpstr>7.4</vt:lpstr>
      <vt:lpstr>7.5</vt:lpstr>
      <vt:lpstr>7.6</vt:lpstr>
      <vt:lpstr>7.7</vt:lpstr>
      <vt:lpstr>7.8</vt:lpstr>
      <vt:lpstr>7.9</vt:lpstr>
      <vt:lpstr>8.1</vt:lpstr>
      <vt:lpstr>8.2</vt:lpstr>
      <vt:lpstr>8.3</vt:lpstr>
      <vt:lpstr>Memorias</vt:lpstr>
      <vt:lpstr>'1.8'!Área_de_impresión</vt:lpstr>
      <vt:lpstr>Memorias!Área_de_impresión</vt:lpstr>
      <vt:lpstr>'PRESUPUESTO OFICIAL'!Área_de_impresión</vt:lpstr>
      <vt:lpstr>Memorias!Títulos_a_imprimir</vt:lpstr>
      <vt:lpstr>'PRESUPUESTO OFICIAL'!Títulos_a_imprimir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dc:description/>
  <cp:lastModifiedBy>Santiago Barrero Borrero</cp:lastModifiedBy>
  <cp:revision>0</cp:revision>
  <cp:lastPrinted>2026-06-23T18:09:55Z</cp:lastPrinted>
  <dcterms:created xsi:type="dcterms:W3CDTF">2026-03-27T18:33:56Z</dcterms:created>
  <dcterms:modified xsi:type="dcterms:W3CDTF">2026-07-08T18:53:55Z</dcterms:modified>
  <dc:language>en-US</dc:language>
</cp:coreProperties>
</file>