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/>
  <mc:AlternateContent xmlns:mc="http://schemas.openxmlformats.org/markup-compatibility/2006">
    <mc:Choice Requires="x15">
      <x15ac:absPath xmlns:x15ac="http://schemas.microsoft.com/office/spreadsheetml/2010/11/ac" url="/Users/adrianapena/Documents/FUGA/AGOSTO/POWER BI/"/>
    </mc:Choice>
  </mc:AlternateContent>
  <xr:revisionPtr revIDLastSave="0" documentId="8_{EE0B783C-6800-BE4A-8795-091EEB70F873}" xr6:coauthVersionLast="47" xr6:coauthVersionMax="47" xr10:uidLastSave="{00000000-0000-0000-0000-000000000000}"/>
  <bookViews>
    <workbookView xWindow="0" yWindow="500" windowWidth="28800" windowHeight="16000" xr2:uid="{00000000-000D-0000-FFFF-FFFF00000000}"/>
  </bookViews>
  <sheets>
    <sheet name="Resúmen Cotizaciones" sheetId="3" r:id="rId1"/>
  </sheets>
  <definedNames>
    <definedName name="_xlnm._FilterDatabase" localSheetId="0" hidden="1">'Resúmen Cotizaciones'!$A$6:$EY$6</definedName>
    <definedName name="_xlnm.Print_Area" localSheetId="0">'Resúmen Cotizaciones'!$A$1:$AT$20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KrEnWqAXiiY7j1SyLGsy1tZGKW1XW0fT7l81qpWc/b4="/>
    </ext>
  </extLst>
</workbook>
</file>

<file path=xl/calcChain.xml><?xml version="1.0" encoding="utf-8"?>
<calcChain xmlns="http://schemas.openxmlformats.org/spreadsheetml/2006/main">
  <c r="Y7" i="3" l="1"/>
  <c r="T7" i="3"/>
  <c r="R7" i="3"/>
  <c r="P7" i="3"/>
  <c r="M7" i="3"/>
  <c r="F7" i="3"/>
  <c r="AK7" i="3" l="1"/>
  <c r="O7" i="3"/>
  <c r="L7" i="3"/>
  <c r="AN7" i="3"/>
  <c r="AL7" i="3"/>
  <c r="R9" i="3"/>
  <c r="AM7" i="3" l="1"/>
  <c r="V7" i="3"/>
  <c r="U7" i="3"/>
  <c r="O9" i="3"/>
  <c r="AX11" i="3" l="1"/>
  <c r="AX12" i="3" s="1"/>
  <c r="AX13" i="3" l="1"/>
  <c r="AX14" i="3" s="1"/>
  <c r="L9" i="3" l="1"/>
  <c r="I9" i="3"/>
  <c r="X7" i="3"/>
  <c r="AQ7" i="3" l="1"/>
  <c r="W7" i="3"/>
  <c r="AQ8" i="3" l="1"/>
  <c r="AR8" i="3"/>
  <c r="AP7" i="3" l="1"/>
  <c r="AS7" i="3" l="1"/>
  <c r="AT7" i="3" s="1"/>
  <c r="AT8" i="3" l="1"/>
  <c r="AT9" i="3" s="1"/>
  <c r="AS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HaGeN ™</author>
  </authors>
  <commentList>
    <comment ref="AC2" authorId="0" shapeId="0" xr:uid="{8B172B41-49E6-4D31-8670-84366B208360}">
      <text>
        <r>
          <rPr>
            <b/>
            <sz val="9"/>
            <color indexed="81"/>
            <rFont val="Tahoma"/>
            <family val="2"/>
          </rPr>
          <t>HaGeN ™:</t>
        </r>
        <r>
          <rPr>
            <sz val="9"/>
            <color indexed="81"/>
            <rFont val="Tahoma"/>
            <family val="2"/>
          </rPr>
          <t xml:space="preserve">
Fórmula Antes de pegar como número:
=REDONDEAR(SI(G4="";"";G4);2)
</t>
        </r>
      </text>
    </comment>
  </commentList>
</comments>
</file>

<file path=xl/sharedStrings.xml><?xml version="1.0" encoding="utf-8"?>
<sst xmlns="http://schemas.openxmlformats.org/spreadsheetml/2006/main" count="78" uniqueCount="54">
  <si>
    <t>Descripción</t>
  </si>
  <si>
    <t>Unidad</t>
  </si>
  <si>
    <t>1</t>
  </si>
  <si>
    <t>IVA</t>
  </si>
  <si>
    <t>Ítem</t>
  </si>
  <si>
    <t>Base para desviación</t>
  </si>
  <si>
    <t>DESVIACIÓN</t>
  </si>
  <si>
    <t>COTIZACIÓN 1</t>
  </si>
  <si>
    <t>COTIZACIÓN 2</t>
  </si>
  <si>
    <t>COTIZACIÓN 3</t>
  </si>
  <si>
    <t>COTIZACION 4</t>
  </si>
  <si>
    <t>COTIZACION 5</t>
  </si>
  <si>
    <t>REFERENCIA</t>
  </si>
  <si>
    <t>PODA DE DATOS</t>
  </si>
  <si>
    <t>MEDIDA DE TENDENCIA</t>
  </si>
  <si>
    <t>MEDIANA</t>
  </si>
  <si>
    <t>MEDIA ARITMÉTICA (PROMEDIO)</t>
  </si>
  <si>
    <t>MEDIA GEOMÉTRICA</t>
  </si>
  <si>
    <t>MEDIA ARMÓNICA</t>
  </si>
  <si>
    <t>MEDIDA DE TENDENCIA SELECCIONADA</t>
  </si>
  <si>
    <t>VALOR OFICIAL PROPUESTO</t>
  </si>
  <si>
    <t>COTIZACION 6</t>
  </si>
  <si>
    <t>SUMATORIAS</t>
  </si>
  <si>
    <t>JUAN CARLOS ROZO CAÑÓN</t>
  </si>
  <si>
    <t>FUGA - CONTRATISTA SUBDIRECCIÓN CORPORATIVA</t>
  </si>
  <si>
    <t>ESTRUCTURADOR ECONÓMICO</t>
  </si>
  <si>
    <t>Cant.</t>
  </si>
  <si>
    <t>contacto</t>
  </si>
  <si>
    <t>e-mail</t>
  </si>
  <si>
    <t>teléfono</t>
  </si>
  <si>
    <t>La poda de datos retira los valores desviados del patrón de mercado mediante análisis de datos y características específicas para cada ítem. Los valores podados se encuentran con una comilla al final del valor y no son tenidos en cuenta en las medidas de tendencia. Se hace una poda de datos con especulaciones superiores al +/-20% de la base.</t>
  </si>
  <si>
    <t>DETERMINACIÓN PRESUPUESTAL</t>
  </si>
  <si>
    <t>IVA y OTRAS EROGACIONES</t>
  </si>
  <si>
    <t>*</t>
  </si>
  <si>
    <t>Valor Total por cantidades</t>
  </si>
  <si>
    <t>Valor Unitario</t>
  </si>
  <si>
    <t xml:space="preserve">VALOR UNITARIO REDONDEADO </t>
  </si>
  <si>
    <t>VALOR TOTAL</t>
  </si>
  <si>
    <t>Sumatorias</t>
  </si>
  <si>
    <t>SAC</t>
  </si>
  <si>
    <t>Total</t>
  </si>
  <si>
    <t>Proceso mínima cuantía  2025 proyectado por inflación a 2026.</t>
  </si>
  <si>
    <t>**</t>
  </si>
  <si>
    <t>Renovación Power BI Pro  Usuario 1 año</t>
  </si>
  <si>
    <t>Valor de Referencia 2025 (Sin IVA)*</t>
  </si>
  <si>
    <t>Los paquetes de software quedan excluidos de IVA bajo el decreto 1412 de 2017 emitido por el Ministerio de Tecnología de la Información y Comunicación.</t>
  </si>
  <si>
    <t>Proceso SECOP II OS-000899</t>
  </si>
  <si>
    <t>Orden de compra 162446 TVEC ***</t>
  </si>
  <si>
    <t>***</t>
  </si>
  <si>
    <t>U$14/mes en catálogo IAD Software por catálogo II a una TRM de 3,157.43 COP</t>
  </si>
  <si>
    <t>Proceso SECOP II CGR-IPMC-003-2026</t>
  </si>
  <si>
    <t>1011675'</t>
  </si>
  <si>
    <t>ANÁLISIS DE PRECIOS POWER BI   - SUBDIRECCIÓN DE GESTIÓN CORPORATIVA
FUNDACIÓN GILBERTO ALZATE AVENDAÑO 2026</t>
  </si>
  <si>
    <t>10 DE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</si>
</sst>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37" x14ac:knownFonts="1">
    <font>
      <sz val="10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2"/>
      <color rgb="FF00B050"/>
      <name val="Arial"/>
      <family val="2"/>
    </font>
    <font>
      <sz val="10"/>
      <name val="Arial"/>
      <family val="2"/>
    </font>
    <font>
      <sz val="8"/>
      <name val="Arial"/>
      <family val="2"/>
      <scheme val="minor"/>
    </font>
    <font>
      <b/>
      <sz val="12"/>
      <color theme="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7"/>
      <name val="Arial"/>
      <family val="2"/>
    </font>
    <font>
      <b/>
      <sz val="12"/>
      <color theme="7"/>
      <name val="Arial"/>
      <family val="2"/>
    </font>
    <font>
      <sz val="10"/>
      <color theme="7"/>
      <name val="Arial"/>
      <family val="2"/>
    </font>
    <font>
      <sz val="9"/>
      <name val="Arial"/>
      <family val="2"/>
      <charset val="1"/>
    </font>
    <font>
      <b/>
      <sz val="16"/>
      <color rgb="FFFF0000"/>
      <name val="Arial"/>
      <family val="2"/>
    </font>
    <font>
      <b/>
      <sz val="11"/>
      <name val="Arial"/>
      <family val="2"/>
      <scheme val="minor"/>
    </font>
    <font>
      <u/>
      <sz val="10"/>
      <color theme="10"/>
      <name val="Arial"/>
      <family val="2"/>
      <scheme val="minor"/>
    </font>
    <font>
      <sz val="12"/>
      <color theme="0"/>
      <name val="Arial"/>
      <family val="2"/>
    </font>
    <font>
      <b/>
      <sz val="11"/>
      <color theme="1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4"/>
      <color rgb="FF00B050"/>
      <name val="Arial"/>
      <family val="2"/>
    </font>
    <font>
      <sz val="10"/>
      <color theme="9"/>
      <name val="Arial"/>
      <family val="2"/>
    </font>
    <font>
      <sz val="9"/>
      <color rgb="FF000000"/>
      <name val="Nunito"/>
    </font>
    <font>
      <b/>
      <i/>
      <sz val="12"/>
      <color theme="1"/>
      <name val="Arial"/>
      <family val="2"/>
    </font>
    <font>
      <b/>
      <sz val="16"/>
      <color rgb="FF00B050"/>
      <name val="Arial"/>
      <family val="2"/>
    </font>
    <font>
      <b/>
      <sz val="12"/>
      <color rgb="FF0070C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rgb="FFBFBFBF"/>
      </patternFill>
    </fill>
    <fill>
      <patternFill patternType="solid">
        <fgColor theme="4" tint="-0.499984740745262"/>
        <bgColor rgb="FFDBE5F1"/>
      </patternFill>
    </fill>
    <fill>
      <patternFill patternType="solid">
        <fgColor theme="4" tint="-0.249977111117893"/>
        <bgColor rgb="FFDBE5F1"/>
      </patternFill>
    </fill>
    <fill>
      <patternFill patternType="solid">
        <fgColor rgb="FF7CA1CE"/>
        <bgColor rgb="FFDBE5F1"/>
      </patternFill>
    </fill>
    <fill>
      <patternFill patternType="solid">
        <fgColor theme="7" tint="-0.249977111117893"/>
        <bgColor rgb="FFDBE5F1"/>
      </patternFill>
    </fill>
    <fill>
      <gradientFill degree="90">
        <stop position="0">
          <color rgb="FF00B050"/>
        </stop>
        <stop position="1">
          <color rgb="FF339933"/>
        </stop>
      </gradientFill>
    </fill>
    <fill>
      <patternFill patternType="solid">
        <fgColor rgb="FF4478B6"/>
        <bgColor rgb="FFDBE5F1"/>
      </patternFill>
    </fill>
    <fill>
      <patternFill patternType="solid">
        <fgColor rgb="FF608DC4"/>
        <bgColor rgb="FFDBE5F1"/>
      </patternFill>
    </fill>
    <fill>
      <patternFill patternType="solid">
        <fgColor theme="4" tint="0.59999389629810485"/>
        <bgColor rgb="FFDBE5F1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1"/>
    <xf numFmtId="0" fontId="24" fillId="0" borderId="0" applyNumberFormat="0" applyFill="0" applyBorder="0" applyAlignment="0" applyProtection="0"/>
  </cellStyleXfs>
  <cellXfs count="154">
    <xf numFmtId="0" fontId="0" fillId="0" borderId="0" xfId="0"/>
    <xf numFmtId="0" fontId="7" fillId="0" borderId="0" xfId="0" applyFont="1"/>
    <xf numFmtId="165" fontId="5" fillId="0" borderId="0" xfId="1" applyNumberFormat="1" applyFont="1"/>
    <xf numFmtId="164" fontId="7" fillId="0" borderId="0" xfId="1" applyFont="1"/>
    <xf numFmtId="164" fontId="0" fillId="0" borderId="0" xfId="0" applyNumberFormat="1"/>
    <xf numFmtId="1" fontId="7" fillId="0" borderId="0" xfId="0" applyNumberFormat="1" applyFont="1"/>
    <xf numFmtId="0" fontId="9" fillId="3" borderId="1" xfId="0" applyFont="1" applyFill="1" applyBorder="1" applyAlignment="1">
      <alignment horizontal="center" vertical="center" wrapText="1"/>
    </xf>
    <xf numFmtId="0" fontId="20" fillId="0" borderId="0" xfId="0" applyFont="1"/>
    <xf numFmtId="0" fontId="5" fillId="2" borderId="0" xfId="0" applyFont="1" applyFill="1" applyAlignment="1">
      <alignment horizontal="center" wrapText="1"/>
    </xf>
    <xf numFmtId="0" fontId="7" fillId="2" borderId="0" xfId="0" applyFont="1" applyFill="1"/>
    <xf numFmtId="0" fontId="0" fillId="2" borderId="0" xfId="0" applyFill="1"/>
    <xf numFmtId="0" fontId="21" fillId="2" borderId="1" xfId="3" applyFont="1" applyFill="1"/>
    <xf numFmtId="0" fontId="13" fillId="2" borderId="1" xfId="3" applyFill="1" applyAlignment="1">
      <alignment horizontal="center"/>
    </xf>
    <xf numFmtId="0" fontId="0" fillId="2" borderId="5" xfId="0" applyFill="1" applyBorder="1"/>
    <xf numFmtId="0" fontId="6" fillId="2" borderId="0" xfId="0" applyFont="1" applyFill="1"/>
    <xf numFmtId="0" fontId="8" fillId="2" borderId="0" xfId="0" applyFont="1" applyFill="1"/>
    <xf numFmtId="164" fontId="7" fillId="2" borderId="0" xfId="1" applyFont="1" applyFill="1"/>
    <xf numFmtId="1" fontId="5" fillId="2" borderId="0" xfId="0" applyNumberFormat="1" applyFont="1" applyFill="1" applyAlignment="1">
      <alignment horizontal="center" vertical="center" wrapText="1"/>
    </xf>
    <xf numFmtId="164" fontId="11" fillId="2" borderId="0" xfId="1" applyFont="1" applyFill="1"/>
    <xf numFmtId="0" fontId="18" fillId="2" borderId="0" xfId="0" applyFont="1" applyFill="1" applyAlignment="1">
      <alignment horizontal="center" wrapText="1"/>
    </xf>
    <xf numFmtId="165" fontId="5" fillId="2" borderId="0" xfId="1" applyNumberFormat="1" applyFont="1" applyFill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0" fontId="2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164" fontId="26" fillId="2" borderId="0" xfId="1" applyFont="1" applyFill="1"/>
    <xf numFmtId="0" fontId="9" fillId="7" borderId="6" xfId="0" applyFont="1" applyFill="1" applyBorder="1" applyAlignment="1">
      <alignment horizontal="center" vertical="center" wrapText="1"/>
    </xf>
    <xf numFmtId="10" fontId="0" fillId="0" borderId="15" xfId="2" applyNumberFormat="1" applyFont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164" fontId="27" fillId="4" borderId="2" xfId="1" applyFont="1" applyFill="1" applyBorder="1" applyAlignment="1">
      <alignment horizontal="center" vertical="center" wrapText="1"/>
    </xf>
    <xf numFmtId="164" fontId="27" fillId="4" borderId="15" xfId="1" applyFont="1" applyFill="1" applyBorder="1" applyAlignment="1">
      <alignment horizontal="center" vertical="center" wrapText="1"/>
    </xf>
    <xf numFmtId="164" fontId="9" fillId="5" borderId="15" xfId="1" applyFont="1" applyFill="1" applyBorder="1" applyAlignment="1">
      <alignment horizontal="center" vertical="center" wrapText="1"/>
    </xf>
    <xf numFmtId="164" fontId="27" fillId="5" borderId="18" xfId="1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164" fontId="12" fillId="0" borderId="24" xfId="0" applyNumberFormat="1" applyFont="1" applyBorder="1" applyAlignment="1">
      <alignment horizontal="center" vertical="center" wrapText="1"/>
    </xf>
    <xf numFmtId="164" fontId="31" fillId="2" borderId="0" xfId="1" applyFont="1" applyFill="1" applyAlignment="1">
      <alignment horizontal="center"/>
    </xf>
    <xf numFmtId="164" fontId="32" fillId="2" borderId="0" xfId="1" applyFont="1" applyFill="1"/>
    <xf numFmtId="164" fontId="9" fillId="5" borderId="3" xfId="1" applyFont="1" applyFill="1" applyBorder="1" applyAlignment="1">
      <alignment horizontal="center" vertical="center" wrapText="1"/>
    </xf>
    <xf numFmtId="164" fontId="27" fillId="5" borderId="22" xfId="1" applyFont="1" applyFill="1" applyBorder="1" applyAlignment="1">
      <alignment horizontal="center" vertical="center" wrapText="1"/>
    </xf>
    <xf numFmtId="164" fontId="9" fillId="5" borderId="10" xfId="1" applyFont="1" applyFill="1" applyBorder="1" applyAlignment="1">
      <alignment horizontal="center" vertical="center" wrapText="1"/>
    </xf>
    <xf numFmtId="164" fontId="9" fillId="5" borderId="24" xfId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27" fillId="5" borderId="40" xfId="1" applyFont="1" applyFill="1" applyBorder="1" applyAlignment="1">
      <alignment horizontal="center" vertical="center" wrapText="1"/>
    </xf>
    <xf numFmtId="164" fontId="27" fillId="5" borderId="41" xfId="1" applyFont="1" applyFill="1" applyBorder="1" applyAlignment="1">
      <alignment horizontal="center" vertical="center" wrapText="1"/>
    </xf>
    <xf numFmtId="164" fontId="27" fillId="5" borderId="42" xfId="1" applyFont="1" applyFill="1" applyBorder="1" applyAlignment="1">
      <alignment horizontal="center" vertical="center" wrapText="1"/>
    </xf>
    <xf numFmtId="164" fontId="27" fillId="9" borderId="14" xfId="1" applyFont="1" applyFill="1" applyBorder="1" applyAlignment="1">
      <alignment horizontal="center" vertical="center" wrapText="1"/>
    </xf>
    <xf numFmtId="164" fontId="27" fillId="9" borderId="6" xfId="1" applyFont="1" applyFill="1" applyBorder="1" applyAlignment="1">
      <alignment horizontal="center" vertical="center" wrapText="1"/>
    </xf>
    <xf numFmtId="164" fontId="27" fillId="9" borderId="29" xfId="1" applyFont="1" applyFill="1" applyBorder="1" applyAlignment="1">
      <alignment horizontal="center" vertical="center" wrapText="1"/>
    </xf>
    <xf numFmtId="164" fontId="7" fillId="0" borderId="0" xfId="0" applyNumberFormat="1" applyFont="1"/>
    <xf numFmtId="0" fontId="23" fillId="2" borderId="44" xfId="0" applyFont="1" applyFill="1" applyBorder="1" applyAlignment="1" applyProtection="1">
      <alignment vertical="center" wrapText="1"/>
      <protection hidden="1"/>
    </xf>
    <xf numFmtId="0" fontId="23" fillId="2" borderId="46" xfId="0" applyFont="1" applyFill="1" applyBorder="1" applyAlignment="1" applyProtection="1">
      <alignment vertical="center" wrapText="1"/>
      <protection hidden="1"/>
    </xf>
    <xf numFmtId="164" fontId="29" fillId="10" borderId="25" xfId="1" applyFont="1" applyFill="1" applyBorder="1" applyAlignment="1">
      <alignment horizontal="center" vertical="center" wrapText="1"/>
    </xf>
    <xf numFmtId="164" fontId="30" fillId="10" borderId="26" xfId="1" applyFont="1" applyFill="1" applyBorder="1" applyAlignment="1">
      <alignment horizontal="center" vertical="center" wrapText="1"/>
    </xf>
    <xf numFmtId="164" fontId="30" fillId="10" borderId="27" xfId="1" applyFont="1" applyFill="1" applyBorder="1" applyAlignment="1">
      <alignment horizontal="center" vertical="center" wrapText="1"/>
    </xf>
    <xf numFmtId="165" fontId="22" fillId="0" borderId="39" xfId="1" applyNumberFormat="1" applyFont="1" applyFill="1" applyBorder="1" applyAlignment="1" applyProtection="1">
      <alignment horizontal="justify" vertical="center" wrapText="1"/>
      <protection hidden="1"/>
    </xf>
    <xf numFmtId="0" fontId="35" fillId="2" borderId="25" xfId="0" applyFont="1" applyFill="1" applyBorder="1" applyAlignment="1">
      <alignment horizontal="center" vertical="center" wrapText="1"/>
    </xf>
    <xf numFmtId="164" fontId="12" fillId="2" borderId="26" xfId="0" applyNumberFormat="1" applyFont="1" applyFill="1" applyBorder="1" applyAlignment="1">
      <alignment horizontal="center" vertical="center" wrapText="1"/>
    </xf>
    <xf numFmtId="164" fontId="12" fillId="2" borderId="27" xfId="0" applyNumberFormat="1" applyFont="1" applyFill="1" applyBorder="1" applyAlignment="1">
      <alignment horizontal="center" vertical="center" wrapText="1"/>
    </xf>
    <xf numFmtId="1" fontId="5" fillId="2" borderId="0" xfId="0" applyNumberFormat="1" applyFont="1" applyFill="1" applyAlignment="1">
      <alignment horizontal="right" vertical="center" wrapText="1"/>
    </xf>
    <xf numFmtId="0" fontId="7" fillId="2" borderId="0" xfId="0" applyFont="1" applyFill="1" applyAlignment="1">
      <alignment vertical="top" wrapText="1"/>
    </xf>
    <xf numFmtId="164" fontId="9" fillId="8" borderId="11" xfId="1" applyFont="1" applyFill="1" applyBorder="1" applyAlignment="1">
      <alignment horizontal="center" vertical="center" wrapText="1"/>
    </xf>
    <xf numFmtId="164" fontId="9" fillId="8" borderId="23" xfId="1" applyFont="1" applyFill="1" applyBorder="1" applyAlignment="1">
      <alignment horizontal="center" vertical="center" wrapText="1"/>
    </xf>
    <xf numFmtId="0" fontId="9" fillId="8" borderId="53" xfId="0" applyFont="1" applyFill="1" applyBorder="1" applyAlignment="1">
      <alignment horizontal="center" vertical="center" wrapText="1"/>
    </xf>
    <xf numFmtId="1" fontId="5" fillId="0" borderId="54" xfId="0" applyNumberFormat="1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 applyProtection="1">
      <alignment horizontal="center" vertical="center" wrapText="1"/>
      <protection hidden="1"/>
    </xf>
    <xf numFmtId="164" fontId="4" fillId="0" borderId="26" xfId="1" quotePrefix="1" applyFont="1" applyBorder="1" applyAlignment="1">
      <alignment horizontal="center" vertical="center" wrapText="1"/>
    </xf>
    <xf numFmtId="164" fontId="4" fillId="0" borderId="55" xfId="1" quotePrefix="1" applyFont="1" applyBorder="1" applyAlignment="1">
      <alignment horizontal="center" vertical="center" wrapText="1"/>
    </xf>
    <xf numFmtId="164" fontId="1" fillId="0" borderId="25" xfId="1" applyFont="1" applyBorder="1" applyAlignment="1">
      <alignment horizontal="center" vertical="center"/>
    </xf>
    <xf numFmtId="164" fontId="3" fillId="0" borderId="26" xfId="1" applyFont="1" applyBorder="1" applyAlignment="1">
      <alignment horizontal="center" vertical="center"/>
    </xf>
    <xf numFmtId="164" fontId="3" fillId="0" borderId="27" xfId="1" applyFont="1" applyBorder="1" applyAlignment="1">
      <alignment horizontal="center" vertical="center"/>
    </xf>
    <xf numFmtId="164" fontId="5" fillId="0" borderId="25" xfId="1" quotePrefix="1" applyFont="1" applyBorder="1" applyAlignment="1">
      <alignment horizontal="center" vertical="center" wrapText="1"/>
    </xf>
    <xf numFmtId="164" fontId="2" fillId="0" borderId="27" xfId="1" applyFont="1" applyBorder="1" applyAlignment="1">
      <alignment horizontal="center" vertical="center"/>
    </xf>
    <xf numFmtId="10" fontId="0" fillId="0" borderId="3" xfId="2" applyNumberFormat="1" applyFont="1" applyBorder="1" applyAlignment="1">
      <alignment horizontal="center" vertical="center"/>
    </xf>
    <xf numFmtId="164" fontId="27" fillId="4" borderId="41" xfId="1" applyFont="1" applyFill="1" applyBorder="1" applyAlignment="1">
      <alignment horizontal="center" vertical="center" wrapText="1"/>
    </xf>
    <xf numFmtId="164" fontId="5" fillId="0" borderId="25" xfId="1" applyFont="1" applyBorder="1" applyAlignment="1">
      <alignment horizontal="center" vertical="center" wrapText="1"/>
    </xf>
    <xf numFmtId="10" fontId="6" fillId="0" borderId="26" xfId="2" applyNumberFormat="1" applyFont="1" applyBorder="1" applyAlignment="1">
      <alignment horizontal="center" vertical="center"/>
    </xf>
    <xf numFmtId="10" fontId="0" fillId="0" borderId="26" xfId="2" applyNumberFormat="1" applyFont="1" applyBorder="1" applyAlignment="1">
      <alignment horizontal="center" vertical="center"/>
    </xf>
    <xf numFmtId="10" fontId="0" fillId="0" borderId="27" xfId="2" applyNumberFormat="1" applyFont="1" applyBorder="1" applyAlignment="1">
      <alignment horizontal="center" vertical="center"/>
    </xf>
    <xf numFmtId="164" fontId="5" fillId="0" borderId="25" xfId="0" quotePrefix="1" applyNumberFormat="1" applyFont="1" applyBorder="1" applyAlignment="1">
      <alignment horizontal="center" vertical="center" wrapText="1"/>
    </xf>
    <xf numFmtId="164" fontId="10" fillId="0" borderId="26" xfId="1" applyFont="1" applyBorder="1" applyAlignment="1">
      <alignment horizontal="center" vertical="center"/>
    </xf>
    <xf numFmtId="164" fontId="5" fillId="0" borderId="26" xfId="1" quotePrefix="1" applyFont="1" applyBorder="1" applyAlignment="1">
      <alignment horizontal="center" vertical="center" wrapText="1"/>
    </xf>
    <xf numFmtId="164" fontId="5" fillId="0" borderId="27" xfId="1" quotePrefix="1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 wrapText="1"/>
    </xf>
    <xf numFmtId="164" fontId="5" fillId="0" borderId="26" xfId="0" applyNumberFormat="1" applyFont="1" applyBorder="1" applyAlignment="1">
      <alignment horizontal="center" vertical="center" wrapText="1"/>
    </xf>
    <xf numFmtId="164" fontId="5" fillId="0" borderId="26" xfId="1" applyFont="1" applyBorder="1" applyAlignment="1">
      <alignment horizontal="center" vertical="center" wrapText="1"/>
    </xf>
    <xf numFmtId="164" fontId="5" fillId="0" borderId="27" xfId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4" borderId="11" xfId="1" applyFont="1" applyFill="1" applyBorder="1" applyAlignment="1">
      <alignment horizontal="center" vertical="center" wrapText="1"/>
    </xf>
    <xf numFmtId="164" fontId="9" fillId="4" borderId="14" xfId="1" applyFont="1" applyFill="1" applyBorder="1" applyAlignment="1">
      <alignment horizontal="center" vertical="center" wrapText="1"/>
    </xf>
    <xf numFmtId="1" fontId="9" fillId="7" borderId="19" xfId="0" applyNumberFormat="1" applyFont="1" applyFill="1" applyBorder="1" applyAlignment="1">
      <alignment horizontal="center" vertical="center" wrapText="1"/>
    </xf>
    <xf numFmtId="1" fontId="9" fillId="7" borderId="17" xfId="0" applyNumberFormat="1" applyFont="1" applyFill="1" applyBorder="1" applyAlignment="1">
      <alignment horizontal="center" vertical="center" wrapText="1"/>
    </xf>
    <xf numFmtId="1" fontId="9" fillId="7" borderId="40" xfId="0" applyNumberFormat="1" applyFont="1" applyFill="1" applyBorder="1" applyAlignment="1">
      <alignment horizontal="center" vertical="center" wrapText="1"/>
    </xf>
    <xf numFmtId="165" fontId="9" fillId="4" borderId="19" xfId="1" applyNumberFormat="1" applyFont="1" applyFill="1" applyBorder="1" applyAlignment="1">
      <alignment horizontal="center" vertical="center" wrapText="1"/>
    </xf>
    <xf numFmtId="165" fontId="9" fillId="4" borderId="28" xfId="1" applyNumberFormat="1" applyFont="1" applyFill="1" applyBorder="1" applyAlignment="1">
      <alignment horizontal="center" vertical="center" wrapText="1"/>
    </xf>
    <xf numFmtId="165" fontId="9" fillId="4" borderId="13" xfId="1" applyNumberFormat="1" applyFont="1" applyFill="1" applyBorder="1" applyAlignment="1">
      <alignment horizontal="center" vertical="center" wrapText="1"/>
    </xf>
    <xf numFmtId="165" fontId="9" fillId="5" borderId="19" xfId="1" applyNumberFormat="1" applyFont="1" applyFill="1" applyBorder="1" applyAlignment="1">
      <alignment horizontal="center" vertical="center" wrapText="1"/>
    </xf>
    <xf numFmtId="165" fontId="9" fillId="5" borderId="12" xfId="1" applyNumberFormat="1" applyFont="1" applyFill="1" applyBorder="1" applyAlignment="1">
      <alignment horizontal="center" vertical="center" wrapText="1"/>
    </xf>
    <xf numFmtId="165" fontId="9" fillId="5" borderId="13" xfId="1" applyNumberFormat="1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49" fontId="9" fillId="7" borderId="12" xfId="0" applyNumberFormat="1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9" fontId="9" fillId="7" borderId="41" xfId="0" applyNumberFormat="1" applyFont="1" applyFill="1" applyBorder="1" applyAlignment="1">
      <alignment horizontal="center" vertical="center" wrapText="1"/>
    </xf>
    <xf numFmtId="164" fontId="9" fillId="7" borderId="38" xfId="1" applyFont="1" applyFill="1" applyBorder="1" applyAlignment="1">
      <alignment horizontal="center" vertical="center" wrapText="1"/>
    </xf>
    <xf numFmtId="164" fontId="9" fillId="7" borderId="51" xfId="1" applyFont="1" applyFill="1" applyBorder="1" applyAlignment="1">
      <alignment horizontal="center" vertical="center" wrapText="1"/>
    </xf>
    <xf numFmtId="0" fontId="24" fillId="2" borderId="7" xfId="4" applyFill="1" applyBorder="1" applyAlignment="1" applyProtection="1">
      <alignment horizontal="center" vertical="center" wrapText="1"/>
      <protection hidden="1"/>
    </xf>
    <xf numFmtId="0" fontId="24" fillId="2" borderId="45" xfId="4" applyFill="1" applyBorder="1" applyAlignment="1" applyProtection="1">
      <alignment horizontal="center" vertical="center" wrapText="1"/>
      <protection hidden="1"/>
    </xf>
    <xf numFmtId="0" fontId="23" fillId="2" borderId="8" xfId="0" applyFont="1" applyFill="1" applyBorder="1" applyAlignment="1" applyProtection="1">
      <alignment horizontal="center" vertical="center" wrapText="1"/>
      <protection hidden="1"/>
    </xf>
    <xf numFmtId="0" fontId="23" fillId="2" borderId="47" xfId="0" applyFont="1" applyFill="1" applyBorder="1" applyAlignment="1" applyProtection="1">
      <alignment horizontal="center" vertical="center" wrapText="1"/>
      <protection hidden="1"/>
    </xf>
    <xf numFmtId="165" fontId="9" fillId="6" borderId="48" xfId="1" applyNumberFormat="1" applyFont="1" applyFill="1" applyBorder="1" applyAlignment="1">
      <alignment horizontal="center" vertical="center" wrapText="1"/>
    </xf>
    <xf numFmtId="165" fontId="9" fillId="6" borderId="49" xfId="1" applyNumberFormat="1" applyFont="1" applyFill="1" applyBorder="1" applyAlignment="1">
      <alignment horizontal="center" vertical="center" wrapText="1"/>
    </xf>
    <xf numFmtId="165" fontId="9" fillId="6" borderId="50" xfId="1" applyNumberFormat="1" applyFont="1" applyFill="1" applyBorder="1" applyAlignment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  <protection hidden="1"/>
    </xf>
    <xf numFmtId="0" fontId="23" fillId="2" borderId="45" xfId="0" applyFont="1" applyFill="1" applyBorder="1" applyAlignment="1" applyProtection="1">
      <alignment horizontal="center" vertical="center" wrapText="1"/>
      <protection hidden="1"/>
    </xf>
    <xf numFmtId="0" fontId="23" fillId="2" borderId="43" xfId="0" applyFont="1" applyFill="1" applyBorder="1" applyAlignment="1" applyProtection="1">
      <alignment horizontal="center" vertical="center" wrapText="1"/>
      <protection hidden="1"/>
    </xf>
    <xf numFmtId="0" fontId="23" fillId="2" borderId="52" xfId="0" applyFont="1" applyFill="1" applyBorder="1" applyAlignment="1" applyProtection="1">
      <alignment horizontal="center" vertical="center" wrapText="1"/>
      <protection hidden="1"/>
    </xf>
    <xf numFmtId="0" fontId="34" fillId="0" borderId="37" xfId="0" applyFont="1" applyBorder="1" applyAlignment="1" applyProtection="1">
      <alignment horizontal="right" vertical="center"/>
      <protection hidden="1"/>
    </xf>
    <xf numFmtId="0" fontId="34" fillId="0" borderId="38" xfId="0" applyFont="1" applyBorder="1" applyAlignment="1" applyProtection="1">
      <alignment horizontal="right" vertical="center"/>
      <protection hidden="1"/>
    </xf>
    <xf numFmtId="164" fontId="9" fillId="5" borderId="25" xfId="1" applyFont="1" applyFill="1" applyBorder="1" applyAlignment="1">
      <alignment horizontal="center" vertical="center" wrapText="1"/>
    </xf>
    <xf numFmtId="164" fontId="9" fillId="5" borderId="26" xfId="1" applyFont="1" applyFill="1" applyBorder="1" applyAlignment="1">
      <alignment horizontal="center" vertical="center" wrapText="1"/>
    </xf>
    <xf numFmtId="164" fontId="9" fillId="5" borderId="27" xfId="1" applyFont="1" applyFill="1" applyBorder="1" applyAlignment="1">
      <alignment horizontal="center" vertical="center" wrapText="1"/>
    </xf>
    <xf numFmtId="164" fontId="9" fillId="4" borderId="12" xfId="1" applyFont="1" applyFill="1" applyBorder="1" applyAlignment="1">
      <alignment horizontal="center" vertical="center" wrapText="1"/>
    </xf>
    <xf numFmtId="164" fontId="9" fillId="4" borderId="13" xfId="1" applyFont="1" applyFill="1" applyBorder="1" applyAlignment="1">
      <alignment horizontal="center" vertical="center" wrapText="1"/>
    </xf>
    <xf numFmtId="164" fontId="9" fillId="4" borderId="2" xfId="1" applyFont="1" applyFill="1" applyBorder="1" applyAlignment="1">
      <alignment horizontal="center" vertical="center" wrapText="1"/>
    </xf>
    <xf numFmtId="164" fontId="9" fillId="4" borderId="15" xfId="1" applyFont="1" applyFill="1" applyBorder="1" applyAlignment="1">
      <alignment horizontal="center" vertical="center" wrapText="1"/>
    </xf>
    <xf numFmtId="49" fontId="28" fillId="5" borderId="20" xfId="1" applyNumberFormat="1" applyFont="1" applyFill="1" applyBorder="1" applyAlignment="1">
      <alignment horizontal="center" vertical="center" wrapText="1"/>
    </xf>
    <xf numFmtId="49" fontId="28" fillId="5" borderId="1" xfId="1" applyNumberFormat="1" applyFont="1" applyFill="1" applyBorder="1" applyAlignment="1">
      <alignment horizontal="center" vertical="center" wrapText="1"/>
    </xf>
    <xf numFmtId="49" fontId="28" fillId="5" borderId="33" xfId="1" applyNumberFormat="1" applyFont="1" applyFill="1" applyBorder="1" applyAlignment="1">
      <alignment horizontal="center" vertical="center" wrapText="1"/>
    </xf>
    <xf numFmtId="49" fontId="28" fillId="5" borderId="21" xfId="1" applyNumberFormat="1" applyFont="1" applyFill="1" applyBorder="1" applyAlignment="1">
      <alignment horizontal="center" vertical="center" wrapText="1"/>
    </xf>
    <xf numFmtId="49" fontId="28" fillId="5" borderId="9" xfId="1" applyNumberFormat="1" applyFont="1" applyFill="1" applyBorder="1" applyAlignment="1">
      <alignment horizontal="center" vertical="center" wrapText="1"/>
    </xf>
    <xf numFmtId="49" fontId="28" fillId="5" borderId="34" xfId="1" applyNumberFormat="1" applyFont="1" applyFill="1" applyBorder="1" applyAlignment="1">
      <alignment horizontal="center" vertical="center" wrapText="1"/>
    </xf>
    <xf numFmtId="164" fontId="9" fillId="9" borderId="30" xfId="1" applyFont="1" applyFill="1" applyBorder="1" applyAlignment="1">
      <alignment horizontal="center" vertical="center" wrapText="1"/>
    </xf>
    <xf numFmtId="164" fontId="9" fillId="9" borderId="31" xfId="1" applyFont="1" applyFill="1" applyBorder="1" applyAlignment="1">
      <alignment horizontal="center" vertical="center" wrapText="1"/>
    </xf>
    <xf numFmtId="164" fontId="9" fillId="9" borderId="32" xfId="1" applyFont="1" applyFill="1" applyBorder="1" applyAlignment="1">
      <alignment horizontal="center" vertical="center" wrapText="1"/>
    </xf>
    <xf numFmtId="164" fontId="9" fillId="9" borderId="20" xfId="1" applyFont="1" applyFill="1" applyBorder="1" applyAlignment="1">
      <alignment horizontal="center" vertical="center" wrapText="1"/>
    </xf>
    <xf numFmtId="164" fontId="9" fillId="9" borderId="1" xfId="1" applyFont="1" applyFill="1" applyBorder="1" applyAlignment="1">
      <alignment horizontal="center" vertical="center" wrapText="1"/>
    </xf>
    <xf numFmtId="164" fontId="9" fillId="9" borderId="33" xfId="1" applyFont="1" applyFill="1" applyBorder="1" applyAlignment="1">
      <alignment horizontal="center" vertical="center" wrapText="1"/>
    </xf>
    <xf numFmtId="164" fontId="9" fillId="9" borderId="35" xfId="1" applyFont="1" applyFill="1" applyBorder="1" applyAlignment="1">
      <alignment horizontal="center" vertical="center" wrapText="1"/>
    </xf>
    <xf numFmtId="164" fontId="9" fillId="9" borderId="5" xfId="1" applyFont="1" applyFill="1" applyBorder="1" applyAlignment="1">
      <alignment horizontal="center" vertical="center" wrapText="1"/>
    </xf>
    <xf numFmtId="164" fontId="9" fillId="9" borderId="36" xfId="1" applyFont="1" applyFill="1" applyBorder="1" applyAlignment="1">
      <alignment horizontal="center" vertical="center" wrapText="1"/>
    </xf>
    <xf numFmtId="164" fontId="9" fillId="10" borderId="30" xfId="1" applyFont="1" applyFill="1" applyBorder="1" applyAlignment="1">
      <alignment horizontal="center" vertical="center" wrapText="1"/>
    </xf>
    <xf numFmtId="164" fontId="9" fillId="10" borderId="31" xfId="1" applyFont="1" applyFill="1" applyBorder="1" applyAlignment="1">
      <alignment horizontal="center" vertical="center" wrapText="1"/>
    </xf>
    <xf numFmtId="164" fontId="9" fillId="10" borderId="32" xfId="1" applyFont="1" applyFill="1" applyBorder="1" applyAlignment="1">
      <alignment horizontal="center" vertical="center" wrapText="1"/>
    </xf>
    <xf numFmtId="164" fontId="9" fillId="10" borderId="20" xfId="1" applyFont="1" applyFill="1" applyBorder="1" applyAlignment="1">
      <alignment horizontal="center" vertical="center" wrapText="1"/>
    </xf>
    <xf numFmtId="164" fontId="9" fillId="10" borderId="1" xfId="1" applyFont="1" applyFill="1" applyBorder="1" applyAlignment="1">
      <alignment horizontal="center" vertical="center" wrapText="1"/>
    </xf>
    <xf numFmtId="164" fontId="9" fillId="10" borderId="33" xfId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top" wrapText="1"/>
    </xf>
    <xf numFmtId="165" fontId="36" fillId="11" borderId="48" xfId="1" applyNumberFormat="1" applyFont="1" applyFill="1" applyBorder="1" applyAlignment="1">
      <alignment horizontal="center" vertical="center" wrapText="1"/>
    </xf>
    <xf numFmtId="165" fontId="36" fillId="11" borderId="49" xfId="1" applyNumberFormat="1" applyFont="1" applyFill="1" applyBorder="1" applyAlignment="1">
      <alignment horizontal="center" vertical="center" wrapText="1"/>
    </xf>
    <xf numFmtId="165" fontId="36" fillId="11" borderId="50" xfId="1" applyNumberFormat="1" applyFont="1" applyFill="1" applyBorder="1" applyAlignment="1">
      <alignment horizontal="center" vertical="center" wrapText="1"/>
    </xf>
  </cellXfs>
  <cellStyles count="5">
    <cellStyle name="Hipervínculo" xfId="4" builtinId="8"/>
    <cellStyle name="Moneda" xfId="1" builtinId="4"/>
    <cellStyle name="Normal" xfId="0" builtinId="0"/>
    <cellStyle name="Normal 2" xfId="3" xr:uid="{16F595F3-282F-4A28-AF4B-ACD0007813EF}"/>
    <cellStyle name="Porcentaje" xfId="2" builtinId="5"/>
  </cellStyles>
  <dxfs count="1">
    <dxf>
      <font>
        <b/>
        <i val="0"/>
        <color theme="0"/>
      </font>
      <fill>
        <gradientFill degree="90">
          <stop position="0">
            <color rgb="FF00B050"/>
          </stop>
          <stop position="1">
            <color theme="3"/>
          </stop>
        </gradientFill>
      </fill>
    </dxf>
  </dxfs>
  <tableStyles count="0" defaultTableStyle="TableStyleMedium2" defaultPivotStyle="PivotStyleLight16"/>
  <colors>
    <mruColors>
      <color rgb="FF7CA1CE"/>
      <color rgb="FF608DC4"/>
      <color rgb="FF4478B6"/>
      <color rgb="FF339933"/>
      <color rgb="FF4579B9"/>
      <color rgb="FFCCF4DE"/>
      <color rgb="FFFF3300"/>
      <color rgb="FFCCCC00"/>
      <color rgb="FFCC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324170</xdr:colOff>
      <xdr:row>10</xdr:row>
      <xdr:rowOff>66435</xdr:rowOff>
    </xdr:from>
    <xdr:to>
      <xdr:col>6</xdr:col>
      <xdr:colOff>1073314</xdr:colOff>
      <xdr:row>14</xdr:row>
      <xdr:rowOff>66437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378730-5C84-4D96-8184-E5725B037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740563" y="14435578"/>
          <a:ext cx="749144" cy="8164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"/>
  <sheetViews>
    <sheetView tabSelected="1" view="pageBreakPreview" zoomScale="85" zoomScaleNormal="70" zoomScaleSheetLayoutView="85" workbookViewId="0">
      <pane xSplit="2" ySplit="6" topLeftCell="AR7" activePane="bottomRight" state="frozen"/>
      <selection pane="topRight" activeCell="D1" sqref="D1"/>
      <selection pane="bottomLeft" activeCell="A4" sqref="A4"/>
      <selection pane="bottomRight" activeCell="AT11" sqref="AT11"/>
    </sheetView>
  </sheetViews>
  <sheetFormatPr baseColWidth="10" defaultColWidth="12.6640625" defaultRowHeight="15" customHeight="1" x14ac:dyDescent="0.2"/>
  <cols>
    <col min="1" max="1" width="7.33203125" style="5" customWidth="1"/>
    <col min="2" max="2" width="105.6640625" style="1" customWidth="1"/>
    <col min="3" max="3" width="11.1640625" style="1" bestFit="1" customWidth="1"/>
    <col min="4" max="4" width="11.33203125" style="1" customWidth="1"/>
    <col min="5" max="5" width="17.6640625" style="1" hidden="1" customWidth="1"/>
    <col min="6" max="6" width="29" style="3" customWidth="1"/>
    <col min="7" max="7" width="23.5" style="3" bestFit="1" customWidth="1"/>
    <col min="8" max="8" width="7.1640625" style="3" bestFit="1" customWidth="1"/>
    <col min="9" max="9" width="26.1640625" style="1" customWidth="1"/>
    <col min="10" max="10" width="23" style="2" bestFit="1" customWidth="1"/>
    <col min="11" max="11" width="5.5" style="2" bestFit="1" customWidth="1"/>
    <col min="12" max="12" width="28.83203125" style="2" bestFit="1" customWidth="1"/>
    <col min="13" max="13" width="23.5" style="2" bestFit="1" customWidth="1"/>
    <col min="14" max="14" width="5.5" style="2" bestFit="1" customWidth="1"/>
    <col min="15" max="15" width="24.83203125" style="2" customWidth="1"/>
    <col min="16" max="16" width="18.83203125" style="2" customWidth="1"/>
    <col min="17" max="17" width="5.5" style="4" bestFit="1" customWidth="1"/>
    <col min="18" max="18" width="18.83203125" style="2" customWidth="1"/>
    <col min="19" max="19" width="8.83203125" style="9" customWidth="1"/>
    <col min="20" max="20" width="20" style="1" bestFit="1" customWidth="1"/>
    <col min="21" max="23" width="12.6640625" style="1" customWidth="1"/>
    <col min="24" max="24" width="12.5" style="1" customWidth="1"/>
    <col min="25" max="25" width="12.83203125" style="1" customWidth="1"/>
    <col min="26" max="26" width="12.83203125" style="1" hidden="1" customWidth="1"/>
    <col min="27" max="27" width="12.33203125" style="1" hidden="1" customWidth="1"/>
    <col min="28" max="28" width="8.83203125" style="9" customWidth="1"/>
    <col min="29" max="29" width="18.83203125" style="1" bestFit="1" customWidth="1"/>
    <col min="30" max="30" width="21.6640625" style="1" bestFit="1" customWidth="1"/>
    <col min="31" max="32" width="20.1640625" style="1" bestFit="1" customWidth="1"/>
    <col min="33" max="33" width="19.1640625" style="1" bestFit="1" customWidth="1"/>
    <col min="34" max="35" width="15.5" style="1" hidden="1" customWidth="1"/>
    <col min="36" max="36" width="8.83203125" style="9" customWidth="1"/>
    <col min="37" max="37" width="20.33203125" style="1" bestFit="1" customWidth="1"/>
    <col min="38" max="40" width="20.1640625" style="1" bestFit="1" customWidth="1"/>
    <col min="41" max="41" width="8.83203125" style="9" customWidth="1"/>
    <col min="42" max="42" width="23.83203125" style="7" bestFit="1" customWidth="1"/>
    <col min="43" max="43" width="26.5" style="1" bestFit="1" customWidth="1"/>
    <col min="44" max="44" width="25.33203125" style="1" bestFit="1" customWidth="1"/>
    <col min="45" max="45" width="26.5" style="1" bestFit="1" customWidth="1"/>
    <col min="46" max="46" width="25.83203125" style="1" bestFit="1" customWidth="1"/>
    <col min="47" max="49" width="8.83203125" style="1" customWidth="1"/>
    <col min="50" max="50" width="15.5" style="1" hidden="1" customWidth="1"/>
    <col min="51" max="155" width="8.83203125" style="1" customWidth="1"/>
    <col min="156" max="16384" width="12.6640625" style="1"/>
  </cols>
  <sheetData>
    <row r="1" spans="1:50" ht="38.5" customHeight="1" thickBot="1" x14ac:dyDescent="0.25">
      <c r="A1" s="89" t="s">
        <v>52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6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19"/>
      <c r="AQ1" s="8"/>
      <c r="AR1" s="8"/>
      <c r="AS1" s="8"/>
      <c r="AT1" s="8"/>
    </row>
    <row r="2" spans="1:50" ht="15.75" customHeight="1" thickBot="1" x14ac:dyDescent="0.25">
      <c r="A2" s="92" t="s">
        <v>4</v>
      </c>
      <c r="B2" s="104" t="s">
        <v>0</v>
      </c>
      <c r="C2" s="101" t="s">
        <v>26</v>
      </c>
      <c r="D2" s="101" t="s">
        <v>1</v>
      </c>
      <c r="E2" s="28"/>
      <c r="F2" s="107" t="s">
        <v>44</v>
      </c>
      <c r="G2" s="95" t="s">
        <v>46</v>
      </c>
      <c r="H2" s="96"/>
      <c r="I2" s="97"/>
      <c r="J2" s="98" t="s">
        <v>47</v>
      </c>
      <c r="K2" s="99"/>
      <c r="L2" s="100"/>
      <c r="M2" s="113" t="s">
        <v>50</v>
      </c>
      <c r="N2" s="114"/>
      <c r="O2" s="115"/>
      <c r="P2" s="151" t="s">
        <v>50</v>
      </c>
      <c r="Q2" s="152"/>
      <c r="R2" s="153"/>
      <c r="S2" s="8"/>
      <c r="T2" s="90" t="s">
        <v>5</v>
      </c>
      <c r="U2" s="125" t="s">
        <v>6</v>
      </c>
      <c r="V2" s="125"/>
      <c r="W2" s="125"/>
      <c r="X2" s="125"/>
      <c r="Y2" s="125"/>
      <c r="Z2" s="125"/>
      <c r="AA2" s="126"/>
      <c r="AB2" s="8"/>
      <c r="AC2" s="122" t="s">
        <v>13</v>
      </c>
      <c r="AD2" s="123"/>
      <c r="AE2" s="123"/>
      <c r="AF2" s="123"/>
      <c r="AG2" s="123"/>
      <c r="AH2" s="123"/>
      <c r="AI2" s="124"/>
      <c r="AJ2" s="8"/>
      <c r="AK2" s="135" t="s">
        <v>14</v>
      </c>
      <c r="AL2" s="136"/>
      <c r="AM2" s="136"/>
      <c r="AN2" s="137"/>
      <c r="AO2" s="23"/>
      <c r="AP2" s="144" t="s">
        <v>31</v>
      </c>
      <c r="AQ2" s="145"/>
      <c r="AR2" s="145"/>
      <c r="AS2" s="145"/>
      <c r="AT2" s="146"/>
    </row>
    <row r="3" spans="1:50" ht="15.75" customHeight="1" x14ac:dyDescent="0.2">
      <c r="A3" s="93"/>
      <c r="B3" s="105"/>
      <c r="C3" s="102"/>
      <c r="D3" s="102"/>
      <c r="E3" s="26"/>
      <c r="F3" s="108"/>
      <c r="G3" s="51" t="s">
        <v>27</v>
      </c>
      <c r="H3" s="116"/>
      <c r="I3" s="117"/>
      <c r="J3" s="51" t="s">
        <v>27</v>
      </c>
      <c r="K3" s="116"/>
      <c r="L3" s="117"/>
      <c r="M3" s="51" t="s">
        <v>27</v>
      </c>
      <c r="N3" s="116"/>
      <c r="O3" s="117"/>
      <c r="P3" s="51"/>
      <c r="Q3" s="116"/>
      <c r="R3" s="117"/>
      <c r="S3" s="8"/>
      <c r="T3" s="91"/>
      <c r="U3" s="127"/>
      <c r="V3" s="127"/>
      <c r="W3" s="127"/>
      <c r="X3" s="127"/>
      <c r="Y3" s="127"/>
      <c r="Z3" s="127"/>
      <c r="AA3" s="128"/>
      <c r="AB3" s="8"/>
      <c r="AC3" s="129" t="s">
        <v>30</v>
      </c>
      <c r="AD3" s="130"/>
      <c r="AE3" s="130"/>
      <c r="AF3" s="130"/>
      <c r="AG3" s="131"/>
      <c r="AH3" s="41"/>
      <c r="AI3" s="42"/>
      <c r="AJ3" s="8"/>
      <c r="AK3" s="138"/>
      <c r="AL3" s="139"/>
      <c r="AM3" s="139"/>
      <c r="AN3" s="140"/>
      <c r="AO3" s="23"/>
      <c r="AP3" s="147"/>
      <c r="AQ3" s="148"/>
      <c r="AR3" s="148"/>
      <c r="AS3" s="148"/>
      <c r="AT3" s="149"/>
    </row>
    <row r="4" spans="1:50" ht="16" x14ac:dyDescent="0.2">
      <c r="A4" s="93"/>
      <c r="B4" s="105"/>
      <c r="C4" s="102"/>
      <c r="D4" s="102"/>
      <c r="E4" s="26"/>
      <c r="F4" s="108"/>
      <c r="G4" s="51" t="s">
        <v>28</v>
      </c>
      <c r="H4" s="109"/>
      <c r="I4" s="110"/>
      <c r="J4" s="51" t="s">
        <v>28</v>
      </c>
      <c r="K4" s="109"/>
      <c r="L4" s="117"/>
      <c r="M4" s="51" t="s">
        <v>28</v>
      </c>
      <c r="N4" s="109"/>
      <c r="O4" s="117"/>
      <c r="P4" s="51"/>
      <c r="Q4" s="109"/>
      <c r="R4" s="117"/>
      <c r="S4" s="8"/>
      <c r="T4" s="91"/>
      <c r="U4" s="127"/>
      <c r="V4" s="127"/>
      <c r="W4" s="127"/>
      <c r="X4" s="127"/>
      <c r="Y4" s="127"/>
      <c r="Z4" s="127"/>
      <c r="AA4" s="128"/>
      <c r="AB4" s="8"/>
      <c r="AC4" s="129"/>
      <c r="AD4" s="130"/>
      <c r="AE4" s="130"/>
      <c r="AF4" s="130"/>
      <c r="AG4" s="131"/>
      <c r="AH4" s="39"/>
      <c r="AI4" s="32"/>
      <c r="AJ4" s="8"/>
      <c r="AK4" s="138"/>
      <c r="AL4" s="139"/>
      <c r="AM4" s="139"/>
      <c r="AN4" s="140"/>
      <c r="AO4" s="23"/>
      <c r="AP4" s="147"/>
      <c r="AQ4" s="148"/>
      <c r="AR4" s="148"/>
      <c r="AS4" s="148"/>
      <c r="AT4" s="149"/>
    </row>
    <row r="5" spans="1:50" ht="17" thickBot="1" x14ac:dyDescent="0.25">
      <c r="A5" s="93"/>
      <c r="B5" s="105"/>
      <c r="C5" s="102"/>
      <c r="D5" s="102"/>
      <c r="E5" s="26"/>
      <c r="F5" s="108"/>
      <c r="G5" s="52" t="s">
        <v>29</v>
      </c>
      <c r="H5" s="111"/>
      <c r="I5" s="112"/>
      <c r="J5" s="52" t="s">
        <v>29</v>
      </c>
      <c r="K5" s="118"/>
      <c r="L5" s="119"/>
      <c r="M5" s="52" t="s">
        <v>29</v>
      </c>
      <c r="N5" s="118"/>
      <c r="O5" s="119"/>
      <c r="P5" s="52"/>
      <c r="Q5" s="118"/>
      <c r="R5" s="119"/>
      <c r="S5" s="8"/>
      <c r="T5" s="91"/>
      <c r="U5" s="127"/>
      <c r="V5" s="127"/>
      <c r="W5" s="127"/>
      <c r="X5" s="127"/>
      <c r="Y5" s="127"/>
      <c r="Z5" s="127"/>
      <c r="AA5" s="128"/>
      <c r="AB5" s="8"/>
      <c r="AC5" s="132"/>
      <c r="AD5" s="133"/>
      <c r="AE5" s="133"/>
      <c r="AF5" s="133"/>
      <c r="AG5" s="134"/>
      <c r="AH5" s="39"/>
      <c r="AI5" s="32"/>
      <c r="AJ5" s="8"/>
      <c r="AK5" s="141"/>
      <c r="AL5" s="142"/>
      <c r="AM5" s="142"/>
      <c r="AN5" s="143"/>
      <c r="AO5" s="23"/>
      <c r="AP5" s="147"/>
      <c r="AQ5" s="148"/>
      <c r="AR5" s="148"/>
      <c r="AS5" s="148"/>
      <c r="AT5" s="149"/>
    </row>
    <row r="6" spans="1:50" ht="44.25" customHeight="1" thickBot="1" x14ac:dyDescent="0.25">
      <c r="A6" s="94"/>
      <c r="B6" s="106"/>
      <c r="C6" s="103"/>
      <c r="D6" s="103"/>
      <c r="E6" s="26"/>
      <c r="F6" s="108"/>
      <c r="G6" s="62" t="s">
        <v>35</v>
      </c>
      <c r="H6" s="63" t="s">
        <v>3</v>
      </c>
      <c r="I6" s="64" t="s">
        <v>34</v>
      </c>
      <c r="J6" s="62" t="s">
        <v>35</v>
      </c>
      <c r="K6" s="63" t="s">
        <v>3</v>
      </c>
      <c r="L6" s="64" t="s">
        <v>34</v>
      </c>
      <c r="M6" s="62" t="s">
        <v>35</v>
      </c>
      <c r="N6" s="63" t="s">
        <v>3</v>
      </c>
      <c r="O6" s="64" t="s">
        <v>34</v>
      </c>
      <c r="P6" s="62" t="s">
        <v>35</v>
      </c>
      <c r="Q6" s="63" t="s">
        <v>3</v>
      </c>
      <c r="R6" s="64" t="s">
        <v>34</v>
      </c>
      <c r="S6" s="23"/>
      <c r="T6" s="91"/>
      <c r="U6" s="76" t="s">
        <v>12</v>
      </c>
      <c r="V6" s="76" t="s">
        <v>7</v>
      </c>
      <c r="W6" s="76" t="s">
        <v>8</v>
      </c>
      <c r="X6" s="76" t="s">
        <v>9</v>
      </c>
      <c r="Y6" s="76" t="s">
        <v>10</v>
      </c>
      <c r="Z6" s="30" t="s">
        <v>11</v>
      </c>
      <c r="AA6" s="31" t="s">
        <v>21</v>
      </c>
      <c r="AB6" s="8"/>
      <c r="AC6" s="44" t="s">
        <v>12</v>
      </c>
      <c r="AD6" s="45" t="s">
        <v>7</v>
      </c>
      <c r="AE6" s="45" t="s">
        <v>8</v>
      </c>
      <c r="AF6" s="45" t="s">
        <v>9</v>
      </c>
      <c r="AG6" s="46" t="s">
        <v>10</v>
      </c>
      <c r="AH6" s="40" t="s">
        <v>11</v>
      </c>
      <c r="AI6" s="33" t="s">
        <v>21</v>
      </c>
      <c r="AJ6" s="8"/>
      <c r="AK6" s="47" t="s">
        <v>16</v>
      </c>
      <c r="AL6" s="48" t="s">
        <v>15</v>
      </c>
      <c r="AM6" s="48" t="s">
        <v>17</v>
      </c>
      <c r="AN6" s="49" t="s">
        <v>18</v>
      </c>
      <c r="AO6" s="23"/>
      <c r="AP6" s="53" t="s">
        <v>19</v>
      </c>
      <c r="AQ6" s="54" t="s">
        <v>20</v>
      </c>
      <c r="AR6" s="54" t="s">
        <v>32</v>
      </c>
      <c r="AS6" s="54" t="s">
        <v>36</v>
      </c>
      <c r="AT6" s="55" t="s">
        <v>37</v>
      </c>
    </row>
    <row r="7" spans="1:50" ht="18" thickBot="1" x14ac:dyDescent="0.25">
      <c r="A7" s="65" t="s">
        <v>2</v>
      </c>
      <c r="B7" s="66" t="s">
        <v>43</v>
      </c>
      <c r="C7" s="67">
        <v>1</v>
      </c>
      <c r="D7" s="67" t="s">
        <v>1</v>
      </c>
      <c r="E7" s="68">
        <v>5017725</v>
      </c>
      <c r="F7" s="69">
        <f>732531.4*1.051</f>
        <v>769890.50139999995</v>
      </c>
      <c r="G7" s="70">
        <v>1011675</v>
      </c>
      <c r="H7" s="71">
        <v>0</v>
      </c>
      <c r="I7" s="72">
        <v>2261000</v>
      </c>
      <c r="J7" s="73">
        <v>530448.24</v>
      </c>
      <c r="K7" s="71"/>
      <c r="L7" s="74">
        <f>+J7</f>
        <v>530448.24</v>
      </c>
      <c r="M7" s="73">
        <f>1124800/2</f>
        <v>562400</v>
      </c>
      <c r="N7" s="71"/>
      <c r="O7" s="74">
        <f>+M7</f>
        <v>562400</v>
      </c>
      <c r="P7" s="73">
        <f>1062297/2</f>
        <v>531148.5</v>
      </c>
      <c r="Q7" s="71"/>
      <c r="R7" s="74">
        <f>+P7</f>
        <v>531148.5</v>
      </c>
      <c r="S7" s="8"/>
      <c r="T7" s="77">
        <f>AVERAGE(F7,G7,J7,M7,P7)</f>
        <v>681112.4482799999</v>
      </c>
      <c r="U7" s="78">
        <f>+(F7-$T7)/$T7</f>
        <v>0.13034272585120057</v>
      </c>
      <c r="V7" s="79">
        <f>+(G7-$T7)/$T7</f>
        <v>0.48532742655748451</v>
      </c>
      <c r="W7" s="79">
        <f>+(J7-$T7)/$T7</f>
        <v>-0.22120313416744813</v>
      </c>
      <c r="X7" s="79">
        <f>+(M7-$T7)/$T7</f>
        <v>-0.17429199624787675</v>
      </c>
      <c r="Y7" s="80">
        <f>+(P7-$T7)/$T7</f>
        <v>-0.22017502199335948</v>
      </c>
      <c r="Z7" s="75"/>
      <c r="AA7" s="27"/>
      <c r="AB7" s="8"/>
      <c r="AC7" s="81">
        <v>769890.50139999995</v>
      </c>
      <c r="AD7" s="82" t="s">
        <v>51</v>
      </c>
      <c r="AE7" s="82">
        <v>530448.24</v>
      </c>
      <c r="AF7" s="83">
        <v>562400</v>
      </c>
      <c r="AG7" s="84">
        <v>531148.5</v>
      </c>
      <c r="AH7" s="43"/>
      <c r="AI7" s="29"/>
      <c r="AJ7" s="24"/>
      <c r="AK7" s="85">
        <f>+AVERAGE(AC7:AG7)</f>
        <v>598471.81034999993</v>
      </c>
      <c r="AL7" s="86">
        <f>+MEDIAN(AC7:AG7)</f>
        <v>546774.25</v>
      </c>
      <c r="AM7" s="87">
        <f>+GEOMEAN(AC7:AG7)</f>
        <v>590994.32609579596</v>
      </c>
      <c r="AN7" s="88">
        <f>+HARMEAN(AC7:AG7)</f>
        <v>584377.49047705217</v>
      </c>
      <c r="AO7" s="8"/>
      <c r="AP7" s="34" t="str">
        <f>+_xlfn.XLOOKUP(AQ7,AK7:AN7,$AK$6:$AN$6)</f>
        <v>MEDIANA</v>
      </c>
      <c r="AQ7" s="35">
        <f>+MIN(AK7:AN7)</f>
        <v>546774.25</v>
      </c>
      <c r="AR7" s="35">
        <v>0</v>
      </c>
      <c r="AS7" s="35">
        <f>ROUNDUP(AQ7+AR7,0)</f>
        <v>546775</v>
      </c>
      <c r="AT7" s="36">
        <f>+AS7*C7</f>
        <v>546775</v>
      </c>
    </row>
    <row r="8" spans="1:50" ht="22" thickBot="1" x14ac:dyDescent="0.25">
      <c r="A8" s="10"/>
      <c r="B8" s="10"/>
      <c r="C8" s="10"/>
      <c r="D8" s="10"/>
      <c r="E8" s="10"/>
      <c r="F8" s="10"/>
      <c r="G8" s="10"/>
      <c r="H8" s="10"/>
      <c r="I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57" t="s">
        <v>22</v>
      </c>
      <c r="AQ8" s="58">
        <f>SUM(AQ7:AQ7)</f>
        <v>546774.25</v>
      </c>
      <c r="AR8" s="58">
        <f>SUM(AR7:AR7)</f>
        <v>0</v>
      </c>
      <c r="AS8" s="58">
        <f>SUM(AS7:AS7)</f>
        <v>546775</v>
      </c>
      <c r="AT8" s="59">
        <f>ROUND(SUM(AT7:AT7),0)</f>
        <v>546775</v>
      </c>
      <c r="AX8" s="1" t="s">
        <v>39</v>
      </c>
    </row>
    <row r="9" spans="1:50" ht="15.75" customHeight="1" x14ac:dyDescent="0.2">
      <c r="A9" s="17"/>
      <c r="B9" s="9"/>
      <c r="C9" s="9"/>
      <c r="D9" s="9"/>
      <c r="E9" s="9"/>
      <c r="F9" s="37" t="s">
        <v>38</v>
      </c>
      <c r="G9" s="25"/>
      <c r="H9" s="25"/>
      <c r="I9" s="38">
        <f>SUM(I7:I8)</f>
        <v>2261000</v>
      </c>
      <c r="J9" s="38"/>
      <c r="K9" s="38"/>
      <c r="L9" s="38">
        <f>SUM(L7:L8)</f>
        <v>530448.24</v>
      </c>
      <c r="M9" s="38"/>
      <c r="N9" s="16"/>
      <c r="O9" s="38">
        <f>SUM(O7:O8)</f>
        <v>562400</v>
      </c>
      <c r="P9" s="16"/>
      <c r="Q9" s="18"/>
      <c r="R9" s="38">
        <f>+R7</f>
        <v>531148.5</v>
      </c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19"/>
      <c r="AQ9" s="8"/>
      <c r="AR9" s="120" t="s">
        <v>40</v>
      </c>
      <c r="AS9" s="121"/>
      <c r="AT9" s="56">
        <f>+AT8</f>
        <v>546775</v>
      </c>
      <c r="AX9" s="3">
        <v>8500870</v>
      </c>
    </row>
    <row r="10" spans="1:50" ht="15.75" customHeight="1" x14ac:dyDescent="0.2">
      <c r="A10" s="17"/>
      <c r="B10" s="9"/>
      <c r="C10" s="9"/>
      <c r="D10" s="9"/>
      <c r="E10" s="9"/>
      <c r="F10" s="16"/>
      <c r="G10" s="16"/>
      <c r="H10" s="16"/>
      <c r="I10" s="9"/>
      <c r="J10" s="20"/>
      <c r="K10" s="20"/>
      <c r="L10" s="20"/>
      <c r="M10" s="20"/>
      <c r="N10" s="20"/>
      <c r="O10" s="20"/>
      <c r="P10" s="20"/>
      <c r="Q10" s="21"/>
      <c r="R10" s="2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19"/>
      <c r="AQ10" s="8"/>
      <c r="AR10" s="8"/>
      <c r="AS10" s="8"/>
      <c r="AT10" s="8"/>
      <c r="AX10" s="3">
        <v>3306205</v>
      </c>
    </row>
    <row r="11" spans="1:50" ht="15.75" customHeight="1" x14ac:dyDescent="0.2">
      <c r="A11" s="60" t="s">
        <v>33</v>
      </c>
      <c r="B11" s="61" t="s">
        <v>41</v>
      </c>
      <c r="C11" s="9"/>
      <c r="D11" s="9"/>
      <c r="E11" s="9"/>
      <c r="F11" s="16"/>
      <c r="G11" s="16"/>
      <c r="H11" s="16"/>
      <c r="I11" s="9"/>
      <c r="J11" s="20"/>
      <c r="K11" s="20"/>
      <c r="L11" s="20"/>
      <c r="M11" s="20"/>
      <c r="N11" s="20"/>
      <c r="O11" s="20"/>
      <c r="P11" s="20"/>
      <c r="Q11" s="21"/>
      <c r="R11" s="2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19"/>
      <c r="AQ11" s="8"/>
      <c r="AR11" s="8"/>
      <c r="AS11" s="8"/>
      <c r="AT11" s="8"/>
      <c r="AX11" s="50">
        <f>SUM(AX9:AX10)</f>
        <v>11807075</v>
      </c>
    </row>
    <row r="12" spans="1:50" ht="15.75" customHeight="1" x14ac:dyDescent="0.2">
      <c r="A12" s="60" t="s">
        <v>42</v>
      </c>
      <c r="B12" s="150" t="s">
        <v>45</v>
      </c>
      <c r="C12" s="9"/>
      <c r="D12" s="9"/>
      <c r="E12" s="9"/>
      <c r="F12" s="11"/>
      <c r="G12" s="12"/>
      <c r="H12" s="12"/>
      <c r="I12" s="12"/>
      <c r="J12" s="20"/>
      <c r="K12" s="20"/>
      <c r="L12" s="20"/>
      <c r="M12" s="20"/>
      <c r="N12" s="20"/>
      <c r="O12" s="20"/>
      <c r="P12" s="20"/>
      <c r="Q12" s="21"/>
      <c r="R12" s="2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19"/>
      <c r="AQ12" s="8"/>
      <c r="AR12" s="8"/>
      <c r="AS12" s="8"/>
      <c r="AT12" s="8"/>
      <c r="AX12" s="3">
        <f>+AX11*0.15</f>
        <v>1771061.25</v>
      </c>
    </row>
    <row r="13" spans="1:50" ht="15.75" customHeight="1" thickBot="1" x14ac:dyDescent="0.25">
      <c r="A13" s="17"/>
      <c r="B13" s="150"/>
      <c r="C13" s="9"/>
      <c r="D13" s="9"/>
      <c r="E13" s="9"/>
      <c r="F13" s="13"/>
      <c r="G13" s="13"/>
      <c r="H13" s="13"/>
      <c r="I13" s="13"/>
      <c r="J13" s="20"/>
      <c r="K13" s="20"/>
      <c r="L13" s="20"/>
      <c r="M13" s="20"/>
      <c r="N13" s="20"/>
      <c r="O13" s="20"/>
      <c r="P13" s="20"/>
      <c r="Q13" s="22"/>
      <c r="R13" s="2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19"/>
      <c r="AQ13" s="8"/>
      <c r="AR13" s="8"/>
      <c r="AS13" s="8"/>
      <c r="AT13" s="8"/>
      <c r="AX13" s="3">
        <f>+AX11*0.1</f>
        <v>1180707.5</v>
      </c>
    </row>
    <row r="14" spans="1:50" ht="15.75" customHeight="1" x14ac:dyDescent="0.2">
      <c r="A14" s="60" t="s">
        <v>48</v>
      </c>
      <c r="B14" s="9" t="s">
        <v>49</v>
      </c>
      <c r="C14" s="9"/>
      <c r="D14" s="9"/>
      <c r="E14" s="9"/>
      <c r="F14" s="10"/>
      <c r="G14" s="10"/>
      <c r="H14" s="10"/>
      <c r="I14" s="10"/>
      <c r="J14" s="20"/>
      <c r="K14" s="20"/>
      <c r="L14" s="20"/>
      <c r="M14" s="20"/>
      <c r="N14" s="20"/>
      <c r="O14" s="20"/>
      <c r="P14" s="20"/>
      <c r="Q14" s="22"/>
      <c r="R14" s="2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19"/>
      <c r="AQ14" s="8"/>
      <c r="AR14" s="8"/>
      <c r="AS14" s="8"/>
      <c r="AT14" s="8"/>
      <c r="AX14" s="50">
        <f>SUM(AX11:AX13)</f>
        <v>14758843.75</v>
      </c>
    </row>
    <row r="15" spans="1:50" ht="15.75" customHeight="1" x14ac:dyDescent="0.2">
      <c r="A15" s="17"/>
      <c r="B15" s="9"/>
      <c r="C15" s="9"/>
      <c r="D15" s="9"/>
      <c r="E15" s="9"/>
      <c r="F15" s="15" t="s">
        <v>23</v>
      </c>
      <c r="G15" s="16"/>
      <c r="H15" s="16"/>
      <c r="I15" s="10"/>
      <c r="J15" s="20"/>
      <c r="K15" s="20"/>
      <c r="L15" s="20"/>
      <c r="M15" s="20"/>
      <c r="N15" s="20"/>
      <c r="O15" s="20"/>
      <c r="P15" s="20"/>
      <c r="Q15" s="22"/>
      <c r="R15" s="2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19"/>
      <c r="AQ15" s="8"/>
      <c r="AR15" s="8"/>
      <c r="AS15" s="8"/>
      <c r="AT15" s="8"/>
    </row>
    <row r="16" spans="1:50" ht="15.75" customHeight="1" x14ac:dyDescent="0.2">
      <c r="A16" s="17"/>
      <c r="B16" s="9"/>
      <c r="C16" s="9"/>
      <c r="D16" s="9"/>
      <c r="E16" s="9"/>
      <c r="F16" s="14" t="s">
        <v>25</v>
      </c>
      <c r="G16" s="16"/>
      <c r="H16" s="16"/>
      <c r="I16" s="10"/>
      <c r="J16" s="20"/>
      <c r="K16" s="20"/>
      <c r="L16" s="20"/>
      <c r="M16" s="20"/>
      <c r="N16" s="20"/>
      <c r="O16" s="20"/>
      <c r="P16" s="20"/>
      <c r="Q16" s="22"/>
      <c r="R16" s="2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19"/>
      <c r="AQ16" s="8"/>
      <c r="AR16" s="8"/>
      <c r="AS16" s="8"/>
      <c r="AT16" s="8"/>
    </row>
    <row r="17" spans="1:46" ht="15.75" customHeight="1" x14ac:dyDescent="0.2">
      <c r="A17" s="17"/>
      <c r="B17" s="9"/>
      <c r="C17" s="9"/>
      <c r="D17" s="9"/>
      <c r="E17" s="9"/>
      <c r="F17" s="10" t="s">
        <v>24</v>
      </c>
      <c r="G17" s="16"/>
      <c r="H17" s="16"/>
      <c r="I17" s="10"/>
      <c r="J17" s="20"/>
      <c r="K17" s="20"/>
      <c r="L17" s="20"/>
      <c r="M17" s="20"/>
      <c r="N17" s="20"/>
      <c r="O17" s="20"/>
      <c r="P17" s="20"/>
      <c r="Q17" s="22"/>
      <c r="R17" s="20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19"/>
      <c r="AQ17" s="8"/>
      <c r="AR17" s="8"/>
      <c r="AS17" s="8"/>
      <c r="AT17" s="8"/>
    </row>
    <row r="18" spans="1:46" ht="15.75" customHeight="1" x14ac:dyDescent="0.2">
      <c r="A18" s="17"/>
      <c r="B18" s="9"/>
      <c r="C18" s="9"/>
      <c r="D18" s="9"/>
      <c r="E18" s="9"/>
      <c r="F18" s="14" t="s">
        <v>53</v>
      </c>
      <c r="G18" s="16"/>
      <c r="H18" s="16"/>
      <c r="I18" s="10"/>
      <c r="J18" s="20"/>
      <c r="K18" s="20"/>
      <c r="L18" s="20"/>
      <c r="M18" s="20"/>
      <c r="N18" s="20"/>
      <c r="O18" s="20"/>
      <c r="P18" s="20"/>
      <c r="Q18" s="22"/>
      <c r="R18" s="20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19"/>
      <c r="AQ18" s="8"/>
      <c r="AR18" s="8"/>
      <c r="AS18" s="8"/>
      <c r="AT18" s="8"/>
    </row>
    <row r="19" spans="1:46" ht="15.75" customHeight="1" x14ac:dyDescent="0.2">
      <c r="A19" s="17"/>
      <c r="B19" s="9"/>
      <c r="C19" s="9"/>
      <c r="D19" s="9"/>
      <c r="E19" s="9"/>
      <c r="F19" s="16"/>
      <c r="G19" s="16"/>
      <c r="H19" s="16"/>
      <c r="I19" s="9"/>
      <c r="J19" s="20"/>
      <c r="K19" s="20"/>
      <c r="L19" s="20"/>
      <c r="M19" s="20"/>
      <c r="N19" s="20"/>
      <c r="O19" s="20"/>
      <c r="P19" s="20"/>
      <c r="Q19" s="22"/>
      <c r="R19" s="2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19"/>
      <c r="AQ19" s="8"/>
      <c r="AR19" s="8"/>
      <c r="AS19" s="8"/>
      <c r="AT19" s="8"/>
    </row>
    <row r="20" spans="1:46" ht="15.75" customHeight="1" x14ac:dyDescent="0.2">
      <c r="A20" s="17"/>
      <c r="B20" s="9"/>
      <c r="C20" s="9"/>
      <c r="D20" s="9"/>
      <c r="E20" s="9"/>
      <c r="F20" s="16"/>
      <c r="G20" s="16"/>
      <c r="H20" s="16"/>
      <c r="I20" s="9"/>
      <c r="J20" s="20"/>
      <c r="K20" s="20"/>
      <c r="L20" s="20"/>
      <c r="M20" s="20"/>
      <c r="N20" s="20"/>
      <c r="O20" s="20"/>
      <c r="P20" s="20"/>
      <c r="Q20" s="22"/>
      <c r="R20" s="20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19"/>
      <c r="AQ20" s="8"/>
      <c r="AR20" s="8"/>
      <c r="AS20" s="8"/>
      <c r="AT20" s="8"/>
    </row>
  </sheetData>
  <mergeCells count="30">
    <mergeCell ref="B12:B13"/>
    <mergeCell ref="N3:O3"/>
    <mergeCell ref="N4:O4"/>
    <mergeCell ref="N5:O5"/>
    <mergeCell ref="P2:R2"/>
    <mergeCell ref="Q3:R3"/>
    <mergeCell ref="Q4:R4"/>
    <mergeCell ref="Q5:R5"/>
    <mergeCell ref="AR9:AS9"/>
    <mergeCell ref="AC2:AI2"/>
    <mergeCell ref="U2:AA5"/>
    <mergeCell ref="AC3:AG5"/>
    <mergeCell ref="AK2:AN5"/>
    <mergeCell ref="AP2:AT5"/>
    <mergeCell ref="A1:Q1"/>
    <mergeCell ref="T2:T6"/>
    <mergeCell ref="A2:A6"/>
    <mergeCell ref="G2:I2"/>
    <mergeCell ref="J2:L2"/>
    <mergeCell ref="D2:D6"/>
    <mergeCell ref="C2:C6"/>
    <mergeCell ref="B2:B6"/>
    <mergeCell ref="F2:F6"/>
    <mergeCell ref="H4:I4"/>
    <mergeCell ref="H5:I5"/>
    <mergeCell ref="M2:O2"/>
    <mergeCell ref="H3:I3"/>
    <mergeCell ref="K3:L3"/>
    <mergeCell ref="K4:L4"/>
    <mergeCell ref="K5:L5"/>
  </mergeCells>
  <phoneticPr fontId="14" type="noConversion"/>
  <conditionalFormatting sqref="U7:AA7">
    <cfRule type="cellIs" dxfId="0" priority="1" operator="notBetween">
      <formula>-0.2</formula>
      <formula>0.2</formula>
    </cfRule>
  </conditionalFormatting>
  <pageMargins left="0.25" right="0.25" top="0.75" bottom="0.75" header="0" footer="0"/>
  <pageSetup scale="1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Resúmen Cotizaciones</vt:lpstr>
      <vt:lpstr>'Resúmen Cotizaciones'!Área_de_impresión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AGARCIA</dc:creator>
  <cp:lastModifiedBy>Adriana Peña</cp:lastModifiedBy>
  <dcterms:created xsi:type="dcterms:W3CDTF">2021-06-15T14:21:19Z</dcterms:created>
  <dcterms:modified xsi:type="dcterms:W3CDTF">2026-08-25T20:27:46Z</dcterms:modified>
</cp:coreProperties>
</file>