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LCALDIA\Downloads\"/>
    </mc:Choice>
  </mc:AlternateContent>
  <bookViews>
    <workbookView xWindow="0" yWindow="0" windowWidth="28800" windowHeight="11610" tabRatio="745"/>
  </bookViews>
  <sheets>
    <sheet name="Herramienta Costeo" sheetId="49" r:id="rId1"/>
    <sheet name="MANIPULADORAS" sheetId="50" r:id="rId2"/>
  </sheets>
  <definedNames>
    <definedName name="Bogotá_DC">#REF!</definedName>
    <definedName name="DEPARTAMENTO">#REF!</definedName>
    <definedName name="Departamento_de_Antioquia">#REF!</definedName>
    <definedName name="Departamento_de_Arauca">#REF!</definedName>
    <definedName name="Departamento_de_Boyacá">#REF!</definedName>
    <definedName name="Departamento_de_Caldas">#REF!</definedName>
    <definedName name="Departamento_de_Casanare">#REF!</definedName>
    <definedName name="Departamento_de_Córdoba">#REF!</definedName>
    <definedName name="Departamento_de_cundinamarca">#REF!</definedName>
    <definedName name="Departamento_de_cundinamarca_">#REF!</definedName>
    <definedName name="Departamento_de_Guainía">#REF!</definedName>
    <definedName name="Departamento_de_la_Guajira">#REF!</definedName>
    <definedName name="Departamento_de_Nariño">#REF!</definedName>
    <definedName name="Departamento_de_Risaralda">#REF!</definedName>
    <definedName name="Departamento_de_Santander">#REF!</definedName>
    <definedName name="Departamento_de_Sucre">#REF!</definedName>
    <definedName name="Departamento_del_Archipiélago">#REF!</definedName>
    <definedName name="Departamento_del_Atlántico">#REF!</definedName>
    <definedName name="Departamento_del_Caquetá">#REF!</definedName>
    <definedName name="Departamento_del_Cauca">#REF!</definedName>
    <definedName name="Departamento_del_Cesar">#REF!</definedName>
    <definedName name="Departamento_del_Chocó">#REF!</definedName>
    <definedName name="Departamento_del_Guaviare">#REF!</definedName>
    <definedName name="Departamento_del_Magdalena">#REF!</definedName>
    <definedName name="Departamento_del_Meta">#REF!</definedName>
    <definedName name="Departamento_del_Norte_de_Santander">#REF!</definedName>
    <definedName name="Departamento_del_Putumayo">#REF!</definedName>
    <definedName name="Departamento_del_Quindío">#REF!</definedName>
    <definedName name="Departamento_del_Tolima">#REF!</definedName>
    <definedName name="Departamento_del_Valle_del_Cauca">#REF!</definedName>
    <definedName name="Departamento_del_Vaupés">#REF!</definedName>
    <definedName name="Departamento_del_Vichada">#REF!</definedName>
    <definedName name="Departamento_Huila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4" i="50" l="1"/>
  <c r="V4" i="50"/>
  <c r="U12" i="50"/>
  <c r="T12" i="50"/>
  <c r="S12" i="50"/>
  <c r="L12" i="50"/>
  <c r="I12" i="50"/>
  <c r="F12" i="50"/>
  <c r="H12" i="50" s="1"/>
  <c r="E12" i="50"/>
  <c r="J12" i="50" s="1"/>
  <c r="T11" i="50"/>
  <c r="S11" i="50"/>
  <c r="L11" i="50"/>
  <c r="I11" i="50"/>
  <c r="F11" i="50"/>
  <c r="H11" i="50" s="1"/>
  <c r="E11" i="50"/>
  <c r="J11" i="50" s="1"/>
  <c r="K11" i="50" s="1"/>
  <c r="U10" i="50"/>
  <c r="T10" i="50"/>
  <c r="S10" i="50"/>
  <c r="L10" i="50"/>
  <c r="J10" i="50"/>
  <c r="I10" i="50"/>
  <c r="K10" i="50" s="1"/>
  <c r="F10" i="50"/>
  <c r="H10" i="50" s="1"/>
  <c r="E10" i="50"/>
  <c r="U9" i="50"/>
  <c r="T9" i="50"/>
  <c r="S9" i="50"/>
  <c r="L9" i="50"/>
  <c r="I9" i="50"/>
  <c r="F9" i="50"/>
  <c r="H9" i="50" s="1"/>
  <c r="E9" i="50"/>
  <c r="J9" i="50" s="1"/>
  <c r="T8" i="50"/>
  <c r="S8" i="50"/>
  <c r="L8" i="50"/>
  <c r="I8" i="50"/>
  <c r="F8" i="50"/>
  <c r="H8" i="50" s="1"/>
  <c r="E8" i="50"/>
  <c r="J8" i="50" s="1"/>
  <c r="K8" i="50" s="1"/>
  <c r="U7" i="50"/>
  <c r="T7" i="50"/>
  <c r="S7" i="50"/>
  <c r="L7" i="50"/>
  <c r="J7" i="50"/>
  <c r="I7" i="50"/>
  <c r="K7" i="50" s="1"/>
  <c r="H7" i="50"/>
  <c r="F7" i="50"/>
  <c r="E7" i="50"/>
  <c r="U6" i="50"/>
  <c r="T6" i="50"/>
  <c r="S6" i="50"/>
  <c r="L6" i="50"/>
  <c r="I6" i="50"/>
  <c r="K6" i="50" s="1"/>
  <c r="F6" i="50"/>
  <c r="H6" i="50" s="1"/>
  <c r="E6" i="50"/>
  <c r="J6" i="50" s="1"/>
  <c r="T5" i="50"/>
  <c r="S5" i="50"/>
  <c r="L5" i="50"/>
  <c r="K5" i="50"/>
  <c r="Q5" i="50" s="1"/>
  <c r="I5" i="50"/>
  <c r="F5" i="50"/>
  <c r="H5" i="50" s="1"/>
  <c r="E5" i="50"/>
  <c r="J5" i="50" s="1"/>
  <c r="U4" i="50"/>
  <c r="T4" i="50"/>
  <c r="S4" i="50"/>
  <c r="L4" i="50"/>
  <c r="J4" i="50"/>
  <c r="I4" i="50"/>
  <c r="K4" i="50" s="1"/>
  <c r="F4" i="50"/>
  <c r="H4" i="50" s="1"/>
  <c r="E4" i="50"/>
  <c r="Q1" i="50"/>
  <c r="U11" i="50" s="1"/>
  <c r="P1" i="50"/>
  <c r="O1" i="50"/>
  <c r="Q11" i="50" l="1"/>
  <c r="W11" i="50"/>
  <c r="M11" i="50"/>
  <c r="Q8" i="50"/>
  <c r="W8" i="50"/>
  <c r="M8" i="50"/>
  <c r="M6" i="50"/>
  <c r="W6" i="50"/>
  <c r="Q7" i="50"/>
  <c r="M7" i="50"/>
  <c r="W7" i="50"/>
  <c r="Q4" i="50"/>
  <c r="M4" i="50"/>
  <c r="W4" i="50"/>
  <c r="M5" i="50"/>
  <c r="K12" i="50"/>
  <c r="Q6" i="50"/>
  <c r="W5" i="50"/>
  <c r="Q10" i="50"/>
  <c r="M10" i="50"/>
  <c r="W10" i="50"/>
  <c r="K9" i="50"/>
  <c r="U5" i="50"/>
  <c r="U8" i="50"/>
  <c r="H11" i="49"/>
  <c r="I6" i="49"/>
  <c r="H6" i="49"/>
  <c r="H106" i="49"/>
  <c r="H43" i="49"/>
  <c r="M9" i="50" l="1"/>
  <c r="W9" i="50"/>
  <c r="Q9" i="50"/>
  <c r="P7" i="50"/>
  <c r="N7" i="50"/>
  <c r="O7" i="50" s="1"/>
  <c r="P10" i="50"/>
  <c r="N10" i="50"/>
  <c r="O10" i="50" s="1"/>
  <c r="N6" i="50"/>
  <c r="O6" i="50" s="1"/>
  <c r="P6" i="50"/>
  <c r="R6" i="50" s="1"/>
  <c r="V6" i="50" s="1"/>
  <c r="X6" i="50" s="1"/>
  <c r="Z6" i="50" s="1"/>
  <c r="P8" i="50"/>
  <c r="N8" i="50"/>
  <c r="O8" i="50" s="1"/>
  <c r="M12" i="50"/>
  <c r="W12" i="50"/>
  <c r="Q12" i="50"/>
  <c r="P5" i="50"/>
  <c r="N5" i="50"/>
  <c r="O5" i="50" s="1"/>
  <c r="P11" i="50"/>
  <c r="N11" i="50"/>
  <c r="O11" i="50" s="1"/>
  <c r="N4" i="50"/>
  <c r="O4" i="50" s="1"/>
  <c r="S120" i="49"/>
  <c r="R120" i="49"/>
  <c r="Q120" i="49"/>
  <c r="S119" i="49"/>
  <c r="R119" i="49"/>
  <c r="Q119" i="49"/>
  <c r="S118" i="49"/>
  <c r="R118" i="49"/>
  <c r="Q118" i="49"/>
  <c r="S117" i="49"/>
  <c r="R117" i="49"/>
  <c r="Q117" i="49"/>
  <c r="S116" i="49"/>
  <c r="R116" i="49"/>
  <c r="Q116" i="49"/>
  <c r="S115" i="49"/>
  <c r="R115" i="49"/>
  <c r="Q115" i="49"/>
  <c r="S114" i="49"/>
  <c r="R114" i="49"/>
  <c r="Q114" i="49"/>
  <c r="S113" i="49"/>
  <c r="R113" i="49"/>
  <c r="Q113" i="49"/>
  <c r="S112" i="49"/>
  <c r="R112" i="49"/>
  <c r="Q112" i="49"/>
  <c r="S111" i="49"/>
  <c r="R111" i="49"/>
  <c r="Q111" i="49"/>
  <c r="S110" i="49"/>
  <c r="R110" i="49"/>
  <c r="Q110" i="49"/>
  <c r="S109" i="49"/>
  <c r="R109" i="49"/>
  <c r="Q109" i="49"/>
  <c r="S108" i="49"/>
  <c r="R108" i="49"/>
  <c r="Q108" i="49"/>
  <c r="S107" i="49"/>
  <c r="R107" i="49"/>
  <c r="Q107" i="49"/>
  <c r="S106" i="49"/>
  <c r="R106" i="49"/>
  <c r="Q106" i="49"/>
  <c r="S105" i="49"/>
  <c r="R105" i="49"/>
  <c r="Q105" i="49"/>
  <c r="S104" i="49"/>
  <c r="R104" i="49"/>
  <c r="Q104" i="49"/>
  <c r="S103" i="49"/>
  <c r="R103" i="49"/>
  <c r="Q103" i="49"/>
  <c r="S102" i="49"/>
  <c r="R102" i="49"/>
  <c r="Q102" i="49"/>
  <c r="S101" i="49"/>
  <c r="R101" i="49"/>
  <c r="Q101" i="49"/>
  <c r="S100" i="49"/>
  <c r="R100" i="49"/>
  <c r="Q100" i="49"/>
  <c r="S99" i="49"/>
  <c r="R99" i="49"/>
  <c r="Q99" i="49"/>
  <c r="S98" i="49"/>
  <c r="R98" i="49"/>
  <c r="Q98" i="49"/>
  <c r="S97" i="49"/>
  <c r="R97" i="49"/>
  <c r="Q97" i="49"/>
  <c r="S96" i="49"/>
  <c r="R96" i="49"/>
  <c r="Q96" i="49"/>
  <c r="S95" i="49"/>
  <c r="R95" i="49"/>
  <c r="Q95" i="49"/>
  <c r="S94" i="49"/>
  <c r="R94" i="49"/>
  <c r="Q94" i="49"/>
  <c r="S93" i="49"/>
  <c r="R93" i="49"/>
  <c r="Q93" i="49"/>
  <c r="S92" i="49"/>
  <c r="R92" i="49"/>
  <c r="Q92" i="49"/>
  <c r="S91" i="49"/>
  <c r="R91" i="49"/>
  <c r="Q91" i="49"/>
  <c r="S90" i="49"/>
  <c r="R90" i="49"/>
  <c r="Q90" i="49"/>
  <c r="S89" i="49"/>
  <c r="R89" i="49"/>
  <c r="Q89" i="49"/>
  <c r="S88" i="49"/>
  <c r="R88" i="49"/>
  <c r="Q88" i="49"/>
  <c r="S87" i="49"/>
  <c r="R87" i="49"/>
  <c r="Q87" i="49"/>
  <c r="S86" i="49"/>
  <c r="R86" i="49"/>
  <c r="Q86" i="49"/>
  <c r="S85" i="49"/>
  <c r="R85" i="49"/>
  <c r="Q85" i="49"/>
  <c r="S84" i="49"/>
  <c r="R84" i="49"/>
  <c r="Q84" i="49"/>
  <c r="S83" i="49"/>
  <c r="R83" i="49"/>
  <c r="Q83" i="49"/>
  <c r="S82" i="49"/>
  <c r="R82" i="49"/>
  <c r="Q82" i="49"/>
  <c r="S81" i="49"/>
  <c r="R81" i="49"/>
  <c r="Q81" i="49"/>
  <c r="S80" i="49"/>
  <c r="R80" i="49"/>
  <c r="Q80" i="49"/>
  <c r="S79" i="49"/>
  <c r="R79" i="49"/>
  <c r="Q79" i="49"/>
  <c r="S78" i="49"/>
  <c r="R78" i="49"/>
  <c r="Q78" i="49"/>
  <c r="S77" i="49"/>
  <c r="R77" i="49"/>
  <c r="Q77" i="49"/>
  <c r="S76" i="49"/>
  <c r="R76" i="49"/>
  <c r="Q76" i="49"/>
  <c r="S75" i="49"/>
  <c r="R75" i="49"/>
  <c r="Q75" i="49"/>
  <c r="S74" i="49"/>
  <c r="R74" i="49"/>
  <c r="Q74" i="49"/>
  <c r="S73" i="49"/>
  <c r="R73" i="49"/>
  <c r="Q73" i="49"/>
  <c r="S72" i="49"/>
  <c r="R72" i="49"/>
  <c r="Q72" i="49"/>
  <c r="S71" i="49"/>
  <c r="R71" i="49"/>
  <c r="Q71" i="49"/>
  <c r="S70" i="49"/>
  <c r="R70" i="49"/>
  <c r="Q70" i="49"/>
  <c r="S69" i="49"/>
  <c r="R69" i="49"/>
  <c r="Q69" i="49"/>
  <c r="S68" i="49"/>
  <c r="R68" i="49"/>
  <c r="Q68" i="49"/>
  <c r="S67" i="49"/>
  <c r="R67" i="49"/>
  <c r="Q67" i="49"/>
  <c r="S66" i="49"/>
  <c r="R66" i="49"/>
  <c r="Q66" i="49"/>
  <c r="S65" i="49"/>
  <c r="R65" i="49"/>
  <c r="Q65" i="49"/>
  <c r="S64" i="49"/>
  <c r="R64" i="49"/>
  <c r="Q64" i="49"/>
  <c r="S63" i="49"/>
  <c r="R63" i="49"/>
  <c r="Q63" i="49"/>
  <c r="S62" i="49"/>
  <c r="R62" i="49"/>
  <c r="Q62" i="49"/>
  <c r="S61" i="49"/>
  <c r="R61" i="49"/>
  <c r="Q61" i="49"/>
  <c r="S60" i="49"/>
  <c r="R60" i="49"/>
  <c r="Q60" i="49"/>
  <c r="S59" i="49"/>
  <c r="R59" i="49"/>
  <c r="Q59" i="49"/>
  <c r="S58" i="49"/>
  <c r="R58" i="49"/>
  <c r="Q58" i="49"/>
  <c r="S57" i="49"/>
  <c r="R57" i="49"/>
  <c r="Q57" i="49"/>
  <c r="S56" i="49"/>
  <c r="R56" i="49"/>
  <c r="Q56" i="49"/>
  <c r="S55" i="49"/>
  <c r="R55" i="49"/>
  <c r="Q55" i="49"/>
  <c r="S54" i="49"/>
  <c r="R54" i="49"/>
  <c r="Q54" i="49"/>
  <c r="S53" i="49"/>
  <c r="R53" i="49"/>
  <c r="Q53" i="49"/>
  <c r="S52" i="49"/>
  <c r="R52" i="49"/>
  <c r="Q52" i="49"/>
  <c r="S51" i="49"/>
  <c r="R51" i="49"/>
  <c r="Q51" i="49"/>
  <c r="S50" i="49"/>
  <c r="R50" i="49"/>
  <c r="Q50" i="49"/>
  <c r="S49" i="49"/>
  <c r="R49" i="49"/>
  <c r="Q49" i="49"/>
  <c r="S48" i="49"/>
  <c r="R48" i="49"/>
  <c r="Q48" i="49"/>
  <c r="S47" i="49"/>
  <c r="R47" i="49"/>
  <c r="Q47" i="49"/>
  <c r="S46" i="49"/>
  <c r="R46" i="49"/>
  <c r="Q46" i="49"/>
  <c r="S45" i="49"/>
  <c r="R45" i="49"/>
  <c r="Q45" i="49"/>
  <c r="S44" i="49"/>
  <c r="R44" i="49"/>
  <c r="Q44" i="49"/>
  <c r="S43" i="49"/>
  <c r="R43" i="49"/>
  <c r="Q43" i="49"/>
  <c r="S42" i="49"/>
  <c r="R42" i="49"/>
  <c r="Q42" i="49"/>
  <c r="S41" i="49"/>
  <c r="R41" i="49"/>
  <c r="Q41" i="49"/>
  <c r="S40" i="49"/>
  <c r="R40" i="49"/>
  <c r="Q40" i="49"/>
  <c r="S39" i="49"/>
  <c r="R39" i="49"/>
  <c r="Q39" i="49"/>
  <c r="S38" i="49"/>
  <c r="R38" i="49"/>
  <c r="Q38" i="49"/>
  <c r="S37" i="49"/>
  <c r="R37" i="49"/>
  <c r="Q37" i="49"/>
  <c r="S36" i="49"/>
  <c r="R36" i="49"/>
  <c r="Q36" i="49"/>
  <c r="S35" i="49"/>
  <c r="R35" i="49"/>
  <c r="Q35" i="49"/>
  <c r="S34" i="49"/>
  <c r="R34" i="49"/>
  <c r="Q34" i="49"/>
  <c r="S33" i="49"/>
  <c r="R33" i="49"/>
  <c r="Q33" i="49"/>
  <c r="S32" i="49"/>
  <c r="R32" i="49"/>
  <c r="Q32" i="49"/>
  <c r="S31" i="49"/>
  <c r="R31" i="49"/>
  <c r="Q31" i="49"/>
  <c r="S30" i="49"/>
  <c r="R30" i="49"/>
  <c r="Q30" i="49"/>
  <c r="S29" i="49"/>
  <c r="R29" i="49"/>
  <c r="Q29" i="49"/>
  <c r="S28" i="49"/>
  <c r="R28" i="49"/>
  <c r="Q28" i="49"/>
  <c r="S27" i="49"/>
  <c r="R27" i="49"/>
  <c r="Q27" i="49"/>
  <c r="S26" i="49"/>
  <c r="R26" i="49"/>
  <c r="Q26" i="49"/>
  <c r="S25" i="49"/>
  <c r="R25" i="49"/>
  <c r="Q25" i="49"/>
  <c r="S24" i="49"/>
  <c r="R24" i="49"/>
  <c r="Q24" i="49"/>
  <c r="S23" i="49"/>
  <c r="R23" i="49"/>
  <c r="Q23" i="49"/>
  <c r="S22" i="49"/>
  <c r="R22" i="49"/>
  <c r="Q22" i="49"/>
  <c r="S21" i="49"/>
  <c r="R21" i="49"/>
  <c r="Q21" i="49"/>
  <c r="B45" i="49"/>
  <c r="S20" i="49"/>
  <c r="R20" i="49"/>
  <c r="Q20" i="49"/>
  <c r="B44" i="49"/>
  <c r="S19" i="49"/>
  <c r="R19" i="49"/>
  <c r="Q19" i="49"/>
  <c r="B43" i="49"/>
  <c r="S18" i="49"/>
  <c r="R18" i="49"/>
  <c r="Q18" i="49"/>
  <c r="B42" i="49"/>
  <c r="S17" i="49"/>
  <c r="R17" i="49"/>
  <c r="Q17" i="49"/>
  <c r="B41" i="49"/>
  <c r="S16" i="49"/>
  <c r="R16" i="49"/>
  <c r="Q16" i="49"/>
  <c r="S15" i="49"/>
  <c r="R15" i="49"/>
  <c r="Q15" i="49"/>
  <c r="S14" i="49"/>
  <c r="R14" i="49"/>
  <c r="Q14" i="49"/>
  <c r="S13" i="49"/>
  <c r="R13" i="49"/>
  <c r="Q13" i="49"/>
  <c r="S12" i="49"/>
  <c r="R12" i="49"/>
  <c r="Q12" i="49"/>
  <c r="S11" i="49"/>
  <c r="R11" i="49"/>
  <c r="Q11" i="49"/>
  <c r="S10" i="49"/>
  <c r="R10" i="49"/>
  <c r="Q10" i="49"/>
  <c r="S9" i="49"/>
  <c r="R9" i="49"/>
  <c r="Q9" i="49"/>
  <c r="S8" i="49"/>
  <c r="R8" i="49"/>
  <c r="Q8" i="49"/>
  <c r="S7" i="49"/>
  <c r="R7" i="49"/>
  <c r="Q7" i="49"/>
  <c r="S6" i="49"/>
  <c r="R6" i="49"/>
  <c r="Q6" i="49"/>
  <c r="B25" i="49"/>
  <c r="B19" i="49"/>
  <c r="J34" i="49" s="1"/>
  <c r="R5" i="50" l="1"/>
  <c r="V5" i="50" s="1"/>
  <c r="X5" i="50" s="1"/>
  <c r="Z5" i="50" s="1"/>
  <c r="R11" i="50"/>
  <c r="V11" i="50" s="1"/>
  <c r="X11" i="50" s="1"/>
  <c r="Z11" i="50" s="1"/>
  <c r="R10" i="50"/>
  <c r="V10" i="50" s="1"/>
  <c r="X10" i="50" s="1"/>
  <c r="Z10" i="50" s="1"/>
  <c r="N12" i="50"/>
  <c r="O12" i="50" s="1"/>
  <c r="P12" i="50"/>
  <c r="R12" i="50" s="1"/>
  <c r="V12" i="50" s="1"/>
  <c r="X12" i="50" s="1"/>
  <c r="Z12" i="50" s="1"/>
  <c r="R7" i="50"/>
  <c r="V7" i="50" s="1"/>
  <c r="X7" i="50" s="1"/>
  <c r="Z7" i="50" s="1"/>
  <c r="R4" i="50"/>
  <c r="X4" i="50" s="1"/>
  <c r="Z4" i="50" s="1"/>
  <c r="R8" i="50"/>
  <c r="V8" i="50" s="1"/>
  <c r="X8" i="50" s="1"/>
  <c r="Z8" i="50" s="1"/>
  <c r="N9" i="50"/>
  <c r="O9" i="50" s="1"/>
  <c r="P9" i="50"/>
  <c r="R9" i="50" s="1"/>
  <c r="V9" i="50" s="1"/>
  <c r="X9" i="50" s="1"/>
  <c r="Z9" i="50" s="1"/>
  <c r="H21" i="49"/>
  <c r="H41" i="49"/>
  <c r="H61" i="49"/>
  <c r="H81" i="49"/>
  <c r="H101" i="49"/>
  <c r="I101" i="49" s="1"/>
  <c r="H26" i="49"/>
  <c r="H46" i="49"/>
  <c r="H66" i="49"/>
  <c r="H86" i="49"/>
  <c r="I11" i="49"/>
  <c r="H31" i="49"/>
  <c r="I31" i="49" s="1"/>
  <c r="H51" i="49"/>
  <c r="I51" i="49" s="1"/>
  <c r="H71" i="49"/>
  <c r="H91" i="49"/>
  <c r="I91" i="49" s="1"/>
  <c r="H111" i="49"/>
  <c r="H16" i="49"/>
  <c r="I16" i="49" s="1"/>
  <c r="H116" i="49"/>
  <c r="I116" i="49" s="1"/>
  <c r="H36" i="49"/>
  <c r="I36" i="49" s="1"/>
  <c r="H56" i="49"/>
  <c r="H76" i="49"/>
  <c r="I76" i="49" s="1"/>
  <c r="H96" i="49"/>
  <c r="H17" i="49"/>
  <c r="H22" i="49"/>
  <c r="H42" i="49"/>
  <c r="I42" i="49" s="1"/>
  <c r="H62" i="49"/>
  <c r="H82" i="49"/>
  <c r="I82" i="49" s="1"/>
  <c r="H102" i="49"/>
  <c r="H7" i="49"/>
  <c r="I7" i="49" s="1"/>
  <c r="H27" i="49"/>
  <c r="I27" i="49" s="1"/>
  <c r="H47" i="49"/>
  <c r="H67" i="49"/>
  <c r="H87" i="49"/>
  <c r="I87" i="49" s="1"/>
  <c r="H107" i="49"/>
  <c r="I107" i="49" s="1"/>
  <c r="H12" i="49"/>
  <c r="I12" i="49" s="1"/>
  <c r="H32" i="49"/>
  <c r="H52" i="49"/>
  <c r="H72" i="49"/>
  <c r="I72" i="49" s="1"/>
  <c r="H92" i="49"/>
  <c r="I92" i="49" s="1"/>
  <c r="H112" i="49"/>
  <c r="H77" i="49"/>
  <c r="H37" i="49"/>
  <c r="H117" i="49"/>
  <c r="H97" i="49"/>
  <c r="I97" i="49" s="1"/>
  <c r="H57" i="49"/>
  <c r="I57" i="49" s="1"/>
  <c r="H18" i="49"/>
  <c r="I18" i="49" s="1"/>
  <c r="H23" i="49"/>
  <c r="I23" i="49" s="1"/>
  <c r="I43" i="49"/>
  <c r="H63" i="49"/>
  <c r="H83" i="49"/>
  <c r="I83" i="49" s="1"/>
  <c r="H103" i="49"/>
  <c r="H8" i="49"/>
  <c r="I8" i="49" s="1"/>
  <c r="H28" i="49"/>
  <c r="I28" i="49" s="1"/>
  <c r="H48" i="49"/>
  <c r="I48" i="49" s="1"/>
  <c r="H68" i="49"/>
  <c r="I68" i="49" s="1"/>
  <c r="H88" i="49"/>
  <c r="I88" i="49" s="1"/>
  <c r="H108" i="49"/>
  <c r="I108" i="49" s="1"/>
  <c r="H13" i="49"/>
  <c r="I13" i="49" s="1"/>
  <c r="H33" i="49"/>
  <c r="I33" i="49" s="1"/>
  <c r="H53" i="49"/>
  <c r="H73" i="49"/>
  <c r="H93" i="49"/>
  <c r="H113" i="49"/>
  <c r="H118" i="49"/>
  <c r="H38" i="49"/>
  <c r="I38" i="49" s="1"/>
  <c r="H98" i="49"/>
  <c r="H58" i="49"/>
  <c r="H78" i="49"/>
  <c r="H20" i="49"/>
  <c r="I20" i="49" s="1"/>
  <c r="H25" i="49"/>
  <c r="H45" i="49"/>
  <c r="I45" i="49" s="1"/>
  <c r="H65" i="49"/>
  <c r="I65" i="49" s="1"/>
  <c r="H85" i="49"/>
  <c r="I85" i="49" s="1"/>
  <c r="H105" i="49"/>
  <c r="I105" i="49" s="1"/>
  <c r="H10" i="49"/>
  <c r="I10" i="49" s="1"/>
  <c r="H30" i="49"/>
  <c r="H50" i="49"/>
  <c r="I50" i="49" s="1"/>
  <c r="H70" i="49"/>
  <c r="I70" i="49" s="1"/>
  <c r="H90" i="49"/>
  <c r="H110" i="49"/>
  <c r="H15" i="49"/>
  <c r="H35" i="49"/>
  <c r="I35" i="49" s="1"/>
  <c r="H55" i="49"/>
  <c r="H75" i="49"/>
  <c r="H95" i="49"/>
  <c r="H115" i="49"/>
  <c r="H100" i="49"/>
  <c r="H80" i="49"/>
  <c r="H120" i="49"/>
  <c r="I120" i="49" s="1"/>
  <c r="H60" i="49"/>
  <c r="H40" i="49"/>
  <c r="I40" i="49" s="1"/>
  <c r="H19" i="49"/>
  <c r="I19" i="49" s="1"/>
  <c r="H24" i="49"/>
  <c r="I24" i="49" s="1"/>
  <c r="H44" i="49"/>
  <c r="H64" i="49"/>
  <c r="I64" i="49" s="1"/>
  <c r="H84" i="49"/>
  <c r="I84" i="49" s="1"/>
  <c r="H104" i="49"/>
  <c r="I104" i="49" s="1"/>
  <c r="H9" i="49"/>
  <c r="I9" i="49" s="1"/>
  <c r="H29" i="49"/>
  <c r="H49" i="49"/>
  <c r="H69" i="49"/>
  <c r="H89" i="49"/>
  <c r="I89" i="49" s="1"/>
  <c r="H109" i="49"/>
  <c r="H14" i="49"/>
  <c r="H34" i="49"/>
  <c r="H54" i="49"/>
  <c r="H74" i="49"/>
  <c r="I74" i="49" s="1"/>
  <c r="H94" i="49"/>
  <c r="I94" i="49" s="1"/>
  <c r="H114" i="49"/>
  <c r="I114" i="49" s="1"/>
  <c r="H119" i="49"/>
  <c r="I119" i="49" s="1"/>
  <c r="H59" i="49"/>
  <c r="I59" i="49" s="1"/>
  <c r="H99" i="49"/>
  <c r="H79" i="49"/>
  <c r="I79" i="49" s="1"/>
  <c r="H39" i="49"/>
  <c r="I39" i="49" s="1"/>
  <c r="I21" i="49"/>
  <c r="I14" i="49"/>
  <c r="J12" i="49"/>
  <c r="J15" i="49"/>
  <c r="J24" i="49"/>
  <c r="J27" i="49"/>
  <c r="J31" i="49"/>
  <c r="J25" i="49"/>
  <c r="J11" i="49"/>
  <c r="J14" i="49"/>
  <c r="J23" i="49"/>
  <c r="J17" i="49"/>
  <c r="J20" i="49"/>
  <c r="I15" i="49"/>
  <c r="K15" i="49" s="1"/>
  <c r="I26" i="49"/>
  <c r="U26" i="49" s="1"/>
  <c r="J26" i="49"/>
  <c r="J40" i="49"/>
  <c r="I25" i="49"/>
  <c r="I61" i="49"/>
  <c r="J13" i="49"/>
  <c r="I34" i="49"/>
  <c r="J39" i="49"/>
  <c r="J9" i="49"/>
  <c r="J113" i="49"/>
  <c r="J105" i="49"/>
  <c r="J97" i="49"/>
  <c r="J89" i="49"/>
  <c r="J81" i="49"/>
  <c r="J73" i="49"/>
  <c r="J65" i="49"/>
  <c r="J57" i="49"/>
  <c r="J120" i="49"/>
  <c r="J112" i="49"/>
  <c r="J104" i="49"/>
  <c r="J96" i="49"/>
  <c r="J88" i="49"/>
  <c r="J80" i="49"/>
  <c r="J72" i="49"/>
  <c r="J64" i="49"/>
  <c r="J56" i="49"/>
  <c r="J48" i="49"/>
  <c r="J119" i="49"/>
  <c r="J111" i="49"/>
  <c r="J103" i="49"/>
  <c r="J95" i="49"/>
  <c r="J87" i="49"/>
  <c r="J79" i="49"/>
  <c r="J71" i="49"/>
  <c r="J63" i="49"/>
  <c r="J55" i="49"/>
  <c r="J47" i="49"/>
  <c r="J118" i="49"/>
  <c r="J110" i="49"/>
  <c r="J102" i="49"/>
  <c r="J94" i="49"/>
  <c r="J86" i="49"/>
  <c r="J78" i="49"/>
  <c r="J70" i="49"/>
  <c r="J62" i="49"/>
  <c r="J54" i="49"/>
  <c r="J117" i="49"/>
  <c r="J109" i="49"/>
  <c r="J101" i="49"/>
  <c r="J93" i="49"/>
  <c r="J85" i="49"/>
  <c r="J77" i="49"/>
  <c r="J69" i="49"/>
  <c r="J61" i="49"/>
  <c r="J53" i="49"/>
  <c r="J116" i="49"/>
  <c r="J108" i="49"/>
  <c r="J100" i="49"/>
  <c r="J92" i="49"/>
  <c r="J84" i="49"/>
  <c r="J76" i="49"/>
  <c r="J68" i="49"/>
  <c r="J115" i="49"/>
  <c r="J107" i="49"/>
  <c r="J99" i="49"/>
  <c r="J91" i="49"/>
  <c r="J83" i="49"/>
  <c r="J75" i="49"/>
  <c r="J67" i="49"/>
  <c r="J59" i="49"/>
  <c r="J114" i="49"/>
  <c r="J106" i="49"/>
  <c r="J98" i="49"/>
  <c r="J90" i="49"/>
  <c r="J82" i="49"/>
  <c r="J74" i="49"/>
  <c r="J66" i="49"/>
  <c r="J60" i="49"/>
  <c r="J38" i="49"/>
  <c r="J30" i="49"/>
  <c r="J22" i="49"/>
  <c r="J46" i="49"/>
  <c r="J16" i="49"/>
  <c r="J8" i="49"/>
  <c r="J45" i="49"/>
  <c r="J37" i="49"/>
  <c r="J29" i="49"/>
  <c r="J21" i="49"/>
  <c r="J50" i="49"/>
  <c r="J49" i="49"/>
  <c r="J44" i="49"/>
  <c r="J36" i="49"/>
  <c r="J28" i="49"/>
  <c r="J52" i="49"/>
  <c r="J51" i="49"/>
  <c r="J43" i="49"/>
  <c r="J35" i="49"/>
  <c r="J10" i="49"/>
  <c r="J58" i="49"/>
  <c r="J6" i="49"/>
  <c r="J7" i="49"/>
  <c r="J42" i="49"/>
  <c r="J33" i="49"/>
  <c r="I98" i="49"/>
  <c r="I58" i="49"/>
  <c r="I113" i="49"/>
  <c r="I73" i="49"/>
  <c r="I103" i="49"/>
  <c r="I63" i="49"/>
  <c r="I118" i="49"/>
  <c r="I78" i="49"/>
  <c r="I93" i="49"/>
  <c r="I53" i="49"/>
  <c r="I90" i="49"/>
  <c r="I80" i="49"/>
  <c r="I95" i="49"/>
  <c r="I55" i="49"/>
  <c r="I110" i="49"/>
  <c r="I100" i="49"/>
  <c r="I60" i="49"/>
  <c r="I115" i="49"/>
  <c r="I75" i="49"/>
  <c r="I30" i="49"/>
  <c r="I112" i="49"/>
  <c r="I102" i="49"/>
  <c r="I62" i="49"/>
  <c r="I117" i="49"/>
  <c r="I77" i="49"/>
  <c r="I67" i="49"/>
  <c r="I17" i="49"/>
  <c r="I47" i="49"/>
  <c r="I22" i="49"/>
  <c r="I37" i="49"/>
  <c r="I52" i="49"/>
  <c r="I49" i="49"/>
  <c r="I54" i="49"/>
  <c r="I109" i="49"/>
  <c r="I69" i="49"/>
  <c r="I99" i="49"/>
  <c r="I29" i="49"/>
  <c r="I44" i="49"/>
  <c r="I32" i="49"/>
  <c r="I41" i="49"/>
  <c r="J32" i="49"/>
  <c r="J41" i="49"/>
  <c r="J18" i="49"/>
  <c r="J19" i="49"/>
  <c r="I106" i="49"/>
  <c r="I66" i="49"/>
  <c r="I81" i="49"/>
  <c r="I96" i="49"/>
  <c r="I56" i="49"/>
  <c r="I111" i="49"/>
  <c r="I71" i="49"/>
  <c r="I86" i="49"/>
  <c r="I46" i="49"/>
  <c r="Z13" i="50" l="1"/>
  <c r="K26" i="49"/>
  <c r="O26" i="49"/>
  <c r="O15" i="49"/>
  <c r="U15" i="49"/>
  <c r="K37" i="49"/>
  <c r="O37" i="49"/>
  <c r="U37" i="49"/>
  <c r="U39" i="49"/>
  <c r="K39" i="49"/>
  <c r="O39" i="49"/>
  <c r="U114" i="49"/>
  <c r="O114" i="49"/>
  <c r="K114" i="49"/>
  <c r="U112" i="49"/>
  <c r="O112" i="49"/>
  <c r="K112" i="49"/>
  <c r="K99" i="49"/>
  <c r="U99" i="49"/>
  <c r="O99" i="49"/>
  <c r="O52" i="49"/>
  <c r="K52" i="49"/>
  <c r="U52" i="49"/>
  <c r="O57" i="49"/>
  <c r="K57" i="49"/>
  <c r="U57" i="49"/>
  <c r="U68" i="49"/>
  <c r="O68" i="49"/>
  <c r="K68" i="49"/>
  <c r="K95" i="49"/>
  <c r="O95" i="49"/>
  <c r="U95" i="49"/>
  <c r="K78" i="49"/>
  <c r="U78" i="49"/>
  <c r="O78" i="49"/>
  <c r="O69" i="49"/>
  <c r="K69" i="49"/>
  <c r="U69" i="49"/>
  <c r="U67" i="49"/>
  <c r="O67" i="49"/>
  <c r="K67" i="49"/>
  <c r="K120" i="49"/>
  <c r="U120" i="49"/>
  <c r="O120" i="49"/>
  <c r="K103" i="49"/>
  <c r="O103" i="49"/>
  <c r="U103" i="49"/>
  <c r="O22" i="49"/>
  <c r="K22" i="49"/>
  <c r="U22" i="49"/>
  <c r="K111" i="49"/>
  <c r="O111" i="49"/>
  <c r="U111" i="49"/>
  <c r="O105" i="49"/>
  <c r="K105" i="49"/>
  <c r="U105" i="49"/>
  <c r="U54" i="49"/>
  <c r="O54" i="49"/>
  <c r="K54" i="49"/>
  <c r="U92" i="49"/>
  <c r="O92" i="49"/>
  <c r="K92" i="49"/>
  <c r="O81" i="49"/>
  <c r="K81" i="49"/>
  <c r="U81" i="49"/>
  <c r="K119" i="49"/>
  <c r="O119" i="49"/>
  <c r="U119" i="49"/>
  <c r="K45" i="49"/>
  <c r="O45" i="49"/>
  <c r="U45" i="49"/>
  <c r="U90" i="49"/>
  <c r="O90" i="49"/>
  <c r="K90" i="49"/>
  <c r="O88" i="49"/>
  <c r="K88" i="49"/>
  <c r="U88" i="49"/>
  <c r="U84" i="49"/>
  <c r="O84" i="49"/>
  <c r="K84" i="49"/>
  <c r="U55" i="49"/>
  <c r="O55" i="49"/>
  <c r="K55" i="49"/>
  <c r="U80" i="49"/>
  <c r="O80" i="49"/>
  <c r="K80" i="49"/>
  <c r="K79" i="49"/>
  <c r="U79" i="49"/>
  <c r="O79" i="49"/>
  <c r="U30" i="49"/>
  <c r="O30" i="49"/>
  <c r="K30" i="49"/>
  <c r="U110" i="49"/>
  <c r="O110" i="49"/>
  <c r="K110" i="49"/>
  <c r="O93" i="49"/>
  <c r="U93" i="49"/>
  <c r="K93" i="49"/>
  <c r="O118" i="49"/>
  <c r="U118" i="49"/>
  <c r="K118" i="49"/>
  <c r="U19" i="49"/>
  <c r="O19" i="49"/>
  <c r="K19" i="49"/>
  <c r="K56" i="49"/>
  <c r="O56" i="49"/>
  <c r="U56" i="49"/>
  <c r="U96" i="49"/>
  <c r="O96" i="49"/>
  <c r="K96" i="49"/>
  <c r="K66" i="49"/>
  <c r="U66" i="49"/>
  <c r="O66" i="49"/>
  <c r="U59" i="49"/>
  <c r="K59" i="49"/>
  <c r="O59" i="49"/>
  <c r="U104" i="49"/>
  <c r="K104" i="49"/>
  <c r="O104" i="49"/>
  <c r="U75" i="49"/>
  <c r="O75" i="49"/>
  <c r="K75" i="49"/>
  <c r="K46" i="49"/>
  <c r="U46" i="49"/>
  <c r="O46" i="49"/>
  <c r="U106" i="49"/>
  <c r="O106" i="49"/>
  <c r="K106" i="49"/>
  <c r="O27" i="49"/>
  <c r="U27" i="49"/>
  <c r="K27" i="49"/>
  <c r="U82" i="49"/>
  <c r="O82" i="49"/>
  <c r="K82" i="49"/>
  <c r="U40" i="49"/>
  <c r="O40" i="49"/>
  <c r="K40" i="49"/>
  <c r="U89" i="49"/>
  <c r="O89" i="49"/>
  <c r="K89" i="49"/>
  <c r="K87" i="49"/>
  <c r="U87" i="49"/>
  <c r="O87" i="49"/>
  <c r="K60" i="49"/>
  <c r="O60" i="49"/>
  <c r="U60" i="49"/>
  <c r="K38" i="49"/>
  <c r="U38" i="49"/>
  <c r="O38" i="49"/>
  <c r="U65" i="49"/>
  <c r="O65" i="49"/>
  <c r="K65" i="49"/>
  <c r="U98" i="49"/>
  <c r="O98" i="49"/>
  <c r="K98" i="49"/>
  <c r="O97" i="49"/>
  <c r="K97" i="49"/>
  <c r="U97" i="49"/>
  <c r="K47" i="49"/>
  <c r="O47" i="49"/>
  <c r="U47" i="49"/>
  <c r="O107" i="49"/>
  <c r="K107" i="49"/>
  <c r="U107" i="49"/>
  <c r="U91" i="49"/>
  <c r="O91" i="49"/>
  <c r="K91" i="49"/>
  <c r="K9" i="49"/>
  <c r="O9" i="49"/>
  <c r="U9" i="49"/>
  <c r="U74" i="49"/>
  <c r="O74" i="49"/>
  <c r="K74" i="49"/>
  <c r="U72" i="49"/>
  <c r="O72" i="49"/>
  <c r="K72" i="49"/>
  <c r="O85" i="49"/>
  <c r="U85" i="49"/>
  <c r="K85" i="49"/>
  <c r="O83" i="49"/>
  <c r="K83" i="49"/>
  <c r="U83" i="49"/>
  <c r="U18" i="49"/>
  <c r="K18" i="49"/>
  <c r="O18" i="49"/>
  <c r="U102" i="49"/>
  <c r="K102" i="49"/>
  <c r="O102" i="49"/>
  <c r="U86" i="49"/>
  <c r="O86" i="49"/>
  <c r="K86" i="49"/>
  <c r="K48" i="49"/>
  <c r="O48" i="49"/>
  <c r="U48" i="49"/>
  <c r="O113" i="49"/>
  <c r="K113" i="49"/>
  <c r="U113" i="49"/>
  <c r="O36" i="49"/>
  <c r="K36" i="49"/>
  <c r="U36" i="49"/>
  <c r="O76" i="49"/>
  <c r="K76" i="49"/>
  <c r="U76" i="49"/>
  <c r="U94" i="49"/>
  <c r="O94" i="49"/>
  <c r="K94" i="49"/>
  <c r="O43" i="49"/>
  <c r="K43" i="49"/>
  <c r="N43" i="49" s="1"/>
  <c r="U43" i="49"/>
  <c r="O77" i="49"/>
  <c r="U77" i="49"/>
  <c r="K77" i="49"/>
  <c r="O50" i="49"/>
  <c r="K50" i="49"/>
  <c r="U50" i="49"/>
  <c r="U116" i="49"/>
  <c r="O116" i="49"/>
  <c r="K116" i="49"/>
  <c r="U108" i="49"/>
  <c r="O108" i="49"/>
  <c r="K108" i="49"/>
  <c r="K23" i="49"/>
  <c r="O23" i="49"/>
  <c r="U23" i="49"/>
  <c r="O13" i="49"/>
  <c r="U13" i="49"/>
  <c r="K13" i="49"/>
  <c r="O64" i="49"/>
  <c r="K64" i="49"/>
  <c r="U64" i="49"/>
  <c r="K31" i="49"/>
  <c r="U31" i="49"/>
  <c r="O31" i="49"/>
  <c r="U14" i="49"/>
  <c r="O14" i="49"/>
  <c r="K14" i="49"/>
  <c r="U10" i="49"/>
  <c r="O10" i="49"/>
  <c r="K10" i="49"/>
  <c r="U12" i="49"/>
  <c r="O12" i="49"/>
  <c r="K12" i="49"/>
  <c r="K29" i="49"/>
  <c r="O29" i="49"/>
  <c r="U29" i="49"/>
  <c r="O109" i="49"/>
  <c r="K109" i="49"/>
  <c r="U109" i="49"/>
  <c r="O8" i="49"/>
  <c r="K8" i="49"/>
  <c r="U8" i="49"/>
  <c r="U63" i="49"/>
  <c r="O63" i="49"/>
  <c r="K63" i="49"/>
  <c r="U11" i="49"/>
  <c r="O11" i="49"/>
  <c r="K11" i="49"/>
  <c r="U70" i="49"/>
  <c r="O70" i="49"/>
  <c r="K70" i="49"/>
  <c r="U24" i="49"/>
  <c r="O24" i="49"/>
  <c r="K24" i="49"/>
  <c r="K16" i="49"/>
  <c r="U16" i="49"/>
  <c r="O16" i="49"/>
  <c r="U73" i="49"/>
  <c r="O73" i="49"/>
  <c r="K73" i="49"/>
  <c r="O35" i="49"/>
  <c r="K35" i="49"/>
  <c r="U35" i="49"/>
  <c r="O44" i="49"/>
  <c r="K44" i="49"/>
  <c r="U44" i="49"/>
  <c r="U32" i="49"/>
  <c r="K32" i="49"/>
  <c r="O32" i="49"/>
  <c r="O101" i="49"/>
  <c r="U101" i="49"/>
  <c r="K101" i="49"/>
  <c r="U25" i="49"/>
  <c r="O25" i="49"/>
  <c r="K25" i="49"/>
  <c r="K71" i="49"/>
  <c r="O71" i="49"/>
  <c r="U71" i="49"/>
  <c r="O28" i="49"/>
  <c r="K28" i="49"/>
  <c r="U28" i="49"/>
  <c r="O42" i="49"/>
  <c r="U42" i="49"/>
  <c r="K42" i="49"/>
  <c r="U58" i="49"/>
  <c r="O58" i="49"/>
  <c r="K58" i="49"/>
  <c r="O117" i="49"/>
  <c r="K117" i="49"/>
  <c r="U117" i="49"/>
  <c r="K17" i="49"/>
  <c r="U17" i="49"/>
  <c r="O17" i="49"/>
  <c r="K7" i="49"/>
  <c r="O7" i="49"/>
  <c r="U7" i="49"/>
  <c r="N26" i="49"/>
  <c r="L26" i="49"/>
  <c r="M26" i="49" s="1"/>
  <c r="O51" i="49"/>
  <c r="K51" i="49"/>
  <c r="U51" i="49"/>
  <c r="O115" i="49"/>
  <c r="K115" i="49"/>
  <c r="U115" i="49"/>
  <c r="U62" i="49"/>
  <c r="O62" i="49"/>
  <c r="K62" i="49"/>
  <c r="O6" i="49"/>
  <c r="K6" i="49"/>
  <c r="U6" i="49"/>
  <c r="O61" i="49"/>
  <c r="K61" i="49"/>
  <c r="U61" i="49"/>
  <c r="L15" i="49"/>
  <c r="M15" i="49" s="1"/>
  <c r="N15" i="49"/>
  <c r="O53" i="49"/>
  <c r="K53" i="49"/>
  <c r="U53" i="49"/>
  <c r="O34" i="49"/>
  <c r="U34" i="49"/>
  <c r="K34" i="49"/>
  <c r="U100" i="49"/>
  <c r="K100" i="49"/>
  <c r="O100" i="49"/>
  <c r="O49" i="49"/>
  <c r="K49" i="49"/>
  <c r="U49" i="49"/>
  <c r="K21" i="49"/>
  <c r="O21" i="49"/>
  <c r="U21" i="49"/>
  <c r="O20" i="49"/>
  <c r="K20" i="49"/>
  <c r="U20" i="49"/>
  <c r="U41" i="49"/>
  <c r="O41" i="49"/>
  <c r="K41" i="49"/>
  <c r="U33" i="49"/>
  <c r="O33" i="49"/>
  <c r="K33" i="49"/>
  <c r="P15" i="49" l="1"/>
  <c r="T15" i="49" s="1"/>
  <c r="V15" i="49" s="1"/>
  <c r="W15" i="49" s="1"/>
  <c r="X15" i="49" s="1"/>
  <c r="P26" i="49"/>
  <c r="T26" i="49" s="1"/>
  <c r="V26" i="49" s="1"/>
  <c r="W26" i="49" s="1"/>
  <c r="X26" i="49" s="1"/>
  <c r="N12" i="49"/>
  <c r="L12" i="49"/>
  <c r="M12" i="49" s="1"/>
  <c r="N94" i="49"/>
  <c r="L94" i="49"/>
  <c r="M94" i="49" s="1"/>
  <c r="N61" i="49"/>
  <c r="L61" i="49"/>
  <c r="M61" i="49" s="1"/>
  <c r="N35" i="49"/>
  <c r="L35" i="49"/>
  <c r="M35" i="49" s="1"/>
  <c r="L72" i="49"/>
  <c r="M72" i="49" s="1"/>
  <c r="N72" i="49"/>
  <c r="N107" i="49"/>
  <c r="L107" i="49"/>
  <c r="M107" i="49" s="1"/>
  <c r="N82" i="49"/>
  <c r="L82" i="49"/>
  <c r="M82" i="49" s="1"/>
  <c r="L104" i="49"/>
  <c r="M104" i="49" s="1"/>
  <c r="N104" i="49"/>
  <c r="L88" i="49"/>
  <c r="M88" i="49" s="1"/>
  <c r="N88" i="49"/>
  <c r="N117" i="49"/>
  <c r="L117" i="49"/>
  <c r="M117" i="49" s="1"/>
  <c r="N101" i="49"/>
  <c r="L101" i="49"/>
  <c r="M101" i="49" s="1"/>
  <c r="N11" i="49"/>
  <c r="L11" i="49"/>
  <c r="M11" i="49" s="1"/>
  <c r="N108" i="49"/>
  <c r="L108" i="49"/>
  <c r="M108" i="49" s="1"/>
  <c r="L43" i="49"/>
  <c r="M43" i="49" s="1"/>
  <c r="N118" i="49"/>
  <c r="L118" i="49"/>
  <c r="M118" i="49" s="1"/>
  <c r="N54" i="49"/>
  <c r="L54" i="49"/>
  <c r="M54" i="49" s="1"/>
  <c r="N95" i="49"/>
  <c r="L95" i="49"/>
  <c r="M95" i="49" s="1"/>
  <c r="L47" i="49"/>
  <c r="M47" i="49" s="1"/>
  <c r="N47" i="49"/>
  <c r="N93" i="49"/>
  <c r="L93" i="49"/>
  <c r="M93" i="49" s="1"/>
  <c r="L112" i="49"/>
  <c r="M112" i="49" s="1"/>
  <c r="N112" i="49"/>
  <c r="N18" i="49"/>
  <c r="L18" i="49"/>
  <c r="M18" i="49" s="1"/>
  <c r="N79" i="49"/>
  <c r="L79" i="49"/>
  <c r="M79" i="49" s="1"/>
  <c r="L120" i="49"/>
  <c r="M120" i="49" s="1"/>
  <c r="N120" i="49"/>
  <c r="P120" i="49" s="1"/>
  <c r="T120" i="49" s="1"/>
  <c r="V120" i="49" s="1"/>
  <c r="W120" i="49" s="1"/>
  <c r="X120" i="49" s="1"/>
  <c r="N60" i="49"/>
  <c r="L60" i="49"/>
  <c r="M60" i="49" s="1"/>
  <c r="N106" i="49"/>
  <c r="L106" i="49"/>
  <c r="M106" i="49" s="1"/>
  <c r="L80" i="49"/>
  <c r="M80" i="49" s="1"/>
  <c r="N80" i="49"/>
  <c r="N67" i="49"/>
  <c r="L67" i="49"/>
  <c r="M67" i="49" s="1"/>
  <c r="N57" i="49"/>
  <c r="L57" i="49"/>
  <c r="M57" i="49" s="1"/>
  <c r="N73" i="49"/>
  <c r="L73" i="49"/>
  <c r="M73" i="49" s="1"/>
  <c r="N66" i="49"/>
  <c r="L66" i="49"/>
  <c r="M66" i="49" s="1"/>
  <c r="N110" i="49"/>
  <c r="L110" i="49"/>
  <c r="M110" i="49" s="1"/>
  <c r="L45" i="49"/>
  <c r="M45" i="49" s="1"/>
  <c r="N45" i="49"/>
  <c r="N114" i="49"/>
  <c r="L114" i="49"/>
  <c r="M114" i="49" s="1"/>
  <c r="N24" i="49"/>
  <c r="L24" i="49"/>
  <c r="M24" i="49" s="1"/>
  <c r="L13" i="49"/>
  <c r="M13" i="49" s="1"/>
  <c r="N13" i="49"/>
  <c r="L9" i="49"/>
  <c r="M9" i="49" s="1"/>
  <c r="N9" i="49"/>
  <c r="L96" i="49"/>
  <c r="M96" i="49" s="1"/>
  <c r="N96" i="49"/>
  <c r="N105" i="49"/>
  <c r="L105" i="49"/>
  <c r="M105" i="49" s="1"/>
  <c r="N68" i="49"/>
  <c r="L68" i="49"/>
  <c r="M68" i="49" s="1"/>
  <c r="L58" i="49"/>
  <c r="M58" i="49" s="1"/>
  <c r="N58" i="49"/>
  <c r="N74" i="49"/>
  <c r="L74" i="49"/>
  <c r="M74" i="49" s="1"/>
  <c r="L31" i="49"/>
  <c r="M31" i="49" s="1"/>
  <c r="N31" i="49"/>
  <c r="L64" i="49"/>
  <c r="M64" i="49" s="1"/>
  <c r="N64" i="49"/>
  <c r="N116" i="49"/>
  <c r="L116" i="49"/>
  <c r="M116" i="49" s="1"/>
  <c r="N62" i="49"/>
  <c r="L62" i="49"/>
  <c r="M62" i="49" s="1"/>
  <c r="N8" i="49"/>
  <c r="L8" i="49"/>
  <c r="M8" i="49" s="1"/>
  <c r="N20" i="49"/>
  <c r="L20" i="49"/>
  <c r="M20" i="49" s="1"/>
  <c r="L17" i="49"/>
  <c r="M17" i="49" s="1"/>
  <c r="N17" i="49"/>
  <c r="N42" i="49"/>
  <c r="L42" i="49"/>
  <c r="M42" i="49" s="1"/>
  <c r="N97" i="49"/>
  <c r="L97" i="49"/>
  <c r="M97" i="49" s="1"/>
  <c r="N87" i="49"/>
  <c r="L87" i="49"/>
  <c r="M87" i="49" s="1"/>
  <c r="N55" i="49"/>
  <c r="L55" i="49"/>
  <c r="M55" i="49" s="1"/>
  <c r="L52" i="49"/>
  <c r="M52" i="49" s="1"/>
  <c r="N52" i="49"/>
  <c r="L29" i="49"/>
  <c r="M29" i="49" s="1"/>
  <c r="N29" i="49"/>
  <c r="N103" i="49"/>
  <c r="L103" i="49"/>
  <c r="M103" i="49" s="1"/>
  <c r="L21" i="49"/>
  <c r="M21" i="49" s="1"/>
  <c r="N21" i="49"/>
  <c r="N28" i="49"/>
  <c r="L28" i="49"/>
  <c r="M28" i="49" s="1"/>
  <c r="N53" i="49"/>
  <c r="L53" i="49"/>
  <c r="M53" i="49" s="1"/>
  <c r="L32" i="49"/>
  <c r="M32" i="49" s="1"/>
  <c r="N32" i="49"/>
  <c r="N76" i="49"/>
  <c r="L76" i="49"/>
  <c r="M76" i="49" s="1"/>
  <c r="N71" i="49"/>
  <c r="L71" i="49"/>
  <c r="M71" i="49" s="1"/>
  <c r="N36" i="49"/>
  <c r="L36" i="49"/>
  <c r="M36" i="49" s="1"/>
  <c r="N48" i="49"/>
  <c r="L48" i="49"/>
  <c r="M48" i="49" s="1"/>
  <c r="N89" i="49"/>
  <c r="L89" i="49"/>
  <c r="M89" i="49" s="1"/>
  <c r="N119" i="49"/>
  <c r="L119" i="49"/>
  <c r="M119" i="49" s="1"/>
  <c r="N69" i="49"/>
  <c r="L69" i="49"/>
  <c r="M69" i="49" s="1"/>
  <c r="N33" i="49"/>
  <c r="L33" i="49"/>
  <c r="M33" i="49" s="1"/>
  <c r="N6" i="49"/>
  <c r="L6" i="49"/>
  <c r="M6" i="49" s="1"/>
  <c r="N38" i="49"/>
  <c r="L38" i="49"/>
  <c r="M38" i="49" s="1"/>
  <c r="N59" i="49"/>
  <c r="L59" i="49"/>
  <c r="M59" i="49" s="1"/>
  <c r="N10" i="49"/>
  <c r="L10" i="49"/>
  <c r="M10" i="49" s="1"/>
  <c r="N16" i="49"/>
  <c r="L16" i="49"/>
  <c r="M16" i="49" s="1"/>
  <c r="N100" i="49"/>
  <c r="L100" i="49"/>
  <c r="M100" i="49" s="1"/>
  <c r="N109" i="49"/>
  <c r="L109" i="49"/>
  <c r="M109" i="49" s="1"/>
  <c r="N50" i="49"/>
  <c r="L50" i="49"/>
  <c r="M50" i="49" s="1"/>
  <c r="N86" i="49"/>
  <c r="L86" i="49"/>
  <c r="M86" i="49" s="1"/>
  <c r="N83" i="49"/>
  <c r="L83" i="49"/>
  <c r="M83" i="49" s="1"/>
  <c r="N98" i="49"/>
  <c r="L98" i="49"/>
  <c r="M98" i="49" s="1"/>
  <c r="L46" i="49"/>
  <c r="M46" i="49" s="1"/>
  <c r="N46" i="49"/>
  <c r="N39" i="49"/>
  <c r="L39" i="49"/>
  <c r="M39" i="49" s="1"/>
  <c r="N27" i="49"/>
  <c r="L27" i="49"/>
  <c r="M27" i="49" s="1"/>
  <c r="N91" i="49"/>
  <c r="L91" i="49"/>
  <c r="M91" i="49" s="1"/>
  <c r="N75" i="49"/>
  <c r="L75" i="49"/>
  <c r="M75" i="49" s="1"/>
  <c r="N84" i="49"/>
  <c r="L84" i="49"/>
  <c r="M84" i="49" s="1"/>
  <c r="N81" i="49"/>
  <c r="L81" i="49"/>
  <c r="M81" i="49" s="1"/>
  <c r="N111" i="49"/>
  <c r="L111" i="49"/>
  <c r="M111" i="49" s="1"/>
  <c r="N44" i="49"/>
  <c r="L44" i="49"/>
  <c r="M44" i="49" s="1"/>
  <c r="N23" i="49"/>
  <c r="L23" i="49"/>
  <c r="M23" i="49" s="1"/>
  <c r="N77" i="49"/>
  <c r="L77" i="49"/>
  <c r="M77" i="49" s="1"/>
  <c r="N113" i="49"/>
  <c r="L113" i="49"/>
  <c r="M113" i="49" s="1"/>
  <c r="N85" i="49"/>
  <c r="L85" i="49"/>
  <c r="M85" i="49" s="1"/>
  <c r="L40" i="49"/>
  <c r="M40" i="49" s="1"/>
  <c r="N40" i="49"/>
  <c r="L56" i="49"/>
  <c r="M56" i="49" s="1"/>
  <c r="N56" i="49"/>
  <c r="N30" i="49"/>
  <c r="L30" i="49"/>
  <c r="M30" i="49" s="1"/>
  <c r="N99" i="49"/>
  <c r="L99" i="49"/>
  <c r="M99" i="49" s="1"/>
  <c r="N63" i="49"/>
  <c r="L63" i="49"/>
  <c r="M63" i="49" s="1"/>
  <c r="N70" i="49"/>
  <c r="L70" i="49"/>
  <c r="M70" i="49" s="1"/>
  <c r="N65" i="49"/>
  <c r="L65" i="49"/>
  <c r="M65" i="49" s="1"/>
  <c r="N19" i="49"/>
  <c r="L19" i="49"/>
  <c r="M19" i="49" s="1"/>
  <c r="N92" i="49"/>
  <c r="L92" i="49"/>
  <c r="M92" i="49" s="1"/>
  <c r="N22" i="49"/>
  <c r="L22" i="49"/>
  <c r="M22" i="49" s="1"/>
  <c r="N78" i="49"/>
  <c r="L78" i="49"/>
  <c r="M78" i="49" s="1"/>
  <c r="N90" i="49"/>
  <c r="L90" i="49"/>
  <c r="M90" i="49" s="1"/>
  <c r="N41" i="49"/>
  <c r="L41" i="49"/>
  <c r="M41" i="49" s="1"/>
  <c r="N49" i="49"/>
  <c r="L49" i="49"/>
  <c r="M49" i="49" s="1"/>
  <c r="L7" i="49"/>
  <c r="M7" i="49" s="1"/>
  <c r="N7" i="49"/>
  <c r="N115" i="49"/>
  <c r="L115" i="49"/>
  <c r="M115" i="49" s="1"/>
  <c r="N34" i="49"/>
  <c r="L34" i="49"/>
  <c r="M34" i="49" s="1"/>
  <c r="N25" i="49"/>
  <c r="L25" i="49"/>
  <c r="M25" i="49" s="1"/>
  <c r="N51" i="49"/>
  <c r="L51" i="49"/>
  <c r="M51" i="49" s="1"/>
  <c r="N14" i="49"/>
  <c r="L14" i="49"/>
  <c r="M14" i="49" s="1"/>
  <c r="N102" i="49"/>
  <c r="L102" i="49"/>
  <c r="M102" i="49" s="1"/>
  <c r="L37" i="49"/>
  <c r="M37" i="49" s="1"/>
  <c r="N37" i="49"/>
  <c r="P37" i="49" s="1"/>
  <c r="T37" i="49" s="1"/>
  <c r="V37" i="49" s="1"/>
  <c r="W37" i="49" s="1"/>
  <c r="X37" i="49" s="1"/>
  <c r="P71" i="49" l="1"/>
  <c r="T71" i="49" s="1"/>
  <c r="V71" i="49" s="1"/>
  <c r="W71" i="49" s="1"/>
  <c r="X71" i="49" s="1"/>
  <c r="P9" i="49"/>
  <c r="T9" i="49" s="1"/>
  <c r="V9" i="49" s="1"/>
  <c r="W9" i="49" s="1"/>
  <c r="X9" i="49" s="1"/>
  <c r="P25" i="49"/>
  <c r="T25" i="49" s="1"/>
  <c r="V25" i="49" s="1"/>
  <c r="W25" i="49" s="1"/>
  <c r="X25" i="49" s="1"/>
  <c r="P42" i="49"/>
  <c r="T42" i="49" s="1"/>
  <c r="V42" i="49" s="1"/>
  <c r="W42" i="49" s="1"/>
  <c r="X42" i="49" s="1"/>
  <c r="P45" i="49"/>
  <c r="T45" i="49" s="1"/>
  <c r="V45" i="49" s="1"/>
  <c r="W45" i="49" s="1"/>
  <c r="X45" i="49" s="1"/>
  <c r="P84" i="49"/>
  <c r="T84" i="49" s="1"/>
  <c r="V84" i="49" s="1"/>
  <c r="W84" i="49" s="1"/>
  <c r="X84" i="49" s="1"/>
  <c r="P114" i="49"/>
  <c r="T114" i="49" s="1"/>
  <c r="V114" i="49" s="1"/>
  <c r="W114" i="49" s="1"/>
  <c r="X114" i="49" s="1"/>
  <c r="P39" i="49"/>
  <c r="T39" i="49" s="1"/>
  <c r="V39" i="49" s="1"/>
  <c r="W39" i="49" s="1"/>
  <c r="X39" i="49" s="1"/>
  <c r="P32" i="49"/>
  <c r="T32" i="49" s="1"/>
  <c r="V32" i="49" s="1"/>
  <c r="W32" i="49" s="1"/>
  <c r="X32" i="49" s="1"/>
  <c r="P31" i="49"/>
  <c r="T31" i="49" s="1"/>
  <c r="V31" i="49" s="1"/>
  <c r="W31" i="49" s="1"/>
  <c r="X31" i="49" s="1"/>
  <c r="P21" i="49"/>
  <c r="T21" i="49" s="1"/>
  <c r="V21" i="49" s="1"/>
  <c r="W21" i="49" s="1"/>
  <c r="X21" i="49" s="1"/>
  <c r="P112" i="49"/>
  <c r="T112" i="49" s="1"/>
  <c r="V112" i="49" s="1"/>
  <c r="W112" i="49" s="1"/>
  <c r="X112" i="49" s="1"/>
  <c r="P41" i="49"/>
  <c r="T41" i="49" s="1"/>
  <c r="V41" i="49" s="1"/>
  <c r="W41" i="49" s="1"/>
  <c r="X41" i="49" s="1"/>
  <c r="P85" i="49"/>
  <c r="T85" i="49" s="1"/>
  <c r="V85" i="49" s="1"/>
  <c r="W85" i="49" s="1"/>
  <c r="X85" i="49" s="1"/>
  <c r="P109" i="49"/>
  <c r="T109" i="49" s="1"/>
  <c r="V109" i="49" s="1"/>
  <c r="W109" i="49" s="1"/>
  <c r="X109" i="49" s="1"/>
  <c r="P52" i="49"/>
  <c r="T52" i="49" s="1"/>
  <c r="V52" i="49" s="1"/>
  <c r="W52" i="49" s="1"/>
  <c r="X52" i="49" s="1"/>
  <c r="P47" i="49"/>
  <c r="T47" i="49" s="1"/>
  <c r="V47" i="49" s="1"/>
  <c r="W47" i="49" s="1"/>
  <c r="X47" i="49" s="1"/>
  <c r="P35" i="49"/>
  <c r="T35" i="49" s="1"/>
  <c r="V35" i="49" s="1"/>
  <c r="W35" i="49" s="1"/>
  <c r="X35" i="49" s="1"/>
  <c r="P44" i="49"/>
  <c r="T44" i="49" s="1"/>
  <c r="V44" i="49" s="1"/>
  <c r="W44" i="49" s="1"/>
  <c r="X44" i="49" s="1"/>
  <c r="P61" i="49"/>
  <c r="T61" i="49" s="1"/>
  <c r="V61" i="49" s="1"/>
  <c r="W61" i="49" s="1"/>
  <c r="X61" i="49" s="1"/>
  <c r="P92" i="49"/>
  <c r="T92" i="49" s="1"/>
  <c r="V92" i="49" s="1"/>
  <c r="W92" i="49" s="1"/>
  <c r="X92" i="49" s="1"/>
  <c r="P40" i="49"/>
  <c r="T40" i="49" s="1"/>
  <c r="V40" i="49" s="1"/>
  <c r="W40" i="49" s="1"/>
  <c r="X40" i="49" s="1"/>
  <c r="P104" i="49"/>
  <c r="T104" i="49" s="1"/>
  <c r="V104" i="49" s="1"/>
  <c r="W104" i="49" s="1"/>
  <c r="X104" i="49" s="1"/>
  <c r="P91" i="49"/>
  <c r="T91" i="49" s="1"/>
  <c r="V91" i="49" s="1"/>
  <c r="W91" i="49" s="1"/>
  <c r="X91" i="49" s="1"/>
  <c r="P59" i="49"/>
  <c r="T59" i="49" s="1"/>
  <c r="V59" i="49" s="1"/>
  <c r="W59" i="49" s="1"/>
  <c r="X59" i="49" s="1"/>
  <c r="P88" i="49"/>
  <c r="T88" i="49" s="1"/>
  <c r="V88" i="49" s="1"/>
  <c r="W88" i="49" s="1"/>
  <c r="X88" i="49" s="1"/>
  <c r="P7" i="49"/>
  <c r="T7" i="49" s="1"/>
  <c r="V7" i="49" s="1"/>
  <c r="W7" i="49" s="1"/>
  <c r="X7" i="49" s="1"/>
  <c r="P38" i="49"/>
  <c r="T38" i="49" s="1"/>
  <c r="V38" i="49" s="1"/>
  <c r="W38" i="49" s="1"/>
  <c r="X38" i="49" s="1"/>
  <c r="P100" i="49"/>
  <c r="T100" i="49" s="1"/>
  <c r="V100" i="49" s="1"/>
  <c r="W100" i="49" s="1"/>
  <c r="X100" i="49" s="1"/>
  <c r="P51" i="49"/>
  <c r="T51" i="49" s="1"/>
  <c r="V51" i="49" s="1"/>
  <c r="W51" i="49" s="1"/>
  <c r="X51" i="49" s="1"/>
  <c r="P19" i="49"/>
  <c r="T19" i="49" s="1"/>
  <c r="V19" i="49" s="1"/>
  <c r="W19" i="49" s="1"/>
  <c r="X19" i="49" s="1"/>
  <c r="P53" i="49"/>
  <c r="T53" i="49" s="1"/>
  <c r="V53" i="49" s="1"/>
  <c r="W53" i="49" s="1"/>
  <c r="X53" i="49" s="1"/>
  <c r="P110" i="49"/>
  <c r="T110" i="49" s="1"/>
  <c r="V110" i="49" s="1"/>
  <c r="W110" i="49" s="1"/>
  <c r="X110" i="49" s="1"/>
  <c r="P28" i="49"/>
  <c r="T28" i="49" s="1"/>
  <c r="V28" i="49" s="1"/>
  <c r="W28" i="49" s="1"/>
  <c r="X28" i="49" s="1"/>
  <c r="P8" i="49"/>
  <c r="T8" i="49" s="1"/>
  <c r="V8" i="49" s="1"/>
  <c r="W8" i="49" s="1"/>
  <c r="X8" i="49" s="1"/>
  <c r="P82" i="49"/>
  <c r="T82" i="49" s="1"/>
  <c r="V82" i="49" s="1"/>
  <c r="W82" i="49" s="1"/>
  <c r="X82" i="49" s="1"/>
  <c r="P79" i="49"/>
  <c r="T79" i="49" s="1"/>
  <c r="V79" i="49" s="1"/>
  <c r="W79" i="49" s="1"/>
  <c r="X79" i="49" s="1"/>
  <c r="P70" i="49"/>
  <c r="T70" i="49" s="1"/>
  <c r="V70" i="49" s="1"/>
  <c r="W70" i="49" s="1"/>
  <c r="X70" i="49" s="1"/>
  <c r="P62" i="49"/>
  <c r="T62" i="49" s="1"/>
  <c r="V62" i="49" s="1"/>
  <c r="W62" i="49" s="1"/>
  <c r="X62" i="49" s="1"/>
  <c r="P73" i="49"/>
  <c r="T73" i="49" s="1"/>
  <c r="V73" i="49" s="1"/>
  <c r="W73" i="49" s="1"/>
  <c r="X73" i="49" s="1"/>
  <c r="P72" i="49"/>
  <c r="T72" i="49" s="1"/>
  <c r="V72" i="49" s="1"/>
  <c r="W72" i="49" s="1"/>
  <c r="X72" i="49" s="1"/>
  <c r="P113" i="49"/>
  <c r="T113" i="49" s="1"/>
  <c r="V113" i="49" s="1"/>
  <c r="W113" i="49" s="1"/>
  <c r="X113" i="49" s="1"/>
  <c r="P103" i="49"/>
  <c r="T103" i="49" s="1"/>
  <c r="V103" i="49" s="1"/>
  <c r="W103" i="49" s="1"/>
  <c r="X103" i="49" s="1"/>
  <c r="P24" i="49"/>
  <c r="T24" i="49" s="1"/>
  <c r="V24" i="49" s="1"/>
  <c r="W24" i="49" s="1"/>
  <c r="X24" i="49" s="1"/>
  <c r="P69" i="49"/>
  <c r="T69" i="49" s="1"/>
  <c r="V69" i="49" s="1"/>
  <c r="W69" i="49" s="1"/>
  <c r="X69" i="49" s="1"/>
  <c r="P78" i="49"/>
  <c r="T78" i="49" s="1"/>
  <c r="V78" i="49" s="1"/>
  <c r="W78" i="49" s="1"/>
  <c r="X78" i="49" s="1"/>
  <c r="P98" i="49"/>
  <c r="T98" i="49" s="1"/>
  <c r="V98" i="49" s="1"/>
  <c r="W98" i="49" s="1"/>
  <c r="X98" i="49" s="1"/>
  <c r="P67" i="49"/>
  <c r="T67" i="49" s="1"/>
  <c r="V67" i="49" s="1"/>
  <c r="W67" i="49" s="1"/>
  <c r="X67" i="49" s="1"/>
  <c r="P54" i="49"/>
  <c r="T54" i="49" s="1"/>
  <c r="V54" i="49" s="1"/>
  <c r="W54" i="49" s="1"/>
  <c r="X54" i="49" s="1"/>
  <c r="P96" i="49"/>
  <c r="T96" i="49" s="1"/>
  <c r="V96" i="49" s="1"/>
  <c r="W96" i="49" s="1"/>
  <c r="X96" i="49" s="1"/>
  <c r="P111" i="49"/>
  <c r="T111" i="49" s="1"/>
  <c r="V111" i="49" s="1"/>
  <c r="W111" i="49" s="1"/>
  <c r="X111" i="49" s="1"/>
  <c r="P119" i="49"/>
  <c r="T119" i="49" s="1"/>
  <c r="V119" i="49" s="1"/>
  <c r="W119" i="49" s="1"/>
  <c r="X119" i="49" s="1"/>
  <c r="P55" i="49"/>
  <c r="T55" i="49" s="1"/>
  <c r="V55" i="49" s="1"/>
  <c r="W55" i="49" s="1"/>
  <c r="X55" i="49" s="1"/>
  <c r="P17" i="49"/>
  <c r="T17" i="49" s="1"/>
  <c r="V17" i="49" s="1"/>
  <c r="W17" i="49" s="1"/>
  <c r="X17" i="49" s="1"/>
  <c r="P93" i="49"/>
  <c r="T93" i="49" s="1"/>
  <c r="V93" i="49" s="1"/>
  <c r="W93" i="49" s="1"/>
  <c r="X93" i="49" s="1"/>
  <c r="P107" i="49"/>
  <c r="T107" i="49" s="1"/>
  <c r="V107" i="49" s="1"/>
  <c r="W107" i="49" s="1"/>
  <c r="X107" i="49" s="1"/>
  <c r="P80" i="49"/>
  <c r="T80" i="49" s="1"/>
  <c r="V80" i="49" s="1"/>
  <c r="W80" i="49" s="1"/>
  <c r="X80" i="49" s="1"/>
  <c r="P101" i="49"/>
  <c r="T101" i="49" s="1"/>
  <c r="V101" i="49" s="1"/>
  <c r="W101" i="49" s="1"/>
  <c r="X101" i="49" s="1"/>
  <c r="P77" i="49"/>
  <c r="T77" i="49" s="1"/>
  <c r="V77" i="49" s="1"/>
  <c r="W77" i="49" s="1"/>
  <c r="X77" i="49" s="1"/>
  <c r="P16" i="49"/>
  <c r="T16" i="49" s="1"/>
  <c r="V16" i="49" s="1"/>
  <c r="W16" i="49" s="1"/>
  <c r="X16" i="49" s="1"/>
  <c r="P87" i="49"/>
  <c r="T87" i="49" s="1"/>
  <c r="V87" i="49" s="1"/>
  <c r="W87" i="49" s="1"/>
  <c r="X87" i="49" s="1"/>
  <c r="P74" i="49"/>
  <c r="T74" i="49" s="1"/>
  <c r="V74" i="49" s="1"/>
  <c r="W74" i="49" s="1"/>
  <c r="X74" i="49" s="1"/>
  <c r="P118" i="49"/>
  <c r="T118" i="49" s="1"/>
  <c r="V118" i="49" s="1"/>
  <c r="W118" i="49" s="1"/>
  <c r="X118" i="49" s="1"/>
  <c r="P65" i="49"/>
  <c r="T65" i="49" s="1"/>
  <c r="V65" i="49" s="1"/>
  <c r="W65" i="49" s="1"/>
  <c r="X65" i="49" s="1"/>
  <c r="P18" i="49"/>
  <c r="T18" i="49" s="1"/>
  <c r="V18" i="49" s="1"/>
  <c r="W18" i="49" s="1"/>
  <c r="X18" i="49" s="1"/>
  <c r="P117" i="49"/>
  <c r="T117" i="49" s="1"/>
  <c r="V117" i="49" s="1"/>
  <c r="W117" i="49" s="1"/>
  <c r="X117" i="49" s="1"/>
  <c r="P116" i="49"/>
  <c r="T116" i="49" s="1"/>
  <c r="V116" i="49" s="1"/>
  <c r="W116" i="49" s="1"/>
  <c r="X116" i="49" s="1"/>
  <c r="P14" i="49"/>
  <c r="T14" i="49" s="1"/>
  <c r="V14" i="49" s="1"/>
  <c r="W14" i="49" s="1"/>
  <c r="X14" i="49" s="1"/>
  <c r="P81" i="49"/>
  <c r="T81" i="49" s="1"/>
  <c r="V81" i="49" s="1"/>
  <c r="W81" i="49" s="1"/>
  <c r="X81" i="49" s="1"/>
  <c r="P6" i="49"/>
  <c r="T6" i="49" s="1"/>
  <c r="V6" i="49" s="1"/>
  <c r="W6" i="49" s="1"/>
  <c r="X6" i="49" s="1"/>
  <c r="P56" i="49"/>
  <c r="T56" i="49" s="1"/>
  <c r="V56" i="49" s="1"/>
  <c r="W56" i="49" s="1"/>
  <c r="X56" i="49" s="1"/>
  <c r="P23" i="49"/>
  <c r="T23" i="49" s="1"/>
  <c r="V23" i="49" s="1"/>
  <c r="W23" i="49" s="1"/>
  <c r="X23" i="49" s="1"/>
  <c r="P83" i="49"/>
  <c r="T83" i="49" s="1"/>
  <c r="V83" i="49" s="1"/>
  <c r="W83" i="49" s="1"/>
  <c r="X83" i="49" s="1"/>
  <c r="P20" i="49"/>
  <c r="T20" i="49" s="1"/>
  <c r="V20" i="49" s="1"/>
  <c r="W20" i="49" s="1"/>
  <c r="X20" i="49" s="1"/>
  <c r="P58" i="49"/>
  <c r="T58" i="49" s="1"/>
  <c r="V58" i="49" s="1"/>
  <c r="W58" i="49" s="1"/>
  <c r="X58" i="49" s="1"/>
  <c r="P106" i="49"/>
  <c r="T106" i="49" s="1"/>
  <c r="V106" i="49" s="1"/>
  <c r="W106" i="49" s="1"/>
  <c r="X106" i="49" s="1"/>
  <c r="P43" i="49"/>
  <c r="T43" i="49" s="1"/>
  <c r="V43" i="49" s="1"/>
  <c r="W43" i="49" s="1"/>
  <c r="X43" i="49" s="1"/>
  <c r="P94" i="49"/>
  <c r="T94" i="49" s="1"/>
  <c r="V94" i="49" s="1"/>
  <c r="W94" i="49" s="1"/>
  <c r="X94" i="49" s="1"/>
  <c r="P102" i="49"/>
  <c r="T102" i="49" s="1"/>
  <c r="V102" i="49" s="1"/>
  <c r="W102" i="49" s="1"/>
  <c r="X102" i="49" s="1"/>
  <c r="P90" i="49"/>
  <c r="T90" i="49" s="1"/>
  <c r="V90" i="49" s="1"/>
  <c r="W90" i="49" s="1"/>
  <c r="X90" i="49" s="1"/>
  <c r="P34" i="49"/>
  <c r="T34" i="49" s="1"/>
  <c r="V34" i="49" s="1"/>
  <c r="W34" i="49" s="1"/>
  <c r="X34" i="49" s="1"/>
  <c r="P115" i="49"/>
  <c r="T115" i="49" s="1"/>
  <c r="V115" i="49" s="1"/>
  <c r="W115" i="49" s="1"/>
  <c r="X115" i="49" s="1"/>
  <c r="P10" i="49"/>
  <c r="T10" i="49" s="1"/>
  <c r="V10" i="49" s="1"/>
  <c r="W10" i="49" s="1"/>
  <c r="X10" i="49" s="1"/>
  <c r="P76" i="49"/>
  <c r="T76" i="49" s="1"/>
  <c r="V76" i="49" s="1"/>
  <c r="W76" i="49" s="1"/>
  <c r="X76" i="49" s="1"/>
  <c r="P66" i="49"/>
  <c r="T66" i="49" s="1"/>
  <c r="V66" i="49" s="1"/>
  <c r="W66" i="49" s="1"/>
  <c r="X66" i="49" s="1"/>
  <c r="P99" i="49"/>
  <c r="T99" i="49" s="1"/>
  <c r="V99" i="49" s="1"/>
  <c r="W99" i="49" s="1"/>
  <c r="X99" i="49" s="1"/>
  <c r="P27" i="49"/>
  <c r="T27" i="49" s="1"/>
  <c r="V27" i="49" s="1"/>
  <c r="W27" i="49" s="1"/>
  <c r="X27" i="49" s="1"/>
  <c r="P89" i="49"/>
  <c r="T89" i="49" s="1"/>
  <c r="V89" i="49" s="1"/>
  <c r="W89" i="49" s="1"/>
  <c r="X89" i="49" s="1"/>
  <c r="P97" i="49"/>
  <c r="T97" i="49" s="1"/>
  <c r="V97" i="49" s="1"/>
  <c r="W97" i="49" s="1"/>
  <c r="X97" i="49" s="1"/>
  <c r="P13" i="49"/>
  <c r="T13" i="49" s="1"/>
  <c r="V13" i="49" s="1"/>
  <c r="W13" i="49" s="1"/>
  <c r="X13" i="49" s="1"/>
  <c r="P95" i="49"/>
  <c r="T95" i="49" s="1"/>
  <c r="V95" i="49" s="1"/>
  <c r="W95" i="49" s="1"/>
  <c r="X95" i="49" s="1"/>
  <c r="P86" i="49"/>
  <c r="T86" i="49" s="1"/>
  <c r="V86" i="49" s="1"/>
  <c r="W86" i="49" s="1"/>
  <c r="X86" i="49" s="1"/>
  <c r="P48" i="49"/>
  <c r="T48" i="49" s="1"/>
  <c r="V48" i="49" s="1"/>
  <c r="W48" i="49" s="1"/>
  <c r="X48" i="49" s="1"/>
  <c r="P68" i="49"/>
  <c r="T68" i="49" s="1"/>
  <c r="V68" i="49" s="1"/>
  <c r="W68" i="49" s="1"/>
  <c r="X68" i="49" s="1"/>
  <c r="P60" i="49"/>
  <c r="T60" i="49" s="1"/>
  <c r="V60" i="49" s="1"/>
  <c r="W60" i="49" s="1"/>
  <c r="X60" i="49" s="1"/>
  <c r="P108" i="49"/>
  <c r="T108" i="49" s="1"/>
  <c r="V108" i="49" s="1"/>
  <c r="W108" i="49" s="1"/>
  <c r="X108" i="49" s="1"/>
  <c r="P12" i="49"/>
  <c r="T12" i="49" s="1"/>
  <c r="V12" i="49" s="1"/>
  <c r="W12" i="49" s="1"/>
  <c r="X12" i="49" s="1"/>
  <c r="P49" i="49"/>
  <c r="T49" i="49" s="1"/>
  <c r="V49" i="49" s="1"/>
  <c r="W49" i="49" s="1"/>
  <c r="X49" i="49" s="1"/>
  <c r="P75" i="49"/>
  <c r="T75" i="49" s="1"/>
  <c r="V75" i="49" s="1"/>
  <c r="W75" i="49" s="1"/>
  <c r="X75" i="49" s="1"/>
  <c r="P46" i="49"/>
  <c r="T46" i="49" s="1"/>
  <c r="V46" i="49" s="1"/>
  <c r="W46" i="49" s="1"/>
  <c r="X46" i="49" s="1"/>
  <c r="P29" i="49"/>
  <c r="T29" i="49" s="1"/>
  <c r="V29" i="49" s="1"/>
  <c r="W29" i="49" s="1"/>
  <c r="X29" i="49" s="1"/>
  <c r="P30" i="49"/>
  <c r="T30" i="49" s="1"/>
  <c r="V30" i="49" s="1"/>
  <c r="W30" i="49" s="1"/>
  <c r="X30" i="49" s="1"/>
  <c r="P22" i="49"/>
  <c r="T22" i="49" s="1"/>
  <c r="V22" i="49" s="1"/>
  <c r="W22" i="49" s="1"/>
  <c r="X22" i="49" s="1"/>
  <c r="P63" i="49"/>
  <c r="T63" i="49" s="1"/>
  <c r="V63" i="49" s="1"/>
  <c r="W63" i="49" s="1"/>
  <c r="X63" i="49" s="1"/>
  <c r="P50" i="49"/>
  <c r="T50" i="49" s="1"/>
  <c r="V50" i="49" s="1"/>
  <c r="W50" i="49" s="1"/>
  <c r="X50" i="49" s="1"/>
  <c r="P33" i="49"/>
  <c r="T33" i="49" s="1"/>
  <c r="V33" i="49" s="1"/>
  <c r="W33" i="49" s="1"/>
  <c r="X33" i="49" s="1"/>
  <c r="P36" i="49"/>
  <c r="T36" i="49" s="1"/>
  <c r="V36" i="49" s="1"/>
  <c r="W36" i="49" s="1"/>
  <c r="X36" i="49" s="1"/>
  <c r="P64" i="49"/>
  <c r="T64" i="49" s="1"/>
  <c r="V64" i="49" s="1"/>
  <c r="W64" i="49" s="1"/>
  <c r="X64" i="49" s="1"/>
  <c r="P105" i="49"/>
  <c r="T105" i="49" s="1"/>
  <c r="V105" i="49" s="1"/>
  <c r="W105" i="49" s="1"/>
  <c r="X105" i="49" s="1"/>
  <c r="P57" i="49"/>
  <c r="T57" i="49" s="1"/>
  <c r="V57" i="49" s="1"/>
  <c r="W57" i="49" s="1"/>
  <c r="X57" i="49" s="1"/>
  <c r="P11" i="49"/>
  <c r="T11" i="49" s="1"/>
  <c r="V11" i="49" s="1"/>
  <c r="W11" i="49" s="1"/>
  <c r="X11" i="49" s="1"/>
</calcChain>
</file>

<file path=xl/sharedStrings.xml><?xml version="1.0" encoding="utf-8"?>
<sst xmlns="http://schemas.openxmlformats.org/spreadsheetml/2006/main" count="97" uniqueCount="87">
  <si>
    <t>TOTAL</t>
  </si>
  <si>
    <t>TOTAL MANIPULADORAS</t>
  </si>
  <si>
    <t>%</t>
  </si>
  <si>
    <t>Vacaciones</t>
  </si>
  <si>
    <t>ARL</t>
  </si>
  <si>
    <t>PROGRAMA DE ALIMENTACIÓN ESCOLAR PAE- ANTIOQUIA</t>
  </si>
  <si>
    <t>PLANTILLA ESTIMADO MANIPULADORES DE ALIMENTOS 2026</t>
  </si>
  <si>
    <t xml:space="preserve">VARIABLES </t>
  </si>
  <si>
    <t>VIGENCIA 2026</t>
  </si>
  <si>
    <t>Descripción</t>
  </si>
  <si>
    <t>HORA\DÍA</t>
  </si>
  <si>
    <t>DÍA\MES</t>
  </si>
  <si>
    <t>Total Salario</t>
  </si>
  <si>
    <t xml:space="preserve">Subsidio de Transporte </t>
  </si>
  <si>
    <t>Total Ingresos</t>
  </si>
  <si>
    <t>Cesantias Día</t>
  </si>
  <si>
    <t>Interes de Cesantias</t>
  </si>
  <si>
    <t>Prima Día</t>
  </si>
  <si>
    <t>Totasl Ingreso + Prestaciones</t>
  </si>
  <si>
    <t>Fondo de Pensiones</t>
  </si>
  <si>
    <t>Caja Compesación</t>
  </si>
  <si>
    <t>OTROS</t>
  </si>
  <si>
    <t>TOTAL REMUNERACIÒN</t>
  </si>
  <si>
    <t>VALOR DIA</t>
  </si>
  <si>
    <t>VALOR HORA</t>
  </si>
  <si>
    <t>% IBC 1-7 Días</t>
  </si>
  <si>
    <t>% IBC 8-14 Días</t>
  </si>
  <si>
    <t>% IBC 15-21 Días</t>
  </si>
  <si>
    <t>% IBC 22 Días</t>
  </si>
  <si>
    <t>Porcentaje Pensión</t>
  </si>
  <si>
    <t>Porcentaje Caja Compensación</t>
  </si>
  <si>
    <t>Cesantias Dia (8,33%)</t>
  </si>
  <si>
    <t>Interes de Cesantias (1%)</t>
  </si>
  <si>
    <t>Prima Dia (8,33%)</t>
  </si>
  <si>
    <t>Vacaciones (4,17)</t>
  </si>
  <si>
    <t>ARL (2,436%)</t>
  </si>
  <si>
    <t>Salario Mínimo</t>
  </si>
  <si>
    <t>Auxilio Transporte Mes</t>
  </si>
  <si>
    <t>Auxilio Transporte Día</t>
  </si>
  <si>
    <t>Hora Mes</t>
  </si>
  <si>
    <t>Valor Hora\Mes</t>
  </si>
  <si>
    <t>Días Mes</t>
  </si>
  <si>
    <t>Capacitaciones 4%</t>
  </si>
  <si>
    <t>Dotación (gorro, tapabocas uniforme) 6%</t>
  </si>
  <si>
    <t>Exámenes médicos 4%</t>
  </si>
  <si>
    <t>Elementos básicos proteccion personal (delantal, manga térmica, guante de malla) 1%</t>
  </si>
  <si>
    <t>Decreto 1072 de 2015 - Res. 0312 de 2019</t>
  </si>
  <si>
    <t>Descanso día remunerado</t>
  </si>
  <si>
    <t>4 horas</t>
  </si>
  <si>
    <t>5 horas</t>
  </si>
  <si>
    <t>6 horas</t>
  </si>
  <si>
    <t>7 horas</t>
  </si>
  <si>
    <t>8 horas</t>
  </si>
  <si>
    <t>Julio</t>
  </si>
  <si>
    <t>Otros*</t>
  </si>
  <si>
    <t>Detalle Otros*:</t>
  </si>
  <si>
    <t>Artículo 173 numeral 5 - CST</t>
  </si>
  <si>
    <t>Proyección Hora/Mes desde el mes de Julio</t>
  </si>
  <si>
    <t>Horas laborales</t>
  </si>
  <si>
    <t>Valor día factor proporcional</t>
  </si>
  <si>
    <t>Valor para cálculo Descanso remunerado</t>
  </si>
  <si>
    <t>Costo Operativos 6,5%</t>
  </si>
  <si>
    <t>MES</t>
  </si>
  <si>
    <t>HORAS PAE</t>
  </si>
  <si>
    <t>VALOR PARA EL CALCULO DESCANSO REMUNERADO</t>
  </si>
  <si>
    <t>VALOR DIA SIN DESANCSO</t>
  </si>
  <si>
    <t>VALOR DIA CON DESCANSO</t>
  </si>
  <si>
    <t>SUBSIDIO DE TRANSPORTE POR DIA</t>
  </si>
  <si>
    <t>VALOR  INGRESO POR DIA</t>
  </si>
  <si>
    <t>VALOR DESCANSO MES</t>
  </si>
  <si>
    <t>VALOR MES SIN DESCANSO SIN AX DE TRA</t>
  </si>
  <si>
    <t>VALOR NETO MES + DESCANSO</t>
  </si>
  <si>
    <t>VALOR MES SUBSIDIO DE TRANSPORTE</t>
  </si>
  <si>
    <t>VALOR NETO INGRESO MES</t>
  </si>
  <si>
    <t>INGRESOS + PRESTACIONES</t>
  </si>
  <si>
    <t>TOTAL GENERAL</t>
  </si>
  <si>
    <t>CESANTIAS</t>
  </si>
  <si>
    <t>INT CESANTIAS</t>
  </si>
  <si>
    <t>PRIMA</t>
  </si>
  <si>
    <t>VACACIONES</t>
  </si>
  <si>
    <t>FONDO DE PENSIONES</t>
  </si>
  <si>
    <t>CAJA DE COMPENSACIÓN</t>
  </si>
  <si>
    <t>Septiembre</t>
  </si>
  <si>
    <t>Octubre</t>
  </si>
  <si>
    <t>Noviembre</t>
  </si>
  <si>
    <t>CANTIDAD DE MANIPULADORAS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</si>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</sst>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"/>
    <numFmt numFmtId="165" formatCode="0.0%"/>
    <numFmt numFmtId="166" formatCode="0.000%"/>
    <numFmt numFmtId="167" formatCode="[$$-240A]\ #,##0.0"/>
    <numFmt numFmtId="168" formatCode="_-* #,##0_-;\-* #,##0_-;_-* &quot;-&quot;??_-;_-@_-"/>
    <numFmt numFmtId="169" formatCode="_-&quot;$&quot;\ * #,##0_-;\-&quot;$&quot;\ * #,##0_-;_-&quot;$&quot;\ * &quot;-&quot;??_-;_-@_-"/>
    <numFmt numFmtId="170" formatCode="_-* #,##0_-;\-* #,##0_-;_-* &quot;-&quot;?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b/>
      <sz val="1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theme="3"/>
      <name val="Arial"/>
      <family val="2"/>
    </font>
    <font>
      <b/>
      <sz val="12"/>
      <color theme="3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1"/>
      <color theme="0"/>
      <name val="Arial Narrow"/>
      <family val="2"/>
    </font>
    <font>
      <b/>
      <sz val="12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FEDF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43" fontId="1" fillId="0" borderId="0" applyFont="0" applyFill="0" applyBorder="0" applyAlignment="0" applyProtection="0"/>
  </cellStyleXfs>
  <cellXfs count="147">
    <xf numFmtId="0" fontId="0" fillId="0" borderId="0" xfId="0"/>
    <xf numFmtId="0" fontId="3" fillId="0" borderId="0" xfId="0" applyFont="1"/>
    <xf numFmtId="0" fontId="4" fillId="0" borderId="0" xfId="5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vertical="center"/>
    </xf>
    <xf numFmtId="9" fontId="4" fillId="0" borderId="0" xfId="1" applyFont="1"/>
    <xf numFmtId="0" fontId="4" fillId="0" borderId="0" xfId="0" applyFont="1"/>
    <xf numFmtId="0" fontId="4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9" fontId="8" fillId="2" borderId="3" xfId="1" applyFont="1" applyFill="1" applyBorder="1" applyAlignment="1">
      <alignment horizontal="center" vertical="center"/>
    </xf>
    <xf numFmtId="0" fontId="10" fillId="0" borderId="2" xfId="5" applyFont="1" applyFill="1" applyBorder="1" applyAlignment="1">
      <alignment horizontal="center" vertical="center" wrapText="1"/>
    </xf>
    <xf numFmtId="0" fontId="10" fillId="5" borderId="2" xfId="5" applyFont="1" applyFill="1" applyBorder="1" applyAlignment="1">
      <alignment horizontal="center" vertical="center" wrapText="1"/>
    </xf>
    <xf numFmtId="0" fontId="4" fillId="0" borderId="1" xfId="0" applyFont="1" applyBorder="1"/>
    <xf numFmtId="9" fontId="4" fillId="0" borderId="1" xfId="1" applyFont="1" applyFill="1" applyBorder="1"/>
    <xf numFmtId="44" fontId="4" fillId="0" borderId="0" xfId="3" applyFont="1"/>
    <xf numFmtId="0" fontId="4" fillId="4" borderId="9" xfId="0" applyFont="1" applyFill="1" applyBorder="1" applyAlignment="1">
      <alignment horizontal="center"/>
    </xf>
    <xf numFmtId="164" fontId="4" fillId="4" borderId="9" xfId="0" applyNumberFormat="1" applyFont="1" applyFill="1" applyBorder="1"/>
    <xf numFmtId="0" fontId="4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164" fontId="4" fillId="4" borderId="13" xfId="0" applyNumberFormat="1" applyFont="1" applyFill="1" applyBorder="1"/>
    <xf numFmtId="0" fontId="4" fillId="4" borderId="17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164" fontId="4" fillId="4" borderId="18" xfId="0" applyNumberFormat="1" applyFont="1" applyFill="1" applyBorder="1"/>
    <xf numFmtId="0" fontId="4" fillId="6" borderId="9" xfId="0" applyFont="1" applyFill="1" applyBorder="1" applyAlignment="1">
      <alignment horizontal="center"/>
    </xf>
    <xf numFmtId="164" fontId="4" fillId="6" borderId="9" xfId="0" applyNumberFormat="1" applyFont="1" applyFill="1" applyBorder="1" applyAlignment="1">
      <alignment horizontal="right"/>
    </xf>
    <xf numFmtId="0" fontId="4" fillId="5" borderId="1" xfId="0" applyFont="1" applyFill="1" applyBorder="1" applyAlignment="1">
      <alignment vertical="center"/>
    </xf>
    <xf numFmtId="10" fontId="4" fillId="0" borderId="1" xfId="1" applyNumberFormat="1" applyFont="1" applyFill="1" applyBorder="1"/>
    <xf numFmtId="0" fontId="4" fillId="6" borderId="12" xfId="0" applyFont="1" applyFill="1" applyBorder="1" applyAlignment="1">
      <alignment horizontal="center"/>
    </xf>
    <xf numFmtId="164" fontId="4" fillId="6" borderId="12" xfId="0" applyNumberFormat="1" applyFont="1" applyFill="1" applyBorder="1" applyAlignment="1">
      <alignment horizontal="right"/>
    </xf>
    <xf numFmtId="0" fontId="4" fillId="6" borderId="15" xfId="0" applyFont="1" applyFill="1" applyBorder="1" applyAlignment="1">
      <alignment horizontal="center"/>
    </xf>
    <xf numFmtId="164" fontId="4" fillId="6" borderId="15" xfId="0" applyNumberFormat="1" applyFont="1" applyFill="1" applyBorder="1" applyAlignment="1">
      <alignment horizontal="right"/>
    </xf>
    <xf numFmtId="166" fontId="4" fillId="0" borderId="1" xfId="1" applyNumberFormat="1" applyFont="1" applyFill="1" applyBorder="1"/>
    <xf numFmtId="0" fontId="4" fillId="3" borderId="9" xfId="0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right"/>
    </xf>
    <xf numFmtId="164" fontId="4" fillId="0" borderId="1" xfId="1" applyNumberFormat="1" applyFont="1" applyFill="1" applyBorder="1"/>
    <xf numFmtId="0" fontId="4" fillId="3" borderId="12" xfId="0" applyFont="1" applyFill="1" applyBorder="1" applyAlignment="1">
      <alignment horizontal="center"/>
    </xf>
    <xf numFmtId="164" fontId="4" fillId="3" borderId="12" xfId="0" applyNumberFormat="1" applyFont="1" applyFill="1" applyBorder="1" applyAlignment="1">
      <alignment horizontal="right"/>
    </xf>
    <xf numFmtId="1" fontId="4" fillId="0" borderId="1" xfId="1" applyNumberFormat="1" applyFont="1" applyFill="1" applyBorder="1"/>
    <xf numFmtId="0" fontId="4" fillId="3" borderId="15" xfId="0" applyFont="1" applyFill="1" applyBorder="1" applyAlignment="1">
      <alignment horizontal="center"/>
    </xf>
    <xf numFmtId="164" fontId="4" fillId="3" borderId="15" xfId="0" applyNumberFormat="1" applyFont="1" applyFill="1" applyBorder="1" applyAlignment="1">
      <alignment horizontal="right"/>
    </xf>
    <xf numFmtId="165" fontId="4" fillId="0" borderId="1" xfId="1" applyNumberFormat="1" applyFont="1" applyFill="1" applyBorder="1"/>
    <xf numFmtId="0" fontId="4" fillId="7" borderId="9" xfId="0" applyFont="1" applyFill="1" applyBorder="1" applyAlignment="1">
      <alignment horizontal="center"/>
    </xf>
    <xf numFmtId="164" fontId="4" fillId="7" borderId="9" xfId="0" applyNumberFormat="1" applyFont="1" applyFill="1" applyBorder="1" applyAlignment="1">
      <alignment horizontal="right"/>
    </xf>
    <xf numFmtId="0" fontId="4" fillId="7" borderId="12" xfId="0" applyFont="1" applyFill="1" applyBorder="1" applyAlignment="1">
      <alignment horizontal="center"/>
    </xf>
    <xf numFmtId="164" fontId="4" fillId="7" borderId="12" xfId="0" applyNumberFormat="1" applyFont="1" applyFill="1" applyBorder="1" applyAlignment="1">
      <alignment horizontal="right"/>
    </xf>
    <xf numFmtId="0" fontId="8" fillId="0" borderId="0" xfId="0" applyFont="1" applyAlignment="1">
      <alignment vertical="center"/>
    </xf>
    <xf numFmtId="167" fontId="4" fillId="0" borderId="1" xfId="1" applyNumberFormat="1" applyFont="1" applyFill="1" applyBorder="1"/>
    <xf numFmtId="0" fontId="4" fillId="7" borderId="15" xfId="0" applyFont="1" applyFill="1" applyBorder="1" applyAlignment="1">
      <alignment horizontal="center"/>
    </xf>
    <xf numFmtId="164" fontId="4" fillId="7" borderId="15" xfId="0" applyNumberFormat="1" applyFont="1" applyFill="1" applyBorder="1" applyAlignment="1">
      <alignment horizontal="right"/>
    </xf>
    <xf numFmtId="0" fontId="4" fillId="8" borderId="9" xfId="0" applyFont="1" applyFill="1" applyBorder="1" applyAlignment="1">
      <alignment horizontal="center"/>
    </xf>
    <xf numFmtId="164" fontId="4" fillId="8" borderId="9" xfId="0" applyNumberFormat="1" applyFont="1" applyFill="1" applyBorder="1" applyAlignment="1">
      <alignment horizontal="right"/>
    </xf>
    <xf numFmtId="0" fontId="4" fillId="8" borderId="12" xfId="0" applyFont="1" applyFill="1" applyBorder="1" applyAlignment="1">
      <alignment horizontal="center"/>
    </xf>
    <xf numFmtId="164" fontId="4" fillId="8" borderId="12" xfId="0" applyNumberFormat="1" applyFont="1" applyFill="1" applyBorder="1" applyAlignment="1">
      <alignment horizontal="right"/>
    </xf>
    <xf numFmtId="0" fontId="8" fillId="2" borderId="0" xfId="0" applyFont="1" applyFill="1"/>
    <xf numFmtId="0" fontId="4" fillId="8" borderId="15" xfId="0" applyFont="1" applyFill="1" applyBorder="1" applyAlignment="1">
      <alignment horizontal="center"/>
    </xf>
    <xf numFmtId="164" fontId="4" fillId="8" borderId="15" xfId="0" applyNumberFormat="1" applyFont="1" applyFill="1" applyBorder="1" applyAlignment="1">
      <alignment horizontal="right"/>
    </xf>
    <xf numFmtId="0" fontId="11" fillId="0" borderId="0" xfId="5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9" fontId="8" fillId="2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 applyFill="1" applyBorder="1" applyAlignment="1">
      <alignment vertical="center"/>
    </xf>
    <xf numFmtId="0" fontId="4" fillId="0" borderId="0" xfId="0" applyFont="1" applyFill="1" applyBorder="1"/>
    <xf numFmtId="44" fontId="4" fillId="0" borderId="0" xfId="3" applyFont="1" applyFill="1" applyBorder="1"/>
    <xf numFmtId="0" fontId="8" fillId="0" borderId="0" xfId="0" applyFont="1" applyFill="1" applyBorder="1" applyAlignment="1">
      <alignment horizontal="center" vertical="center"/>
    </xf>
    <xf numFmtId="9" fontId="8" fillId="0" borderId="0" xfId="1" applyFont="1" applyFill="1" applyBorder="1" applyAlignment="1">
      <alignment horizontal="center" vertical="center"/>
    </xf>
    <xf numFmtId="0" fontId="3" fillId="0" borderId="0" xfId="0" applyFont="1" applyFill="1" applyBorder="1"/>
    <xf numFmtId="164" fontId="3" fillId="0" borderId="0" xfId="0" applyNumberFormat="1" applyFont="1" applyFill="1" applyBorder="1"/>
    <xf numFmtId="0" fontId="8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9" fontId="4" fillId="0" borderId="0" xfId="1" applyFont="1" applyFill="1" applyBorder="1"/>
    <xf numFmtId="1" fontId="4" fillId="0" borderId="0" xfId="0" applyNumberFormat="1" applyFont="1"/>
    <xf numFmtId="3" fontId="4" fillId="0" borderId="0" xfId="0" applyNumberFormat="1" applyFont="1"/>
    <xf numFmtId="3" fontId="4" fillId="0" borderId="0" xfId="1" applyNumberFormat="1" applyFont="1"/>
    <xf numFmtId="2" fontId="4" fillId="0" borderId="0" xfId="0" applyNumberFormat="1" applyFont="1"/>
    <xf numFmtId="0" fontId="4" fillId="4" borderId="8" xfId="0" applyFont="1" applyFill="1" applyBorder="1" applyAlignment="1" applyProtection="1">
      <alignment horizontal="center"/>
      <protection locked="0"/>
    </xf>
    <xf numFmtId="0" fontId="4" fillId="4" borderId="11" xfId="0" applyFont="1" applyFill="1" applyBorder="1" applyAlignment="1" applyProtection="1">
      <alignment horizontal="center"/>
      <protection locked="0"/>
    </xf>
    <xf numFmtId="0" fontId="4" fillId="4" borderId="16" xfId="0" applyFont="1" applyFill="1" applyBorder="1" applyAlignment="1" applyProtection="1">
      <alignment horizontal="center"/>
      <protection locked="0"/>
    </xf>
    <xf numFmtId="0" fontId="4" fillId="6" borderId="8" xfId="0" applyFont="1" applyFill="1" applyBorder="1" applyAlignment="1" applyProtection="1">
      <alignment horizontal="center"/>
      <protection locked="0"/>
    </xf>
    <xf numFmtId="0" fontId="4" fillId="6" borderId="11" xfId="0" applyFont="1" applyFill="1" applyBorder="1" applyAlignment="1" applyProtection="1">
      <alignment horizontal="center"/>
      <protection locked="0"/>
    </xf>
    <xf numFmtId="0" fontId="4" fillId="6" borderId="14" xfId="0" applyFont="1" applyFill="1" applyBorder="1" applyAlignment="1" applyProtection="1">
      <alignment horizontal="center"/>
      <protection locked="0"/>
    </xf>
    <xf numFmtId="0" fontId="4" fillId="3" borderId="8" xfId="0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Alignment="1" applyProtection="1">
      <alignment horizontal="center"/>
      <protection locked="0"/>
    </xf>
    <xf numFmtId="0" fontId="4" fillId="3" borderId="14" xfId="0" applyFont="1" applyFill="1" applyBorder="1" applyAlignment="1" applyProtection="1">
      <alignment horizontal="center"/>
      <protection locked="0"/>
    </xf>
    <xf numFmtId="0" fontId="4" fillId="7" borderId="8" xfId="0" applyFont="1" applyFill="1" applyBorder="1" applyAlignment="1" applyProtection="1">
      <alignment horizontal="center"/>
      <protection locked="0"/>
    </xf>
    <xf numFmtId="0" fontId="4" fillId="7" borderId="11" xfId="0" applyFont="1" applyFill="1" applyBorder="1" applyAlignment="1" applyProtection="1">
      <alignment horizontal="center"/>
      <protection locked="0"/>
    </xf>
    <xf numFmtId="0" fontId="4" fillId="7" borderId="14" xfId="0" applyFont="1" applyFill="1" applyBorder="1" applyAlignment="1" applyProtection="1">
      <alignment horizontal="center"/>
      <protection locked="0"/>
    </xf>
    <xf numFmtId="0" fontId="4" fillId="8" borderId="8" xfId="0" applyFont="1" applyFill="1" applyBorder="1" applyAlignment="1" applyProtection="1">
      <alignment horizontal="center"/>
      <protection locked="0"/>
    </xf>
    <xf numFmtId="0" fontId="4" fillId="8" borderId="11" xfId="0" applyFont="1" applyFill="1" applyBorder="1" applyAlignment="1" applyProtection="1">
      <alignment horizontal="center"/>
      <protection locked="0"/>
    </xf>
    <xf numFmtId="0" fontId="4" fillId="8" borderId="14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168" fontId="12" fillId="9" borderId="22" xfId="6" applyNumberFormat="1" applyFont="1" applyFill="1" applyBorder="1" applyAlignment="1">
      <alignment vertical="center"/>
    </xf>
    <xf numFmtId="0" fontId="12" fillId="9" borderId="22" xfId="0" applyFont="1" applyFill="1" applyBorder="1" applyAlignment="1">
      <alignment vertical="center"/>
    </xf>
    <xf numFmtId="0" fontId="13" fillId="10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wrapText="1"/>
    </xf>
    <xf numFmtId="168" fontId="13" fillId="10" borderId="1" xfId="0" applyNumberFormat="1" applyFont="1" applyFill="1" applyBorder="1" applyAlignment="1">
      <alignment horizontal="center" vertical="center" wrapText="1"/>
    </xf>
    <xf numFmtId="168" fontId="13" fillId="10" borderId="23" xfId="0" applyNumberFormat="1" applyFont="1" applyFill="1" applyBorder="1" applyAlignment="1">
      <alignment horizontal="center" vertical="center" wrapText="1"/>
    </xf>
    <xf numFmtId="168" fontId="14" fillId="10" borderId="23" xfId="6" applyNumberFormat="1" applyFont="1" applyFill="1" applyBorder="1" applyAlignment="1">
      <alignment horizontal="center" vertical="center" wrapText="1"/>
    </xf>
    <xf numFmtId="10" fontId="13" fillId="10" borderId="1" xfId="0" applyNumberFormat="1" applyFont="1" applyFill="1" applyBorder="1" applyAlignment="1">
      <alignment horizontal="center" wrapText="1"/>
    </xf>
    <xf numFmtId="9" fontId="13" fillId="10" borderId="1" xfId="0" applyNumberFormat="1" applyFont="1" applyFill="1" applyBorder="1" applyAlignment="1">
      <alignment horizontal="center" wrapText="1"/>
    </xf>
    <xf numFmtId="10" fontId="15" fillId="11" borderId="23" xfId="0" applyNumberFormat="1" applyFont="1" applyFill="1" applyBorder="1" applyAlignment="1">
      <alignment horizontal="center" vertical="center" wrapText="1"/>
    </xf>
    <xf numFmtId="10" fontId="15" fillId="12" borderId="1" xfId="0" applyNumberFormat="1" applyFont="1" applyFill="1" applyBorder="1" applyAlignment="1">
      <alignment horizontal="center" vertical="center" wrapText="1"/>
    </xf>
    <xf numFmtId="166" fontId="15" fillId="12" borderId="1" xfId="0" applyNumberFormat="1" applyFont="1" applyFill="1" applyBorder="1" applyAlignment="1">
      <alignment horizontal="center" vertical="center" wrapText="1"/>
    </xf>
    <xf numFmtId="166" fontId="13" fillId="10" borderId="23" xfId="0" applyNumberFormat="1" applyFont="1" applyFill="1" applyBorder="1" applyAlignment="1">
      <alignment horizontal="center" vertical="center" wrapText="1"/>
    </xf>
    <xf numFmtId="168" fontId="13" fillId="10" borderId="3" xfId="0" applyNumberFormat="1" applyFont="1" applyFill="1" applyBorder="1" applyAlignment="1">
      <alignment horizontal="center" vertical="center" wrapText="1"/>
    </xf>
    <xf numFmtId="168" fontId="14" fillId="10" borderId="3" xfId="6" applyNumberFormat="1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wrapText="1"/>
    </xf>
    <xf numFmtId="10" fontId="15" fillId="11" borderId="3" xfId="0" applyNumberFormat="1" applyFont="1" applyFill="1" applyBorder="1" applyAlignment="1">
      <alignment horizontal="center" vertical="center" wrapText="1"/>
    </xf>
    <xf numFmtId="166" fontId="15" fillId="12" borderId="23" xfId="0" applyNumberFormat="1" applyFont="1" applyFill="1" applyBorder="1" applyAlignment="1">
      <alignment vertical="center" wrapText="1"/>
    </xf>
    <xf numFmtId="166" fontId="13" fillId="10" borderId="3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/>
    </xf>
    <xf numFmtId="168" fontId="17" fillId="4" borderId="1" xfId="3" applyNumberFormat="1" applyFont="1" applyFill="1" applyBorder="1" applyAlignment="1">
      <alignment horizontal="center"/>
    </xf>
    <xf numFmtId="169" fontId="17" fillId="4" borderId="1" xfId="3" applyNumberFormat="1" applyFont="1" applyFill="1" applyBorder="1" applyAlignment="1">
      <alignment horizontal="center"/>
    </xf>
    <xf numFmtId="169" fontId="17" fillId="4" borderId="1" xfId="6" applyNumberFormat="1" applyFont="1" applyFill="1" applyBorder="1" applyAlignment="1">
      <alignment horizontal="center"/>
    </xf>
    <xf numFmtId="169" fontId="17" fillId="13" borderId="1" xfId="3" applyNumberFormat="1" applyFont="1" applyFill="1" applyBorder="1" applyAlignment="1">
      <alignment horizontal="center"/>
    </xf>
    <xf numFmtId="169" fontId="0" fillId="0" borderId="0" xfId="0" applyNumberFormat="1"/>
    <xf numFmtId="0" fontId="16" fillId="5" borderId="1" xfId="0" applyFont="1" applyFill="1" applyBorder="1" applyAlignment="1">
      <alignment horizontal="center"/>
    </xf>
    <xf numFmtId="0" fontId="16" fillId="5" borderId="23" xfId="0" applyFont="1" applyFill="1" applyBorder="1" applyAlignment="1">
      <alignment horizontal="center"/>
    </xf>
    <xf numFmtId="168" fontId="17" fillId="5" borderId="23" xfId="3" applyNumberFormat="1" applyFont="1" applyFill="1" applyBorder="1" applyAlignment="1">
      <alignment horizontal="center"/>
    </xf>
    <xf numFmtId="168" fontId="17" fillId="5" borderId="1" xfId="3" applyNumberFormat="1" applyFont="1" applyFill="1" applyBorder="1" applyAlignment="1">
      <alignment horizontal="center"/>
    </xf>
    <xf numFmtId="169" fontId="17" fillId="5" borderId="1" xfId="3" applyNumberFormat="1" applyFont="1" applyFill="1" applyBorder="1" applyAlignment="1">
      <alignment horizontal="center"/>
    </xf>
    <xf numFmtId="169" fontId="17" fillId="5" borderId="23" xfId="3" applyNumberFormat="1" applyFont="1" applyFill="1" applyBorder="1" applyAlignment="1">
      <alignment horizontal="center"/>
    </xf>
    <xf numFmtId="169" fontId="17" fillId="5" borderId="23" xfId="6" applyNumberFormat="1" applyFont="1" applyFill="1" applyBorder="1" applyAlignment="1">
      <alignment horizontal="center"/>
    </xf>
    <xf numFmtId="0" fontId="16" fillId="14" borderId="1" xfId="0" applyFont="1" applyFill="1" applyBorder="1" applyAlignment="1">
      <alignment horizontal="center"/>
    </xf>
    <xf numFmtId="168" fontId="17" fillId="14" borderId="1" xfId="3" applyNumberFormat="1" applyFont="1" applyFill="1" applyBorder="1" applyAlignment="1">
      <alignment horizontal="center"/>
    </xf>
    <xf numFmtId="169" fontId="17" fillId="14" borderId="1" xfId="3" applyNumberFormat="1" applyFont="1" applyFill="1" applyBorder="1" applyAlignment="1">
      <alignment horizontal="center"/>
    </xf>
    <xf numFmtId="170" fontId="17" fillId="14" borderId="1" xfId="6" applyNumberFormat="1" applyFont="1" applyFill="1" applyBorder="1" applyAlignment="1">
      <alignment horizontal="center"/>
    </xf>
    <xf numFmtId="169" fontId="17" fillId="5" borderId="1" xfId="6" applyNumberFormat="1" applyFont="1" applyFill="1" applyBorder="1" applyAlignment="1">
      <alignment horizontal="center"/>
    </xf>
    <xf numFmtId="169" fontId="17" fillId="14" borderId="1" xfId="6" applyNumberFormat="1" applyFont="1" applyFill="1" applyBorder="1" applyAlignment="1">
      <alignment horizontal="center"/>
    </xf>
    <xf numFmtId="0" fontId="13" fillId="10" borderId="24" xfId="0" applyFont="1" applyFill="1" applyBorder="1" applyAlignment="1">
      <alignment horizontal="center" vertical="center" wrapText="1"/>
    </xf>
    <xf numFmtId="0" fontId="13" fillId="10" borderId="0" xfId="0" applyFont="1" applyFill="1" applyAlignment="1">
      <alignment horizontal="center" vertical="center"/>
    </xf>
    <xf numFmtId="0" fontId="0" fillId="0" borderId="1" xfId="0" applyBorder="1"/>
    <xf numFmtId="169" fontId="0" fillId="0" borderId="1" xfId="0" applyNumberFormat="1" applyBorder="1"/>
  </cellXfs>
  <cellStyles count="7">
    <cellStyle name="Millares" xfId="6" builtinId="3"/>
    <cellStyle name="Moneda" xfId="3" builtinId="4"/>
    <cellStyle name="Normal" xfId="0" builtinId="0"/>
    <cellStyle name="Normal 2" xfId="2"/>
    <cellStyle name="Porcentaje" xfId="1" builtinId="5"/>
    <cellStyle name="Título" xfId="4" builtinId="15"/>
    <cellStyle name="Título 3" xfId="5" builtinId="18"/>
  </cellStyles>
  <dxfs count="0"/>
  <tableStyles count="0" defaultTableStyle="TableStyleMedium2" defaultPivotStyle="PivotStyleLight16"/>
  <colors>
    <mruColors>
      <color rgb="FFF6A8AF"/>
      <color rgb="FFF385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7"/>
  <sheetViews>
    <sheetView tabSelected="1"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E7" sqref="E7"/>
    </sheetView>
  </sheetViews>
  <sheetFormatPr baseColWidth="10" defaultColWidth="16" defaultRowHeight="14.25" x14ac:dyDescent="0.2"/>
  <cols>
    <col min="1" max="1" width="34.28515625" style="5" customWidth="1"/>
    <col min="2" max="2" width="30.7109375" style="4" customWidth="1"/>
    <col min="3" max="3" width="12.140625" style="4" customWidth="1"/>
    <col min="4" max="4" width="17.7109375" style="5" hidden="1" customWidth="1"/>
    <col min="5" max="5" width="19.5703125" style="5" customWidth="1"/>
    <col min="6" max="6" width="11.28515625" style="5" customWidth="1"/>
    <col min="7" max="8" width="16" style="5"/>
    <col min="9" max="9" width="17.7109375" style="5" customWidth="1"/>
    <col min="10" max="10" width="16" style="5"/>
    <col min="11" max="11" width="18.7109375" style="5" customWidth="1"/>
    <col min="12" max="15" width="16" style="5"/>
    <col min="16" max="16" width="18" style="5" customWidth="1"/>
    <col min="17" max="17" width="16" style="5"/>
    <col min="18" max="18" width="20" style="5" customWidth="1"/>
    <col min="19" max="19" width="16" style="5"/>
    <col min="20" max="20" width="20" style="5" customWidth="1"/>
    <col min="21" max="21" width="16" style="5"/>
    <col min="22" max="22" width="24.7109375" style="5" customWidth="1"/>
    <col min="23" max="16384" width="16" style="5"/>
  </cols>
  <sheetData>
    <row r="1" spans="1:24" ht="23.45" customHeight="1" x14ac:dyDescent="0.2">
      <c r="A1" s="3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21.6" customHeight="1" x14ac:dyDescent="0.2">
      <c r="A2" s="3" t="s">
        <v>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42" customHeight="1" thickBot="1" x14ac:dyDescent="0.25">
      <c r="D3" s="4"/>
    </row>
    <row r="4" spans="1:24" s="6" customFormat="1" ht="23.25" customHeight="1" thickBot="1" x14ac:dyDescent="0.3">
      <c r="A4" s="88" t="s">
        <v>7</v>
      </c>
      <c r="B4" s="89"/>
      <c r="D4" s="102" t="s">
        <v>8</v>
      </c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</row>
    <row r="5" spans="1:24" ht="60" customHeight="1" thickBot="1" x14ac:dyDescent="0.25">
      <c r="A5" s="7" t="s">
        <v>9</v>
      </c>
      <c r="B5" s="8" t="s">
        <v>2</v>
      </c>
      <c r="C5" s="6"/>
      <c r="D5" s="9"/>
      <c r="E5" s="9" t="s">
        <v>1</v>
      </c>
      <c r="F5" s="9" t="s">
        <v>10</v>
      </c>
      <c r="G5" s="9" t="s">
        <v>11</v>
      </c>
      <c r="H5" s="9" t="s">
        <v>60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3</v>
      </c>
      <c r="P5" s="9" t="s">
        <v>18</v>
      </c>
      <c r="Q5" s="10" t="s">
        <v>19</v>
      </c>
      <c r="R5" s="10" t="s">
        <v>4</v>
      </c>
      <c r="S5" s="10" t="s">
        <v>20</v>
      </c>
      <c r="T5" s="9" t="s">
        <v>0</v>
      </c>
      <c r="U5" s="9" t="s">
        <v>21</v>
      </c>
      <c r="V5" s="9" t="s">
        <v>22</v>
      </c>
      <c r="W5" s="9" t="s">
        <v>23</v>
      </c>
      <c r="X5" s="9" t="s">
        <v>24</v>
      </c>
    </row>
    <row r="6" spans="1:24" x14ac:dyDescent="0.2">
      <c r="A6" s="11" t="s">
        <v>25</v>
      </c>
      <c r="B6" s="12">
        <v>0.25</v>
      </c>
      <c r="C6" s="13"/>
      <c r="D6" s="103"/>
      <c r="E6" s="73">
        <v>1</v>
      </c>
      <c r="F6" s="14">
        <v>4</v>
      </c>
      <c r="G6" s="14">
        <v>1</v>
      </c>
      <c r="H6" s="15">
        <f>ROUNDUP(IF(F6=4,$B$41*G6,IF(F6=5,$B$42*G6,IF(F6=6,$B$43*G6,IF(F6=7,$B$44*G6,IF(F6=8,$B$45*G6,0))))),0)</f>
        <v>5559</v>
      </c>
      <c r="I6" s="15">
        <f t="shared" ref="I6:I37" si="0">ROUNDUP((+F6*$B$25*E6*G6+H6),0)</f>
        <v>38911</v>
      </c>
      <c r="J6" s="15">
        <f t="shared" ref="J6:J37" si="1">ROUNDUP((+G6*$B$19),0)</f>
        <v>8304</v>
      </c>
      <c r="K6" s="15">
        <f>ROUNDUP((+I6+J6),0)</f>
        <v>47215</v>
      </c>
      <c r="L6" s="15">
        <f t="shared" ref="L6:L37" si="2">ROUNDUP((+K6*$B$12),0)</f>
        <v>3934</v>
      </c>
      <c r="M6" s="15">
        <f t="shared" ref="M6:M37" si="3">ROUNDUP((+L6*$B$13),0)</f>
        <v>40</v>
      </c>
      <c r="N6" s="15">
        <f t="shared" ref="N6:N37" si="4">ROUNDUP((+K6*$B$14),0)</f>
        <v>3934</v>
      </c>
      <c r="O6" s="15">
        <f t="shared" ref="O6:O37" si="5">ROUNDUP((+I6*$B$15),0)</f>
        <v>1622</v>
      </c>
      <c r="P6" s="15">
        <f>ROUNDUP((+SUM(K6:O6)),0)</f>
        <v>56745</v>
      </c>
      <c r="Q6" s="15">
        <f t="shared" ref="Q6:Q37" si="6">ROUNDUP((+IF(AND(G6&lt;&gt;0,G6&lt;=7),($B$17*$B$6*$B$10),IF(AND(G6&gt;=8,G6&lt;=14),$B$17*$B$7*$B$10,IF(AND(G6&gt;=15,G6&lt;=21),$B$17*$B$8*$B$10,IF(G6&gt;=22,$B$17*$B$9*$B$10,0))))*E6),0)</f>
        <v>52528</v>
      </c>
      <c r="R6" s="15">
        <f t="shared" ref="R6:R37" si="7">ROUNDUP(($B$17*$B$16),0)</f>
        <v>42653</v>
      </c>
      <c r="S6" s="15">
        <f t="shared" ref="S6:S37" si="8">ROUNDUP((+IF(AND(G6&lt;&gt;0,G6&lt;=7),($B$17*$B$6*$B$11),IF(AND(G6&gt;=8,G6&lt;=14),$B$17*$B$7*$B$11,IF(AND(G6&gt;=15,G6&lt;=21),$B$17*$B$8*$B$11,IF(G6&gt;=22,$B$17*$B$9*$B$11,0))))*E6),0)</f>
        <v>17510</v>
      </c>
      <c r="T6" s="15">
        <f>ROUNDUP((+SUM(P6:S6)),0)</f>
        <v>169436</v>
      </c>
      <c r="U6" s="15">
        <f t="shared" ref="U6:U37" si="9">ROUNDUP((+I6*$B$21),0)</f>
        <v>8366</v>
      </c>
      <c r="V6" s="15">
        <f>ROUNDUP((+T6+U6),0)</f>
        <v>177802</v>
      </c>
      <c r="W6" s="15">
        <f>ROUNDUP((V6/$G6),0)</f>
        <v>177802</v>
      </c>
      <c r="X6" s="15">
        <f>ROUNDUP((W6/$F6),0)</f>
        <v>44451</v>
      </c>
    </row>
    <row r="7" spans="1:24" x14ac:dyDescent="0.2">
      <c r="A7" s="11" t="s">
        <v>26</v>
      </c>
      <c r="B7" s="12">
        <v>0.5</v>
      </c>
      <c r="C7" s="13"/>
      <c r="D7" s="104"/>
      <c r="E7" s="74">
        <v>1</v>
      </c>
      <c r="F7" s="16">
        <v>5</v>
      </c>
      <c r="G7" s="17">
        <v>1</v>
      </c>
      <c r="H7" s="18">
        <f t="shared" ref="H7:H70" si="10">ROUNDUP(IF(F7=4,$B$41*G7,IF(F7=5,$B$42*G7,IF(F7=6,$B$43*G7,IF(F7=7,$B$44*G7,IF(F7=8,$B$45*G7,0))))),0)</f>
        <v>6948</v>
      </c>
      <c r="I7" s="18">
        <f t="shared" si="0"/>
        <v>48638</v>
      </c>
      <c r="J7" s="18">
        <f t="shared" si="1"/>
        <v>8304</v>
      </c>
      <c r="K7" s="18">
        <f t="shared" ref="K7:K70" si="11">ROUNDUP((+I7+J7),0)</f>
        <v>56942</v>
      </c>
      <c r="L7" s="18">
        <f t="shared" si="2"/>
        <v>4744</v>
      </c>
      <c r="M7" s="18">
        <f t="shared" si="3"/>
        <v>48</v>
      </c>
      <c r="N7" s="18">
        <f t="shared" si="4"/>
        <v>4744</v>
      </c>
      <c r="O7" s="18">
        <f t="shared" si="5"/>
        <v>2027</v>
      </c>
      <c r="P7" s="18">
        <f t="shared" ref="P7:P70" si="12">ROUNDUP((+SUM(K7:O7)),0)</f>
        <v>68505</v>
      </c>
      <c r="Q7" s="18">
        <f t="shared" si="6"/>
        <v>52528</v>
      </c>
      <c r="R7" s="18">
        <f t="shared" si="7"/>
        <v>42653</v>
      </c>
      <c r="S7" s="18">
        <f t="shared" si="8"/>
        <v>17510</v>
      </c>
      <c r="T7" s="18">
        <f t="shared" ref="T7:T70" si="13">ROUNDUP((+SUM(P7:S7)),0)</f>
        <v>181196</v>
      </c>
      <c r="U7" s="18">
        <f t="shared" si="9"/>
        <v>10458</v>
      </c>
      <c r="V7" s="18">
        <f t="shared" ref="V7:V70" si="14">ROUNDUP((+T7+U7),0)</f>
        <v>191654</v>
      </c>
      <c r="W7" s="18">
        <f t="shared" ref="W7:W70" si="15">ROUNDUP((V7/$G7),0)</f>
        <v>191654</v>
      </c>
      <c r="X7" s="18">
        <f t="shared" ref="X7:X70" si="16">ROUNDUP((W7/$F7),0)</f>
        <v>38331</v>
      </c>
    </row>
    <row r="8" spans="1:24" x14ac:dyDescent="0.2">
      <c r="A8" s="11" t="s">
        <v>27</v>
      </c>
      <c r="B8" s="12">
        <v>0.75</v>
      </c>
      <c r="C8" s="13"/>
      <c r="D8" s="104"/>
      <c r="E8" s="74">
        <v>1</v>
      </c>
      <c r="F8" s="16">
        <v>6</v>
      </c>
      <c r="G8" s="17">
        <v>1</v>
      </c>
      <c r="H8" s="18">
        <f t="shared" si="10"/>
        <v>8338</v>
      </c>
      <c r="I8" s="18">
        <f t="shared" si="0"/>
        <v>58366</v>
      </c>
      <c r="J8" s="18">
        <f t="shared" si="1"/>
        <v>8304</v>
      </c>
      <c r="K8" s="18">
        <f t="shared" si="11"/>
        <v>66670</v>
      </c>
      <c r="L8" s="18">
        <f t="shared" si="2"/>
        <v>5554</v>
      </c>
      <c r="M8" s="18">
        <f t="shared" si="3"/>
        <v>56</v>
      </c>
      <c r="N8" s="18">
        <f t="shared" si="4"/>
        <v>5554</v>
      </c>
      <c r="O8" s="18">
        <f t="shared" si="5"/>
        <v>2433</v>
      </c>
      <c r="P8" s="18">
        <f t="shared" si="12"/>
        <v>80267</v>
      </c>
      <c r="Q8" s="18">
        <f t="shared" si="6"/>
        <v>52528</v>
      </c>
      <c r="R8" s="18">
        <f t="shared" si="7"/>
        <v>42653</v>
      </c>
      <c r="S8" s="18">
        <f t="shared" si="8"/>
        <v>17510</v>
      </c>
      <c r="T8" s="18">
        <f t="shared" si="13"/>
        <v>192958</v>
      </c>
      <c r="U8" s="18">
        <f t="shared" si="9"/>
        <v>12549</v>
      </c>
      <c r="V8" s="18">
        <f t="shared" si="14"/>
        <v>205507</v>
      </c>
      <c r="W8" s="18">
        <f t="shared" si="15"/>
        <v>205507</v>
      </c>
      <c r="X8" s="18">
        <f t="shared" si="16"/>
        <v>34252</v>
      </c>
    </row>
    <row r="9" spans="1:24" x14ac:dyDescent="0.2">
      <c r="A9" s="11" t="s">
        <v>28</v>
      </c>
      <c r="B9" s="12">
        <v>1</v>
      </c>
      <c r="C9" s="13"/>
      <c r="D9" s="104"/>
      <c r="E9" s="74">
        <v>1</v>
      </c>
      <c r="F9" s="16">
        <v>7</v>
      </c>
      <c r="G9" s="17">
        <v>1</v>
      </c>
      <c r="H9" s="18">
        <f t="shared" si="10"/>
        <v>9728</v>
      </c>
      <c r="I9" s="18">
        <f t="shared" si="0"/>
        <v>68094</v>
      </c>
      <c r="J9" s="18">
        <f t="shared" si="1"/>
        <v>8304</v>
      </c>
      <c r="K9" s="18">
        <f t="shared" si="11"/>
        <v>76398</v>
      </c>
      <c r="L9" s="18">
        <f t="shared" si="2"/>
        <v>6364</v>
      </c>
      <c r="M9" s="18">
        <f t="shared" si="3"/>
        <v>64</v>
      </c>
      <c r="N9" s="18">
        <f t="shared" si="4"/>
        <v>6364</v>
      </c>
      <c r="O9" s="18">
        <f t="shared" si="5"/>
        <v>2838</v>
      </c>
      <c r="P9" s="18">
        <f t="shared" si="12"/>
        <v>92028</v>
      </c>
      <c r="Q9" s="18">
        <f t="shared" si="6"/>
        <v>52528</v>
      </c>
      <c r="R9" s="18">
        <f t="shared" si="7"/>
        <v>42653</v>
      </c>
      <c r="S9" s="18">
        <f t="shared" si="8"/>
        <v>17510</v>
      </c>
      <c r="T9" s="18">
        <f t="shared" si="13"/>
        <v>204719</v>
      </c>
      <c r="U9" s="18">
        <f t="shared" si="9"/>
        <v>14641</v>
      </c>
      <c r="V9" s="18">
        <f t="shared" si="14"/>
        <v>219360</v>
      </c>
      <c r="W9" s="18">
        <f t="shared" si="15"/>
        <v>219360</v>
      </c>
      <c r="X9" s="18">
        <f t="shared" si="16"/>
        <v>31338</v>
      </c>
    </row>
    <row r="10" spans="1:24" ht="15" thickBot="1" x14ac:dyDescent="0.25">
      <c r="A10" s="11" t="s">
        <v>29</v>
      </c>
      <c r="B10" s="12">
        <v>0.12</v>
      </c>
      <c r="C10" s="13"/>
      <c r="D10" s="104"/>
      <c r="E10" s="75">
        <v>1</v>
      </c>
      <c r="F10" s="19">
        <v>8</v>
      </c>
      <c r="G10" s="20">
        <v>1</v>
      </c>
      <c r="H10" s="21">
        <f t="shared" si="10"/>
        <v>13341</v>
      </c>
      <c r="I10" s="21">
        <f t="shared" si="0"/>
        <v>80045</v>
      </c>
      <c r="J10" s="21">
        <f t="shared" si="1"/>
        <v>8304</v>
      </c>
      <c r="K10" s="21">
        <f t="shared" si="11"/>
        <v>88349</v>
      </c>
      <c r="L10" s="21">
        <f t="shared" si="2"/>
        <v>7360</v>
      </c>
      <c r="M10" s="21">
        <f t="shared" si="3"/>
        <v>74</v>
      </c>
      <c r="N10" s="21">
        <f t="shared" si="4"/>
        <v>7360</v>
      </c>
      <c r="O10" s="21">
        <f t="shared" si="5"/>
        <v>3336</v>
      </c>
      <c r="P10" s="21">
        <f t="shared" si="12"/>
        <v>106479</v>
      </c>
      <c r="Q10" s="21">
        <f t="shared" si="6"/>
        <v>52528</v>
      </c>
      <c r="R10" s="21">
        <f t="shared" si="7"/>
        <v>42653</v>
      </c>
      <c r="S10" s="21">
        <f t="shared" si="8"/>
        <v>17510</v>
      </c>
      <c r="T10" s="21">
        <f t="shared" si="13"/>
        <v>219170</v>
      </c>
      <c r="U10" s="21">
        <f t="shared" si="9"/>
        <v>17210</v>
      </c>
      <c r="V10" s="21">
        <f t="shared" si="14"/>
        <v>236380</v>
      </c>
      <c r="W10" s="21">
        <f t="shared" si="15"/>
        <v>236380</v>
      </c>
      <c r="X10" s="21">
        <f t="shared" si="16"/>
        <v>29548</v>
      </c>
    </row>
    <row r="11" spans="1:24" x14ac:dyDescent="0.2">
      <c r="A11" s="11" t="s">
        <v>30</v>
      </c>
      <c r="B11" s="12">
        <v>0.04</v>
      </c>
      <c r="C11" s="13"/>
      <c r="D11" s="99"/>
      <c r="E11" s="76">
        <v>1</v>
      </c>
      <c r="F11" s="22">
        <v>4</v>
      </c>
      <c r="G11" s="22">
        <v>2</v>
      </c>
      <c r="H11" s="23">
        <f>ROUNDUP(IF(F11=4,$B$41*G11,IF(F11=5,$B$42*G11,IF(F11=6,$B$43*G11,IF(F11=7,$B$44*G11,IF(F11=8,$B$45*G11,0))))),0)</f>
        <v>11118</v>
      </c>
      <c r="I11" s="23">
        <f t="shared" si="0"/>
        <v>77822</v>
      </c>
      <c r="J11" s="23">
        <f t="shared" si="1"/>
        <v>16607</v>
      </c>
      <c r="K11" s="23">
        <f t="shared" si="11"/>
        <v>94429</v>
      </c>
      <c r="L11" s="23">
        <f t="shared" si="2"/>
        <v>7866</v>
      </c>
      <c r="M11" s="23">
        <f t="shared" si="3"/>
        <v>79</v>
      </c>
      <c r="N11" s="23">
        <f t="shared" si="4"/>
        <v>7866</v>
      </c>
      <c r="O11" s="23">
        <f t="shared" si="5"/>
        <v>3243</v>
      </c>
      <c r="P11" s="23">
        <f t="shared" si="12"/>
        <v>113483</v>
      </c>
      <c r="Q11" s="23">
        <f t="shared" si="6"/>
        <v>52528</v>
      </c>
      <c r="R11" s="23">
        <f t="shared" si="7"/>
        <v>42653</v>
      </c>
      <c r="S11" s="23">
        <f t="shared" si="8"/>
        <v>17510</v>
      </c>
      <c r="T11" s="23">
        <f t="shared" si="13"/>
        <v>226174</v>
      </c>
      <c r="U11" s="23">
        <f t="shared" si="9"/>
        <v>16732</v>
      </c>
      <c r="V11" s="23">
        <f t="shared" si="14"/>
        <v>242906</v>
      </c>
      <c r="W11" s="23">
        <f t="shared" si="15"/>
        <v>121453</v>
      </c>
      <c r="X11" s="23">
        <f t="shared" si="16"/>
        <v>30364</v>
      </c>
    </row>
    <row r="12" spans="1:24" x14ac:dyDescent="0.2">
      <c r="A12" s="24" t="s">
        <v>31</v>
      </c>
      <c r="B12" s="25">
        <v>8.3299999999999999E-2</v>
      </c>
      <c r="C12" s="13"/>
      <c r="D12" s="100"/>
      <c r="E12" s="77">
        <v>1</v>
      </c>
      <c r="F12" s="26">
        <v>5</v>
      </c>
      <c r="G12" s="26">
        <v>2</v>
      </c>
      <c r="H12" s="27">
        <f t="shared" si="10"/>
        <v>13896</v>
      </c>
      <c r="I12" s="27">
        <f t="shared" si="0"/>
        <v>97276</v>
      </c>
      <c r="J12" s="27">
        <f t="shared" si="1"/>
        <v>16607</v>
      </c>
      <c r="K12" s="27">
        <f t="shared" si="11"/>
        <v>113883</v>
      </c>
      <c r="L12" s="27">
        <f t="shared" si="2"/>
        <v>9487</v>
      </c>
      <c r="M12" s="27">
        <f t="shared" si="3"/>
        <v>95</v>
      </c>
      <c r="N12" s="27">
        <f t="shared" si="4"/>
        <v>9487</v>
      </c>
      <c r="O12" s="27">
        <f t="shared" si="5"/>
        <v>4054</v>
      </c>
      <c r="P12" s="27">
        <f t="shared" si="12"/>
        <v>137006</v>
      </c>
      <c r="Q12" s="27">
        <f t="shared" si="6"/>
        <v>52528</v>
      </c>
      <c r="R12" s="27">
        <f t="shared" si="7"/>
        <v>42653</v>
      </c>
      <c r="S12" s="27">
        <f t="shared" si="8"/>
        <v>17510</v>
      </c>
      <c r="T12" s="27">
        <f t="shared" si="13"/>
        <v>249697</v>
      </c>
      <c r="U12" s="27">
        <f t="shared" si="9"/>
        <v>20915</v>
      </c>
      <c r="V12" s="27">
        <f t="shared" si="14"/>
        <v>270612</v>
      </c>
      <c r="W12" s="27">
        <f t="shared" si="15"/>
        <v>135306</v>
      </c>
      <c r="X12" s="27">
        <f t="shared" si="16"/>
        <v>27062</v>
      </c>
    </row>
    <row r="13" spans="1:24" x14ac:dyDescent="0.2">
      <c r="A13" s="24" t="s">
        <v>32</v>
      </c>
      <c r="B13" s="12">
        <v>0.01</v>
      </c>
      <c r="C13" s="13"/>
      <c r="D13" s="100"/>
      <c r="E13" s="77">
        <v>1</v>
      </c>
      <c r="F13" s="26">
        <v>6</v>
      </c>
      <c r="G13" s="26">
        <v>2</v>
      </c>
      <c r="H13" s="27">
        <f t="shared" si="10"/>
        <v>16676</v>
      </c>
      <c r="I13" s="27">
        <f t="shared" si="0"/>
        <v>116732</v>
      </c>
      <c r="J13" s="27">
        <f t="shared" si="1"/>
        <v>16607</v>
      </c>
      <c r="K13" s="27">
        <f t="shared" si="11"/>
        <v>133339</v>
      </c>
      <c r="L13" s="27">
        <f t="shared" si="2"/>
        <v>11108</v>
      </c>
      <c r="M13" s="27">
        <f t="shared" si="3"/>
        <v>112</v>
      </c>
      <c r="N13" s="27">
        <f t="shared" si="4"/>
        <v>11108</v>
      </c>
      <c r="O13" s="27">
        <f t="shared" si="5"/>
        <v>4865</v>
      </c>
      <c r="P13" s="27">
        <f t="shared" si="12"/>
        <v>160532</v>
      </c>
      <c r="Q13" s="27">
        <f t="shared" si="6"/>
        <v>52528</v>
      </c>
      <c r="R13" s="27">
        <f t="shared" si="7"/>
        <v>42653</v>
      </c>
      <c r="S13" s="27">
        <f t="shared" si="8"/>
        <v>17510</v>
      </c>
      <c r="T13" s="27">
        <f t="shared" si="13"/>
        <v>273223</v>
      </c>
      <c r="U13" s="27">
        <f t="shared" si="9"/>
        <v>25098</v>
      </c>
      <c r="V13" s="27">
        <f t="shared" si="14"/>
        <v>298321</v>
      </c>
      <c r="W13" s="27">
        <f t="shared" si="15"/>
        <v>149161</v>
      </c>
      <c r="X13" s="27">
        <f t="shared" si="16"/>
        <v>24861</v>
      </c>
    </row>
    <row r="14" spans="1:24" x14ac:dyDescent="0.2">
      <c r="A14" s="24" t="s">
        <v>33</v>
      </c>
      <c r="B14" s="25">
        <v>8.3299999999999999E-2</v>
      </c>
      <c r="C14" s="13"/>
      <c r="D14" s="100"/>
      <c r="E14" s="77">
        <v>1</v>
      </c>
      <c r="F14" s="26">
        <v>7</v>
      </c>
      <c r="G14" s="26">
        <v>2</v>
      </c>
      <c r="H14" s="27">
        <f t="shared" si="10"/>
        <v>19456</v>
      </c>
      <c r="I14" s="27">
        <f t="shared" si="0"/>
        <v>136188</v>
      </c>
      <c r="J14" s="27">
        <f t="shared" si="1"/>
        <v>16607</v>
      </c>
      <c r="K14" s="27">
        <f t="shared" si="11"/>
        <v>152795</v>
      </c>
      <c r="L14" s="27">
        <f t="shared" si="2"/>
        <v>12728</v>
      </c>
      <c r="M14" s="27">
        <f t="shared" si="3"/>
        <v>128</v>
      </c>
      <c r="N14" s="27">
        <f t="shared" si="4"/>
        <v>12728</v>
      </c>
      <c r="O14" s="27">
        <f t="shared" si="5"/>
        <v>5675</v>
      </c>
      <c r="P14" s="27">
        <f t="shared" si="12"/>
        <v>184054</v>
      </c>
      <c r="Q14" s="27">
        <f t="shared" si="6"/>
        <v>52528</v>
      </c>
      <c r="R14" s="27">
        <f t="shared" si="7"/>
        <v>42653</v>
      </c>
      <c r="S14" s="27">
        <f t="shared" si="8"/>
        <v>17510</v>
      </c>
      <c r="T14" s="27">
        <f t="shared" si="13"/>
        <v>296745</v>
      </c>
      <c r="U14" s="27">
        <f t="shared" si="9"/>
        <v>29281</v>
      </c>
      <c r="V14" s="27">
        <f t="shared" si="14"/>
        <v>326026</v>
      </c>
      <c r="W14" s="27">
        <f t="shared" si="15"/>
        <v>163013</v>
      </c>
      <c r="X14" s="27">
        <f t="shared" si="16"/>
        <v>23288</v>
      </c>
    </row>
    <row r="15" spans="1:24" ht="15" thickBot="1" x14ac:dyDescent="0.25">
      <c r="A15" s="24" t="s">
        <v>34</v>
      </c>
      <c r="B15" s="25">
        <v>4.1669999999999999E-2</v>
      </c>
      <c r="C15" s="13"/>
      <c r="D15" s="101"/>
      <c r="E15" s="78">
        <v>1</v>
      </c>
      <c r="F15" s="28">
        <v>8</v>
      </c>
      <c r="G15" s="28">
        <v>2</v>
      </c>
      <c r="H15" s="29">
        <f t="shared" si="10"/>
        <v>26682</v>
      </c>
      <c r="I15" s="29">
        <f t="shared" si="0"/>
        <v>160090</v>
      </c>
      <c r="J15" s="29">
        <f t="shared" si="1"/>
        <v>16607</v>
      </c>
      <c r="K15" s="29">
        <f>ROUNDUP((+I15+J15),0)</f>
        <v>176697</v>
      </c>
      <c r="L15" s="29">
        <f t="shared" si="2"/>
        <v>14719</v>
      </c>
      <c r="M15" s="29">
        <f t="shared" si="3"/>
        <v>148</v>
      </c>
      <c r="N15" s="29">
        <f t="shared" si="4"/>
        <v>14719</v>
      </c>
      <c r="O15" s="29">
        <f t="shared" si="5"/>
        <v>6671</v>
      </c>
      <c r="P15" s="29">
        <f t="shared" si="12"/>
        <v>212954</v>
      </c>
      <c r="Q15" s="29">
        <f t="shared" si="6"/>
        <v>52528</v>
      </c>
      <c r="R15" s="29">
        <f t="shared" si="7"/>
        <v>42653</v>
      </c>
      <c r="S15" s="29">
        <f t="shared" si="8"/>
        <v>17510</v>
      </c>
      <c r="T15" s="29">
        <f t="shared" si="13"/>
        <v>325645</v>
      </c>
      <c r="U15" s="29">
        <f t="shared" si="9"/>
        <v>34420</v>
      </c>
      <c r="V15" s="29">
        <f t="shared" si="14"/>
        <v>360065</v>
      </c>
      <c r="W15" s="29">
        <f t="shared" si="15"/>
        <v>180033</v>
      </c>
      <c r="X15" s="29">
        <f t="shared" si="16"/>
        <v>22505</v>
      </c>
    </row>
    <row r="16" spans="1:24" x14ac:dyDescent="0.2">
      <c r="A16" s="24" t="s">
        <v>35</v>
      </c>
      <c r="B16" s="30">
        <v>2.436E-2</v>
      </c>
      <c r="C16" s="13"/>
      <c r="D16" s="90"/>
      <c r="E16" s="79">
        <v>1</v>
      </c>
      <c r="F16" s="31">
        <v>4</v>
      </c>
      <c r="G16" s="31">
        <v>3</v>
      </c>
      <c r="H16" s="32">
        <f t="shared" si="10"/>
        <v>16677</v>
      </c>
      <c r="I16" s="32">
        <f t="shared" si="0"/>
        <v>116733</v>
      </c>
      <c r="J16" s="32">
        <f t="shared" si="1"/>
        <v>24910</v>
      </c>
      <c r="K16" s="32">
        <f t="shared" si="11"/>
        <v>141643</v>
      </c>
      <c r="L16" s="32">
        <f t="shared" si="2"/>
        <v>11799</v>
      </c>
      <c r="M16" s="32">
        <f t="shared" si="3"/>
        <v>118</v>
      </c>
      <c r="N16" s="32">
        <f t="shared" si="4"/>
        <v>11799</v>
      </c>
      <c r="O16" s="32">
        <f t="shared" si="5"/>
        <v>4865</v>
      </c>
      <c r="P16" s="32">
        <f t="shared" si="12"/>
        <v>170224</v>
      </c>
      <c r="Q16" s="32">
        <f t="shared" si="6"/>
        <v>52528</v>
      </c>
      <c r="R16" s="32">
        <f t="shared" si="7"/>
        <v>42653</v>
      </c>
      <c r="S16" s="32">
        <f t="shared" si="8"/>
        <v>17510</v>
      </c>
      <c r="T16" s="32">
        <f t="shared" si="13"/>
        <v>282915</v>
      </c>
      <c r="U16" s="32">
        <f t="shared" si="9"/>
        <v>25098</v>
      </c>
      <c r="V16" s="32">
        <f t="shared" si="14"/>
        <v>308013</v>
      </c>
      <c r="W16" s="32">
        <f t="shared" si="15"/>
        <v>102671</v>
      </c>
      <c r="X16" s="32">
        <f t="shared" si="16"/>
        <v>25668</v>
      </c>
    </row>
    <row r="17" spans="1:24" x14ac:dyDescent="0.2">
      <c r="A17" s="11" t="s">
        <v>36</v>
      </c>
      <c r="B17" s="33">
        <v>1750905</v>
      </c>
      <c r="C17" s="13"/>
      <c r="D17" s="91"/>
      <c r="E17" s="80">
        <v>1</v>
      </c>
      <c r="F17" s="34">
        <v>5</v>
      </c>
      <c r="G17" s="34">
        <v>3</v>
      </c>
      <c r="H17" s="35">
        <f t="shared" si="10"/>
        <v>20844</v>
      </c>
      <c r="I17" s="35">
        <f t="shared" si="0"/>
        <v>145914</v>
      </c>
      <c r="J17" s="35">
        <f t="shared" si="1"/>
        <v>24910</v>
      </c>
      <c r="K17" s="35">
        <f t="shared" si="11"/>
        <v>170824</v>
      </c>
      <c r="L17" s="35">
        <f t="shared" si="2"/>
        <v>14230</v>
      </c>
      <c r="M17" s="35">
        <f t="shared" si="3"/>
        <v>143</v>
      </c>
      <c r="N17" s="35">
        <f t="shared" si="4"/>
        <v>14230</v>
      </c>
      <c r="O17" s="35">
        <f t="shared" si="5"/>
        <v>6081</v>
      </c>
      <c r="P17" s="35">
        <f t="shared" si="12"/>
        <v>205508</v>
      </c>
      <c r="Q17" s="35">
        <f t="shared" si="6"/>
        <v>52528</v>
      </c>
      <c r="R17" s="35">
        <f t="shared" si="7"/>
        <v>42653</v>
      </c>
      <c r="S17" s="35">
        <f t="shared" si="8"/>
        <v>17510</v>
      </c>
      <c r="T17" s="35">
        <f t="shared" si="13"/>
        <v>318199</v>
      </c>
      <c r="U17" s="35">
        <f t="shared" si="9"/>
        <v>31372</v>
      </c>
      <c r="V17" s="35">
        <f t="shared" si="14"/>
        <v>349571</v>
      </c>
      <c r="W17" s="35">
        <f t="shared" si="15"/>
        <v>116524</v>
      </c>
      <c r="X17" s="35">
        <f t="shared" si="16"/>
        <v>23305</v>
      </c>
    </row>
    <row r="18" spans="1:24" x14ac:dyDescent="0.2">
      <c r="A18" s="11" t="s">
        <v>37</v>
      </c>
      <c r="B18" s="33">
        <v>249095</v>
      </c>
      <c r="C18" s="13"/>
      <c r="D18" s="91"/>
      <c r="E18" s="80">
        <v>1</v>
      </c>
      <c r="F18" s="34">
        <v>6</v>
      </c>
      <c r="G18" s="34">
        <v>3</v>
      </c>
      <c r="H18" s="35">
        <f t="shared" si="10"/>
        <v>25014</v>
      </c>
      <c r="I18" s="35">
        <f t="shared" si="0"/>
        <v>175098</v>
      </c>
      <c r="J18" s="35">
        <f t="shared" si="1"/>
        <v>24910</v>
      </c>
      <c r="K18" s="35">
        <f t="shared" si="11"/>
        <v>200008</v>
      </c>
      <c r="L18" s="35">
        <f t="shared" si="2"/>
        <v>16661</v>
      </c>
      <c r="M18" s="35">
        <f t="shared" si="3"/>
        <v>167</v>
      </c>
      <c r="N18" s="35">
        <f t="shared" si="4"/>
        <v>16661</v>
      </c>
      <c r="O18" s="35">
        <f t="shared" si="5"/>
        <v>7297</v>
      </c>
      <c r="P18" s="35">
        <f t="shared" si="12"/>
        <v>240794</v>
      </c>
      <c r="Q18" s="35">
        <f t="shared" si="6"/>
        <v>52528</v>
      </c>
      <c r="R18" s="35">
        <f t="shared" si="7"/>
        <v>42653</v>
      </c>
      <c r="S18" s="35">
        <f t="shared" si="8"/>
        <v>17510</v>
      </c>
      <c r="T18" s="35">
        <f t="shared" si="13"/>
        <v>353485</v>
      </c>
      <c r="U18" s="35">
        <f t="shared" si="9"/>
        <v>37647</v>
      </c>
      <c r="V18" s="35">
        <f t="shared" si="14"/>
        <v>391132</v>
      </c>
      <c r="W18" s="35">
        <f t="shared" si="15"/>
        <v>130378</v>
      </c>
      <c r="X18" s="35">
        <f t="shared" si="16"/>
        <v>21730</v>
      </c>
    </row>
    <row r="19" spans="1:24" x14ac:dyDescent="0.2">
      <c r="A19" s="11" t="s">
        <v>38</v>
      </c>
      <c r="B19" s="33">
        <f>+B18/B20</f>
        <v>8303.1666666666661</v>
      </c>
      <c r="C19" s="13"/>
      <c r="D19" s="91"/>
      <c r="E19" s="80">
        <v>1</v>
      </c>
      <c r="F19" s="34">
        <v>7</v>
      </c>
      <c r="G19" s="34">
        <v>3</v>
      </c>
      <c r="H19" s="35">
        <f t="shared" si="10"/>
        <v>29184</v>
      </c>
      <c r="I19" s="35">
        <f t="shared" si="0"/>
        <v>204282</v>
      </c>
      <c r="J19" s="35">
        <f t="shared" si="1"/>
        <v>24910</v>
      </c>
      <c r="K19" s="35">
        <f t="shared" si="11"/>
        <v>229192</v>
      </c>
      <c r="L19" s="35">
        <f t="shared" si="2"/>
        <v>19092</v>
      </c>
      <c r="M19" s="35">
        <f t="shared" si="3"/>
        <v>191</v>
      </c>
      <c r="N19" s="35">
        <f t="shared" si="4"/>
        <v>19092</v>
      </c>
      <c r="O19" s="35">
        <f t="shared" si="5"/>
        <v>8513</v>
      </c>
      <c r="P19" s="35">
        <f t="shared" si="12"/>
        <v>276080</v>
      </c>
      <c r="Q19" s="35">
        <f t="shared" si="6"/>
        <v>52528</v>
      </c>
      <c r="R19" s="35">
        <f t="shared" si="7"/>
        <v>42653</v>
      </c>
      <c r="S19" s="35">
        <f t="shared" si="8"/>
        <v>17510</v>
      </c>
      <c r="T19" s="35">
        <f t="shared" si="13"/>
        <v>388771</v>
      </c>
      <c r="U19" s="35">
        <f t="shared" si="9"/>
        <v>43921</v>
      </c>
      <c r="V19" s="35">
        <f t="shared" si="14"/>
        <v>432692</v>
      </c>
      <c r="W19" s="35">
        <f t="shared" si="15"/>
        <v>144231</v>
      </c>
      <c r="X19" s="35">
        <f t="shared" si="16"/>
        <v>20605</v>
      </c>
    </row>
    <row r="20" spans="1:24" ht="15" thickBot="1" x14ac:dyDescent="0.25">
      <c r="A20" s="11" t="s">
        <v>41</v>
      </c>
      <c r="B20" s="36">
        <v>30</v>
      </c>
      <c r="C20" s="13"/>
      <c r="D20" s="92"/>
      <c r="E20" s="81">
        <v>1</v>
      </c>
      <c r="F20" s="37">
        <v>8</v>
      </c>
      <c r="G20" s="37">
        <v>3</v>
      </c>
      <c r="H20" s="38">
        <f t="shared" si="10"/>
        <v>40023</v>
      </c>
      <c r="I20" s="38">
        <f t="shared" si="0"/>
        <v>240135</v>
      </c>
      <c r="J20" s="38">
        <f t="shared" si="1"/>
        <v>24910</v>
      </c>
      <c r="K20" s="38">
        <f t="shared" si="11"/>
        <v>265045</v>
      </c>
      <c r="L20" s="38">
        <f t="shared" si="2"/>
        <v>22079</v>
      </c>
      <c r="M20" s="38">
        <f t="shared" si="3"/>
        <v>221</v>
      </c>
      <c r="N20" s="38">
        <f t="shared" si="4"/>
        <v>22079</v>
      </c>
      <c r="O20" s="38">
        <f t="shared" si="5"/>
        <v>10007</v>
      </c>
      <c r="P20" s="38">
        <f t="shared" si="12"/>
        <v>319431</v>
      </c>
      <c r="Q20" s="38">
        <f t="shared" si="6"/>
        <v>52528</v>
      </c>
      <c r="R20" s="38">
        <f t="shared" si="7"/>
        <v>42653</v>
      </c>
      <c r="S20" s="38">
        <f t="shared" si="8"/>
        <v>17510</v>
      </c>
      <c r="T20" s="38">
        <f t="shared" si="13"/>
        <v>432122</v>
      </c>
      <c r="U20" s="38">
        <f t="shared" si="9"/>
        <v>51630</v>
      </c>
      <c r="V20" s="38">
        <f t="shared" si="14"/>
        <v>483752</v>
      </c>
      <c r="W20" s="38">
        <f t="shared" si="15"/>
        <v>161251</v>
      </c>
      <c r="X20" s="38">
        <f t="shared" si="16"/>
        <v>20157</v>
      </c>
    </row>
    <row r="21" spans="1:24" x14ac:dyDescent="0.2">
      <c r="A21" s="11" t="s">
        <v>54</v>
      </c>
      <c r="B21" s="39">
        <v>0.215</v>
      </c>
      <c r="C21" s="13"/>
      <c r="D21" s="93"/>
      <c r="E21" s="82">
        <v>1</v>
      </c>
      <c r="F21" s="40">
        <v>4</v>
      </c>
      <c r="G21" s="40">
        <v>4</v>
      </c>
      <c r="H21" s="41">
        <f t="shared" si="10"/>
        <v>22236</v>
      </c>
      <c r="I21" s="41">
        <f t="shared" si="0"/>
        <v>155644</v>
      </c>
      <c r="J21" s="41">
        <f t="shared" si="1"/>
        <v>33213</v>
      </c>
      <c r="K21" s="41">
        <f t="shared" si="11"/>
        <v>188857</v>
      </c>
      <c r="L21" s="41">
        <f t="shared" si="2"/>
        <v>15732</v>
      </c>
      <c r="M21" s="41">
        <f t="shared" si="3"/>
        <v>158</v>
      </c>
      <c r="N21" s="41">
        <f t="shared" si="4"/>
        <v>15732</v>
      </c>
      <c r="O21" s="41">
        <f t="shared" si="5"/>
        <v>6486</v>
      </c>
      <c r="P21" s="41">
        <f t="shared" si="12"/>
        <v>226965</v>
      </c>
      <c r="Q21" s="41">
        <f t="shared" si="6"/>
        <v>52528</v>
      </c>
      <c r="R21" s="41">
        <f t="shared" si="7"/>
        <v>42653</v>
      </c>
      <c r="S21" s="41">
        <f t="shared" si="8"/>
        <v>17510</v>
      </c>
      <c r="T21" s="41">
        <f t="shared" si="13"/>
        <v>339656</v>
      </c>
      <c r="U21" s="41">
        <f t="shared" si="9"/>
        <v>33464</v>
      </c>
      <c r="V21" s="41">
        <f t="shared" si="14"/>
        <v>373120</v>
      </c>
      <c r="W21" s="41">
        <f t="shared" si="15"/>
        <v>93280</v>
      </c>
      <c r="X21" s="41">
        <f t="shared" si="16"/>
        <v>23320</v>
      </c>
    </row>
    <row r="22" spans="1:24" x14ac:dyDescent="0.2">
      <c r="C22" s="13"/>
      <c r="D22" s="94"/>
      <c r="E22" s="83">
        <v>1</v>
      </c>
      <c r="F22" s="42">
        <v>5</v>
      </c>
      <c r="G22" s="42">
        <v>4</v>
      </c>
      <c r="H22" s="43">
        <f t="shared" si="10"/>
        <v>27792</v>
      </c>
      <c r="I22" s="43">
        <f t="shared" si="0"/>
        <v>194552</v>
      </c>
      <c r="J22" s="43">
        <f t="shared" si="1"/>
        <v>33213</v>
      </c>
      <c r="K22" s="43">
        <f t="shared" si="11"/>
        <v>227765</v>
      </c>
      <c r="L22" s="43">
        <f t="shared" si="2"/>
        <v>18973</v>
      </c>
      <c r="M22" s="43">
        <f t="shared" si="3"/>
        <v>190</v>
      </c>
      <c r="N22" s="43">
        <f t="shared" si="4"/>
        <v>18973</v>
      </c>
      <c r="O22" s="43">
        <f t="shared" si="5"/>
        <v>8107</v>
      </c>
      <c r="P22" s="43">
        <f t="shared" si="12"/>
        <v>274008</v>
      </c>
      <c r="Q22" s="43">
        <f t="shared" si="6"/>
        <v>52528</v>
      </c>
      <c r="R22" s="43">
        <f t="shared" si="7"/>
        <v>42653</v>
      </c>
      <c r="S22" s="43">
        <f t="shared" si="8"/>
        <v>17510</v>
      </c>
      <c r="T22" s="43">
        <f t="shared" si="13"/>
        <v>386699</v>
      </c>
      <c r="U22" s="43">
        <f t="shared" si="9"/>
        <v>41829</v>
      </c>
      <c r="V22" s="43">
        <f t="shared" si="14"/>
        <v>428528</v>
      </c>
      <c r="W22" s="43">
        <f t="shared" si="15"/>
        <v>107132</v>
      </c>
      <c r="X22" s="43">
        <f t="shared" si="16"/>
        <v>21427</v>
      </c>
    </row>
    <row r="23" spans="1:24" ht="15" x14ac:dyDescent="0.2">
      <c r="A23" s="44" t="s">
        <v>57</v>
      </c>
      <c r="B23" s="13"/>
      <c r="C23" s="13"/>
      <c r="D23" s="94"/>
      <c r="E23" s="83">
        <v>1</v>
      </c>
      <c r="F23" s="42">
        <v>6</v>
      </c>
      <c r="G23" s="42">
        <v>4</v>
      </c>
      <c r="H23" s="43">
        <f t="shared" si="10"/>
        <v>33352</v>
      </c>
      <c r="I23" s="43">
        <f t="shared" si="0"/>
        <v>233464</v>
      </c>
      <c r="J23" s="43">
        <f t="shared" si="1"/>
        <v>33213</v>
      </c>
      <c r="K23" s="43">
        <f t="shared" si="11"/>
        <v>266677</v>
      </c>
      <c r="L23" s="43">
        <f t="shared" si="2"/>
        <v>22215</v>
      </c>
      <c r="M23" s="43">
        <f t="shared" si="3"/>
        <v>223</v>
      </c>
      <c r="N23" s="43">
        <f t="shared" si="4"/>
        <v>22215</v>
      </c>
      <c r="O23" s="43">
        <f t="shared" si="5"/>
        <v>9729</v>
      </c>
      <c r="P23" s="43">
        <f t="shared" si="12"/>
        <v>321059</v>
      </c>
      <c r="Q23" s="43">
        <f t="shared" si="6"/>
        <v>52528</v>
      </c>
      <c r="R23" s="43">
        <f t="shared" si="7"/>
        <v>42653</v>
      </c>
      <c r="S23" s="43">
        <f t="shared" si="8"/>
        <v>17510</v>
      </c>
      <c r="T23" s="43">
        <f t="shared" si="13"/>
        <v>433750</v>
      </c>
      <c r="U23" s="43">
        <f t="shared" si="9"/>
        <v>50195</v>
      </c>
      <c r="V23" s="43">
        <f t="shared" si="14"/>
        <v>483945</v>
      </c>
      <c r="W23" s="43">
        <f t="shared" si="15"/>
        <v>120987</v>
      </c>
      <c r="X23" s="43">
        <f t="shared" si="16"/>
        <v>20165</v>
      </c>
    </row>
    <row r="24" spans="1:24" x14ac:dyDescent="0.2">
      <c r="A24" s="11" t="s">
        <v>39</v>
      </c>
      <c r="B24" s="36">
        <v>210</v>
      </c>
      <c r="C24" s="13"/>
      <c r="D24" s="94"/>
      <c r="E24" s="83">
        <v>1</v>
      </c>
      <c r="F24" s="42">
        <v>7</v>
      </c>
      <c r="G24" s="42">
        <v>4</v>
      </c>
      <c r="H24" s="43">
        <f t="shared" si="10"/>
        <v>38912</v>
      </c>
      <c r="I24" s="43">
        <f t="shared" si="0"/>
        <v>272376</v>
      </c>
      <c r="J24" s="43">
        <f t="shared" si="1"/>
        <v>33213</v>
      </c>
      <c r="K24" s="43">
        <f t="shared" si="11"/>
        <v>305589</v>
      </c>
      <c r="L24" s="43">
        <f t="shared" si="2"/>
        <v>25456</v>
      </c>
      <c r="M24" s="43">
        <f t="shared" si="3"/>
        <v>255</v>
      </c>
      <c r="N24" s="43">
        <f t="shared" si="4"/>
        <v>25456</v>
      </c>
      <c r="O24" s="43">
        <f t="shared" si="5"/>
        <v>11350</v>
      </c>
      <c r="P24" s="43">
        <f t="shared" si="12"/>
        <v>368106</v>
      </c>
      <c r="Q24" s="43">
        <f t="shared" si="6"/>
        <v>52528</v>
      </c>
      <c r="R24" s="43">
        <f t="shared" si="7"/>
        <v>42653</v>
      </c>
      <c r="S24" s="43">
        <f t="shared" si="8"/>
        <v>17510</v>
      </c>
      <c r="T24" s="43">
        <f t="shared" si="13"/>
        <v>480797</v>
      </c>
      <c r="U24" s="43">
        <f t="shared" si="9"/>
        <v>58561</v>
      </c>
      <c r="V24" s="43">
        <f t="shared" si="14"/>
        <v>539358</v>
      </c>
      <c r="W24" s="43">
        <f t="shared" si="15"/>
        <v>134840</v>
      </c>
      <c r="X24" s="43">
        <f t="shared" si="16"/>
        <v>19263</v>
      </c>
    </row>
    <row r="25" spans="1:24" ht="15" thickBot="1" x14ac:dyDescent="0.25">
      <c r="A25" s="11" t="s">
        <v>40</v>
      </c>
      <c r="B25" s="45">
        <f>ROUNDUP((B17/B24),0)</f>
        <v>8338</v>
      </c>
      <c r="C25" s="13"/>
      <c r="D25" s="95"/>
      <c r="E25" s="84">
        <v>1</v>
      </c>
      <c r="F25" s="46">
        <v>8</v>
      </c>
      <c r="G25" s="46">
        <v>4</v>
      </c>
      <c r="H25" s="47">
        <f t="shared" si="10"/>
        <v>53364</v>
      </c>
      <c r="I25" s="47">
        <f t="shared" si="0"/>
        <v>320180</v>
      </c>
      <c r="J25" s="47">
        <f t="shared" si="1"/>
        <v>33213</v>
      </c>
      <c r="K25" s="47">
        <f t="shared" si="11"/>
        <v>353393</v>
      </c>
      <c r="L25" s="47">
        <f t="shared" si="2"/>
        <v>29438</v>
      </c>
      <c r="M25" s="47">
        <f t="shared" si="3"/>
        <v>295</v>
      </c>
      <c r="N25" s="47">
        <f t="shared" si="4"/>
        <v>29438</v>
      </c>
      <c r="O25" s="47">
        <f t="shared" si="5"/>
        <v>13342</v>
      </c>
      <c r="P25" s="47">
        <f t="shared" si="12"/>
        <v>425906</v>
      </c>
      <c r="Q25" s="47">
        <f t="shared" si="6"/>
        <v>52528</v>
      </c>
      <c r="R25" s="47">
        <f t="shared" si="7"/>
        <v>42653</v>
      </c>
      <c r="S25" s="47">
        <f t="shared" si="8"/>
        <v>17510</v>
      </c>
      <c r="T25" s="47">
        <f t="shared" si="13"/>
        <v>538597</v>
      </c>
      <c r="U25" s="47">
        <f t="shared" si="9"/>
        <v>68839</v>
      </c>
      <c r="V25" s="47">
        <f t="shared" si="14"/>
        <v>607436</v>
      </c>
      <c r="W25" s="47">
        <f t="shared" si="15"/>
        <v>151859</v>
      </c>
      <c r="X25" s="47">
        <f t="shared" si="16"/>
        <v>18983</v>
      </c>
    </row>
    <row r="26" spans="1:24" x14ac:dyDescent="0.2">
      <c r="B26" s="13"/>
      <c r="C26" s="13"/>
      <c r="D26" s="96"/>
      <c r="E26" s="85">
        <v>1</v>
      </c>
      <c r="F26" s="48">
        <v>4</v>
      </c>
      <c r="G26" s="48">
        <v>5</v>
      </c>
      <c r="H26" s="49">
        <f t="shared" si="10"/>
        <v>27795</v>
      </c>
      <c r="I26" s="49">
        <f t="shared" si="0"/>
        <v>194555</v>
      </c>
      <c r="J26" s="49">
        <f t="shared" si="1"/>
        <v>41516</v>
      </c>
      <c r="K26" s="49">
        <f t="shared" si="11"/>
        <v>236071</v>
      </c>
      <c r="L26" s="49">
        <f t="shared" si="2"/>
        <v>19665</v>
      </c>
      <c r="M26" s="49">
        <f t="shared" si="3"/>
        <v>197</v>
      </c>
      <c r="N26" s="49">
        <f t="shared" si="4"/>
        <v>19665</v>
      </c>
      <c r="O26" s="49">
        <f t="shared" si="5"/>
        <v>8108</v>
      </c>
      <c r="P26" s="49">
        <f t="shared" si="12"/>
        <v>283706</v>
      </c>
      <c r="Q26" s="49">
        <f t="shared" si="6"/>
        <v>52528</v>
      </c>
      <c r="R26" s="49">
        <f t="shared" si="7"/>
        <v>42653</v>
      </c>
      <c r="S26" s="49">
        <f t="shared" si="8"/>
        <v>17510</v>
      </c>
      <c r="T26" s="49">
        <f t="shared" si="13"/>
        <v>396397</v>
      </c>
      <c r="U26" s="49">
        <f t="shared" si="9"/>
        <v>41830</v>
      </c>
      <c r="V26" s="49">
        <f t="shared" si="14"/>
        <v>438227</v>
      </c>
      <c r="W26" s="49">
        <f t="shared" si="15"/>
        <v>87646</v>
      </c>
      <c r="X26" s="49">
        <f t="shared" si="16"/>
        <v>21912</v>
      </c>
    </row>
    <row r="27" spans="1:24" x14ac:dyDescent="0.2">
      <c r="B27" s="13"/>
      <c r="C27" s="13"/>
      <c r="D27" s="97"/>
      <c r="E27" s="86">
        <v>1</v>
      </c>
      <c r="F27" s="50">
        <v>5</v>
      </c>
      <c r="G27" s="50">
        <v>5</v>
      </c>
      <c r="H27" s="51">
        <f t="shared" si="10"/>
        <v>34740</v>
      </c>
      <c r="I27" s="51">
        <f t="shared" si="0"/>
        <v>243190</v>
      </c>
      <c r="J27" s="51">
        <f t="shared" si="1"/>
        <v>41516</v>
      </c>
      <c r="K27" s="51">
        <f t="shared" si="11"/>
        <v>284706</v>
      </c>
      <c r="L27" s="51">
        <f t="shared" si="2"/>
        <v>23717</v>
      </c>
      <c r="M27" s="51">
        <f t="shared" si="3"/>
        <v>238</v>
      </c>
      <c r="N27" s="51">
        <f t="shared" si="4"/>
        <v>23717</v>
      </c>
      <c r="O27" s="51">
        <f t="shared" si="5"/>
        <v>10134</v>
      </c>
      <c r="P27" s="51">
        <f t="shared" si="12"/>
        <v>342512</v>
      </c>
      <c r="Q27" s="51">
        <f t="shared" si="6"/>
        <v>52528</v>
      </c>
      <c r="R27" s="51">
        <f t="shared" si="7"/>
        <v>42653</v>
      </c>
      <c r="S27" s="51">
        <f t="shared" si="8"/>
        <v>17510</v>
      </c>
      <c r="T27" s="51">
        <f t="shared" si="13"/>
        <v>455203</v>
      </c>
      <c r="U27" s="51">
        <f t="shared" si="9"/>
        <v>52286</v>
      </c>
      <c r="V27" s="51">
        <f t="shared" si="14"/>
        <v>507489</v>
      </c>
      <c r="W27" s="51">
        <f t="shared" si="15"/>
        <v>101498</v>
      </c>
      <c r="X27" s="51">
        <f t="shared" si="16"/>
        <v>20300</v>
      </c>
    </row>
    <row r="28" spans="1:24" ht="15" x14ac:dyDescent="0.25">
      <c r="A28" s="52" t="s">
        <v>55</v>
      </c>
      <c r="B28" s="13"/>
      <c r="C28" s="13"/>
      <c r="D28" s="97"/>
      <c r="E28" s="86">
        <v>1</v>
      </c>
      <c r="F28" s="50">
        <v>6</v>
      </c>
      <c r="G28" s="50">
        <v>5</v>
      </c>
      <c r="H28" s="51">
        <f t="shared" si="10"/>
        <v>41690</v>
      </c>
      <c r="I28" s="51">
        <f t="shared" si="0"/>
        <v>291830</v>
      </c>
      <c r="J28" s="51">
        <f t="shared" si="1"/>
        <v>41516</v>
      </c>
      <c r="K28" s="51">
        <f t="shared" si="11"/>
        <v>333346</v>
      </c>
      <c r="L28" s="51">
        <f t="shared" si="2"/>
        <v>27768</v>
      </c>
      <c r="M28" s="51">
        <f t="shared" si="3"/>
        <v>278</v>
      </c>
      <c r="N28" s="51">
        <f t="shared" si="4"/>
        <v>27768</v>
      </c>
      <c r="O28" s="51">
        <f t="shared" si="5"/>
        <v>12161</v>
      </c>
      <c r="P28" s="51">
        <f t="shared" si="12"/>
        <v>401321</v>
      </c>
      <c r="Q28" s="51">
        <f t="shared" si="6"/>
        <v>52528</v>
      </c>
      <c r="R28" s="51">
        <f t="shared" si="7"/>
        <v>42653</v>
      </c>
      <c r="S28" s="51">
        <f t="shared" si="8"/>
        <v>17510</v>
      </c>
      <c r="T28" s="51">
        <f t="shared" si="13"/>
        <v>514012</v>
      </c>
      <c r="U28" s="51">
        <f t="shared" si="9"/>
        <v>62744</v>
      </c>
      <c r="V28" s="51">
        <f t="shared" si="14"/>
        <v>576756</v>
      </c>
      <c r="W28" s="51">
        <f t="shared" si="15"/>
        <v>115352</v>
      </c>
      <c r="X28" s="51">
        <f t="shared" si="16"/>
        <v>19226</v>
      </c>
    </row>
    <row r="29" spans="1:24" x14ac:dyDescent="0.2">
      <c r="A29" s="1" t="s">
        <v>42</v>
      </c>
      <c r="B29" s="13"/>
      <c r="C29" s="13"/>
      <c r="D29" s="97"/>
      <c r="E29" s="86">
        <v>1</v>
      </c>
      <c r="F29" s="50">
        <v>7</v>
      </c>
      <c r="G29" s="50">
        <v>5</v>
      </c>
      <c r="H29" s="51">
        <f t="shared" si="10"/>
        <v>48640</v>
      </c>
      <c r="I29" s="51">
        <f t="shared" si="0"/>
        <v>340470</v>
      </c>
      <c r="J29" s="51">
        <f t="shared" si="1"/>
        <v>41516</v>
      </c>
      <c r="K29" s="51">
        <f t="shared" si="11"/>
        <v>381986</v>
      </c>
      <c r="L29" s="51">
        <f t="shared" si="2"/>
        <v>31820</v>
      </c>
      <c r="M29" s="51">
        <f t="shared" si="3"/>
        <v>319</v>
      </c>
      <c r="N29" s="51">
        <f t="shared" si="4"/>
        <v>31820</v>
      </c>
      <c r="O29" s="51">
        <f t="shared" si="5"/>
        <v>14188</v>
      </c>
      <c r="P29" s="51">
        <f t="shared" si="12"/>
        <v>460133</v>
      </c>
      <c r="Q29" s="51">
        <f t="shared" si="6"/>
        <v>52528</v>
      </c>
      <c r="R29" s="51">
        <f t="shared" si="7"/>
        <v>42653</v>
      </c>
      <c r="S29" s="51">
        <f t="shared" si="8"/>
        <v>17510</v>
      </c>
      <c r="T29" s="51">
        <f t="shared" si="13"/>
        <v>572824</v>
      </c>
      <c r="U29" s="51">
        <f t="shared" si="9"/>
        <v>73202</v>
      </c>
      <c r="V29" s="51">
        <f t="shared" si="14"/>
        <v>646026</v>
      </c>
      <c r="W29" s="51">
        <f t="shared" si="15"/>
        <v>129206</v>
      </c>
      <c r="X29" s="51">
        <f t="shared" si="16"/>
        <v>18458</v>
      </c>
    </row>
    <row r="30" spans="1:24" ht="15" thickBot="1" x14ac:dyDescent="0.25">
      <c r="A30" s="1" t="s">
        <v>43</v>
      </c>
      <c r="B30" s="13"/>
      <c r="C30" s="13"/>
      <c r="D30" s="98"/>
      <c r="E30" s="87">
        <v>1</v>
      </c>
      <c r="F30" s="53">
        <v>8</v>
      </c>
      <c r="G30" s="53">
        <v>5</v>
      </c>
      <c r="H30" s="54">
        <f t="shared" si="10"/>
        <v>66705</v>
      </c>
      <c r="I30" s="54">
        <f t="shared" si="0"/>
        <v>400225</v>
      </c>
      <c r="J30" s="54">
        <f t="shared" si="1"/>
        <v>41516</v>
      </c>
      <c r="K30" s="54">
        <f t="shared" si="11"/>
        <v>441741</v>
      </c>
      <c r="L30" s="54">
        <f t="shared" si="2"/>
        <v>36798</v>
      </c>
      <c r="M30" s="54">
        <f t="shared" si="3"/>
        <v>368</v>
      </c>
      <c r="N30" s="54">
        <f t="shared" si="4"/>
        <v>36798</v>
      </c>
      <c r="O30" s="54">
        <f t="shared" si="5"/>
        <v>16678</v>
      </c>
      <c r="P30" s="54">
        <f t="shared" si="12"/>
        <v>532383</v>
      </c>
      <c r="Q30" s="54">
        <f t="shared" si="6"/>
        <v>52528</v>
      </c>
      <c r="R30" s="54">
        <f t="shared" si="7"/>
        <v>42653</v>
      </c>
      <c r="S30" s="54">
        <f t="shared" si="8"/>
        <v>17510</v>
      </c>
      <c r="T30" s="54">
        <f t="shared" si="13"/>
        <v>645074</v>
      </c>
      <c r="U30" s="54">
        <f t="shared" si="9"/>
        <v>86049</v>
      </c>
      <c r="V30" s="54">
        <f t="shared" si="14"/>
        <v>731123</v>
      </c>
      <c r="W30" s="54">
        <f t="shared" si="15"/>
        <v>146225</v>
      </c>
      <c r="X30" s="54">
        <f t="shared" si="16"/>
        <v>18279</v>
      </c>
    </row>
    <row r="31" spans="1:24" x14ac:dyDescent="0.2">
      <c r="A31" s="1" t="s">
        <v>44</v>
      </c>
      <c r="B31" s="13"/>
      <c r="C31" s="13"/>
      <c r="D31" s="103"/>
      <c r="E31" s="73">
        <v>1</v>
      </c>
      <c r="F31" s="14">
        <v>4</v>
      </c>
      <c r="G31" s="14">
        <v>6</v>
      </c>
      <c r="H31" s="15">
        <f t="shared" si="10"/>
        <v>33354</v>
      </c>
      <c r="I31" s="15">
        <f t="shared" si="0"/>
        <v>233466</v>
      </c>
      <c r="J31" s="15">
        <f t="shared" si="1"/>
        <v>49819</v>
      </c>
      <c r="K31" s="15">
        <f t="shared" si="11"/>
        <v>283285</v>
      </c>
      <c r="L31" s="15">
        <f t="shared" si="2"/>
        <v>23598</v>
      </c>
      <c r="M31" s="15">
        <f t="shared" si="3"/>
        <v>236</v>
      </c>
      <c r="N31" s="15">
        <f t="shared" si="4"/>
        <v>23598</v>
      </c>
      <c r="O31" s="15">
        <f t="shared" si="5"/>
        <v>9729</v>
      </c>
      <c r="P31" s="15">
        <f t="shared" si="12"/>
        <v>340446</v>
      </c>
      <c r="Q31" s="15">
        <f t="shared" si="6"/>
        <v>52528</v>
      </c>
      <c r="R31" s="15">
        <f t="shared" si="7"/>
        <v>42653</v>
      </c>
      <c r="S31" s="15">
        <f t="shared" si="8"/>
        <v>17510</v>
      </c>
      <c r="T31" s="15">
        <f t="shared" si="13"/>
        <v>453137</v>
      </c>
      <c r="U31" s="15">
        <f t="shared" si="9"/>
        <v>50196</v>
      </c>
      <c r="V31" s="15">
        <f t="shared" si="14"/>
        <v>503333</v>
      </c>
      <c r="W31" s="15">
        <f t="shared" si="15"/>
        <v>83889</v>
      </c>
      <c r="X31" s="15">
        <f t="shared" si="16"/>
        <v>20973</v>
      </c>
    </row>
    <row r="32" spans="1:24" x14ac:dyDescent="0.2">
      <c r="A32" s="1" t="s">
        <v>45</v>
      </c>
      <c r="B32" s="13"/>
      <c r="C32" s="13"/>
      <c r="D32" s="104"/>
      <c r="E32" s="74">
        <v>1</v>
      </c>
      <c r="F32" s="16">
        <v>5</v>
      </c>
      <c r="G32" s="17">
        <v>6</v>
      </c>
      <c r="H32" s="18">
        <f t="shared" si="10"/>
        <v>41688</v>
      </c>
      <c r="I32" s="18">
        <f t="shared" si="0"/>
        <v>291828</v>
      </c>
      <c r="J32" s="18">
        <f t="shared" si="1"/>
        <v>49819</v>
      </c>
      <c r="K32" s="18">
        <f t="shared" si="11"/>
        <v>341647</v>
      </c>
      <c r="L32" s="18">
        <f t="shared" si="2"/>
        <v>28460</v>
      </c>
      <c r="M32" s="18">
        <f t="shared" si="3"/>
        <v>285</v>
      </c>
      <c r="N32" s="18">
        <f t="shared" si="4"/>
        <v>28460</v>
      </c>
      <c r="O32" s="18">
        <f t="shared" si="5"/>
        <v>12161</v>
      </c>
      <c r="P32" s="18">
        <f t="shared" si="12"/>
        <v>411013</v>
      </c>
      <c r="Q32" s="18">
        <f t="shared" si="6"/>
        <v>52528</v>
      </c>
      <c r="R32" s="18">
        <f t="shared" si="7"/>
        <v>42653</v>
      </c>
      <c r="S32" s="18">
        <f t="shared" si="8"/>
        <v>17510</v>
      </c>
      <c r="T32" s="18">
        <f t="shared" si="13"/>
        <v>523704</v>
      </c>
      <c r="U32" s="18">
        <f t="shared" si="9"/>
        <v>62744</v>
      </c>
      <c r="V32" s="18">
        <f t="shared" si="14"/>
        <v>586448</v>
      </c>
      <c r="W32" s="18">
        <f t="shared" si="15"/>
        <v>97742</v>
      </c>
      <c r="X32" s="18">
        <f t="shared" si="16"/>
        <v>19549</v>
      </c>
    </row>
    <row r="33" spans="1:24" x14ac:dyDescent="0.2">
      <c r="A33" s="1" t="s">
        <v>61</v>
      </c>
      <c r="B33" s="13"/>
      <c r="C33" s="13"/>
      <c r="D33" s="104"/>
      <c r="E33" s="74">
        <v>1</v>
      </c>
      <c r="F33" s="16">
        <v>6</v>
      </c>
      <c r="G33" s="17">
        <v>6</v>
      </c>
      <c r="H33" s="18">
        <f t="shared" si="10"/>
        <v>50028</v>
      </c>
      <c r="I33" s="18">
        <f t="shared" si="0"/>
        <v>350196</v>
      </c>
      <c r="J33" s="18">
        <f t="shared" si="1"/>
        <v>49819</v>
      </c>
      <c r="K33" s="18">
        <f t="shared" si="11"/>
        <v>400015</v>
      </c>
      <c r="L33" s="18">
        <f t="shared" si="2"/>
        <v>33322</v>
      </c>
      <c r="M33" s="18">
        <f t="shared" si="3"/>
        <v>334</v>
      </c>
      <c r="N33" s="18">
        <f t="shared" si="4"/>
        <v>33322</v>
      </c>
      <c r="O33" s="18">
        <f t="shared" si="5"/>
        <v>14593</v>
      </c>
      <c r="P33" s="18">
        <f t="shared" si="12"/>
        <v>481586</v>
      </c>
      <c r="Q33" s="18">
        <f t="shared" si="6"/>
        <v>52528</v>
      </c>
      <c r="R33" s="18">
        <f t="shared" si="7"/>
        <v>42653</v>
      </c>
      <c r="S33" s="18">
        <f t="shared" si="8"/>
        <v>17510</v>
      </c>
      <c r="T33" s="18">
        <f t="shared" si="13"/>
        <v>594277</v>
      </c>
      <c r="U33" s="18">
        <f t="shared" si="9"/>
        <v>75293</v>
      </c>
      <c r="V33" s="18">
        <f t="shared" si="14"/>
        <v>669570</v>
      </c>
      <c r="W33" s="18">
        <f t="shared" si="15"/>
        <v>111595</v>
      </c>
      <c r="X33" s="18">
        <f t="shared" si="16"/>
        <v>18600</v>
      </c>
    </row>
    <row r="34" spans="1:24" x14ac:dyDescent="0.2">
      <c r="A34" s="1" t="s">
        <v>46</v>
      </c>
      <c r="B34" s="13"/>
      <c r="C34" s="13"/>
      <c r="D34" s="104"/>
      <c r="E34" s="74">
        <v>1</v>
      </c>
      <c r="F34" s="16">
        <v>7</v>
      </c>
      <c r="G34" s="17">
        <v>6</v>
      </c>
      <c r="H34" s="18">
        <f t="shared" si="10"/>
        <v>58368</v>
      </c>
      <c r="I34" s="18">
        <f t="shared" si="0"/>
        <v>408564</v>
      </c>
      <c r="J34" s="18">
        <f t="shared" si="1"/>
        <v>49819</v>
      </c>
      <c r="K34" s="18">
        <f t="shared" si="11"/>
        <v>458383</v>
      </c>
      <c r="L34" s="18">
        <f t="shared" si="2"/>
        <v>38184</v>
      </c>
      <c r="M34" s="18">
        <f t="shared" si="3"/>
        <v>382</v>
      </c>
      <c r="N34" s="18">
        <f t="shared" si="4"/>
        <v>38184</v>
      </c>
      <c r="O34" s="18">
        <f t="shared" si="5"/>
        <v>17025</v>
      </c>
      <c r="P34" s="18">
        <f t="shared" si="12"/>
        <v>552158</v>
      </c>
      <c r="Q34" s="18">
        <f t="shared" si="6"/>
        <v>52528</v>
      </c>
      <c r="R34" s="18">
        <f t="shared" si="7"/>
        <v>42653</v>
      </c>
      <c r="S34" s="18">
        <f t="shared" si="8"/>
        <v>17510</v>
      </c>
      <c r="T34" s="18">
        <f t="shared" si="13"/>
        <v>664849</v>
      </c>
      <c r="U34" s="18">
        <f t="shared" si="9"/>
        <v>87842</v>
      </c>
      <c r="V34" s="18">
        <f t="shared" si="14"/>
        <v>752691</v>
      </c>
      <c r="W34" s="18">
        <f t="shared" si="15"/>
        <v>125449</v>
      </c>
      <c r="X34" s="18">
        <f t="shared" si="16"/>
        <v>17922</v>
      </c>
    </row>
    <row r="35" spans="1:24" ht="15" thickBot="1" x14ac:dyDescent="0.25">
      <c r="B35" s="13"/>
      <c r="C35" s="13"/>
      <c r="D35" s="104"/>
      <c r="E35" s="75">
        <v>1</v>
      </c>
      <c r="F35" s="19">
        <v>8</v>
      </c>
      <c r="G35" s="20">
        <v>6</v>
      </c>
      <c r="H35" s="21">
        <f t="shared" si="10"/>
        <v>80046</v>
      </c>
      <c r="I35" s="21">
        <f t="shared" si="0"/>
        <v>480270</v>
      </c>
      <c r="J35" s="21">
        <f t="shared" si="1"/>
        <v>49819</v>
      </c>
      <c r="K35" s="21">
        <f t="shared" si="11"/>
        <v>530089</v>
      </c>
      <c r="L35" s="21">
        <f t="shared" si="2"/>
        <v>44157</v>
      </c>
      <c r="M35" s="21">
        <f t="shared" si="3"/>
        <v>442</v>
      </c>
      <c r="N35" s="21">
        <f t="shared" si="4"/>
        <v>44157</v>
      </c>
      <c r="O35" s="21">
        <f t="shared" si="5"/>
        <v>20013</v>
      </c>
      <c r="P35" s="21">
        <f t="shared" si="12"/>
        <v>638858</v>
      </c>
      <c r="Q35" s="21">
        <f t="shared" si="6"/>
        <v>52528</v>
      </c>
      <c r="R35" s="21">
        <f t="shared" si="7"/>
        <v>42653</v>
      </c>
      <c r="S35" s="21">
        <f t="shared" si="8"/>
        <v>17510</v>
      </c>
      <c r="T35" s="21">
        <f t="shared" si="13"/>
        <v>751549</v>
      </c>
      <c r="U35" s="21">
        <f t="shared" si="9"/>
        <v>103259</v>
      </c>
      <c r="V35" s="21">
        <f t="shared" si="14"/>
        <v>854808</v>
      </c>
      <c r="W35" s="21">
        <f t="shared" si="15"/>
        <v>142468</v>
      </c>
      <c r="X35" s="21">
        <f t="shared" si="16"/>
        <v>17809</v>
      </c>
    </row>
    <row r="36" spans="1:24" x14ac:dyDescent="0.2">
      <c r="B36" s="13"/>
      <c r="C36" s="13"/>
      <c r="D36" s="99"/>
      <c r="E36" s="76">
        <v>1</v>
      </c>
      <c r="F36" s="22">
        <v>4</v>
      </c>
      <c r="G36" s="22">
        <v>7</v>
      </c>
      <c r="H36" s="23">
        <f t="shared" si="10"/>
        <v>38913</v>
      </c>
      <c r="I36" s="23">
        <f t="shared" si="0"/>
        <v>272377</v>
      </c>
      <c r="J36" s="23">
        <f t="shared" si="1"/>
        <v>58123</v>
      </c>
      <c r="K36" s="23">
        <f t="shared" si="11"/>
        <v>330500</v>
      </c>
      <c r="L36" s="23">
        <f t="shared" si="2"/>
        <v>27531</v>
      </c>
      <c r="M36" s="23">
        <f t="shared" si="3"/>
        <v>276</v>
      </c>
      <c r="N36" s="23">
        <f t="shared" si="4"/>
        <v>27531</v>
      </c>
      <c r="O36" s="23">
        <f t="shared" si="5"/>
        <v>11350</v>
      </c>
      <c r="P36" s="23">
        <f t="shared" si="12"/>
        <v>397188</v>
      </c>
      <c r="Q36" s="23">
        <f t="shared" si="6"/>
        <v>52528</v>
      </c>
      <c r="R36" s="23">
        <f t="shared" si="7"/>
        <v>42653</v>
      </c>
      <c r="S36" s="23">
        <f t="shared" si="8"/>
        <v>17510</v>
      </c>
      <c r="T36" s="23">
        <f t="shared" si="13"/>
        <v>509879</v>
      </c>
      <c r="U36" s="23">
        <f t="shared" si="9"/>
        <v>58562</v>
      </c>
      <c r="V36" s="23">
        <f t="shared" si="14"/>
        <v>568441</v>
      </c>
      <c r="W36" s="23">
        <f t="shared" si="15"/>
        <v>81206</v>
      </c>
      <c r="X36" s="23">
        <f t="shared" si="16"/>
        <v>20302</v>
      </c>
    </row>
    <row r="37" spans="1:24" ht="15.75" x14ac:dyDescent="0.2">
      <c r="A37" s="55" t="s">
        <v>47</v>
      </c>
      <c r="B37" s="2" t="s">
        <v>56</v>
      </c>
      <c r="C37" s="13"/>
      <c r="D37" s="100"/>
      <c r="E37" s="77">
        <v>1</v>
      </c>
      <c r="F37" s="26">
        <v>5</v>
      </c>
      <c r="G37" s="26">
        <v>7</v>
      </c>
      <c r="H37" s="27">
        <f t="shared" si="10"/>
        <v>48636</v>
      </c>
      <c r="I37" s="27">
        <f t="shared" si="0"/>
        <v>340466</v>
      </c>
      <c r="J37" s="27">
        <f t="shared" si="1"/>
        <v>58123</v>
      </c>
      <c r="K37" s="27">
        <f t="shared" si="11"/>
        <v>398589</v>
      </c>
      <c r="L37" s="27">
        <f t="shared" si="2"/>
        <v>33203</v>
      </c>
      <c r="M37" s="27">
        <f t="shared" si="3"/>
        <v>333</v>
      </c>
      <c r="N37" s="27">
        <f t="shared" si="4"/>
        <v>33203</v>
      </c>
      <c r="O37" s="27">
        <f t="shared" si="5"/>
        <v>14188</v>
      </c>
      <c r="P37" s="27">
        <f t="shared" si="12"/>
        <v>479516</v>
      </c>
      <c r="Q37" s="27">
        <f t="shared" si="6"/>
        <v>52528</v>
      </c>
      <c r="R37" s="27">
        <f t="shared" si="7"/>
        <v>42653</v>
      </c>
      <c r="S37" s="27">
        <f t="shared" si="8"/>
        <v>17510</v>
      </c>
      <c r="T37" s="27">
        <f t="shared" si="13"/>
        <v>592207</v>
      </c>
      <c r="U37" s="27">
        <f t="shared" si="9"/>
        <v>73201</v>
      </c>
      <c r="V37" s="27">
        <f t="shared" si="14"/>
        <v>665408</v>
      </c>
      <c r="W37" s="27">
        <f t="shared" si="15"/>
        <v>95059</v>
      </c>
      <c r="X37" s="27">
        <f t="shared" si="16"/>
        <v>19012</v>
      </c>
    </row>
    <row r="38" spans="1:24" x14ac:dyDescent="0.2">
      <c r="B38" s="13"/>
      <c r="C38" s="13"/>
      <c r="D38" s="100"/>
      <c r="E38" s="77">
        <v>1</v>
      </c>
      <c r="F38" s="26">
        <v>6</v>
      </c>
      <c r="G38" s="26">
        <v>7</v>
      </c>
      <c r="H38" s="27">
        <f t="shared" si="10"/>
        <v>58366</v>
      </c>
      <c r="I38" s="27">
        <f t="shared" ref="I38:I69" si="17">ROUNDUP((+F38*$B$25*E38*G38+H38),0)</f>
        <v>408562</v>
      </c>
      <c r="J38" s="27">
        <f t="shared" ref="J38:J69" si="18">ROUNDUP((+G38*$B$19),0)</f>
        <v>58123</v>
      </c>
      <c r="K38" s="27">
        <f t="shared" si="11"/>
        <v>466685</v>
      </c>
      <c r="L38" s="27">
        <f t="shared" ref="L38:L69" si="19">ROUNDUP((+K38*$B$12),0)</f>
        <v>38875</v>
      </c>
      <c r="M38" s="27">
        <f t="shared" ref="M38:M69" si="20">ROUNDUP((+L38*$B$13),0)</f>
        <v>389</v>
      </c>
      <c r="N38" s="27">
        <f t="shared" ref="N38:N69" si="21">ROUNDUP((+K38*$B$14),0)</f>
        <v>38875</v>
      </c>
      <c r="O38" s="27">
        <f t="shared" ref="O38:O69" si="22">ROUNDUP((+I38*$B$15),0)</f>
        <v>17025</v>
      </c>
      <c r="P38" s="27">
        <f t="shared" si="12"/>
        <v>561849</v>
      </c>
      <c r="Q38" s="27">
        <f t="shared" ref="Q38:Q69" si="23">ROUNDUP((+IF(AND(G38&lt;&gt;0,G38&lt;=7),($B$17*$B$6*$B$10),IF(AND(G38&gt;=8,G38&lt;=14),$B$17*$B$7*$B$10,IF(AND(G38&gt;=15,G38&lt;=21),$B$17*$B$8*$B$10,IF(G38&gt;=22,$B$17*$B$9*$B$10,0))))*E38),0)</f>
        <v>52528</v>
      </c>
      <c r="R38" s="27">
        <f t="shared" ref="R38:R69" si="24">ROUNDUP(($B$17*$B$16),0)</f>
        <v>42653</v>
      </c>
      <c r="S38" s="27">
        <f t="shared" ref="S38:S69" si="25">ROUNDUP((+IF(AND(G38&lt;&gt;0,G38&lt;=7),($B$17*$B$6*$B$11),IF(AND(G38&gt;=8,G38&lt;=14),$B$17*$B$7*$B$11,IF(AND(G38&gt;=15,G38&lt;=21),$B$17*$B$8*$B$11,IF(G38&gt;=22,$B$17*$B$9*$B$11,0))))*E38),0)</f>
        <v>17510</v>
      </c>
      <c r="T38" s="27">
        <f t="shared" si="13"/>
        <v>674540</v>
      </c>
      <c r="U38" s="27">
        <f t="shared" ref="U38:U69" si="26">ROUNDUP((+I38*$B$21),0)</f>
        <v>87841</v>
      </c>
      <c r="V38" s="27">
        <f t="shared" si="14"/>
        <v>762381</v>
      </c>
      <c r="W38" s="27">
        <f t="shared" si="15"/>
        <v>108912</v>
      </c>
      <c r="X38" s="27">
        <f t="shared" si="16"/>
        <v>18152</v>
      </c>
    </row>
    <row r="39" spans="1:24" ht="15" x14ac:dyDescent="0.2">
      <c r="A39" s="56" t="s">
        <v>58</v>
      </c>
      <c r="B39" s="57" t="s">
        <v>59</v>
      </c>
      <c r="C39" s="13"/>
      <c r="D39" s="100"/>
      <c r="E39" s="77">
        <v>1</v>
      </c>
      <c r="F39" s="26">
        <v>7</v>
      </c>
      <c r="G39" s="26">
        <v>7</v>
      </c>
      <c r="H39" s="27">
        <f t="shared" si="10"/>
        <v>68096</v>
      </c>
      <c r="I39" s="27">
        <f t="shared" si="17"/>
        <v>476658</v>
      </c>
      <c r="J39" s="27">
        <f t="shared" si="18"/>
        <v>58123</v>
      </c>
      <c r="K39" s="27">
        <f t="shared" si="11"/>
        <v>534781</v>
      </c>
      <c r="L39" s="27">
        <f t="shared" si="19"/>
        <v>44548</v>
      </c>
      <c r="M39" s="27">
        <f t="shared" si="20"/>
        <v>446</v>
      </c>
      <c r="N39" s="27">
        <f t="shared" si="21"/>
        <v>44548</v>
      </c>
      <c r="O39" s="27">
        <f t="shared" si="22"/>
        <v>19863</v>
      </c>
      <c r="P39" s="27">
        <f t="shared" si="12"/>
        <v>644186</v>
      </c>
      <c r="Q39" s="27">
        <f t="shared" si="23"/>
        <v>52528</v>
      </c>
      <c r="R39" s="27">
        <f t="shared" si="24"/>
        <v>42653</v>
      </c>
      <c r="S39" s="27">
        <f t="shared" si="25"/>
        <v>17510</v>
      </c>
      <c r="T39" s="27">
        <f t="shared" si="13"/>
        <v>756877</v>
      </c>
      <c r="U39" s="27">
        <f t="shared" si="26"/>
        <v>102482</v>
      </c>
      <c r="V39" s="27">
        <f t="shared" si="14"/>
        <v>859359</v>
      </c>
      <c r="W39" s="27">
        <f t="shared" si="15"/>
        <v>122766</v>
      </c>
      <c r="X39" s="27">
        <f t="shared" si="16"/>
        <v>17538</v>
      </c>
    </row>
    <row r="40" spans="1:24" ht="15" thickBot="1" x14ac:dyDescent="0.25">
      <c r="B40" s="13"/>
      <c r="C40" s="13"/>
      <c r="D40" s="101"/>
      <c r="E40" s="78">
        <v>1</v>
      </c>
      <c r="F40" s="28">
        <v>8</v>
      </c>
      <c r="G40" s="28">
        <v>7</v>
      </c>
      <c r="H40" s="29">
        <f t="shared" si="10"/>
        <v>93387</v>
      </c>
      <c r="I40" s="29">
        <f t="shared" si="17"/>
        <v>560315</v>
      </c>
      <c r="J40" s="29">
        <f t="shared" si="18"/>
        <v>58123</v>
      </c>
      <c r="K40" s="29">
        <f t="shared" si="11"/>
        <v>618438</v>
      </c>
      <c r="L40" s="29">
        <f t="shared" si="19"/>
        <v>51516</v>
      </c>
      <c r="M40" s="29">
        <f t="shared" si="20"/>
        <v>516</v>
      </c>
      <c r="N40" s="29">
        <f t="shared" si="21"/>
        <v>51516</v>
      </c>
      <c r="O40" s="29">
        <f t="shared" si="22"/>
        <v>23349</v>
      </c>
      <c r="P40" s="29">
        <f t="shared" si="12"/>
        <v>745335</v>
      </c>
      <c r="Q40" s="29">
        <f t="shared" si="23"/>
        <v>52528</v>
      </c>
      <c r="R40" s="29">
        <f t="shared" si="24"/>
        <v>42653</v>
      </c>
      <c r="S40" s="29">
        <f t="shared" si="25"/>
        <v>17510</v>
      </c>
      <c r="T40" s="29">
        <f t="shared" si="13"/>
        <v>858026</v>
      </c>
      <c r="U40" s="29">
        <f t="shared" si="26"/>
        <v>120468</v>
      </c>
      <c r="V40" s="29">
        <f t="shared" si="14"/>
        <v>978494</v>
      </c>
      <c r="W40" s="29">
        <f t="shared" si="15"/>
        <v>139785</v>
      </c>
      <c r="X40" s="29">
        <f t="shared" si="16"/>
        <v>17474</v>
      </c>
    </row>
    <row r="41" spans="1:24" x14ac:dyDescent="0.2">
      <c r="A41" s="58" t="s">
        <v>48</v>
      </c>
      <c r="B41" s="13">
        <f>ROUNDUP((33352/6),0)</f>
        <v>5559</v>
      </c>
      <c r="C41" s="13"/>
      <c r="D41" s="90"/>
      <c r="E41" s="79">
        <v>1</v>
      </c>
      <c r="F41" s="31">
        <v>4</v>
      </c>
      <c r="G41" s="31">
        <v>8</v>
      </c>
      <c r="H41" s="32">
        <f t="shared" si="10"/>
        <v>44472</v>
      </c>
      <c r="I41" s="32">
        <f t="shared" si="17"/>
        <v>311288</v>
      </c>
      <c r="J41" s="32">
        <f t="shared" si="18"/>
        <v>66426</v>
      </c>
      <c r="K41" s="32">
        <f t="shared" si="11"/>
        <v>377714</v>
      </c>
      <c r="L41" s="32">
        <f t="shared" si="19"/>
        <v>31464</v>
      </c>
      <c r="M41" s="32">
        <f t="shared" si="20"/>
        <v>315</v>
      </c>
      <c r="N41" s="32">
        <f t="shared" si="21"/>
        <v>31464</v>
      </c>
      <c r="O41" s="32">
        <f t="shared" si="22"/>
        <v>12972</v>
      </c>
      <c r="P41" s="32">
        <f t="shared" si="12"/>
        <v>453929</v>
      </c>
      <c r="Q41" s="32">
        <f t="shared" si="23"/>
        <v>105055</v>
      </c>
      <c r="R41" s="32">
        <f t="shared" si="24"/>
        <v>42653</v>
      </c>
      <c r="S41" s="32">
        <f t="shared" si="25"/>
        <v>35019</v>
      </c>
      <c r="T41" s="32">
        <f t="shared" si="13"/>
        <v>636656</v>
      </c>
      <c r="U41" s="32">
        <f t="shared" si="26"/>
        <v>66927</v>
      </c>
      <c r="V41" s="32">
        <f t="shared" si="14"/>
        <v>703583</v>
      </c>
      <c r="W41" s="32">
        <f t="shared" si="15"/>
        <v>87948</v>
      </c>
      <c r="X41" s="32">
        <f t="shared" si="16"/>
        <v>21987</v>
      </c>
    </row>
    <row r="42" spans="1:24" x14ac:dyDescent="0.2">
      <c r="A42" s="58" t="s">
        <v>49</v>
      </c>
      <c r="B42" s="13">
        <f>ROUND((41690/6),0)</f>
        <v>6948</v>
      </c>
      <c r="C42" s="13"/>
      <c r="D42" s="91"/>
      <c r="E42" s="80">
        <v>1</v>
      </c>
      <c r="F42" s="34">
        <v>5</v>
      </c>
      <c r="G42" s="34">
        <v>8</v>
      </c>
      <c r="H42" s="35">
        <f t="shared" si="10"/>
        <v>55584</v>
      </c>
      <c r="I42" s="35">
        <f t="shared" si="17"/>
        <v>389104</v>
      </c>
      <c r="J42" s="35">
        <f t="shared" si="18"/>
        <v>66426</v>
      </c>
      <c r="K42" s="35">
        <f t="shared" si="11"/>
        <v>455530</v>
      </c>
      <c r="L42" s="35">
        <f t="shared" si="19"/>
        <v>37946</v>
      </c>
      <c r="M42" s="35">
        <f t="shared" si="20"/>
        <v>380</v>
      </c>
      <c r="N42" s="35">
        <f t="shared" si="21"/>
        <v>37946</v>
      </c>
      <c r="O42" s="35">
        <f t="shared" si="22"/>
        <v>16214</v>
      </c>
      <c r="P42" s="35">
        <f t="shared" si="12"/>
        <v>548016</v>
      </c>
      <c r="Q42" s="35">
        <f t="shared" si="23"/>
        <v>105055</v>
      </c>
      <c r="R42" s="35">
        <f t="shared" si="24"/>
        <v>42653</v>
      </c>
      <c r="S42" s="35">
        <f t="shared" si="25"/>
        <v>35019</v>
      </c>
      <c r="T42" s="35">
        <f t="shared" si="13"/>
        <v>730743</v>
      </c>
      <c r="U42" s="35">
        <f t="shared" si="26"/>
        <v>83658</v>
      </c>
      <c r="V42" s="35">
        <f t="shared" si="14"/>
        <v>814401</v>
      </c>
      <c r="W42" s="35">
        <f t="shared" si="15"/>
        <v>101801</v>
      </c>
      <c r="X42" s="35">
        <f t="shared" si="16"/>
        <v>20361</v>
      </c>
    </row>
    <row r="43" spans="1:24" x14ac:dyDescent="0.2">
      <c r="A43" s="58" t="s">
        <v>50</v>
      </c>
      <c r="B43" s="13">
        <f>ROUNDUP((50028/6),0)</f>
        <v>8338</v>
      </c>
      <c r="C43" s="13"/>
      <c r="D43" s="91"/>
      <c r="E43" s="80">
        <v>1</v>
      </c>
      <c r="F43" s="34">
        <v>6</v>
      </c>
      <c r="G43" s="34">
        <v>8</v>
      </c>
      <c r="H43" s="35">
        <f>ROUNDUP(IF(F43=4,$B$41*G43,IF(F43=5,$B$42*G43,IF(F43=6,$B$43*G43,IF(F43=7,$B$44*G43,IF(F43=8,$B$45*G43,0))))),0)</f>
        <v>66704</v>
      </c>
      <c r="I43" s="35">
        <f t="shared" si="17"/>
        <v>466928</v>
      </c>
      <c r="J43" s="35">
        <f t="shared" si="18"/>
        <v>66426</v>
      </c>
      <c r="K43" s="35">
        <f t="shared" si="11"/>
        <v>533354</v>
      </c>
      <c r="L43" s="35">
        <f t="shared" si="19"/>
        <v>44429</v>
      </c>
      <c r="M43" s="35">
        <f t="shared" si="20"/>
        <v>445</v>
      </c>
      <c r="N43" s="35">
        <f t="shared" si="21"/>
        <v>44429</v>
      </c>
      <c r="O43" s="35">
        <f t="shared" si="22"/>
        <v>19457</v>
      </c>
      <c r="P43" s="35">
        <f t="shared" si="12"/>
        <v>642114</v>
      </c>
      <c r="Q43" s="35">
        <f t="shared" si="23"/>
        <v>105055</v>
      </c>
      <c r="R43" s="35">
        <f t="shared" si="24"/>
        <v>42653</v>
      </c>
      <c r="S43" s="35">
        <f t="shared" si="25"/>
        <v>35019</v>
      </c>
      <c r="T43" s="35">
        <f t="shared" si="13"/>
        <v>824841</v>
      </c>
      <c r="U43" s="35">
        <f t="shared" si="26"/>
        <v>100390</v>
      </c>
      <c r="V43" s="35">
        <f t="shared" si="14"/>
        <v>925231</v>
      </c>
      <c r="W43" s="35">
        <f t="shared" si="15"/>
        <v>115654</v>
      </c>
      <c r="X43" s="35">
        <f t="shared" si="16"/>
        <v>19276</v>
      </c>
    </row>
    <row r="44" spans="1:24" x14ac:dyDescent="0.2">
      <c r="A44" s="58" t="s">
        <v>51</v>
      </c>
      <c r="B44" s="13">
        <f>ROUNDUP((58366/6),0)</f>
        <v>9728</v>
      </c>
      <c r="C44" s="13"/>
      <c r="D44" s="91"/>
      <c r="E44" s="80">
        <v>1</v>
      </c>
      <c r="F44" s="34">
        <v>7</v>
      </c>
      <c r="G44" s="34">
        <v>8</v>
      </c>
      <c r="H44" s="35">
        <f t="shared" si="10"/>
        <v>77824</v>
      </c>
      <c r="I44" s="35">
        <f t="shared" si="17"/>
        <v>544752</v>
      </c>
      <c r="J44" s="35">
        <f t="shared" si="18"/>
        <v>66426</v>
      </c>
      <c r="K44" s="35">
        <f t="shared" si="11"/>
        <v>611178</v>
      </c>
      <c r="L44" s="35">
        <f t="shared" si="19"/>
        <v>50912</v>
      </c>
      <c r="M44" s="35">
        <f t="shared" si="20"/>
        <v>510</v>
      </c>
      <c r="N44" s="35">
        <f t="shared" si="21"/>
        <v>50912</v>
      </c>
      <c r="O44" s="35">
        <f t="shared" si="22"/>
        <v>22700</v>
      </c>
      <c r="P44" s="35">
        <f t="shared" si="12"/>
        <v>736212</v>
      </c>
      <c r="Q44" s="35">
        <f t="shared" si="23"/>
        <v>105055</v>
      </c>
      <c r="R44" s="35">
        <f t="shared" si="24"/>
        <v>42653</v>
      </c>
      <c r="S44" s="35">
        <f t="shared" si="25"/>
        <v>35019</v>
      </c>
      <c r="T44" s="35">
        <f t="shared" si="13"/>
        <v>918939</v>
      </c>
      <c r="U44" s="35">
        <f t="shared" si="26"/>
        <v>117122</v>
      </c>
      <c r="V44" s="35">
        <f t="shared" si="14"/>
        <v>1036061</v>
      </c>
      <c r="W44" s="35">
        <f t="shared" si="15"/>
        <v>129508</v>
      </c>
      <c r="X44" s="35">
        <f t="shared" si="16"/>
        <v>18502</v>
      </c>
    </row>
    <row r="45" spans="1:24" ht="15" thickBot="1" x14ac:dyDescent="0.25">
      <c r="A45" s="58" t="s">
        <v>52</v>
      </c>
      <c r="B45" s="13">
        <f>ROUNDUP((66704/5),0)</f>
        <v>13341</v>
      </c>
      <c r="C45" s="13"/>
      <c r="D45" s="92"/>
      <c r="E45" s="81">
        <v>1</v>
      </c>
      <c r="F45" s="37">
        <v>8</v>
      </c>
      <c r="G45" s="37">
        <v>8</v>
      </c>
      <c r="H45" s="38">
        <f t="shared" si="10"/>
        <v>106728</v>
      </c>
      <c r="I45" s="38">
        <f t="shared" si="17"/>
        <v>640360</v>
      </c>
      <c r="J45" s="38">
        <f t="shared" si="18"/>
        <v>66426</v>
      </c>
      <c r="K45" s="38">
        <f t="shared" si="11"/>
        <v>706786</v>
      </c>
      <c r="L45" s="38">
        <f t="shared" si="19"/>
        <v>58876</v>
      </c>
      <c r="M45" s="38">
        <f t="shared" si="20"/>
        <v>589</v>
      </c>
      <c r="N45" s="38">
        <f t="shared" si="21"/>
        <v>58876</v>
      </c>
      <c r="O45" s="38">
        <f t="shared" si="22"/>
        <v>26684</v>
      </c>
      <c r="P45" s="38">
        <f t="shared" si="12"/>
        <v>851811</v>
      </c>
      <c r="Q45" s="38">
        <f t="shared" si="23"/>
        <v>105055</v>
      </c>
      <c r="R45" s="38">
        <f t="shared" si="24"/>
        <v>42653</v>
      </c>
      <c r="S45" s="38">
        <f t="shared" si="25"/>
        <v>35019</v>
      </c>
      <c r="T45" s="38">
        <f t="shared" si="13"/>
        <v>1034538</v>
      </c>
      <c r="U45" s="38">
        <f t="shared" si="26"/>
        <v>137678</v>
      </c>
      <c r="V45" s="38">
        <f t="shared" si="14"/>
        <v>1172216</v>
      </c>
      <c r="W45" s="38">
        <f t="shared" si="15"/>
        <v>146527</v>
      </c>
      <c r="X45" s="38">
        <f t="shared" si="16"/>
        <v>18316</v>
      </c>
    </row>
    <row r="46" spans="1:24" x14ac:dyDescent="0.2">
      <c r="B46" s="13"/>
      <c r="C46" s="13"/>
      <c r="D46" s="93"/>
      <c r="E46" s="82">
        <v>1</v>
      </c>
      <c r="F46" s="40">
        <v>4</v>
      </c>
      <c r="G46" s="40">
        <v>9</v>
      </c>
      <c r="H46" s="41">
        <f t="shared" si="10"/>
        <v>50031</v>
      </c>
      <c r="I46" s="41">
        <f t="shared" si="17"/>
        <v>350199</v>
      </c>
      <c r="J46" s="41">
        <f t="shared" si="18"/>
        <v>74729</v>
      </c>
      <c r="K46" s="41">
        <f t="shared" si="11"/>
        <v>424928</v>
      </c>
      <c r="L46" s="41">
        <f t="shared" si="19"/>
        <v>35397</v>
      </c>
      <c r="M46" s="41">
        <f t="shared" si="20"/>
        <v>354</v>
      </c>
      <c r="N46" s="41">
        <f t="shared" si="21"/>
        <v>35397</v>
      </c>
      <c r="O46" s="41">
        <f t="shared" si="22"/>
        <v>14593</v>
      </c>
      <c r="P46" s="41">
        <f t="shared" si="12"/>
        <v>510669</v>
      </c>
      <c r="Q46" s="41">
        <f t="shared" si="23"/>
        <v>105055</v>
      </c>
      <c r="R46" s="41">
        <f t="shared" si="24"/>
        <v>42653</v>
      </c>
      <c r="S46" s="41">
        <f t="shared" si="25"/>
        <v>35019</v>
      </c>
      <c r="T46" s="41">
        <f t="shared" si="13"/>
        <v>693396</v>
      </c>
      <c r="U46" s="41">
        <f t="shared" si="26"/>
        <v>75293</v>
      </c>
      <c r="V46" s="41">
        <f t="shared" si="14"/>
        <v>768689</v>
      </c>
      <c r="W46" s="41">
        <f t="shared" si="15"/>
        <v>85410</v>
      </c>
      <c r="X46" s="41">
        <f t="shared" si="16"/>
        <v>21353</v>
      </c>
    </row>
    <row r="47" spans="1:24" x14ac:dyDescent="0.2">
      <c r="B47" s="13"/>
      <c r="C47" s="13"/>
      <c r="D47" s="94"/>
      <c r="E47" s="83">
        <v>1</v>
      </c>
      <c r="F47" s="42">
        <v>5</v>
      </c>
      <c r="G47" s="42">
        <v>9</v>
      </c>
      <c r="H47" s="43">
        <f t="shared" si="10"/>
        <v>62532</v>
      </c>
      <c r="I47" s="43">
        <f t="shared" si="17"/>
        <v>437742</v>
      </c>
      <c r="J47" s="43">
        <f t="shared" si="18"/>
        <v>74729</v>
      </c>
      <c r="K47" s="43">
        <f t="shared" si="11"/>
        <v>512471</v>
      </c>
      <c r="L47" s="43">
        <f t="shared" si="19"/>
        <v>42689</v>
      </c>
      <c r="M47" s="43">
        <f t="shared" si="20"/>
        <v>427</v>
      </c>
      <c r="N47" s="43">
        <f t="shared" si="21"/>
        <v>42689</v>
      </c>
      <c r="O47" s="43">
        <f t="shared" si="22"/>
        <v>18241</v>
      </c>
      <c r="P47" s="43">
        <f t="shared" si="12"/>
        <v>616517</v>
      </c>
      <c r="Q47" s="43">
        <f t="shared" si="23"/>
        <v>105055</v>
      </c>
      <c r="R47" s="43">
        <f t="shared" si="24"/>
        <v>42653</v>
      </c>
      <c r="S47" s="43">
        <f t="shared" si="25"/>
        <v>35019</v>
      </c>
      <c r="T47" s="43">
        <f t="shared" si="13"/>
        <v>799244</v>
      </c>
      <c r="U47" s="43">
        <f t="shared" si="26"/>
        <v>94115</v>
      </c>
      <c r="V47" s="43">
        <f t="shared" si="14"/>
        <v>893359</v>
      </c>
      <c r="W47" s="43">
        <f t="shared" si="15"/>
        <v>99263</v>
      </c>
      <c r="X47" s="43">
        <f t="shared" si="16"/>
        <v>19853</v>
      </c>
    </row>
    <row r="48" spans="1:24" ht="15" x14ac:dyDescent="0.2">
      <c r="A48" s="59"/>
      <c r="B48" s="59"/>
      <c r="C48" s="13"/>
      <c r="D48" s="94"/>
      <c r="E48" s="83">
        <v>1</v>
      </c>
      <c r="F48" s="42">
        <v>6</v>
      </c>
      <c r="G48" s="42">
        <v>9</v>
      </c>
      <c r="H48" s="43">
        <f t="shared" si="10"/>
        <v>75042</v>
      </c>
      <c r="I48" s="43">
        <f t="shared" si="17"/>
        <v>525294</v>
      </c>
      <c r="J48" s="43">
        <f t="shared" si="18"/>
        <v>74729</v>
      </c>
      <c r="K48" s="43">
        <f t="shared" si="11"/>
        <v>600023</v>
      </c>
      <c r="L48" s="43">
        <f t="shared" si="19"/>
        <v>49982</v>
      </c>
      <c r="M48" s="43">
        <f t="shared" si="20"/>
        <v>500</v>
      </c>
      <c r="N48" s="43">
        <f t="shared" si="21"/>
        <v>49982</v>
      </c>
      <c r="O48" s="43">
        <f t="shared" si="22"/>
        <v>21890</v>
      </c>
      <c r="P48" s="43">
        <f t="shared" si="12"/>
        <v>722377</v>
      </c>
      <c r="Q48" s="43">
        <f t="shared" si="23"/>
        <v>105055</v>
      </c>
      <c r="R48" s="43">
        <f t="shared" si="24"/>
        <v>42653</v>
      </c>
      <c r="S48" s="43">
        <f t="shared" si="25"/>
        <v>35019</v>
      </c>
      <c r="T48" s="43">
        <f t="shared" si="13"/>
        <v>905104</v>
      </c>
      <c r="U48" s="43">
        <f t="shared" si="26"/>
        <v>112939</v>
      </c>
      <c r="V48" s="43">
        <f t="shared" si="14"/>
        <v>1018043</v>
      </c>
      <c r="W48" s="43">
        <f t="shared" si="15"/>
        <v>113116</v>
      </c>
      <c r="X48" s="43">
        <f t="shared" si="16"/>
        <v>18853</v>
      </c>
    </row>
    <row r="49" spans="1:24" x14ac:dyDescent="0.2">
      <c r="A49" s="60"/>
      <c r="B49" s="61"/>
      <c r="C49" s="13"/>
      <c r="D49" s="94"/>
      <c r="E49" s="83">
        <v>1</v>
      </c>
      <c r="F49" s="42">
        <v>7</v>
      </c>
      <c r="G49" s="42">
        <v>9</v>
      </c>
      <c r="H49" s="43">
        <f t="shared" si="10"/>
        <v>87552</v>
      </c>
      <c r="I49" s="43">
        <f t="shared" si="17"/>
        <v>612846</v>
      </c>
      <c r="J49" s="43">
        <f t="shared" si="18"/>
        <v>74729</v>
      </c>
      <c r="K49" s="43">
        <f t="shared" si="11"/>
        <v>687575</v>
      </c>
      <c r="L49" s="43">
        <f t="shared" si="19"/>
        <v>57275</v>
      </c>
      <c r="M49" s="43">
        <f t="shared" si="20"/>
        <v>573</v>
      </c>
      <c r="N49" s="43">
        <f t="shared" si="21"/>
        <v>57275</v>
      </c>
      <c r="O49" s="43">
        <f t="shared" si="22"/>
        <v>25538</v>
      </c>
      <c r="P49" s="43">
        <f t="shared" si="12"/>
        <v>828236</v>
      </c>
      <c r="Q49" s="43">
        <f t="shared" si="23"/>
        <v>105055</v>
      </c>
      <c r="R49" s="43">
        <f t="shared" si="24"/>
        <v>42653</v>
      </c>
      <c r="S49" s="43">
        <f t="shared" si="25"/>
        <v>35019</v>
      </c>
      <c r="T49" s="43">
        <f t="shared" si="13"/>
        <v>1010963</v>
      </c>
      <c r="U49" s="43">
        <f t="shared" si="26"/>
        <v>131762</v>
      </c>
      <c r="V49" s="43">
        <f t="shared" si="14"/>
        <v>1142725</v>
      </c>
      <c r="W49" s="43">
        <f t="shared" si="15"/>
        <v>126970</v>
      </c>
      <c r="X49" s="43">
        <f t="shared" si="16"/>
        <v>18139</v>
      </c>
    </row>
    <row r="50" spans="1:24" ht="15.75" thickBot="1" x14ac:dyDescent="0.25">
      <c r="A50" s="62"/>
      <c r="B50" s="63"/>
      <c r="C50" s="13"/>
      <c r="D50" s="95"/>
      <c r="E50" s="84">
        <v>1</v>
      </c>
      <c r="F50" s="46">
        <v>8</v>
      </c>
      <c r="G50" s="46">
        <v>9</v>
      </c>
      <c r="H50" s="47">
        <f t="shared" si="10"/>
        <v>120069</v>
      </c>
      <c r="I50" s="47">
        <f t="shared" si="17"/>
        <v>720405</v>
      </c>
      <c r="J50" s="47">
        <f t="shared" si="18"/>
        <v>74729</v>
      </c>
      <c r="K50" s="47">
        <f t="shared" si="11"/>
        <v>795134</v>
      </c>
      <c r="L50" s="47">
        <f t="shared" si="19"/>
        <v>66235</v>
      </c>
      <c r="M50" s="47">
        <f t="shared" si="20"/>
        <v>663</v>
      </c>
      <c r="N50" s="47">
        <f t="shared" si="21"/>
        <v>66235</v>
      </c>
      <c r="O50" s="47">
        <f t="shared" si="22"/>
        <v>30020</v>
      </c>
      <c r="P50" s="47">
        <f t="shared" si="12"/>
        <v>958287</v>
      </c>
      <c r="Q50" s="47">
        <f t="shared" si="23"/>
        <v>105055</v>
      </c>
      <c r="R50" s="47">
        <f t="shared" si="24"/>
        <v>42653</v>
      </c>
      <c r="S50" s="47">
        <f t="shared" si="25"/>
        <v>35019</v>
      </c>
      <c r="T50" s="47">
        <f t="shared" si="13"/>
        <v>1141014</v>
      </c>
      <c r="U50" s="47">
        <f t="shared" si="26"/>
        <v>154888</v>
      </c>
      <c r="V50" s="47">
        <f t="shared" si="14"/>
        <v>1295902</v>
      </c>
      <c r="W50" s="47">
        <f t="shared" si="15"/>
        <v>143990</v>
      </c>
      <c r="X50" s="47">
        <f t="shared" si="16"/>
        <v>17999</v>
      </c>
    </row>
    <row r="51" spans="1:24" x14ac:dyDescent="0.2">
      <c r="A51" s="64"/>
      <c r="B51" s="65"/>
      <c r="C51" s="13"/>
      <c r="D51" s="96"/>
      <c r="E51" s="85">
        <v>1</v>
      </c>
      <c r="F51" s="48">
        <v>4</v>
      </c>
      <c r="G51" s="48">
        <v>10</v>
      </c>
      <c r="H51" s="49">
        <f t="shared" si="10"/>
        <v>55590</v>
      </c>
      <c r="I51" s="49">
        <f t="shared" si="17"/>
        <v>389110</v>
      </c>
      <c r="J51" s="49">
        <f t="shared" si="18"/>
        <v>83032</v>
      </c>
      <c r="K51" s="49">
        <f t="shared" si="11"/>
        <v>472142</v>
      </c>
      <c r="L51" s="49">
        <f t="shared" si="19"/>
        <v>39330</v>
      </c>
      <c r="M51" s="49">
        <f t="shared" si="20"/>
        <v>394</v>
      </c>
      <c r="N51" s="49">
        <f t="shared" si="21"/>
        <v>39330</v>
      </c>
      <c r="O51" s="49">
        <f t="shared" si="22"/>
        <v>16215</v>
      </c>
      <c r="P51" s="49">
        <f t="shared" si="12"/>
        <v>567411</v>
      </c>
      <c r="Q51" s="49">
        <f t="shared" si="23"/>
        <v>105055</v>
      </c>
      <c r="R51" s="49">
        <f t="shared" si="24"/>
        <v>42653</v>
      </c>
      <c r="S51" s="49">
        <f t="shared" si="25"/>
        <v>35019</v>
      </c>
      <c r="T51" s="49">
        <f t="shared" si="13"/>
        <v>750138</v>
      </c>
      <c r="U51" s="49">
        <f t="shared" si="26"/>
        <v>83659</v>
      </c>
      <c r="V51" s="49">
        <f t="shared" si="14"/>
        <v>833797</v>
      </c>
      <c r="W51" s="49">
        <f t="shared" si="15"/>
        <v>83380</v>
      </c>
      <c r="X51" s="49">
        <f t="shared" si="16"/>
        <v>20845</v>
      </c>
    </row>
    <row r="52" spans="1:24" x14ac:dyDescent="0.2">
      <c r="A52" s="64"/>
      <c r="B52" s="65"/>
      <c r="C52" s="13"/>
      <c r="D52" s="97"/>
      <c r="E52" s="86">
        <v>1</v>
      </c>
      <c r="F52" s="50">
        <v>5</v>
      </c>
      <c r="G52" s="50">
        <v>10</v>
      </c>
      <c r="H52" s="51">
        <f t="shared" si="10"/>
        <v>69480</v>
      </c>
      <c r="I52" s="51">
        <f t="shared" si="17"/>
        <v>486380</v>
      </c>
      <c r="J52" s="51">
        <f t="shared" si="18"/>
        <v>83032</v>
      </c>
      <c r="K52" s="51">
        <f t="shared" si="11"/>
        <v>569412</v>
      </c>
      <c r="L52" s="51">
        <f t="shared" si="19"/>
        <v>47433</v>
      </c>
      <c r="M52" s="51">
        <f t="shared" si="20"/>
        <v>475</v>
      </c>
      <c r="N52" s="51">
        <f t="shared" si="21"/>
        <v>47433</v>
      </c>
      <c r="O52" s="51">
        <f t="shared" si="22"/>
        <v>20268</v>
      </c>
      <c r="P52" s="51">
        <f t="shared" si="12"/>
        <v>685021</v>
      </c>
      <c r="Q52" s="51">
        <f t="shared" si="23"/>
        <v>105055</v>
      </c>
      <c r="R52" s="51">
        <f t="shared" si="24"/>
        <v>42653</v>
      </c>
      <c r="S52" s="51">
        <f t="shared" si="25"/>
        <v>35019</v>
      </c>
      <c r="T52" s="51">
        <f t="shared" si="13"/>
        <v>867748</v>
      </c>
      <c r="U52" s="51">
        <f t="shared" si="26"/>
        <v>104572</v>
      </c>
      <c r="V52" s="51">
        <f t="shared" si="14"/>
        <v>972320</v>
      </c>
      <c r="W52" s="51">
        <f t="shared" si="15"/>
        <v>97232</v>
      </c>
      <c r="X52" s="51">
        <f t="shared" si="16"/>
        <v>19447</v>
      </c>
    </row>
    <row r="53" spans="1:24" x14ac:dyDescent="0.2">
      <c r="A53" s="64"/>
      <c r="B53" s="65"/>
      <c r="C53" s="13"/>
      <c r="D53" s="97"/>
      <c r="E53" s="86">
        <v>1</v>
      </c>
      <c r="F53" s="50">
        <v>6</v>
      </c>
      <c r="G53" s="50">
        <v>10</v>
      </c>
      <c r="H53" s="51">
        <f t="shared" si="10"/>
        <v>83380</v>
      </c>
      <c r="I53" s="51">
        <f t="shared" si="17"/>
        <v>583660</v>
      </c>
      <c r="J53" s="51">
        <f t="shared" si="18"/>
        <v>83032</v>
      </c>
      <c r="K53" s="51">
        <f t="shared" si="11"/>
        <v>666692</v>
      </c>
      <c r="L53" s="51">
        <f t="shared" si="19"/>
        <v>55536</v>
      </c>
      <c r="M53" s="51">
        <f t="shared" si="20"/>
        <v>556</v>
      </c>
      <c r="N53" s="51">
        <f t="shared" si="21"/>
        <v>55536</v>
      </c>
      <c r="O53" s="51">
        <f t="shared" si="22"/>
        <v>24322</v>
      </c>
      <c r="P53" s="51">
        <f t="shared" si="12"/>
        <v>802642</v>
      </c>
      <c r="Q53" s="51">
        <f t="shared" si="23"/>
        <v>105055</v>
      </c>
      <c r="R53" s="51">
        <f t="shared" si="24"/>
        <v>42653</v>
      </c>
      <c r="S53" s="51">
        <f t="shared" si="25"/>
        <v>35019</v>
      </c>
      <c r="T53" s="51">
        <f t="shared" si="13"/>
        <v>985369</v>
      </c>
      <c r="U53" s="51">
        <f t="shared" si="26"/>
        <v>125487</v>
      </c>
      <c r="V53" s="51">
        <f t="shared" si="14"/>
        <v>1110856</v>
      </c>
      <c r="W53" s="51">
        <f t="shared" si="15"/>
        <v>111086</v>
      </c>
      <c r="X53" s="51">
        <f t="shared" si="16"/>
        <v>18515</v>
      </c>
    </row>
    <row r="54" spans="1:24" x14ac:dyDescent="0.2">
      <c r="A54" s="64"/>
      <c r="B54" s="65"/>
      <c r="C54" s="13"/>
      <c r="D54" s="97"/>
      <c r="E54" s="86">
        <v>1</v>
      </c>
      <c r="F54" s="50">
        <v>7</v>
      </c>
      <c r="G54" s="50">
        <v>10</v>
      </c>
      <c r="H54" s="51">
        <f t="shared" si="10"/>
        <v>97280</v>
      </c>
      <c r="I54" s="51">
        <f t="shared" si="17"/>
        <v>680940</v>
      </c>
      <c r="J54" s="51">
        <f t="shared" si="18"/>
        <v>83032</v>
      </c>
      <c r="K54" s="51">
        <f t="shared" si="11"/>
        <v>763972</v>
      </c>
      <c r="L54" s="51">
        <f t="shared" si="19"/>
        <v>63639</v>
      </c>
      <c r="M54" s="51">
        <f t="shared" si="20"/>
        <v>637</v>
      </c>
      <c r="N54" s="51">
        <f t="shared" si="21"/>
        <v>63639</v>
      </c>
      <c r="O54" s="51">
        <f t="shared" si="22"/>
        <v>28375</v>
      </c>
      <c r="P54" s="51">
        <f t="shared" si="12"/>
        <v>920262</v>
      </c>
      <c r="Q54" s="51">
        <f t="shared" si="23"/>
        <v>105055</v>
      </c>
      <c r="R54" s="51">
        <f t="shared" si="24"/>
        <v>42653</v>
      </c>
      <c r="S54" s="51">
        <f t="shared" si="25"/>
        <v>35019</v>
      </c>
      <c r="T54" s="51">
        <f t="shared" si="13"/>
        <v>1102989</v>
      </c>
      <c r="U54" s="51">
        <f t="shared" si="26"/>
        <v>146403</v>
      </c>
      <c r="V54" s="51">
        <f t="shared" si="14"/>
        <v>1249392</v>
      </c>
      <c r="W54" s="51">
        <f t="shared" si="15"/>
        <v>124940</v>
      </c>
      <c r="X54" s="51">
        <f t="shared" si="16"/>
        <v>17849</v>
      </c>
    </row>
    <row r="55" spans="1:24" ht="15" thickBot="1" x14ac:dyDescent="0.25">
      <c r="A55" s="64"/>
      <c r="B55" s="65"/>
      <c r="C55" s="13"/>
      <c r="D55" s="98"/>
      <c r="E55" s="87">
        <v>1</v>
      </c>
      <c r="F55" s="53">
        <v>8</v>
      </c>
      <c r="G55" s="53">
        <v>10</v>
      </c>
      <c r="H55" s="54">
        <f t="shared" si="10"/>
        <v>133410</v>
      </c>
      <c r="I55" s="54">
        <f t="shared" si="17"/>
        <v>800450</v>
      </c>
      <c r="J55" s="54">
        <f t="shared" si="18"/>
        <v>83032</v>
      </c>
      <c r="K55" s="54">
        <f t="shared" si="11"/>
        <v>883482</v>
      </c>
      <c r="L55" s="54">
        <f t="shared" si="19"/>
        <v>73595</v>
      </c>
      <c r="M55" s="54">
        <f t="shared" si="20"/>
        <v>736</v>
      </c>
      <c r="N55" s="54">
        <f t="shared" si="21"/>
        <v>73595</v>
      </c>
      <c r="O55" s="54">
        <f t="shared" si="22"/>
        <v>33355</v>
      </c>
      <c r="P55" s="54">
        <f t="shared" si="12"/>
        <v>1064763</v>
      </c>
      <c r="Q55" s="54">
        <f t="shared" si="23"/>
        <v>105055</v>
      </c>
      <c r="R55" s="54">
        <f t="shared" si="24"/>
        <v>42653</v>
      </c>
      <c r="S55" s="54">
        <f t="shared" si="25"/>
        <v>35019</v>
      </c>
      <c r="T55" s="54">
        <f t="shared" si="13"/>
        <v>1247490</v>
      </c>
      <c r="U55" s="54">
        <f t="shared" si="26"/>
        <v>172097</v>
      </c>
      <c r="V55" s="54">
        <f t="shared" si="14"/>
        <v>1419587</v>
      </c>
      <c r="W55" s="54">
        <f t="shared" si="15"/>
        <v>141959</v>
      </c>
      <c r="X55" s="54">
        <f t="shared" si="16"/>
        <v>17745</v>
      </c>
    </row>
    <row r="56" spans="1:24" ht="15" x14ac:dyDescent="0.2">
      <c r="A56" s="64"/>
      <c r="B56" s="65"/>
      <c r="C56" s="13"/>
      <c r="D56" s="66" t="s">
        <v>53</v>
      </c>
      <c r="E56" s="73">
        <v>1</v>
      </c>
      <c r="F56" s="14">
        <v>4</v>
      </c>
      <c r="G56" s="14">
        <v>11</v>
      </c>
      <c r="H56" s="15">
        <f t="shared" si="10"/>
        <v>61149</v>
      </c>
      <c r="I56" s="15">
        <f t="shared" si="17"/>
        <v>428021</v>
      </c>
      <c r="J56" s="15">
        <f t="shared" si="18"/>
        <v>91335</v>
      </c>
      <c r="K56" s="15">
        <f t="shared" si="11"/>
        <v>519356</v>
      </c>
      <c r="L56" s="15">
        <f t="shared" si="19"/>
        <v>43263</v>
      </c>
      <c r="M56" s="15">
        <f t="shared" si="20"/>
        <v>433</v>
      </c>
      <c r="N56" s="15">
        <f t="shared" si="21"/>
        <v>43263</v>
      </c>
      <c r="O56" s="15">
        <f t="shared" si="22"/>
        <v>17836</v>
      </c>
      <c r="P56" s="15">
        <f t="shared" si="12"/>
        <v>624151</v>
      </c>
      <c r="Q56" s="15">
        <f t="shared" si="23"/>
        <v>105055</v>
      </c>
      <c r="R56" s="15">
        <f t="shared" si="24"/>
        <v>42653</v>
      </c>
      <c r="S56" s="15">
        <f t="shared" si="25"/>
        <v>35019</v>
      </c>
      <c r="T56" s="15">
        <f t="shared" si="13"/>
        <v>806878</v>
      </c>
      <c r="U56" s="15">
        <f t="shared" si="26"/>
        <v>92025</v>
      </c>
      <c r="V56" s="15">
        <f t="shared" si="14"/>
        <v>898903</v>
      </c>
      <c r="W56" s="15">
        <f t="shared" si="15"/>
        <v>81719</v>
      </c>
      <c r="X56" s="15">
        <f t="shared" si="16"/>
        <v>20430</v>
      </c>
    </row>
    <row r="57" spans="1:24" ht="15" x14ac:dyDescent="0.2">
      <c r="A57" s="64"/>
      <c r="B57" s="65"/>
      <c r="C57" s="13"/>
      <c r="D57" s="67"/>
      <c r="E57" s="74">
        <v>1</v>
      </c>
      <c r="F57" s="16">
        <v>5</v>
      </c>
      <c r="G57" s="17">
        <v>11</v>
      </c>
      <c r="H57" s="18">
        <f t="shared" si="10"/>
        <v>76428</v>
      </c>
      <c r="I57" s="18">
        <f t="shared" si="17"/>
        <v>535018</v>
      </c>
      <c r="J57" s="18">
        <f t="shared" si="18"/>
        <v>91335</v>
      </c>
      <c r="K57" s="18">
        <f t="shared" si="11"/>
        <v>626353</v>
      </c>
      <c r="L57" s="18">
        <f t="shared" si="19"/>
        <v>52176</v>
      </c>
      <c r="M57" s="18">
        <f t="shared" si="20"/>
        <v>522</v>
      </c>
      <c r="N57" s="18">
        <f t="shared" si="21"/>
        <v>52176</v>
      </c>
      <c r="O57" s="18">
        <f t="shared" si="22"/>
        <v>22295</v>
      </c>
      <c r="P57" s="18">
        <f t="shared" si="12"/>
        <v>753522</v>
      </c>
      <c r="Q57" s="18">
        <f t="shared" si="23"/>
        <v>105055</v>
      </c>
      <c r="R57" s="18">
        <f t="shared" si="24"/>
        <v>42653</v>
      </c>
      <c r="S57" s="18">
        <f t="shared" si="25"/>
        <v>35019</v>
      </c>
      <c r="T57" s="18">
        <f t="shared" si="13"/>
        <v>936249</v>
      </c>
      <c r="U57" s="18">
        <f t="shared" si="26"/>
        <v>115029</v>
      </c>
      <c r="V57" s="18">
        <f t="shared" si="14"/>
        <v>1051278</v>
      </c>
      <c r="W57" s="18">
        <f t="shared" si="15"/>
        <v>95571</v>
      </c>
      <c r="X57" s="18">
        <f t="shared" si="16"/>
        <v>19115</v>
      </c>
    </row>
    <row r="58" spans="1:24" ht="15" x14ac:dyDescent="0.2">
      <c r="A58" s="64"/>
      <c r="B58" s="65"/>
      <c r="C58" s="13"/>
      <c r="D58" s="67"/>
      <c r="E58" s="74">
        <v>1</v>
      </c>
      <c r="F58" s="16">
        <v>6</v>
      </c>
      <c r="G58" s="17">
        <v>11</v>
      </c>
      <c r="H58" s="18">
        <f t="shared" si="10"/>
        <v>91718</v>
      </c>
      <c r="I58" s="18">
        <f t="shared" si="17"/>
        <v>642026</v>
      </c>
      <c r="J58" s="18">
        <f t="shared" si="18"/>
        <v>91335</v>
      </c>
      <c r="K58" s="18">
        <f t="shared" si="11"/>
        <v>733361</v>
      </c>
      <c r="L58" s="18">
        <f t="shared" si="19"/>
        <v>61089</v>
      </c>
      <c r="M58" s="18">
        <f t="shared" si="20"/>
        <v>611</v>
      </c>
      <c r="N58" s="18">
        <f t="shared" si="21"/>
        <v>61089</v>
      </c>
      <c r="O58" s="18">
        <f t="shared" si="22"/>
        <v>26754</v>
      </c>
      <c r="P58" s="18">
        <f t="shared" si="12"/>
        <v>882904</v>
      </c>
      <c r="Q58" s="18">
        <f t="shared" si="23"/>
        <v>105055</v>
      </c>
      <c r="R58" s="18">
        <f t="shared" si="24"/>
        <v>42653</v>
      </c>
      <c r="S58" s="18">
        <f t="shared" si="25"/>
        <v>35019</v>
      </c>
      <c r="T58" s="18">
        <f t="shared" si="13"/>
        <v>1065631</v>
      </c>
      <c r="U58" s="18">
        <f t="shared" si="26"/>
        <v>138036</v>
      </c>
      <c r="V58" s="18">
        <f t="shared" si="14"/>
        <v>1203667</v>
      </c>
      <c r="W58" s="18">
        <f t="shared" si="15"/>
        <v>109425</v>
      </c>
      <c r="X58" s="18">
        <f t="shared" si="16"/>
        <v>18238</v>
      </c>
    </row>
    <row r="59" spans="1:24" ht="15" x14ac:dyDescent="0.2">
      <c r="A59" s="64"/>
      <c r="B59" s="65"/>
      <c r="C59" s="13"/>
      <c r="D59" s="67"/>
      <c r="E59" s="74">
        <v>1</v>
      </c>
      <c r="F59" s="16">
        <v>7</v>
      </c>
      <c r="G59" s="17">
        <v>11</v>
      </c>
      <c r="H59" s="18">
        <f t="shared" si="10"/>
        <v>107008</v>
      </c>
      <c r="I59" s="18">
        <f t="shared" si="17"/>
        <v>749034</v>
      </c>
      <c r="J59" s="18">
        <f t="shared" si="18"/>
        <v>91335</v>
      </c>
      <c r="K59" s="18">
        <f t="shared" si="11"/>
        <v>840369</v>
      </c>
      <c r="L59" s="18">
        <f t="shared" si="19"/>
        <v>70003</v>
      </c>
      <c r="M59" s="18">
        <f t="shared" si="20"/>
        <v>701</v>
      </c>
      <c r="N59" s="18">
        <f t="shared" si="21"/>
        <v>70003</v>
      </c>
      <c r="O59" s="18">
        <f t="shared" si="22"/>
        <v>31213</v>
      </c>
      <c r="P59" s="18">
        <f t="shared" si="12"/>
        <v>1012289</v>
      </c>
      <c r="Q59" s="18">
        <f t="shared" si="23"/>
        <v>105055</v>
      </c>
      <c r="R59" s="18">
        <f t="shared" si="24"/>
        <v>42653</v>
      </c>
      <c r="S59" s="18">
        <f t="shared" si="25"/>
        <v>35019</v>
      </c>
      <c r="T59" s="18">
        <f t="shared" si="13"/>
        <v>1195016</v>
      </c>
      <c r="U59" s="18">
        <f t="shared" si="26"/>
        <v>161043</v>
      </c>
      <c r="V59" s="18">
        <f t="shared" si="14"/>
        <v>1356059</v>
      </c>
      <c r="W59" s="18">
        <f t="shared" si="15"/>
        <v>123279</v>
      </c>
      <c r="X59" s="18">
        <f t="shared" si="16"/>
        <v>17612</v>
      </c>
    </row>
    <row r="60" spans="1:24" ht="15.75" thickBot="1" x14ac:dyDescent="0.25">
      <c r="A60" s="60"/>
      <c r="B60" s="68"/>
      <c r="C60" s="13"/>
      <c r="D60" s="67"/>
      <c r="E60" s="75">
        <v>1</v>
      </c>
      <c r="F60" s="19">
        <v>8</v>
      </c>
      <c r="G60" s="20">
        <v>11</v>
      </c>
      <c r="H60" s="21">
        <f t="shared" si="10"/>
        <v>146751</v>
      </c>
      <c r="I60" s="21">
        <f t="shared" si="17"/>
        <v>880495</v>
      </c>
      <c r="J60" s="21">
        <f t="shared" si="18"/>
        <v>91335</v>
      </c>
      <c r="K60" s="21">
        <f t="shared" si="11"/>
        <v>971830</v>
      </c>
      <c r="L60" s="21">
        <f t="shared" si="19"/>
        <v>80954</v>
      </c>
      <c r="M60" s="21">
        <f t="shared" si="20"/>
        <v>810</v>
      </c>
      <c r="N60" s="21">
        <f t="shared" si="21"/>
        <v>80954</v>
      </c>
      <c r="O60" s="21">
        <f t="shared" si="22"/>
        <v>36691</v>
      </c>
      <c r="P60" s="21">
        <f t="shared" si="12"/>
        <v>1171239</v>
      </c>
      <c r="Q60" s="21">
        <f t="shared" si="23"/>
        <v>105055</v>
      </c>
      <c r="R60" s="21">
        <f t="shared" si="24"/>
        <v>42653</v>
      </c>
      <c r="S60" s="21">
        <f t="shared" si="25"/>
        <v>35019</v>
      </c>
      <c r="T60" s="21">
        <f t="shared" si="13"/>
        <v>1353966</v>
      </c>
      <c r="U60" s="21">
        <f t="shared" si="26"/>
        <v>189307</v>
      </c>
      <c r="V60" s="21">
        <f t="shared" si="14"/>
        <v>1543273</v>
      </c>
      <c r="W60" s="21">
        <f t="shared" si="15"/>
        <v>140298</v>
      </c>
      <c r="X60" s="21">
        <f t="shared" si="16"/>
        <v>17538</v>
      </c>
    </row>
    <row r="61" spans="1:24" x14ac:dyDescent="0.2">
      <c r="C61" s="13"/>
      <c r="D61" s="99"/>
      <c r="E61" s="76">
        <v>1</v>
      </c>
      <c r="F61" s="22">
        <v>4</v>
      </c>
      <c r="G61" s="22">
        <v>12</v>
      </c>
      <c r="H61" s="23">
        <f t="shared" si="10"/>
        <v>66708</v>
      </c>
      <c r="I61" s="23">
        <f t="shared" si="17"/>
        <v>466932</v>
      </c>
      <c r="J61" s="23">
        <f t="shared" si="18"/>
        <v>99638</v>
      </c>
      <c r="K61" s="23">
        <f t="shared" si="11"/>
        <v>566570</v>
      </c>
      <c r="L61" s="23">
        <f t="shared" si="19"/>
        <v>47196</v>
      </c>
      <c r="M61" s="23">
        <f t="shared" si="20"/>
        <v>472</v>
      </c>
      <c r="N61" s="23">
        <f t="shared" si="21"/>
        <v>47196</v>
      </c>
      <c r="O61" s="23">
        <f t="shared" si="22"/>
        <v>19458</v>
      </c>
      <c r="P61" s="23">
        <f t="shared" si="12"/>
        <v>680892</v>
      </c>
      <c r="Q61" s="23">
        <f t="shared" si="23"/>
        <v>105055</v>
      </c>
      <c r="R61" s="23">
        <f t="shared" si="24"/>
        <v>42653</v>
      </c>
      <c r="S61" s="23">
        <f t="shared" si="25"/>
        <v>35019</v>
      </c>
      <c r="T61" s="23">
        <f t="shared" si="13"/>
        <v>863619</v>
      </c>
      <c r="U61" s="23">
        <f t="shared" si="26"/>
        <v>100391</v>
      </c>
      <c r="V61" s="23">
        <f t="shared" si="14"/>
        <v>964010</v>
      </c>
      <c r="W61" s="23">
        <f t="shared" si="15"/>
        <v>80335</v>
      </c>
      <c r="X61" s="23">
        <f t="shared" si="16"/>
        <v>20084</v>
      </c>
    </row>
    <row r="62" spans="1:24" x14ac:dyDescent="0.2">
      <c r="C62" s="13"/>
      <c r="D62" s="100"/>
      <c r="E62" s="77">
        <v>1</v>
      </c>
      <c r="F62" s="26">
        <v>5</v>
      </c>
      <c r="G62" s="26">
        <v>12</v>
      </c>
      <c r="H62" s="27">
        <f t="shared" si="10"/>
        <v>83376</v>
      </c>
      <c r="I62" s="27">
        <f t="shared" si="17"/>
        <v>583656</v>
      </c>
      <c r="J62" s="27">
        <f t="shared" si="18"/>
        <v>99638</v>
      </c>
      <c r="K62" s="27">
        <f t="shared" si="11"/>
        <v>683294</v>
      </c>
      <c r="L62" s="27">
        <f t="shared" si="19"/>
        <v>56919</v>
      </c>
      <c r="M62" s="27">
        <f t="shared" si="20"/>
        <v>570</v>
      </c>
      <c r="N62" s="27">
        <f t="shared" si="21"/>
        <v>56919</v>
      </c>
      <c r="O62" s="27">
        <f t="shared" si="22"/>
        <v>24321</v>
      </c>
      <c r="P62" s="27">
        <f t="shared" si="12"/>
        <v>822023</v>
      </c>
      <c r="Q62" s="27">
        <f t="shared" si="23"/>
        <v>105055</v>
      </c>
      <c r="R62" s="27">
        <f t="shared" si="24"/>
        <v>42653</v>
      </c>
      <c r="S62" s="27">
        <f t="shared" si="25"/>
        <v>35019</v>
      </c>
      <c r="T62" s="27">
        <f t="shared" si="13"/>
        <v>1004750</v>
      </c>
      <c r="U62" s="27">
        <f t="shared" si="26"/>
        <v>125487</v>
      </c>
      <c r="V62" s="27">
        <f t="shared" si="14"/>
        <v>1130237</v>
      </c>
      <c r="W62" s="27">
        <f t="shared" si="15"/>
        <v>94187</v>
      </c>
      <c r="X62" s="27">
        <f t="shared" si="16"/>
        <v>18838</v>
      </c>
    </row>
    <row r="63" spans="1:24" x14ac:dyDescent="0.2">
      <c r="C63" s="13"/>
      <c r="D63" s="100"/>
      <c r="E63" s="77">
        <v>1</v>
      </c>
      <c r="F63" s="26">
        <v>6</v>
      </c>
      <c r="G63" s="26">
        <v>12</v>
      </c>
      <c r="H63" s="27">
        <f t="shared" si="10"/>
        <v>100056</v>
      </c>
      <c r="I63" s="27">
        <f t="shared" si="17"/>
        <v>700392</v>
      </c>
      <c r="J63" s="27">
        <f t="shared" si="18"/>
        <v>99638</v>
      </c>
      <c r="K63" s="27">
        <f t="shared" si="11"/>
        <v>800030</v>
      </c>
      <c r="L63" s="27">
        <f t="shared" si="19"/>
        <v>66643</v>
      </c>
      <c r="M63" s="27">
        <f t="shared" si="20"/>
        <v>667</v>
      </c>
      <c r="N63" s="27">
        <f t="shared" si="21"/>
        <v>66643</v>
      </c>
      <c r="O63" s="27">
        <f t="shared" si="22"/>
        <v>29186</v>
      </c>
      <c r="P63" s="27">
        <f t="shared" si="12"/>
        <v>963169</v>
      </c>
      <c r="Q63" s="27">
        <f t="shared" si="23"/>
        <v>105055</v>
      </c>
      <c r="R63" s="27">
        <f t="shared" si="24"/>
        <v>42653</v>
      </c>
      <c r="S63" s="27">
        <f t="shared" si="25"/>
        <v>35019</v>
      </c>
      <c r="T63" s="27">
        <f t="shared" si="13"/>
        <v>1145896</v>
      </c>
      <c r="U63" s="27">
        <f t="shared" si="26"/>
        <v>150585</v>
      </c>
      <c r="V63" s="27">
        <f t="shared" si="14"/>
        <v>1296481</v>
      </c>
      <c r="W63" s="27">
        <f t="shared" si="15"/>
        <v>108041</v>
      </c>
      <c r="X63" s="27">
        <f t="shared" si="16"/>
        <v>18007</v>
      </c>
    </row>
    <row r="64" spans="1:24" x14ac:dyDescent="0.2">
      <c r="C64" s="13"/>
      <c r="D64" s="100"/>
      <c r="E64" s="77">
        <v>1</v>
      </c>
      <c r="F64" s="26">
        <v>7</v>
      </c>
      <c r="G64" s="26">
        <v>12</v>
      </c>
      <c r="H64" s="27">
        <f t="shared" si="10"/>
        <v>116736</v>
      </c>
      <c r="I64" s="27">
        <f t="shared" si="17"/>
        <v>817128</v>
      </c>
      <c r="J64" s="27">
        <f t="shared" si="18"/>
        <v>99638</v>
      </c>
      <c r="K64" s="27">
        <f t="shared" si="11"/>
        <v>916766</v>
      </c>
      <c r="L64" s="27">
        <f t="shared" si="19"/>
        <v>76367</v>
      </c>
      <c r="M64" s="27">
        <f t="shared" si="20"/>
        <v>764</v>
      </c>
      <c r="N64" s="27">
        <f t="shared" si="21"/>
        <v>76367</v>
      </c>
      <c r="O64" s="27">
        <f t="shared" si="22"/>
        <v>34050</v>
      </c>
      <c r="P64" s="27">
        <f t="shared" si="12"/>
        <v>1104314</v>
      </c>
      <c r="Q64" s="27">
        <f t="shared" si="23"/>
        <v>105055</v>
      </c>
      <c r="R64" s="27">
        <f t="shared" si="24"/>
        <v>42653</v>
      </c>
      <c r="S64" s="27">
        <f t="shared" si="25"/>
        <v>35019</v>
      </c>
      <c r="T64" s="27">
        <f t="shared" si="13"/>
        <v>1287041</v>
      </c>
      <c r="U64" s="27">
        <f t="shared" si="26"/>
        <v>175683</v>
      </c>
      <c r="V64" s="27">
        <f t="shared" si="14"/>
        <v>1462724</v>
      </c>
      <c r="W64" s="27">
        <f t="shared" si="15"/>
        <v>121894</v>
      </c>
      <c r="X64" s="27">
        <f t="shared" si="16"/>
        <v>17414</v>
      </c>
    </row>
    <row r="65" spans="2:24" ht="15" thickBot="1" x14ac:dyDescent="0.25">
      <c r="C65" s="13"/>
      <c r="D65" s="101"/>
      <c r="E65" s="78">
        <v>1</v>
      </c>
      <c r="F65" s="28">
        <v>8</v>
      </c>
      <c r="G65" s="28">
        <v>12</v>
      </c>
      <c r="H65" s="29">
        <f t="shared" si="10"/>
        <v>160092</v>
      </c>
      <c r="I65" s="29">
        <f t="shared" si="17"/>
        <v>960540</v>
      </c>
      <c r="J65" s="29">
        <f t="shared" si="18"/>
        <v>99638</v>
      </c>
      <c r="K65" s="29">
        <f t="shared" si="11"/>
        <v>1060178</v>
      </c>
      <c r="L65" s="29">
        <f t="shared" si="19"/>
        <v>88313</v>
      </c>
      <c r="M65" s="29">
        <f t="shared" si="20"/>
        <v>884</v>
      </c>
      <c r="N65" s="29">
        <f t="shared" si="21"/>
        <v>88313</v>
      </c>
      <c r="O65" s="29">
        <f t="shared" si="22"/>
        <v>40026</v>
      </c>
      <c r="P65" s="29">
        <f t="shared" si="12"/>
        <v>1277714</v>
      </c>
      <c r="Q65" s="29">
        <f t="shared" si="23"/>
        <v>105055</v>
      </c>
      <c r="R65" s="29">
        <f t="shared" si="24"/>
        <v>42653</v>
      </c>
      <c r="S65" s="29">
        <f t="shared" si="25"/>
        <v>35019</v>
      </c>
      <c r="T65" s="29">
        <f t="shared" si="13"/>
        <v>1460441</v>
      </c>
      <c r="U65" s="29">
        <f t="shared" si="26"/>
        <v>206517</v>
      </c>
      <c r="V65" s="29">
        <f t="shared" si="14"/>
        <v>1666958</v>
      </c>
      <c r="W65" s="29">
        <f t="shared" si="15"/>
        <v>138914</v>
      </c>
      <c r="X65" s="29">
        <f t="shared" si="16"/>
        <v>17365</v>
      </c>
    </row>
    <row r="66" spans="2:24" x14ac:dyDescent="0.2">
      <c r="C66" s="13"/>
      <c r="D66" s="90"/>
      <c r="E66" s="79">
        <v>1</v>
      </c>
      <c r="F66" s="31">
        <v>4</v>
      </c>
      <c r="G66" s="31">
        <v>13</v>
      </c>
      <c r="H66" s="32">
        <f t="shared" si="10"/>
        <v>72267</v>
      </c>
      <c r="I66" s="32">
        <f t="shared" si="17"/>
        <v>505843</v>
      </c>
      <c r="J66" s="32">
        <f t="shared" si="18"/>
        <v>107942</v>
      </c>
      <c r="K66" s="32">
        <f t="shared" si="11"/>
        <v>613785</v>
      </c>
      <c r="L66" s="32">
        <f t="shared" si="19"/>
        <v>51129</v>
      </c>
      <c r="M66" s="32">
        <f t="shared" si="20"/>
        <v>512</v>
      </c>
      <c r="N66" s="32">
        <f t="shared" si="21"/>
        <v>51129</v>
      </c>
      <c r="O66" s="32">
        <f t="shared" si="22"/>
        <v>21079</v>
      </c>
      <c r="P66" s="32">
        <f t="shared" si="12"/>
        <v>737634</v>
      </c>
      <c r="Q66" s="32">
        <f t="shared" si="23"/>
        <v>105055</v>
      </c>
      <c r="R66" s="32">
        <f t="shared" si="24"/>
        <v>42653</v>
      </c>
      <c r="S66" s="32">
        <f t="shared" si="25"/>
        <v>35019</v>
      </c>
      <c r="T66" s="32">
        <f t="shared" si="13"/>
        <v>920361</v>
      </c>
      <c r="U66" s="32">
        <f t="shared" si="26"/>
        <v>108757</v>
      </c>
      <c r="V66" s="32">
        <f t="shared" si="14"/>
        <v>1029118</v>
      </c>
      <c r="W66" s="32">
        <f t="shared" si="15"/>
        <v>79163</v>
      </c>
      <c r="X66" s="32">
        <f t="shared" si="16"/>
        <v>19791</v>
      </c>
    </row>
    <row r="67" spans="2:24" x14ac:dyDescent="0.2">
      <c r="C67" s="13"/>
      <c r="D67" s="91"/>
      <c r="E67" s="80">
        <v>1</v>
      </c>
      <c r="F67" s="34">
        <v>5</v>
      </c>
      <c r="G67" s="34">
        <v>13</v>
      </c>
      <c r="H67" s="35">
        <f t="shared" si="10"/>
        <v>90324</v>
      </c>
      <c r="I67" s="35">
        <f t="shared" si="17"/>
        <v>632294</v>
      </c>
      <c r="J67" s="35">
        <f t="shared" si="18"/>
        <v>107942</v>
      </c>
      <c r="K67" s="35">
        <f t="shared" si="11"/>
        <v>740236</v>
      </c>
      <c r="L67" s="35">
        <f t="shared" si="19"/>
        <v>61662</v>
      </c>
      <c r="M67" s="35">
        <f t="shared" si="20"/>
        <v>617</v>
      </c>
      <c r="N67" s="35">
        <f t="shared" si="21"/>
        <v>61662</v>
      </c>
      <c r="O67" s="35">
        <f t="shared" si="22"/>
        <v>26348</v>
      </c>
      <c r="P67" s="35">
        <f t="shared" si="12"/>
        <v>890525</v>
      </c>
      <c r="Q67" s="35">
        <f t="shared" si="23"/>
        <v>105055</v>
      </c>
      <c r="R67" s="35">
        <f t="shared" si="24"/>
        <v>42653</v>
      </c>
      <c r="S67" s="35">
        <f t="shared" si="25"/>
        <v>35019</v>
      </c>
      <c r="T67" s="35">
        <f t="shared" si="13"/>
        <v>1073252</v>
      </c>
      <c r="U67" s="35">
        <f t="shared" si="26"/>
        <v>135944</v>
      </c>
      <c r="V67" s="35">
        <f t="shared" si="14"/>
        <v>1209196</v>
      </c>
      <c r="W67" s="35">
        <f t="shared" si="15"/>
        <v>93016</v>
      </c>
      <c r="X67" s="35">
        <f t="shared" si="16"/>
        <v>18604</v>
      </c>
    </row>
    <row r="68" spans="2:24" x14ac:dyDescent="0.2">
      <c r="C68" s="13"/>
      <c r="D68" s="91"/>
      <c r="E68" s="80">
        <v>1</v>
      </c>
      <c r="F68" s="34">
        <v>6</v>
      </c>
      <c r="G68" s="34">
        <v>13</v>
      </c>
      <c r="H68" s="35">
        <f t="shared" si="10"/>
        <v>108394</v>
      </c>
      <c r="I68" s="35">
        <f t="shared" si="17"/>
        <v>758758</v>
      </c>
      <c r="J68" s="35">
        <f t="shared" si="18"/>
        <v>107942</v>
      </c>
      <c r="K68" s="35">
        <f t="shared" si="11"/>
        <v>866700</v>
      </c>
      <c r="L68" s="35">
        <f t="shared" si="19"/>
        <v>72197</v>
      </c>
      <c r="M68" s="35">
        <f t="shared" si="20"/>
        <v>722</v>
      </c>
      <c r="N68" s="35">
        <f t="shared" si="21"/>
        <v>72197</v>
      </c>
      <c r="O68" s="35">
        <f t="shared" si="22"/>
        <v>31618</v>
      </c>
      <c r="P68" s="35">
        <f t="shared" si="12"/>
        <v>1043434</v>
      </c>
      <c r="Q68" s="35">
        <f t="shared" si="23"/>
        <v>105055</v>
      </c>
      <c r="R68" s="35">
        <f t="shared" si="24"/>
        <v>42653</v>
      </c>
      <c r="S68" s="35">
        <f t="shared" si="25"/>
        <v>35019</v>
      </c>
      <c r="T68" s="35">
        <f t="shared" si="13"/>
        <v>1226161</v>
      </c>
      <c r="U68" s="35">
        <f t="shared" si="26"/>
        <v>163133</v>
      </c>
      <c r="V68" s="35">
        <f t="shared" si="14"/>
        <v>1389294</v>
      </c>
      <c r="W68" s="35">
        <f t="shared" si="15"/>
        <v>106869</v>
      </c>
      <c r="X68" s="35">
        <f t="shared" si="16"/>
        <v>17812</v>
      </c>
    </row>
    <row r="69" spans="2:24" x14ac:dyDescent="0.2">
      <c r="C69" s="13"/>
      <c r="D69" s="91"/>
      <c r="E69" s="80">
        <v>1</v>
      </c>
      <c r="F69" s="34">
        <v>7</v>
      </c>
      <c r="G69" s="34">
        <v>13</v>
      </c>
      <c r="H69" s="35">
        <f t="shared" si="10"/>
        <v>126464</v>
      </c>
      <c r="I69" s="35">
        <f t="shared" si="17"/>
        <v>885222</v>
      </c>
      <c r="J69" s="35">
        <f t="shared" si="18"/>
        <v>107942</v>
      </c>
      <c r="K69" s="35">
        <f t="shared" si="11"/>
        <v>993164</v>
      </c>
      <c r="L69" s="35">
        <f t="shared" si="19"/>
        <v>82731</v>
      </c>
      <c r="M69" s="35">
        <f t="shared" si="20"/>
        <v>828</v>
      </c>
      <c r="N69" s="35">
        <f t="shared" si="21"/>
        <v>82731</v>
      </c>
      <c r="O69" s="35">
        <f t="shared" si="22"/>
        <v>36888</v>
      </c>
      <c r="P69" s="35">
        <f t="shared" si="12"/>
        <v>1196342</v>
      </c>
      <c r="Q69" s="35">
        <f t="shared" si="23"/>
        <v>105055</v>
      </c>
      <c r="R69" s="35">
        <f t="shared" si="24"/>
        <v>42653</v>
      </c>
      <c r="S69" s="35">
        <f t="shared" si="25"/>
        <v>35019</v>
      </c>
      <c r="T69" s="35">
        <f t="shared" si="13"/>
        <v>1379069</v>
      </c>
      <c r="U69" s="35">
        <f t="shared" si="26"/>
        <v>190323</v>
      </c>
      <c r="V69" s="35">
        <f t="shared" si="14"/>
        <v>1569392</v>
      </c>
      <c r="W69" s="35">
        <f t="shared" si="15"/>
        <v>120723</v>
      </c>
      <c r="X69" s="35">
        <f t="shared" si="16"/>
        <v>17247</v>
      </c>
    </row>
    <row r="70" spans="2:24" ht="15" thickBot="1" x14ac:dyDescent="0.25">
      <c r="B70" s="5"/>
      <c r="C70" s="13"/>
      <c r="D70" s="92"/>
      <c r="E70" s="81">
        <v>1</v>
      </c>
      <c r="F70" s="37">
        <v>8</v>
      </c>
      <c r="G70" s="37">
        <v>13</v>
      </c>
      <c r="H70" s="38">
        <f t="shared" si="10"/>
        <v>173433</v>
      </c>
      <c r="I70" s="38">
        <f t="shared" ref="I70:I101" si="27">ROUNDUP((+F70*$B$25*E70*G70+H70),0)</f>
        <v>1040585</v>
      </c>
      <c r="J70" s="38">
        <f t="shared" ref="J70:J101" si="28">ROUNDUP((+G70*$B$19),0)</f>
        <v>107942</v>
      </c>
      <c r="K70" s="38">
        <f t="shared" si="11"/>
        <v>1148527</v>
      </c>
      <c r="L70" s="38">
        <f t="shared" ref="L70:L101" si="29">ROUNDUP((+K70*$B$12),0)</f>
        <v>95673</v>
      </c>
      <c r="M70" s="38">
        <f t="shared" ref="M70:M101" si="30">ROUNDUP((+L70*$B$13),0)</f>
        <v>957</v>
      </c>
      <c r="N70" s="38">
        <f t="shared" ref="N70:N101" si="31">ROUNDUP((+K70*$B$14),0)</f>
        <v>95673</v>
      </c>
      <c r="O70" s="38">
        <f t="shared" ref="O70:O101" si="32">ROUNDUP((+I70*$B$15),0)</f>
        <v>43362</v>
      </c>
      <c r="P70" s="38">
        <f t="shared" si="12"/>
        <v>1384192</v>
      </c>
      <c r="Q70" s="38">
        <f t="shared" ref="Q70:Q101" si="33">ROUNDUP((+IF(AND(G70&lt;&gt;0,G70&lt;=7),($B$17*$B$6*$B$10),IF(AND(G70&gt;=8,G70&lt;=14),$B$17*$B$7*$B$10,IF(AND(G70&gt;=15,G70&lt;=21),$B$17*$B$8*$B$10,IF(G70&gt;=22,$B$17*$B$9*$B$10,0))))*E70),0)</f>
        <v>105055</v>
      </c>
      <c r="R70" s="38">
        <f t="shared" ref="R70:R101" si="34">ROUNDUP(($B$17*$B$16),0)</f>
        <v>42653</v>
      </c>
      <c r="S70" s="38">
        <f t="shared" ref="S70:S101" si="35">ROUNDUP((+IF(AND(G70&lt;&gt;0,G70&lt;=7),($B$17*$B$6*$B$11),IF(AND(G70&gt;=8,G70&lt;=14),$B$17*$B$7*$B$11,IF(AND(G70&gt;=15,G70&lt;=21),$B$17*$B$8*$B$11,IF(G70&gt;=22,$B$17*$B$9*$B$11,0))))*E70),0)</f>
        <v>35019</v>
      </c>
      <c r="T70" s="38">
        <f t="shared" si="13"/>
        <v>1566919</v>
      </c>
      <c r="U70" s="38">
        <f t="shared" ref="U70:U101" si="36">ROUNDUP((+I70*$B$21),0)</f>
        <v>223726</v>
      </c>
      <c r="V70" s="38">
        <f t="shared" si="14"/>
        <v>1790645</v>
      </c>
      <c r="W70" s="38">
        <f t="shared" si="15"/>
        <v>137742</v>
      </c>
      <c r="X70" s="38">
        <f t="shared" si="16"/>
        <v>17218</v>
      </c>
    </row>
    <row r="71" spans="2:24" x14ac:dyDescent="0.2">
      <c r="B71" s="13"/>
      <c r="C71" s="13"/>
      <c r="D71" s="93"/>
      <c r="E71" s="82">
        <v>1</v>
      </c>
      <c r="F71" s="40">
        <v>4</v>
      </c>
      <c r="G71" s="40">
        <v>14</v>
      </c>
      <c r="H71" s="41">
        <f t="shared" ref="H71:H120" si="37">ROUNDUP(IF(F71=4,$B$41*G71,IF(F71=5,$B$42*G71,IF(F71=6,$B$43*G71,IF(F71=7,$B$44*G71,IF(F71=8,$B$45*G71,0))))),0)</f>
        <v>77826</v>
      </c>
      <c r="I71" s="41">
        <f t="shared" si="27"/>
        <v>544754</v>
      </c>
      <c r="J71" s="41">
        <f t="shared" si="28"/>
        <v>116245</v>
      </c>
      <c r="K71" s="41">
        <f t="shared" ref="K71:K120" si="38">ROUNDUP((+I71+J71),0)</f>
        <v>660999</v>
      </c>
      <c r="L71" s="41">
        <f t="shared" si="29"/>
        <v>55062</v>
      </c>
      <c r="M71" s="41">
        <f t="shared" si="30"/>
        <v>551</v>
      </c>
      <c r="N71" s="41">
        <f t="shared" si="31"/>
        <v>55062</v>
      </c>
      <c r="O71" s="41">
        <f t="shared" si="32"/>
        <v>22700</v>
      </c>
      <c r="P71" s="41">
        <f t="shared" ref="P71:P120" si="39">ROUNDUP((+SUM(K71:O71)),0)</f>
        <v>794374</v>
      </c>
      <c r="Q71" s="41">
        <f t="shared" si="33"/>
        <v>105055</v>
      </c>
      <c r="R71" s="41">
        <f t="shared" si="34"/>
        <v>42653</v>
      </c>
      <c r="S71" s="41">
        <f t="shared" si="35"/>
        <v>35019</v>
      </c>
      <c r="T71" s="41">
        <f t="shared" ref="T71:T120" si="40">ROUNDUP((+SUM(P71:S71)),0)</f>
        <v>977101</v>
      </c>
      <c r="U71" s="41">
        <f t="shared" si="36"/>
        <v>117123</v>
      </c>
      <c r="V71" s="41">
        <f t="shared" ref="V71:V120" si="41">ROUNDUP((+T71+U71),0)</f>
        <v>1094224</v>
      </c>
      <c r="W71" s="41">
        <f t="shared" ref="W71:W120" si="42">ROUNDUP((V71/$G71),0)</f>
        <v>78159</v>
      </c>
      <c r="X71" s="41">
        <f t="shared" ref="X71:X120" si="43">ROUNDUP((W71/$F71),0)</f>
        <v>19540</v>
      </c>
    </row>
    <row r="72" spans="2:24" x14ac:dyDescent="0.2">
      <c r="B72" s="13"/>
      <c r="C72" s="13"/>
      <c r="D72" s="94"/>
      <c r="E72" s="83">
        <v>1</v>
      </c>
      <c r="F72" s="42">
        <v>5</v>
      </c>
      <c r="G72" s="42">
        <v>14</v>
      </c>
      <c r="H72" s="43">
        <f t="shared" si="37"/>
        <v>97272</v>
      </c>
      <c r="I72" s="43">
        <f t="shared" si="27"/>
        <v>680932</v>
      </c>
      <c r="J72" s="43">
        <f t="shared" si="28"/>
        <v>116245</v>
      </c>
      <c r="K72" s="43">
        <f t="shared" si="38"/>
        <v>797177</v>
      </c>
      <c r="L72" s="43">
        <f t="shared" si="29"/>
        <v>66405</v>
      </c>
      <c r="M72" s="43">
        <f t="shared" si="30"/>
        <v>665</v>
      </c>
      <c r="N72" s="43">
        <f t="shared" si="31"/>
        <v>66405</v>
      </c>
      <c r="O72" s="43">
        <f t="shared" si="32"/>
        <v>28375</v>
      </c>
      <c r="P72" s="43">
        <f t="shared" si="39"/>
        <v>959027</v>
      </c>
      <c r="Q72" s="43">
        <f t="shared" si="33"/>
        <v>105055</v>
      </c>
      <c r="R72" s="43">
        <f t="shared" si="34"/>
        <v>42653</v>
      </c>
      <c r="S72" s="43">
        <f t="shared" si="35"/>
        <v>35019</v>
      </c>
      <c r="T72" s="43">
        <f t="shared" si="40"/>
        <v>1141754</v>
      </c>
      <c r="U72" s="43">
        <f t="shared" si="36"/>
        <v>146401</v>
      </c>
      <c r="V72" s="43">
        <f t="shared" si="41"/>
        <v>1288155</v>
      </c>
      <c r="W72" s="43">
        <f t="shared" si="42"/>
        <v>92012</v>
      </c>
      <c r="X72" s="43">
        <f t="shared" si="43"/>
        <v>18403</v>
      </c>
    </row>
    <row r="73" spans="2:24" x14ac:dyDescent="0.2">
      <c r="B73" s="13"/>
      <c r="C73" s="13"/>
      <c r="D73" s="94"/>
      <c r="E73" s="83">
        <v>1</v>
      </c>
      <c r="F73" s="42">
        <v>6</v>
      </c>
      <c r="G73" s="42">
        <v>14</v>
      </c>
      <c r="H73" s="43">
        <f t="shared" si="37"/>
        <v>116732</v>
      </c>
      <c r="I73" s="43">
        <f t="shared" si="27"/>
        <v>817124</v>
      </c>
      <c r="J73" s="43">
        <f t="shared" si="28"/>
        <v>116245</v>
      </c>
      <c r="K73" s="43">
        <f t="shared" si="38"/>
        <v>933369</v>
      </c>
      <c r="L73" s="43">
        <f t="shared" si="29"/>
        <v>77750</v>
      </c>
      <c r="M73" s="43">
        <f t="shared" si="30"/>
        <v>778</v>
      </c>
      <c r="N73" s="43">
        <f t="shared" si="31"/>
        <v>77750</v>
      </c>
      <c r="O73" s="43">
        <f t="shared" si="32"/>
        <v>34050</v>
      </c>
      <c r="P73" s="43">
        <f t="shared" si="39"/>
        <v>1123697</v>
      </c>
      <c r="Q73" s="43">
        <f t="shared" si="33"/>
        <v>105055</v>
      </c>
      <c r="R73" s="43">
        <f t="shared" si="34"/>
        <v>42653</v>
      </c>
      <c r="S73" s="43">
        <f t="shared" si="35"/>
        <v>35019</v>
      </c>
      <c r="T73" s="43">
        <f t="shared" si="40"/>
        <v>1306424</v>
      </c>
      <c r="U73" s="43">
        <f t="shared" si="36"/>
        <v>175682</v>
      </c>
      <c r="V73" s="43">
        <f t="shared" si="41"/>
        <v>1482106</v>
      </c>
      <c r="W73" s="43">
        <f t="shared" si="42"/>
        <v>105865</v>
      </c>
      <c r="X73" s="43">
        <f t="shared" si="43"/>
        <v>17645</v>
      </c>
    </row>
    <row r="74" spans="2:24" x14ac:dyDescent="0.2">
      <c r="B74" s="13"/>
      <c r="C74" s="13"/>
      <c r="D74" s="94"/>
      <c r="E74" s="83">
        <v>1</v>
      </c>
      <c r="F74" s="42">
        <v>7</v>
      </c>
      <c r="G74" s="42">
        <v>14</v>
      </c>
      <c r="H74" s="43">
        <f t="shared" si="37"/>
        <v>136192</v>
      </c>
      <c r="I74" s="43">
        <f t="shared" si="27"/>
        <v>953316</v>
      </c>
      <c r="J74" s="43">
        <f t="shared" si="28"/>
        <v>116245</v>
      </c>
      <c r="K74" s="43">
        <f t="shared" si="38"/>
        <v>1069561</v>
      </c>
      <c r="L74" s="43">
        <f t="shared" si="29"/>
        <v>89095</v>
      </c>
      <c r="M74" s="43">
        <f t="shared" si="30"/>
        <v>891</v>
      </c>
      <c r="N74" s="43">
        <f t="shared" si="31"/>
        <v>89095</v>
      </c>
      <c r="O74" s="43">
        <f t="shared" si="32"/>
        <v>39725</v>
      </c>
      <c r="P74" s="43">
        <f t="shared" si="39"/>
        <v>1288367</v>
      </c>
      <c r="Q74" s="43">
        <f t="shared" si="33"/>
        <v>105055</v>
      </c>
      <c r="R74" s="43">
        <f t="shared" si="34"/>
        <v>42653</v>
      </c>
      <c r="S74" s="43">
        <f t="shared" si="35"/>
        <v>35019</v>
      </c>
      <c r="T74" s="43">
        <f t="shared" si="40"/>
        <v>1471094</v>
      </c>
      <c r="U74" s="43">
        <f t="shared" si="36"/>
        <v>204963</v>
      </c>
      <c r="V74" s="43">
        <f t="shared" si="41"/>
        <v>1676057</v>
      </c>
      <c r="W74" s="43">
        <f t="shared" si="42"/>
        <v>119719</v>
      </c>
      <c r="X74" s="43">
        <f t="shared" si="43"/>
        <v>17103</v>
      </c>
    </row>
    <row r="75" spans="2:24" ht="15" thickBot="1" x14ac:dyDescent="0.25">
      <c r="B75" s="13"/>
      <c r="C75" s="13"/>
      <c r="D75" s="95"/>
      <c r="E75" s="84">
        <v>1</v>
      </c>
      <c r="F75" s="46">
        <v>8</v>
      </c>
      <c r="G75" s="46">
        <v>14</v>
      </c>
      <c r="H75" s="47">
        <f t="shared" si="37"/>
        <v>186774</v>
      </c>
      <c r="I75" s="47">
        <f t="shared" si="27"/>
        <v>1120630</v>
      </c>
      <c r="J75" s="47">
        <f t="shared" si="28"/>
        <v>116245</v>
      </c>
      <c r="K75" s="47">
        <f t="shared" si="38"/>
        <v>1236875</v>
      </c>
      <c r="L75" s="47">
        <f t="shared" si="29"/>
        <v>103032</v>
      </c>
      <c r="M75" s="47">
        <f t="shared" si="30"/>
        <v>1031</v>
      </c>
      <c r="N75" s="47">
        <f t="shared" si="31"/>
        <v>103032</v>
      </c>
      <c r="O75" s="47">
        <f t="shared" si="32"/>
        <v>46697</v>
      </c>
      <c r="P75" s="47">
        <f t="shared" si="39"/>
        <v>1490667</v>
      </c>
      <c r="Q75" s="47">
        <f t="shared" si="33"/>
        <v>105055</v>
      </c>
      <c r="R75" s="47">
        <f t="shared" si="34"/>
        <v>42653</v>
      </c>
      <c r="S75" s="47">
        <f t="shared" si="35"/>
        <v>35019</v>
      </c>
      <c r="T75" s="47">
        <f t="shared" si="40"/>
        <v>1673394</v>
      </c>
      <c r="U75" s="47">
        <f t="shared" si="36"/>
        <v>240936</v>
      </c>
      <c r="V75" s="47">
        <f t="shared" si="41"/>
        <v>1914330</v>
      </c>
      <c r="W75" s="47">
        <f t="shared" si="42"/>
        <v>136738</v>
      </c>
      <c r="X75" s="47">
        <f t="shared" si="43"/>
        <v>17093</v>
      </c>
    </row>
    <row r="76" spans="2:24" x14ac:dyDescent="0.2">
      <c r="B76" s="13"/>
      <c r="C76" s="13"/>
      <c r="D76" s="96"/>
      <c r="E76" s="85">
        <v>1</v>
      </c>
      <c r="F76" s="48">
        <v>4</v>
      </c>
      <c r="G76" s="48">
        <v>15</v>
      </c>
      <c r="H76" s="49">
        <f t="shared" si="37"/>
        <v>83385</v>
      </c>
      <c r="I76" s="49">
        <f t="shared" si="27"/>
        <v>583665</v>
      </c>
      <c r="J76" s="49">
        <f t="shared" si="28"/>
        <v>124548</v>
      </c>
      <c r="K76" s="49">
        <f t="shared" si="38"/>
        <v>708213</v>
      </c>
      <c r="L76" s="49">
        <f t="shared" si="29"/>
        <v>58995</v>
      </c>
      <c r="M76" s="49">
        <f t="shared" si="30"/>
        <v>590</v>
      </c>
      <c r="N76" s="49">
        <f t="shared" si="31"/>
        <v>58995</v>
      </c>
      <c r="O76" s="49">
        <f t="shared" si="32"/>
        <v>24322</v>
      </c>
      <c r="P76" s="49">
        <f t="shared" si="39"/>
        <v>851115</v>
      </c>
      <c r="Q76" s="49">
        <f t="shared" si="33"/>
        <v>157582</v>
      </c>
      <c r="R76" s="49">
        <f t="shared" si="34"/>
        <v>42653</v>
      </c>
      <c r="S76" s="49">
        <f t="shared" si="35"/>
        <v>52528</v>
      </c>
      <c r="T76" s="49">
        <f t="shared" si="40"/>
        <v>1103878</v>
      </c>
      <c r="U76" s="49">
        <f t="shared" si="36"/>
        <v>125488</v>
      </c>
      <c r="V76" s="49">
        <f t="shared" si="41"/>
        <v>1229366</v>
      </c>
      <c r="W76" s="49">
        <f t="shared" si="42"/>
        <v>81958</v>
      </c>
      <c r="X76" s="49">
        <f t="shared" si="43"/>
        <v>20490</v>
      </c>
    </row>
    <row r="77" spans="2:24" x14ac:dyDescent="0.2">
      <c r="B77" s="13"/>
      <c r="C77" s="13"/>
      <c r="D77" s="97"/>
      <c r="E77" s="86">
        <v>1</v>
      </c>
      <c r="F77" s="50">
        <v>5</v>
      </c>
      <c r="G77" s="50">
        <v>15</v>
      </c>
      <c r="H77" s="51">
        <f t="shared" si="37"/>
        <v>104220</v>
      </c>
      <c r="I77" s="51">
        <f t="shared" si="27"/>
        <v>729570</v>
      </c>
      <c r="J77" s="51">
        <f t="shared" si="28"/>
        <v>124548</v>
      </c>
      <c r="K77" s="51">
        <f t="shared" si="38"/>
        <v>854118</v>
      </c>
      <c r="L77" s="51">
        <f t="shared" si="29"/>
        <v>71149</v>
      </c>
      <c r="M77" s="51">
        <f t="shared" si="30"/>
        <v>712</v>
      </c>
      <c r="N77" s="51">
        <f t="shared" si="31"/>
        <v>71149</v>
      </c>
      <c r="O77" s="51">
        <f t="shared" si="32"/>
        <v>30402</v>
      </c>
      <c r="P77" s="51">
        <f t="shared" si="39"/>
        <v>1027530</v>
      </c>
      <c r="Q77" s="51">
        <f t="shared" si="33"/>
        <v>157582</v>
      </c>
      <c r="R77" s="51">
        <f t="shared" si="34"/>
        <v>42653</v>
      </c>
      <c r="S77" s="51">
        <f t="shared" si="35"/>
        <v>52528</v>
      </c>
      <c r="T77" s="51">
        <f t="shared" si="40"/>
        <v>1280293</v>
      </c>
      <c r="U77" s="51">
        <f t="shared" si="36"/>
        <v>156858</v>
      </c>
      <c r="V77" s="51">
        <f t="shared" si="41"/>
        <v>1437151</v>
      </c>
      <c r="W77" s="51">
        <f t="shared" si="42"/>
        <v>95811</v>
      </c>
      <c r="X77" s="51">
        <f t="shared" si="43"/>
        <v>19163</v>
      </c>
    </row>
    <row r="78" spans="2:24" x14ac:dyDescent="0.2">
      <c r="B78" s="13"/>
      <c r="C78" s="13"/>
      <c r="D78" s="97"/>
      <c r="E78" s="86">
        <v>1</v>
      </c>
      <c r="F78" s="50">
        <v>6</v>
      </c>
      <c r="G78" s="50">
        <v>15</v>
      </c>
      <c r="H78" s="51">
        <f t="shared" si="37"/>
        <v>125070</v>
      </c>
      <c r="I78" s="51">
        <f t="shared" si="27"/>
        <v>875490</v>
      </c>
      <c r="J78" s="51">
        <f t="shared" si="28"/>
        <v>124548</v>
      </c>
      <c r="K78" s="51">
        <f t="shared" si="38"/>
        <v>1000038</v>
      </c>
      <c r="L78" s="51">
        <f t="shared" si="29"/>
        <v>83304</v>
      </c>
      <c r="M78" s="51">
        <f t="shared" si="30"/>
        <v>834</v>
      </c>
      <c r="N78" s="51">
        <f t="shared" si="31"/>
        <v>83304</v>
      </c>
      <c r="O78" s="51">
        <f t="shared" si="32"/>
        <v>36482</v>
      </c>
      <c r="P78" s="51">
        <f t="shared" si="39"/>
        <v>1203962</v>
      </c>
      <c r="Q78" s="51">
        <f t="shared" si="33"/>
        <v>157582</v>
      </c>
      <c r="R78" s="51">
        <f t="shared" si="34"/>
        <v>42653</v>
      </c>
      <c r="S78" s="51">
        <f t="shared" si="35"/>
        <v>52528</v>
      </c>
      <c r="T78" s="51">
        <f t="shared" si="40"/>
        <v>1456725</v>
      </c>
      <c r="U78" s="51">
        <f t="shared" si="36"/>
        <v>188231</v>
      </c>
      <c r="V78" s="51">
        <f t="shared" si="41"/>
        <v>1644956</v>
      </c>
      <c r="W78" s="51">
        <f t="shared" si="42"/>
        <v>109664</v>
      </c>
      <c r="X78" s="51">
        <f t="shared" si="43"/>
        <v>18278</v>
      </c>
    </row>
    <row r="79" spans="2:24" x14ac:dyDescent="0.2">
      <c r="B79" s="13"/>
      <c r="C79" s="13"/>
      <c r="D79" s="97"/>
      <c r="E79" s="86">
        <v>1</v>
      </c>
      <c r="F79" s="50">
        <v>7</v>
      </c>
      <c r="G79" s="50">
        <v>15</v>
      </c>
      <c r="H79" s="51">
        <f t="shared" si="37"/>
        <v>145920</v>
      </c>
      <c r="I79" s="51">
        <f t="shared" si="27"/>
        <v>1021410</v>
      </c>
      <c r="J79" s="51">
        <f t="shared" si="28"/>
        <v>124548</v>
      </c>
      <c r="K79" s="51">
        <f t="shared" si="38"/>
        <v>1145958</v>
      </c>
      <c r="L79" s="51">
        <f t="shared" si="29"/>
        <v>95459</v>
      </c>
      <c r="M79" s="51">
        <f t="shared" si="30"/>
        <v>955</v>
      </c>
      <c r="N79" s="51">
        <f t="shared" si="31"/>
        <v>95459</v>
      </c>
      <c r="O79" s="51">
        <f t="shared" si="32"/>
        <v>42563</v>
      </c>
      <c r="P79" s="51">
        <f t="shared" si="39"/>
        <v>1380394</v>
      </c>
      <c r="Q79" s="51">
        <f t="shared" si="33"/>
        <v>157582</v>
      </c>
      <c r="R79" s="51">
        <f t="shared" si="34"/>
        <v>42653</v>
      </c>
      <c r="S79" s="51">
        <f t="shared" si="35"/>
        <v>52528</v>
      </c>
      <c r="T79" s="51">
        <f t="shared" si="40"/>
        <v>1633157</v>
      </c>
      <c r="U79" s="51">
        <f t="shared" si="36"/>
        <v>219604</v>
      </c>
      <c r="V79" s="51">
        <f t="shared" si="41"/>
        <v>1852761</v>
      </c>
      <c r="W79" s="51">
        <f t="shared" si="42"/>
        <v>123518</v>
      </c>
      <c r="X79" s="51">
        <f t="shared" si="43"/>
        <v>17646</v>
      </c>
    </row>
    <row r="80" spans="2:24" ht="15" thickBot="1" x14ac:dyDescent="0.25">
      <c r="B80" s="13"/>
      <c r="C80" s="13"/>
      <c r="D80" s="98"/>
      <c r="E80" s="87">
        <v>1</v>
      </c>
      <c r="F80" s="53">
        <v>8</v>
      </c>
      <c r="G80" s="53">
        <v>15</v>
      </c>
      <c r="H80" s="54">
        <f t="shared" si="37"/>
        <v>200115</v>
      </c>
      <c r="I80" s="54">
        <f t="shared" si="27"/>
        <v>1200675</v>
      </c>
      <c r="J80" s="54">
        <f t="shared" si="28"/>
        <v>124548</v>
      </c>
      <c r="K80" s="54">
        <f t="shared" si="38"/>
        <v>1325223</v>
      </c>
      <c r="L80" s="54">
        <f t="shared" si="29"/>
        <v>110392</v>
      </c>
      <c r="M80" s="54">
        <f t="shared" si="30"/>
        <v>1104</v>
      </c>
      <c r="N80" s="54">
        <f t="shared" si="31"/>
        <v>110392</v>
      </c>
      <c r="O80" s="54">
        <f t="shared" si="32"/>
        <v>50033</v>
      </c>
      <c r="P80" s="54">
        <f t="shared" si="39"/>
        <v>1597144</v>
      </c>
      <c r="Q80" s="54">
        <f t="shared" si="33"/>
        <v>157582</v>
      </c>
      <c r="R80" s="54">
        <f t="shared" si="34"/>
        <v>42653</v>
      </c>
      <c r="S80" s="54">
        <f t="shared" si="35"/>
        <v>52528</v>
      </c>
      <c r="T80" s="54">
        <f t="shared" si="40"/>
        <v>1849907</v>
      </c>
      <c r="U80" s="54">
        <f t="shared" si="36"/>
        <v>258146</v>
      </c>
      <c r="V80" s="54">
        <f t="shared" si="41"/>
        <v>2108053</v>
      </c>
      <c r="W80" s="54">
        <f t="shared" si="42"/>
        <v>140537</v>
      </c>
      <c r="X80" s="54">
        <f t="shared" si="43"/>
        <v>17568</v>
      </c>
    </row>
    <row r="81" spans="2:24" ht="15" x14ac:dyDescent="0.2">
      <c r="B81" s="13"/>
      <c r="C81" s="13"/>
      <c r="D81" s="66"/>
      <c r="E81" s="73">
        <v>1</v>
      </c>
      <c r="F81" s="14">
        <v>4</v>
      </c>
      <c r="G81" s="14">
        <v>16</v>
      </c>
      <c r="H81" s="15">
        <f t="shared" si="37"/>
        <v>88944</v>
      </c>
      <c r="I81" s="15">
        <f t="shared" si="27"/>
        <v>622576</v>
      </c>
      <c r="J81" s="15">
        <f t="shared" si="28"/>
        <v>132851</v>
      </c>
      <c r="K81" s="15">
        <f t="shared" si="38"/>
        <v>755427</v>
      </c>
      <c r="L81" s="15">
        <f t="shared" si="29"/>
        <v>62928</v>
      </c>
      <c r="M81" s="15">
        <f t="shared" si="30"/>
        <v>630</v>
      </c>
      <c r="N81" s="15">
        <f t="shared" si="31"/>
        <v>62928</v>
      </c>
      <c r="O81" s="15">
        <f t="shared" si="32"/>
        <v>25943</v>
      </c>
      <c r="P81" s="15">
        <f t="shared" si="39"/>
        <v>907856</v>
      </c>
      <c r="Q81" s="15">
        <f t="shared" si="33"/>
        <v>157582</v>
      </c>
      <c r="R81" s="15">
        <f t="shared" si="34"/>
        <v>42653</v>
      </c>
      <c r="S81" s="15">
        <f t="shared" si="35"/>
        <v>52528</v>
      </c>
      <c r="T81" s="15">
        <f t="shared" si="40"/>
        <v>1160619</v>
      </c>
      <c r="U81" s="15">
        <f t="shared" si="36"/>
        <v>133854</v>
      </c>
      <c r="V81" s="15">
        <f t="shared" si="41"/>
        <v>1294473</v>
      </c>
      <c r="W81" s="15">
        <f t="shared" si="42"/>
        <v>80905</v>
      </c>
      <c r="X81" s="15">
        <f t="shared" si="43"/>
        <v>20227</v>
      </c>
    </row>
    <row r="82" spans="2:24" ht="15" x14ac:dyDescent="0.2">
      <c r="B82" s="13"/>
      <c r="C82" s="13"/>
      <c r="D82" s="67"/>
      <c r="E82" s="74">
        <v>1</v>
      </c>
      <c r="F82" s="16">
        <v>5</v>
      </c>
      <c r="G82" s="17">
        <v>16</v>
      </c>
      <c r="H82" s="18">
        <f t="shared" si="37"/>
        <v>111168</v>
      </c>
      <c r="I82" s="18">
        <f t="shared" si="27"/>
        <v>778208</v>
      </c>
      <c r="J82" s="18">
        <f t="shared" si="28"/>
        <v>132851</v>
      </c>
      <c r="K82" s="18">
        <f t="shared" si="38"/>
        <v>911059</v>
      </c>
      <c r="L82" s="18">
        <f t="shared" si="29"/>
        <v>75892</v>
      </c>
      <c r="M82" s="18">
        <f t="shared" si="30"/>
        <v>759</v>
      </c>
      <c r="N82" s="18">
        <f t="shared" si="31"/>
        <v>75892</v>
      </c>
      <c r="O82" s="18">
        <f t="shared" si="32"/>
        <v>32428</v>
      </c>
      <c r="P82" s="18">
        <f t="shared" si="39"/>
        <v>1096030</v>
      </c>
      <c r="Q82" s="18">
        <f t="shared" si="33"/>
        <v>157582</v>
      </c>
      <c r="R82" s="18">
        <f t="shared" si="34"/>
        <v>42653</v>
      </c>
      <c r="S82" s="18">
        <f t="shared" si="35"/>
        <v>52528</v>
      </c>
      <c r="T82" s="18">
        <f t="shared" si="40"/>
        <v>1348793</v>
      </c>
      <c r="U82" s="18">
        <f t="shared" si="36"/>
        <v>167315</v>
      </c>
      <c r="V82" s="18">
        <f t="shared" si="41"/>
        <v>1516108</v>
      </c>
      <c r="W82" s="18">
        <f t="shared" si="42"/>
        <v>94757</v>
      </c>
      <c r="X82" s="18">
        <f t="shared" si="43"/>
        <v>18952</v>
      </c>
    </row>
    <row r="83" spans="2:24" ht="15" x14ac:dyDescent="0.2">
      <c r="B83" s="13"/>
      <c r="C83" s="13"/>
      <c r="D83" s="67"/>
      <c r="E83" s="74">
        <v>1</v>
      </c>
      <c r="F83" s="16">
        <v>6</v>
      </c>
      <c r="G83" s="17">
        <v>16</v>
      </c>
      <c r="H83" s="18">
        <f t="shared" si="37"/>
        <v>133408</v>
      </c>
      <c r="I83" s="18">
        <f t="shared" si="27"/>
        <v>933856</v>
      </c>
      <c r="J83" s="18">
        <f t="shared" si="28"/>
        <v>132851</v>
      </c>
      <c r="K83" s="18">
        <f t="shared" si="38"/>
        <v>1066707</v>
      </c>
      <c r="L83" s="18">
        <f t="shared" si="29"/>
        <v>88857</v>
      </c>
      <c r="M83" s="18">
        <f t="shared" si="30"/>
        <v>889</v>
      </c>
      <c r="N83" s="18">
        <f t="shared" si="31"/>
        <v>88857</v>
      </c>
      <c r="O83" s="18">
        <f t="shared" si="32"/>
        <v>38914</v>
      </c>
      <c r="P83" s="18">
        <f t="shared" si="39"/>
        <v>1284224</v>
      </c>
      <c r="Q83" s="18">
        <f t="shared" si="33"/>
        <v>157582</v>
      </c>
      <c r="R83" s="18">
        <f t="shared" si="34"/>
        <v>42653</v>
      </c>
      <c r="S83" s="18">
        <f t="shared" si="35"/>
        <v>52528</v>
      </c>
      <c r="T83" s="18">
        <f t="shared" si="40"/>
        <v>1536987</v>
      </c>
      <c r="U83" s="18">
        <f t="shared" si="36"/>
        <v>200780</v>
      </c>
      <c r="V83" s="18">
        <f t="shared" si="41"/>
        <v>1737767</v>
      </c>
      <c r="W83" s="18">
        <f t="shared" si="42"/>
        <v>108611</v>
      </c>
      <c r="X83" s="18">
        <f t="shared" si="43"/>
        <v>18102</v>
      </c>
    </row>
    <row r="84" spans="2:24" ht="15" x14ac:dyDescent="0.2">
      <c r="B84" s="13"/>
      <c r="C84" s="13"/>
      <c r="D84" s="67"/>
      <c r="E84" s="74">
        <v>1</v>
      </c>
      <c r="F84" s="16">
        <v>7</v>
      </c>
      <c r="G84" s="17">
        <v>16</v>
      </c>
      <c r="H84" s="18">
        <f t="shared" si="37"/>
        <v>155648</v>
      </c>
      <c r="I84" s="18">
        <f t="shared" si="27"/>
        <v>1089504</v>
      </c>
      <c r="J84" s="18">
        <f t="shared" si="28"/>
        <v>132851</v>
      </c>
      <c r="K84" s="18">
        <f t="shared" si="38"/>
        <v>1222355</v>
      </c>
      <c r="L84" s="18">
        <f t="shared" si="29"/>
        <v>101823</v>
      </c>
      <c r="M84" s="18">
        <f t="shared" si="30"/>
        <v>1019</v>
      </c>
      <c r="N84" s="18">
        <f t="shared" si="31"/>
        <v>101823</v>
      </c>
      <c r="O84" s="18">
        <f t="shared" si="32"/>
        <v>45400</v>
      </c>
      <c r="P84" s="18">
        <f t="shared" si="39"/>
        <v>1472420</v>
      </c>
      <c r="Q84" s="18">
        <f t="shared" si="33"/>
        <v>157582</v>
      </c>
      <c r="R84" s="18">
        <f t="shared" si="34"/>
        <v>42653</v>
      </c>
      <c r="S84" s="18">
        <f t="shared" si="35"/>
        <v>52528</v>
      </c>
      <c r="T84" s="18">
        <f t="shared" si="40"/>
        <v>1725183</v>
      </c>
      <c r="U84" s="18">
        <f t="shared" si="36"/>
        <v>234244</v>
      </c>
      <c r="V84" s="18">
        <f t="shared" si="41"/>
        <v>1959427</v>
      </c>
      <c r="W84" s="18">
        <f t="shared" si="42"/>
        <v>122465</v>
      </c>
      <c r="X84" s="18">
        <f t="shared" si="43"/>
        <v>17495</v>
      </c>
    </row>
    <row r="85" spans="2:24" ht="15.75" thickBot="1" x14ac:dyDescent="0.25">
      <c r="B85" s="13"/>
      <c r="C85" s="13"/>
      <c r="D85" s="67"/>
      <c r="E85" s="75">
        <v>1</v>
      </c>
      <c r="F85" s="19">
        <v>8</v>
      </c>
      <c r="G85" s="20">
        <v>16</v>
      </c>
      <c r="H85" s="21">
        <f t="shared" si="37"/>
        <v>213456</v>
      </c>
      <c r="I85" s="21">
        <f t="shared" si="27"/>
        <v>1280720</v>
      </c>
      <c r="J85" s="21">
        <f t="shared" si="28"/>
        <v>132851</v>
      </c>
      <c r="K85" s="21">
        <f t="shared" si="38"/>
        <v>1413571</v>
      </c>
      <c r="L85" s="21">
        <f t="shared" si="29"/>
        <v>117751</v>
      </c>
      <c r="M85" s="21">
        <f t="shared" si="30"/>
        <v>1178</v>
      </c>
      <c r="N85" s="21">
        <f t="shared" si="31"/>
        <v>117751</v>
      </c>
      <c r="O85" s="21">
        <f t="shared" si="32"/>
        <v>53368</v>
      </c>
      <c r="P85" s="21">
        <f t="shared" si="39"/>
        <v>1703619</v>
      </c>
      <c r="Q85" s="21">
        <f t="shared" si="33"/>
        <v>157582</v>
      </c>
      <c r="R85" s="21">
        <f t="shared" si="34"/>
        <v>42653</v>
      </c>
      <c r="S85" s="21">
        <f t="shared" si="35"/>
        <v>52528</v>
      </c>
      <c r="T85" s="21">
        <f t="shared" si="40"/>
        <v>1956382</v>
      </c>
      <c r="U85" s="21">
        <f t="shared" si="36"/>
        <v>275355</v>
      </c>
      <c r="V85" s="21">
        <f t="shared" si="41"/>
        <v>2231737</v>
      </c>
      <c r="W85" s="21">
        <f t="shared" si="42"/>
        <v>139484</v>
      </c>
      <c r="X85" s="21">
        <f t="shared" si="43"/>
        <v>17436</v>
      </c>
    </row>
    <row r="86" spans="2:24" x14ac:dyDescent="0.2">
      <c r="B86" s="13"/>
      <c r="C86" s="13"/>
      <c r="D86" s="99"/>
      <c r="E86" s="76">
        <v>1</v>
      </c>
      <c r="F86" s="22">
        <v>4</v>
      </c>
      <c r="G86" s="22">
        <v>17</v>
      </c>
      <c r="H86" s="23">
        <f t="shared" si="37"/>
        <v>94503</v>
      </c>
      <c r="I86" s="23">
        <f t="shared" si="27"/>
        <v>661487</v>
      </c>
      <c r="J86" s="23">
        <f t="shared" si="28"/>
        <v>141154</v>
      </c>
      <c r="K86" s="23">
        <f t="shared" si="38"/>
        <v>802641</v>
      </c>
      <c r="L86" s="23">
        <f t="shared" si="29"/>
        <v>66860</v>
      </c>
      <c r="M86" s="23">
        <f t="shared" si="30"/>
        <v>669</v>
      </c>
      <c r="N86" s="23">
        <f t="shared" si="31"/>
        <v>66860</v>
      </c>
      <c r="O86" s="23">
        <f t="shared" si="32"/>
        <v>27565</v>
      </c>
      <c r="P86" s="23">
        <f t="shared" si="39"/>
        <v>964595</v>
      </c>
      <c r="Q86" s="23">
        <f t="shared" si="33"/>
        <v>157582</v>
      </c>
      <c r="R86" s="23">
        <f t="shared" si="34"/>
        <v>42653</v>
      </c>
      <c r="S86" s="23">
        <f t="shared" si="35"/>
        <v>52528</v>
      </c>
      <c r="T86" s="23">
        <f t="shared" si="40"/>
        <v>1217358</v>
      </c>
      <c r="U86" s="23">
        <f t="shared" si="36"/>
        <v>142220</v>
      </c>
      <c r="V86" s="23">
        <f t="shared" si="41"/>
        <v>1359578</v>
      </c>
      <c r="W86" s="23">
        <f t="shared" si="42"/>
        <v>79976</v>
      </c>
      <c r="X86" s="23">
        <f t="shared" si="43"/>
        <v>19994</v>
      </c>
    </row>
    <row r="87" spans="2:24" x14ac:dyDescent="0.2">
      <c r="B87" s="13"/>
      <c r="C87" s="13"/>
      <c r="D87" s="100"/>
      <c r="E87" s="77">
        <v>1</v>
      </c>
      <c r="F87" s="26">
        <v>5</v>
      </c>
      <c r="G87" s="26">
        <v>17</v>
      </c>
      <c r="H87" s="27">
        <f t="shared" si="37"/>
        <v>118116</v>
      </c>
      <c r="I87" s="27">
        <f t="shared" si="27"/>
        <v>826846</v>
      </c>
      <c r="J87" s="27">
        <f t="shared" si="28"/>
        <v>141154</v>
      </c>
      <c r="K87" s="27">
        <f t="shared" si="38"/>
        <v>968000</v>
      </c>
      <c r="L87" s="27">
        <f t="shared" si="29"/>
        <v>80635</v>
      </c>
      <c r="M87" s="27">
        <f t="shared" si="30"/>
        <v>807</v>
      </c>
      <c r="N87" s="27">
        <f t="shared" si="31"/>
        <v>80635</v>
      </c>
      <c r="O87" s="27">
        <f t="shared" si="32"/>
        <v>34455</v>
      </c>
      <c r="P87" s="27">
        <f t="shared" si="39"/>
        <v>1164532</v>
      </c>
      <c r="Q87" s="27">
        <f t="shared" si="33"/>
        <v>157582</v>
      </c>
      <c r="R87" s="27">
        <f t="shared" si="34"/>
        <v>42653</v>
      </c>
      <c r="S87" s="27">
        <f t="shared" si="35"/>
        <v>52528</v>
      </c>
      <c r="T87" s="27">
        <f t="shared" si="40"/>
        <v>1417295</v>
      </c>
      <c r="U87" s="27">
        <f t="shared" si="36"/>
        <v>177772</v>
      </c>
      <c r="V87" s="27">
        <f t="shared" si="41"/>
        <v>1595067</v>
      </c>
      <c r="W87" s="27">
        <f t="shared" si="42"/>
        <v>93828</v>
      </c>
      <c r="X87" s="27">
        <f t="shared" si="43"/>
        <v>18766</v>
      </c>
    </row>
    <row r="88" spans="2:24" x14ac:dyDescent="0.2">
      <c r="B88" s="13"/>
      <c r="C88" s="13"/>
      <c r="D88" s="100"/>
      <c r="E88" s="77">
        <v>1</v>
      </c>
      <c r="F88" s="26">
        <v>6</v>
      </c>
      <c r="G88" s="26">
        <v>17</v>
      </c>
      <c r="H88" s="27">
        <f t="shared" si="37"/>
        <v>141746</v>
      </c>
      <c r="I88" s="27">
        <f t="shared" si="27"/>
        <v>992222</v>
      </c>
      <c r="J88" s="27">
        <f t="shared" si="28"/>
        <v>141154</v>
      </c>
      <c r="K88" s="27">
        <f t="shared" si="38"/>
        <v>1133376</v>
      </c>
      <c r="L88" s="27">
        <f t="shared" si="29"/>
        <v>94411</v>
      </c>
      <c r="M88" s="27">
        <f t="shared" si="30"/>
        <v>945</v>
      </c>
      <c r="N88" s="27">
        <f t="shared" si="31"/>
        <v>94411</v>
      </c>
      <c r="O88" s="27">
        <f t="shared" si="32"/>
        <v>41346</v>
      </c>
      <c r="P88" s="27">
        <f t="shared" si="39"/>
        <v>1364489</v>
      </c>
      <c r="Q88" s="27">
        <f t="shared" si="33"/>
        <v>157582</v>
      </c>
      <c r="R88" s="27">
        <f t="shared" si="34"/>
        <v>42653</v>
      </c>
      <c r="S88" s="27">
        <f t="shared" si="35"/>
        <v>52528</v>
      </c>
      <c r="T88" s="27">
        <f t="shared" si="40"/>
        <v>1617252</v>
      </c>
      <c r="U88" s="27">
        <f t="shared" si="36"/>
        <v>213328</v>
      </c>
      <c r="V88" s="27">
        <f t="shared" si="41"/>
        <v>1830580</v>
      </c>
      <c r="W88" s="27">
        <f t="shared" si="42"/>
        <v>107682</v>
      </c>
      <c r="X88" s="27">
        <f t="shared" si="43"/>
        <v>17947</v>
      </c>
    </row>
    <row r="89" spans="2:24" x14ac:dyDescent="0.2">
      <c r="B89" s="13"/>
      <c r="C89" s="13"/>
      <c r="D89" s="100"/>
      <c r="E89" s="77">
        <v>1</v>
      </c>
      <c r="F89" s="26">
        <v>7</v>
      </c>
      <c r="G89" s="26">
        <v>17</v>
      </c>
      <c r="H89" s="27">
        <f t="shared" si="37"/>
        <v>165376</v>
      </c>
      <c r="I89" s="27">
        <f t="shared" si="27"/>
        <v>1157598</v>
      </c>
      <c r="J89" s="27">
        <f t="shared" si="28"/>
        <v>141154</v>
      </c>
      <c r="K89" s="27">
        <f t="shared" si="38"/>
        <v>1298752</v>
      </c>
      <c r="L89" s="27">
        <f t="shared" si="29"/>
        <v>108187</v>
      </c>
      <c r="M89" s="27">
        <f t="shared" si="30"/>
        <v>1082</v>
      </c>
      <c r="N89" s="27">
        <f t="shared" si="31"/>
        <v>108187</v>
      </c>
      <c r="O89" s="27">
        <f t="shared" si="32"/>
        <v>48238</v>
      </c>
      <c r="P89" s="27">
        <f t="shared" si="39"/>
        <v>1564446</v>
      </c>
      <c r="Q89" s="27">
        <f t="shared" si="33"/>
        <v>157582</v>
      </c>
      <c r="R89" s="27">
        <f t="shared" si="34"/>
        <v>42653</v>
      </c>
      <c r="S89" s="27">
        <f t="shared" si="35"/>
        <v>52528</v>
      </c>
      <c r="T89" s="27">
        <f t="shared" si="40"/>
        <v>1817209</v>
      </c>
      <c r="U89" s="27">
        <f t="shared" si="36"/>
        <v>248884</v>
      </c>
      <c r="V89" s="27">
        <f t="shared" si="41"/>
        <v>2066093</v>
      </c>
      <c r="W89" s="27">
        <f t="shared" si="42"/>
        <v>121535</v>
      </c>
      <c r="X89" s="27">
        <f t="shared" si="43"/>
        <v>17363</v>
      </c>
    </row>
    <row r="90" spans="2:24" ht="15" thickBot="1" x14ac:dyDescent="0.25">
      <c r="B90" s="13"/>
      <c r="C90" s="13"/>
      <c r="D90" s="101"/>
      <c r="E90" s="78">
        <v>1</v>
      </c>
      <c r="F90" s="28">
        <v>8</v>
      </c>
      <c r="G90" s="28">
        <v>17</v>
      </c>
      <c r="H90" s="29">
        <f t="shared" si="37"/>
        <v>226797</v>
      </c>
      <c r="I90" s="29">
        <f t="shared" si="27"/>
        <v>1360765</v>
      </c>
      <c r="J90" s="29">
        <f t="shared" si="28"/>
        <v>141154</v>
      </c>
      <c r="K90" s="29">
        <f t="shared" si="38"/>
        <v>1501919</v>
      </c>
      <c r="L90" s="29">
        <f t="shared" si="29"/>
        <v>125110</v>
      </c>
      <c r="M90" s="29">
        <f t="shared" si="30"/>
        <v>1252</v>
      </c>
      <c r="N90" s="29">
        <f t="shared" si="31"/>
        <v>125110</v>
      </c>
      <c r="O90" s="29">
        <f t="shared" si="32"/>
        <v>56704</v>
      </c>
      <c r="P90" s="29">
        <f t="shared" si="39"/>
        <v>1810095</v>
      </c>
      <c r="Q90" s="29">
        <f t="shared" si="33"/>
        <v>157582</v>
      </c>
      <c r="R90" s="29">
        <f t="shared" si="34"/>
        <v>42653</v>
      </c>
      <c r="S90" s="29">
        <f t="shared" si="35"/>
        <v>52528</v>
      </c>
      <c r="T90" s="29">
        <f t="shared" si="40"/>
        <v>2062858</v>
      </c>
      <c r="U90" s="29">
        <f t="shared" si="36"/>
        <v>292565</v>
      </c>
      <c r="V90" s="29">
        <f t="shared" si="41"/>
        <v>2355423</v>
      </c>
      <c r="W90" s="29">
        <f t="shared" si="42"/>
        <v>138555</v>
      </c>
      <c r="X90" s="29">
        <f t="shared" si="43"/>
        <v>17320</v>
      </c>
    </row>
    <row r="91" spans="2:24" x14ac:dyDescent="0.2">
      <c r="B91" s="13"/>
      <c r="C91" s="13"/>
      <c r="D91" s="90"/>
      <c r="E91" s="79">
        <v>1</v>
      </c>
      <c r="F91" s="31">
        <v>4</v>
      </c>
      <c r="G91" s="31">
        <v>18</v>
      </c>
      <c r="H91" s="32">
        <f t="shared" si="37"/>
        <v>100062</v>
      </c>
      <c r="I91" s="32">
        <f t="shared" si="27"/>
        <v>700398</v>
      </c>
      <c r="J91" s="32">
        <f t="shared" si="28"/>
        <v>149457</v>
      </c>
      <c r="K91" s="32">
        <f t="shared" si="38"/>
        <v>849855</v>
      </c>
      <c r="L91" s="32">
        <f t="shared" si="29"/>
        <v>70793</v>
      </c>
      <c r="M91" s="32">
        <f t="shared" si="30"/>
        <v>708</v>
      </c>
      <c r="N91" s="32">
        <f t="shared" si="31"/>
        <v>70793</v>
      </c>
      <c r="O91" s="32">
        <f t="shared" si="32"/>
        <v>29186</v>
      </c>
      <c r="P91" s="32">
        <f t="shared" si="39"/>
        <v>1021335</v>
      </c>
      <c r="Q91" s="32">
        <f t="shared" si="33"/>
        <v>157582</v>
      </c>
      <c r="R91" s="32">
        <f t="shared" si="34"/>
        <v>42653</v>
      </c>
      <c r="S91" s="32">
        <f t="shared" si="35"/>
        <v>52528</v>
      </c>
      <c r="T91" s="32">
        <f t="shared" si="40"/>
        <v>1274098</v>
      </c>
      <c r="U91" s="32">
        <f t="shared" si="36"/>
        <v>150586</v>
      </c>
      <c r="V91" s="32">
        <f t="shared" si="41"/>
        <v>1424684</v>
      </c>
      <c r="W91" s="32">
        <f t="shared" si="42"/>
        <v>79150</v>
      </c>
      <c r="X91" s="32">
        <f t="shared" si="43"/>
        <v>19788</v>
      </c>
    </row>
    <row r="92" spans="2:24" x14ac:dyDescent="0.2">
      <c r="B92" s="13"/>
      <c r="C92" s="13"/>
      <c r="D92" s="91"/>
      <c r="E92" s="80">
        <v>1</v>
      </c>
      <c r="F92" s="34">
        <v>5</v>
      </c>
      <c r="G92" s="34">
        <v>18</v>
      </c>
      <c r="H92" s="35">
        <f t="shared" si="37"/>
        <v>125064</v>
      </c>
      <c r="I92" s="35">
        <f t="shared" si="27"/>
        <v>875484</v>
      </c>
      <c r="J92" s="35">
        <f t="shared" si="28"/>
        <v>149457</v>
      </c>
      <c r="K92" s="35">
        <f t="shared" si="38"/>
        <v>1024941</v>
      </c>
      <c r="L92" s="35">
        <f t="shared" si="29"/>
        <v>85378</v>
      </c>
      <c r="M92" s="35">
        <f t="shared" si="30"/>
        <v>854</v>
      </c>
      <c r="N92" s="35">
        <f t="shared" si="31"/>
        <v>85378</v>
      </c>
      <c r="O92" s="35">
        <f t="shared" si="32"/>
        <v>36482</v>
      </c>
      <c r="P92" s="35">
        <f t="shared" si="39"/>
        <v>1233033</v>
      </c>
      <c r="Q92" s="35">
        <f t="shared" si="33"/>
        <v>157582</v>
      </c>
      <c r="R92" s="35">
        <f t="shared" si="34"/>
        <v>42653</v>
      </c>
      <c r="S92" s="35">
        <f t="shared" si="35"/>
        <v>52528</v>
      </c>
      <c r="T92" s="35">
        <f t="shared" si="40"/>
        <v>1485796</v>
      </c>
      <c r="U92" s="35">
        <f t="shared" si="36"/>
        <v>188230</v>
      </c>
      <c r="V92" s="35">
        <f t="shared" si="41"/>
        <v>1674026</v>
      </c>
      <c r="W92" s="35">
        <f t="shared" si="42"/>
        <v>93002</v>
      </c>
      <c r="X92" s="35">
        <f t="shared" si="43"/>
        <v>18601</v>
      </c>
    </row>
    <row r="93" spans="2:24" x14ac:dyDescent="0.2">
      <c r="B93" s="13"/>
      <c r="C93" s="13"/>
      <c r="D93" s="91"/>
      <c r="E93" s="80">
        <v>1</v>
      </c>
      <c r="F93" s="34">
        <v>6</v>
      </c>
      <c r="G93" s="34">
        <v>18</v>
      </c>
      <c r="H93" s="35">
        <f t="shared" si="37"/>
        <v>150084</v>
      </c>
      <c r="I93" s="35">
        <f t="shared" si="27"/>
        <v>1050588</v>
      </c>
      <c r="J93" s="35">
        <f t="shared" si="28"/>
        <v>149457</v>
      </c>
      <c r="K93" s="35">
        <f t="shared" si="38"/>
        <v>1200045</v>
      </c>
      <c r="L93" s="35">
        <f t="shared" si="29"/>
        <v>99964</v>
      </c>
      <c r="M93" s="35">
        <f t="shared" si="30"/>
        <v>1000</v>
      </c>
      <c r="N93" s="35">
        <f t="shared" si="31"/>
        <v>99964</v>
      </c>
      <c r="O93" s="35">
        <f t="shared" si="32"/>
        <v>43779</v>
      </c>
      <c r="P93" s="35">
        <f t="shared" si="39"/>
        <v>1444752</v>
      </c>
      <c r="Q93" s="35">
        <f t="shared" si="33"/>
        <v>157582</v>
      </c>
      <c r="R93" s="35">
        <f t="shared" si="34"/>
        <v>42653</v>
      </c>
      <c r="S93" s="35">
        <f t="shared" si="35"/>
        <v>52528</v>
      </c>
      <c r="T93" s="35">
        <f t="shared" si="40"/>
        <v>1697515</v>
      </c>
      <c r="U93" s="35">
        <f t="shared" si="36"/>
        <v>225877</v>
      </c>
      <c r="V93" s="35">
        <f t="shared" si="41"/>
        <v>1923392</v>
      </c>
      <c r="W93" s="35">
        <f t="shared" si="42"/>
        <v>106856</v>
      </c>
      <c r="X93" s="35">
        <f t="shared" si="43"/>
        <v>17810</v>
      </c>
    </row>
    <row r="94" spans="2:24" x14ac:dyDescent="0.2">
      <c r="B94" s="13"/>
      <c r="C94" s="13"/>
      <c r="D94" s="91"/>
      <c r="E94" s="80">
        <v>1</v>
      </c>
      <c r="F94" s="34">
        <v>7</v>
      </c>
      <c r="G94" s="34">
        <v>18</v>
      </c>
      <c r="H94" s="35">
        <f t="shared" si="37"/>
        <v>175104</v>
      </c>
      <c r="I94" s="35">
        <f t="shared" si="27"/>
        <v>1225692</v>
      </c>
      <c r="J94" s="35">
        <f t="shared" si="28"/>
        <v>149457</v>
      </c>
      <c r="K94" s="35">
        <f t="shared" si="38"/>
        <v>1375149</v>
      </c>
      <c r="L94" s="35">
        <f t="shared" si="29"/>
        <v>114550</v>
      </c>
      <c r="M94" s="35">
        <f t="shared" si="30"/>
        <v>1146</v>
      </c>
      <c r="N94" s="35">
        <f t="shared" si="31"/>
        <v>114550</v>
      </c>
      <c r="O94" s="35">
        <f t="shared" si="32"/>
        <v>51075</v>
      </c>
      <c r="P94" s="35">
        <f t="shared" si="39"/>
        <v>1656470</v>
      </c>
      <c r="Q94" s="35">
        <f t="shared" si="33"/>
        <v>157582</v>
      </c>
      <c r="R94" s="35">
        <f t="shared" si="34"/>
        <v>42653</v>
      </c>
      <c r="S94" s="35">
        <f t="shared" si="35"/>
        <v>52528</v>
      </c>
      <c r="T94" s="35">
        <f t="shared" si="40"/>
        <v>1909233</v>
      </c>
      <c r="U94" s="35">
        <f t="shared" si="36"/>
        <v>263524</v>
      </c>
      <c r="V94" s="35">
        <f t="shared" si="41"/>
        <v>2172757</v>
      </c>
      <c r="W94" s="35">
        <f t="shared" si="42"/>
        <v>120709</v>
      </c>
      <c r="X94" s="35">
        <f t="shared" si="43"/>
        <v>17245</v>
      </c>
    </row>
    <row r="95" spans="2:24" ht="15" thickBot="1" x14ac:dyDescent="0.25">
      <c r="B95" s="13"/>
      <c r="C95" s="13"/>
      <c r="D95" s="92"/>
      <c r="E95" s="81">
        <v>1</v>
      </c>
      <c r="F95" s="37">
        <v>8</v>
      </c>
      <c r="G95" s="37">
        <v>18</v>
      </c>
      <c r="H95" s="38">
        <f t="shared" si="37"/>
        <v>240138</v>
      </c>
      <c r="I95" s="38">
        <f t="shared" si="27"/>
        <v>1440810</v>
      </c>
      <c r="J95" s="38">
        <f t="shared" si="28"/>
        <v>149457</v>
      </c>
      <c r="K95" s="38">
        <f t="shared" si="38"/>
        <v>1590267</v>
      </c>
      <c r="L95" s="38">
        <f t="shared" si="29"/>
        <v>132470</v>
      </c>
      <c r="M95" s="38">
        <f t="shared" si="30"/>
        <v>1325</v>
      </c>
      <c r="N95" s="38">
        <f t="shared" si="31"/>
        <v>132470</v>
      </c>
      <c r="O95" s="38">
        <f t="shared" si="32"/>
        <v>60039</v>
      </c>
      <c r="P95" s="38">
        <f t="shared" si="39"/>
        <v>1916571</v>
      </c>
      <c r="Q95" s="38">
        <f t="shared" si="33"/>
        <v>157582</v>
      </c>
      <c r="R95" s="38">
        <f t="shared" si="34"/>
        <v>42653</v>
      </c>
      <c r="S95" s="38">
        <f t="shared" si="35"/>
        <v>52528</v>
      </c>
      <c r="T95" s="38">
        <f t="shared" si="40"/>
        <v>2169334</v>
      </c>
      <c r="U95" s="38">
        <f t="shared" si="36"/>
        <v>309775</v>
      </c>
      <c r="V95" s="38">
        <f t="shared" si="41"/>
        <v>2479109</v>
      </c>
      <c r="W95" s="38">
        <f t="shared" si="42"/>
        <v>137729</v>
      </c>
      <c r="X95" s="38">
        <f t="shared" si="43"/>
        <v>17217</v>
      </c>
    </row>
    <row r="96" spans="2:24" x14ac:dyDescent="0.2">
      <c r="B96" s="13"/>
      <c r="C96" s="13"/>
      <c r="D96" s="93"/>
      <c r="E96" s="82">
        <v>1</v>
      </c>
      <c r="F96" s="40">
        <v>4</v>
      </c>
      <c r="G96" s="40">
        <v>19</v>
      </c>
      <c r="H96" s="41">
        <f t="shared" si="37"/>
        <v>105621</v>
      </c>
      <c r="I96" s="41">
        <f t="shared" si="27"/>
        <v>739309</v>
      </c>
      <c r="J96" s="41">
        <f t="shared" si="28"/>
        <v>157761</v>
      </c>
      <c r="K96" s="41">
        <f t="shared" si="38"/>
        <v>897070</v>
      </c>
      <c r="L96" s="41">
        <f t="shared" si="29"/>
        <v>74726</v>
      </c>
      <c r="M96" s="41">
        <f t="shared" si="30"/>
        <v>748</v>
      </c>
      <c r="N96" s="41">
        <f t="shared" si="31"/>
        <v>74726</v>
      </c>
      <c r="O96" s="41">
        <f t="shared" si="32"/>
        <v>30808</v>
      </c>
      <c r="P96" s="41">
        <f t="shared" si="39"/>
        <v>1078078</v>
      </c>
      <c r="Q96" s="41">
        <f t="shared" si="33"/>
        <v>157582</v>
      </c>
      <c r="R96" s="41">
        <f t="shared" si="34"/>
        <v>42653</v>
      </c>
      <c r="S96" s="41">
        <f t="shared" si="35"/>
        <v>52528</v>
      </c>
      <c r="T96" s="41">
        <f t="shared" si="40"/>
        <v>1330841</v>
      </c>
      <c r="U96" s="41">
        <f t="shared" si="36"/>
        <v>158952</v>
      </c>
      <c r="V96" s="41">
        <f t="shared" si="41"/>
        <v>1489793</v>
      </c>
      <c r="W96" s="41">
        <f t="shared" si="42"/>
        <v>78411</v>
      </c>
      <c r="X96" s="41">
        <f t="shared" si="43"/>
        <v>19603</v>
      </c>
    </row>
    <row r="97" spans="2:24" x14ac:dyDescent="0.2">
      <c r="B97" s="13"/>
      <c r="C97" s="13"/>
      <c r="D97" s="94"/>
      <c r="E97" s="83">
        <v>1</v>
      </c>
      <c r="F97" s="42">
        <v>5</v>
      </c>
      <c r="G97" s="42">
        <v>19</v>
      </c>
      <c r="H97" s="43">
        <f t="shared" si="37"/>
        <v>132012</v>
      </c>
      <c r="I97" s="43">
        <f t="shared" si="27"/>
        <v>924122</v>
      </c>
      <c r="J97" s="43">
        <f t="shared" si="28"/>
        <v>157761</v>
      </c>
      <c r="K97" s="43">
        <f t="shared" si="38"/>
        <v>1081883</v>
      </c>
      <c r="L97" s="43">
        <f t="shared" si="29"/>
        <v>90121</v>
      </c>
      <c r="M97" s="43">
        <f t="shared" si="30"/>
        <v>902</v>
      </c>
      <c r="N97" s="43">
        <f t="shared" si="31"/>
        <v>90121</v>
      </c>
      <c r="O97" s="43">
        <f t="shared" si="32"/>
        <v>38509</v>
      </c>
      <c r="P97" s="43">
        <f t="shared" si="39"/>
        <v>1301536</v>
      </c>
      <c r="Q97" s="43">
        <f t="shared" si="33"/>
        <v>157582</v>
      </c>
      <c r="R97" s="43">
        <f t="shared" si="34"/>
        <v>42653</v>
      </c>
      <c r="S97" s="43">
        <f t="shared" si="35"/>
        <v>52528</v>
      </c>
      <c r="T97" s="43">
        <f t="shared" si="40"/>
        <v>1554299</v>
      </c>
      <c r="U97" s="43">
        <f t="shared" si="36"/>
        <v>198687</v>
      </c>
      <c r="V97" s="43">
        <f t="shared" si="41"/>
        <v>1752986</v>
      </c>
      <c r="W97" s="43">
        <f t="shared" si="42"/>
        <v>92263</v>
      </c>
      <c r="X97" s="43">
        <f t="shared" si="43"/>
        <v>18453</v>
      </c>
    </row>
    <row r="98" spans="2:24" x14ac:dyDescent="0.2">
      <c r="B98" s="13"/>
      <c r="C98" s="13"/>
      <c r="D98" s="94"/>
      <c r="E98" s="83">
        <v>1</v>
      </c>
      <c r="F98" s="42">
        <v>6</v>
      </c>
      <c r="G98" s="42">
        <v>19</v>
      </c>
      <c r="H98" s="43">
        <f t="shared" si="37"/>
        <v>158422</v>
      </c>
      <c r="I98" s="43">
        <f t="shared" si="27"/>
        <v>1108954</v>
      </c>
      <c r="J98" s="43">
        <f t="shared" si="28"/>
        <v>157761</v>
      </c>
      <c r="K98" s="43">
        <f t="shared" si="38"/>
        <v>1266715</v>
      </c>
      <c r="L98" s="43">
        <f t="shared" si="29"/>
        <v>105518</v>
      </c>
      <c r="M98" s="43">
        <f t="shared" si="30"/>
        <v>1056</v>
      </c>
      <c r="N98" s="43">
        <f t="shared" si="31"/>
        <v>105518</v>
      </c>
      <c r="O98" s="43">
        <f t="shared" si="32"/>
        <v>46211</v>
      </c>
      <c r="P98" s="43">
        <f t="shared" si="39"/>
        <v>1525018</v>
      </c>
      <c r="Q98" s="43">
        <f t="shared" si="33"/>
        <v>157582</v>
      </c>
      <c r="R98" s="43">
        <f t="shared" si="34"/>
        <v>42653</v>
      </c>
      <c r="S98" s="43">
        <f t="shared" si="35"/>
        <v>52528</v>
      </c>
      <c r="T98" s="43">
        <f t="shared" si="40"/>
        <v>1777781</v>
      </c>
      <c r="U98" s="43">
        <f t="shared" si="36"/>
        <v>238426</v>
      </c>
      <c r="V98" s="43">
        <f t="shared" si="41"/>
        <v>2016207</v>
      </c>
      <c r="W98" s="43">
        <f t="shared" si="42"/>
        <v>106117</v>
      </c>
      <c r="X98" s="43">
        <f t="shared" si="43"/>
        <v>17687</v>
      </c>
    </row>
    <row r="99" spans="2:24" x14ac:dyDescent="0.2">
      <c r="B99" s="13"/>
      <c r="C99" s="13"/>
      <c r="D99" s="94"/>
      <c r="E99" s="83">
        <v>1</v>
      </c>
      <c r="F99" s="42">
        <v>7</v>
      </c>
      <c r="G99" s="42">
        <v>19</v>
      </c>
      <c r="H99" s="43">
        <f t="shared" si="37"/>
        <v>184832</v>
      </c>
      <c r="I99" s="43">
        <f t="shared" si="27"/>
        <v>1293786</v>
      </c>
      <c r="J99" s="43">
        <f t="shared" si="28"/>
        <v>157761</v>
      </c>
      <c r="K99" s="43">
        <f t="shared" si="38"/>
        <v>1451547</v>
      </c>
      <c r="L99" s="43">
        <f t="shared" si="29"/>
        <v>120914</v>
      </c>
      <c r="M99" s="43">
        <f t="shared" si="30"/>
        <v>1210</v>
      </c>
      <c r="N99" s="43">
        <f t="shared" si="31"/>
        <v>120914</v>
      </c>
      <c r="O99" s="43">
        <f t="shared" si="32"/>
        <v>53913</v>
      </c>
      <c r="P99" s="43">
        <f t="shared" si="39"/>
        <v>1748498</v>
      </c>
      <c r="Q99" s="43">
        <f t="shared" si="33"/>
        <v>157582</v>
      </c>
      <c r="R99" s="43">
        <f t="shared" si="34"/>
        <v>42653</v>
      </c>
      <c r="S99" s="43">
        <f t="shared" si="35"/>
        <v>52528</v>
      </c>
      <c r="T99" s="43">
        <f t="shared" si="40"/>
        <v>2001261</v>
      </c>
      <c r="U99" s="43">
        <f t="shared" si="36"/>
        <v>278164</v>
      </c>
      <c r="V99" s="43">
        <f t="shared" si="41"/>
        <v>2279425</v>
      </c>
      <c r="W99" s="43">
        <f t="shared" si="42"/>
        <v>119970</v>
      </c>
      <c r="X99" s="43">
        <f t="shared" si="43"/>
        <v>17139</v>
      </c>
    </row>
    <row r="100" spans="2:24" ht="15" thickBot="1" x14ac:dyDescent="0.25">
      <c r="B100" s="13"/>
      <c r="C100" s="13"/>
      <c r="D100" s="95"/>
      <c r="E100" s="84">
        <v>1</v>
      </c>
      <c r="F100" s="46">
        <v>8</v>
      </c>
      <c r="G100" s="46">
        <v>19</v>
      </c>
      <c r="H100" s="47">
        <f t="shared" si="37"/>
        <v>253479</v>
      </c>
      <c r="I100" s="47">
        <f t="shared" si="27"/>
        <v>1520855</v>
      </c>
      <c r="J100" s="47">
        <f t="shared" si="28"/>
        <v>157761</v>
      </c>
      <c r="K100" s="47">
        <f t="shared" si="38"/>
        <v>1678616</v>
      </c>
      <c r="L100" s="47">
        <f t="shared" si="29"/>
        <v>139829</v>
      </c>
      <c r="M100" s="47">
        <f t="shared" si="30"/>
        <v>1399</v>
      </c>
      <c r="N100" s="47">
        <f t="shared" si="31"/>
        <v>139829</v>
      </c>
      <c r="O100" s="47">
        <f t="shared" si="32"/>
        <v>63375</v>
      </c>
      <c r="P100" s="47">
        <f t="shared" si="39"/>
        <v>2023048</v>
      </c>
      <c r="Q100" s="47">
        <f t="shared" si="33"/>
        <v>157582</v>
      </c>
      <c r="R100" s="47">
        <f t="shared" si="34"/>
        <v>42653</v>
      </c>
      <c r="S100" s="47">
        <f t="shared" si="35"/>
        <v>52528</v>
      </c>
      <c r="T100" s="47">
        <f t="shared" si="40"/>
        <v>2275811</v>
      </c>
      <c r="U100" s="47">
        <f t="shared" si="36"/>
        <v>326984</v>
      </c>
      <c r="V100" s="47">
        <f t="shared" si="41"/>
        <v>2602795</v>
      </c>
      <c r="W100" s="47">
        <f t="shared" si="42"/>
        <v>136990</v>
      </c>
      <c r="X100" s="47">
        <f t="shared" si="43"/>
        <v>17124</v>
      </c>
    </row>
    <row r="101" spans="2:24" x14ac:dyDescent="0.2">
      <c r="B101" s="13"/>
      <c r="C101" s="13"/>
      <c r="D101" s="96"/>
      <c r="E101" s="85">
        <v>1</v>
      </c>
      <c r="F101" s="48">
        <v>4</v>
      </c>
      <c r="G101" s="48">
        <v>20</v>
      </c>
      <c r="H101" s="49">
        <f t="shared" si="37"/>
        <v>111180</v>
      </c>
      <c r="I101" s="49">
        <f t="shared" si="27"/>
        <v>778220</v>
      </c>
      <c r="J101" s="49">
        <f t="shared" si="28"/>
        <v>166064</v>
      </c>
      <c r="K101" s="49">
        <f t="shared" si="38"/>
        <v>944284</v>
      </c>
      <c r="L101" s="49">
        <f t="shared" si="29"/>
        <v>78659</v>
      </c>
      <c r="M101" s="49">
        <f t="shared" si="30"/>
        <v>787</v>
      </c>
      <c r="N101" s="49">
        <f t="shared" si="31"/>
        <v>78659</v>
      </c>
      <c r="O101" s="49">
        <f t="shared" si="32"/>
        <v>32429</v>
      </c>
      <c r="P101" s="49">
        <f t="shared" si="39"/>
        <v>1134818</v>
      </c>
      <c r="Q101" s="49">
        <f t="shared" si="33"/>
        <v>157582</v>
      </c>
      <c r="R101" s="49">
        <f t="shared" si="34"/>
        <v>42653</v>
      </c>
      <c r="S101" s="49">
        <f t="shared" si="35"/>
        <v>52528</v>
      </c>
      <c r="T101" s="49">
        <f t="shared" si="40"/>
        <v>1387581</v>
      </c>
      <c r="U101" s="49">
        <f t="shared" si="36"/>
        <v>167318</v>
      </c>
      <c r="V101" s="49">
        <f t="shared" si="41"/>
        <v>1554899</v>
      </c>
      <c r="W101" s="49">
        <f t="shared" si="42"/>
        <v>77745</v>
      </c>
      <c r="X101" s="49">
        <f t="shared" si="43"/>
        <v>19437</v>
      </c>
    </row>
    <row r="102" spans="2:24" x14ac:dyDescent="0.2">
      <c r="B102" s="13"/>
      <c r="C102" s="13"/>
      <c r="D102" s="97"/>
      <c r="E102" s="86">
        <v>1</v>
      </c>
      <c r="F102" s="50">
        <v>5</v>
      </c>
      <c r="G102" s="50">
        <v>20</v>
      </c>
      <c r="H102" s="51">
        <f t="shared" si="37"/>
        <v>138960</v>
      </c>
      <c r="I102" s="51">
        <f t="shared" ref="I102:I120" si="44">ROUNDUP((+F102*$B$25*E102*G102+H102),0)</f>
        <v>972760</v>
      </c>
      <c r="J102" s="51">
        <f t="shared" ref="J102:J120" si="45">ROUNDUP((+G102*$B$19),0)</f>
        <v>166064</v>
      </c>
      <c r="K102" s="51">
        <f t="shared" si="38"/>
        <v>1138824</v>
      </c>
      <c r="L102" s="51">
        <f t="shared" ref="L102:L120" si="46">ROUNDUP((+K102*$B$12),0)</f>
        <v>94865</v>
      </c>
      <c r="M102" s="51">
        <f t="shared" ref="M102:M120" si="47">ROUNDUP((+L102*$B$13),0)</f>
        <v>949</v>
      </c>
      <c r="N102" s="51">
        <f t="shared" ref="N102:N120" si="48">ROUNDUP((+K102*$B$14),0)</f>
        <v>94865</v>
      </c>
      <c r="O102" s="51">
        <f t="shared" ref="O102:O120" si="49">ROUNDUP((+I102*$B$15),0)</f>
        <v>40535</v>
      </c>
      <c r="P102" s="51">
        <f t="shared" si="39"/>
        <v>1370038</v>
      </c>
      <c r="Q102" s="51">
        <f t="shared" ref="Q102:Q120" si="50">ROUNDUP((+IF(AND(G102&lt;&gt;0,G102&lt;=7),($B$17*$B$6*$B$10),IF(AND(G102&gt;=8,G102&lt;=14),$B$17*$B$7*$B$10,IF(AND(G102&gt;=15,G102&lt;=21),$B$17*$B$8*$B$10,IF(G102&gt;=22,$B$17*$B$9*$B$10,0))))*E102),0)</f>
        <v>157582</v>
      </c>
      <c r="R102" s="51">
        <f t="shared" ref="R102:R120" si="51">ROUNDUP(($B$17*$B$16),0)</f>
        <v>42653</v>
      </c>
      <c r="S102" s="51">
        <f t="shared" ref="S102:S120" si="52">ROUNDUP((+IF(AND(G102&lt;&gt;0,G102&lt;=7),($B$17*$B$6*$B$11),IF(AND(G102&gt;=8,G102&lt;=14),$B$17*$B$7*$B$11,IF(AND(G102&gt;=15,G102&lt;=21),$B$17*$B$8*$B$11,IF(G102&gt;=22,$B$17*$B$9*$B$11,0))))*E102),0)</f>
        <v>52528</v>
      </c>
      <c r="T102" s="51">
        <f t="shared" si="40"/>
        <v>1622801</v>
      </c>
      <c r="U102" s="51">
        <f t="shared" ref="U102:U120" si="53">ROUNDUP((+I102*$B$21),0)</f>
        <v>209144</v>
      </c>
      <c r="V102" s="51">
        <f t="shared" si="41"/>
        <v>1831945</v>
      </c>
      <c r="W102" s="51">
        <f t="shared" si="42"/>
        <v>91598</v>
      </c>
      <c r="X102" s="51">
        <f t="shared" si="43"/>
        <v>18320</v>
      </c>
    </row>
    <row r="103" spans="2:24" x14ac:dyDescent="0.2">
      <c r="B103" s="13"/>
      <c r="C103" s="13"/>
      <c r="D103" s="97"/>
      <c r="E103" s="86">
        <v>1</v>
      </c>
      <c r="F103" s="50">
        <v>6</v>
      </c>
      <c r="G103" s="50">
        <v>20</v>
      </c>
      <c r="H103" s="51">
        <f t="shared" si="37"/>
        <v>166760</v>
      </c>
      <c r="I103" s="51">
        <f t="shared" si="44"/>
        <v>1167320</v>
      </c>
      <c r="J103" s="51">
        <f t="shared" si="45"/>
        <v>166064</v>
      </c>
      <c r="K103" s="51">
        <f t="shared" si="38"/>
        <v>1333384</v>
      </c>
      <c r="L103" s="51">
        <f t="shared" si="46"/>
        <v>111071</v>
      </c>
      <c r="M103" s="51">
        <f t="shared" si="47"/>
        <v>1111</v>
      </c>
      <c r="N103" s="51">
        <f t="shared" si="48"/>
        <v>111071</v>
      </c>
      <c r="O103" s="51">
        <f t="shared" si="49"/>
        <v>48643</v>
      </c>
      <c r="P103" s="51">
        <f t="shared" si="39"/>
        <v>1605280</v>
      </c>
      <c r="Q103" s="51">
        <f t="shared" si="50"/>
        <v>157582</v>
      </c>
      <c r="R103" s="51">
        <f t="shared" si="51"/>
        <v>42653</v>
      </c>
      <c r="S103" s="51">
        <f t="shared" si="52"/>
        <v>52528</v>
      </c>
      <c r="T103" s="51">
        <f t="shared" si="40"/>
        <v>1858043</v>
      </c>
      <c r="U103" s="51">
        <f t="shared" si="53"/>
        <v>250974</v>
      </c>
      <c r="V103" s="51">
        <f t="shared" si="41"/>
        <v>2109017</v>
      </c>
      <c r="W103" s="51">
        <f t="shared" si="42"/>
        <v>105451</v>
      </c>
      <c r="X103" s="51">
        <f t="shared" si="43"/>
        <v>17576</v>
      </c>
    </row>
    <row r="104" spans="2:24" x14ac:dyDescent="0.2">
      <c r="B104" s="13"/>
      <c r="C104" s="13"/>
      <c r="D104" s="97"/>
      <c r="E104" s="86">
        <v>1</v>
      </c>
      <c r="F104" s="50">
        <v>7</v>
      </c>
      <c r="G104" s="50">
        <v>20</v>
      </c>
      <c r="H104" s="51">
        <f t="shared" si="37"/>
        <v>194560</v>
      </c>
      <c r="I104" s="51">
        <f t="shared" si="44"/>
        <v>1361880</v>
      </c>
      <c r="J104" s="51">
        <f t="shared" si="45"/>
        <v>166064</v>
      </c>
      <c r="K104" s="51">
        <f t="shared" si="38"/>
        <v>1527944</v>
      </c>
      <c r="L104" s="51">
        <f t="shared" si="46"/>
        <v>127278</v>
      </c>
      <c r="M104" s="51">
        <f t="shared" si="47"/>
        <v>1273</v>
      </c>
      <c r="N104" s="51">
        <f t="shared" si="48"/>
        <v>127278</v>
      </c>
      <c r="O104" s="51">
        <f t="shared" si="49"/>
        <v>56750</v>
      </c>
      <c r="P104" s="51">
        <f t="shared" si="39"/>
        <v>1840523</v>
      </c>
      <c r="Q104" s="51">
        <f t="shared" si="50"/>
        <v>157582</v>
      </c>
      <c r="R104" s="51">
        <f t="shared" si="51"/>
        <v>42653</v>
      </c>
      <c r="S104" s="51">
        <f t="shared" si="52"/>
        <v>52528</v>
      </c>
      <c r="T104" s="51">
        <f t="shared" si="40"/>
        <v>2093286</v>
      </c>
      <c r="U104" s="51">
        <f t="shared" si="53"/>
        <v>292805</v>
      </c>
      <c r="V104" s="51">
        <f t="shared" si="41"/>
        <v>2386091</v>
      </c>
      <c r="W104" s="51">
        <f t="shared" si="42"/>
        <v>119305</v>
      </c>
      <c r="X104" s="51">
        <f t="shared" si="43"/>
        <v>17044</v>
      </c>
    </row>
    <row r="105" spans="2:24" ht="15" thickBot="1" x14ac:dyDescent="0.25">
      <c r="B105" s="13"/>
      <c r="C105" s="13"/>
      <c r="D105" s="98"/>
      <c r="E105" s="87">
        <v>1</v>
      </c>
      <c r="F105" s="53">
        <v>8</v>
      </c>
      <c r="G105" s="53">
        <v>20</v>
      </c>
      <c r="H105" s="54">
        <f t="shared" si="37"/>
        <v>266820</v>
      </c>
      <c r="I105" s="54">
        <f t="shared" si="44"/>
        <v>1600900</v>
      </c>
      <c r="J105" s="54">
        <f t="shared" si="45"/>
        <v>166064</v>
      </c>
      <c r="K105" s="54">
        <f t="shared" si="38"/>
        <v>1766964</v>
      </c>
      <c r="L105" s="54">
        <f t="shared" si="46"/>
        <v>147189</v>
      </c>
      <c r="M105" s="54">
        <f t="shared" si="47"/>
        <v>1472</v>
      </c>
      <c r="N105" s="54">
        <f t="shared" si="48"/>
        <v>147189</v>
      </c>
      <c r="O105" s="54">
        <f t="shared" si="49"/>
        <v>66710</v>
      </c>
      <c r="P105" s="54">
        <f t="shared" si="39"/>
        <v>2129524</v>
      </c>
      <c r="Q105" s="54">
        <f t="shared" si="50"/>
        <v>157582</v>
      </c>
      <c r="R105" s="54">
        <f t="shared" si="51"/>
        <v>42653</v>
      </c>
      <c r="S105" s="54">
        <f t="shared" si="52"/>
        <v>52528</v>
      </c>
      <c r="T105" s="54">
        <f t="shared" si="40"/>
        <v>2382287</v>
      </c>
      <c r="U105" s="54">
        <f t="shared" si="53"/>
        <v>344194</v>
      </c>
      <c r="V105" s="54">
        <f t="shared" si="41"/>
        <v>2726481</v>
      </c>
      <c r="W105" s="54">
        <f t="shared" si="42"/>
        <v>136325</v>
      </c>
      <c r="X105" s="54">
        <f t="shared" si="43"/>
        <v>17041</v>
      </c>
    </row>
    <row r="106" spans="2:24" ht="15" x14ac:dyDescent="0.2">
      <c r="B106" s="13"/>
      <c r="C106" s="13"/>
      <c r="D106" s="66"/>
      <c r="E106" s="73">
        <v>1</v>
      </c>
      <c r="F106" s="14">
        <v>4</v>
      </c>
      <c r="G106" s="14">
        <v>21</v>
      </c>
      <c r="H106" s="15">
        <f>ROUNDUP(IF(F106=4,$B$41*G106,IF(F106=5,$B$42*G106,IF(F106=6,$B$43*G106,IF(F106=7,$B$44*G106,IF(F106=8,$B$45*G106,0))))),0)</f>
        <v>116739</v>
      </c>
      <c r="I106" s="15">
        <f t="shared" si="44"/>
        <v>817131</v>
      </c>
      <c r="J106" s="15">
        <f t="shared" si="45"/>
        <v>174367</v>
      </c>
      <c r="K106" s="15">
        <f t="shared" si="38"/>
        <v>991498</v>
      </c>
      <c r="L106" s="15">
        <f t="shared" si="46"/>
        <v>82592</v>
      </c>
      <c r="M106" s="15">
        <f t="shared" si="47"/>
        <v>826</v>
      </c>
      <c r="N106" s="15">
        <f t="shared" si="48"/>
        <v>82592</v>
      </c>
      <c r="O106" s="15">
        <f t="shared" si="49"/>
        <v>34050</v>
      </c>
      <c r="P106" s="15">
        <f t="shared" si="39"/>
        <v>1191558</v>
      </c>
      <c r="Q106" s="15">
        <f t="shared" si="50"/>
        <v>157582</v>
      </c>
      <c r="R106" s="15">
        <f t="shared" si="51"/>
        <v>42653</v>
      </c>
      <c r="S106" s="15">
        <f t="shared" si="52"/>
        <v>52528</v>
      </c>
      <c r="T106" s="15">
        <f t="shared" si="40"/>
        <v>1444321</v>
      </c>
      <c r="U106" s="15">
        <f t="shared" si="53"/>
        <v>175684</v>
      </c>
      <c r="V106" s="15">
        <f t="shared" si="41"/>
        <v>1620005</v>
      </c>
      <c r="W106" s="15">
        <f t="shared" si="42"/>
        <v>77144</v>
      </c>
      <c r="X106" s="15">
        <f t="shared" si="43"/>
        <v>19286</v>
      </c>
    </row>
    <row r="107" spans="2:24" ht="15" x14ac:dyDescent="0.2">
      <c r="B107" s="13"/>
      <c r="C107" s="13"/>
      <c r="D107" s="67"/>
      <c r="E107" s="74">
        <v>1</v>
      </c>
      <c r="F107" s="16">
        <v>5</v>
      </c>
      <c r="G107" s="17">
        <v>21</v>
      </c>
      <c r="H107" s="18">
        <f t="shared" si="37"/>
        <v>145908</v>
      </c>
      <c r="I107" s="18">
        <f t="shared" si="44"/>
        <v>1021398</v>
      </c>
      <c r="J107" s="18">
        <f t="shared" si="45"/>
        <v>174367</v>
      </c>
      <c r="K107" s="18">
        <f t="shared" si="38"/>
        <v>1195765</v>
      </c>
      <c r="L107" s="18">
        <f t="shared" si="46"/>
        <v>99608</v>
      </c>
      <c r="M107" s="18">
        <f t="shared" si="47"/>
        <v>997</v>
      </c>
      <c r="N107" s="18">
        <f t="shared" si="48"/>
        <v>99608</v>
      </c>
      <c r="O107" s="18">
        <f t="shared" si="49"/>
        <v>42562</v>
      </c>
      <c r="P107" s="18">
        <f t="shared" si="39"/>
        <v>1438540</v>
      </c>
      <c r="Q107" s="18">
        <f t="shared" si="50"/>
        <v>157582</v>
      </c>
      <c r="R107" s="18">
        <f t="shared" si="51"/>
        <v>42653</v>
      </c>
      <c r="S107" s="18">
        <f t="shared" si="52"/>
        <v>52528</v>
      </c>
      <c r="T107" s="18">
        <f t="shared" si="40"/>
        <v>1691303</v>
      </c>
      <c r="U107" s="18">
        <f t="shared" si="53"/>
        <v>219601</v>
      </c>
      <c r="V107" s="18">
        <f t="shared" si="41"/>
        <v>1910904</v>
      </c>
      <c r="W107" s="18">
        <f t="shared" si="42"/>
        <v>90996</v>
      </c>
      <c r="X107" s="18">
        <f t="shared" si="43"/>
        <v>18200</v>
      </c>
    </row>
    <row r="108" spans="2:24" ht="15" x14ac:dyDescent="0.2">
      <c r="B108" s="13"/>
      <c r="C108" s="13"/>
      <c r="D108" s="67"/>
      <c r="E108" s="74">
        <v>1</v>
      </c>
      <c r="F108" s="16">
        <v>6</v>
      </c>
      <c r="G108" s="17">
        <v>21</v>
      </c>
      <c r="H108" s="18">
        <f t="shared" si="37"/>
        <v>175098</v>
      </c>
      <c r="I108" s="18">
        <f t="shared" si="44"/>
        <v>1225686</v>
      </c>
      <c r="J108" s="18">
        <f t="shared" si="45"/>
        <v>174367</v>
      </c>
      <c r="K108" s="18">
        <f t="shared" si="38"/>
        <v>1400053</v>
      </c>
      <c r="L108" s="18">
        <f t="shared" si="46"/>
        <v>116625</v>
      </c>
      <c r="M108" s="18">
        <f t="shared" si="47"/>
        <v>1167</v>
      </c>
      <c r="N108" s="18">
        <f t="shared" si="48"/>
        <v>116625</v>
      </c>
      <c r="O108" s="18">
        <f t="shared" si="49"/>
        <v>51075</v>
      </c>
      <c r="P108" s="18">
        <f t="shared" si="39"/>
        <v>1685545</v>
      </c>
      <c r="Q108" s="18">
        <f t="shared" si="50"/>
        <v>157582</v>
      </c>
      <c r="R108" s="18">
        <f t="shared" si="51"/>
        <v>42653</v>
      </c>
      <c r="S108" s="18">
        <f t="shared" si="52"/>
        <v>52528</v>
      </c>
      <c r="T108" s="18">
        <f t="shared" si="40"/>
        <v>1938308</v>
      </c>
      <c r="U108" s="18">
        <f t="shared" si="53"/>
        <v>263523</v>
      </c>
      <c r="V108" s="18">
        <f t="shared" si="41"/>
        <v>2201831</v>
      </c>
      <c r="W108" s="18">
        <f t="shared" si="42"/>
        <v>104850</v>
      </c>
      <c r="X108" s="18">
        <f t="shared" si="43"/>
        <v>17475</v>
      </c>
    </row>
    <row r="109" spans="2:24" ht="15" x14ac:dyDescent="0.2">
      <c r="B109" s="13"/>
      <c r="C109" s="13"/>
      <c r="D109" s="67"/>
      <c r="E109" s="74">
        <v>1</v>
      </c>
      <c r="F109" s="16">
        <v>7</v>
      </c>
      <c r="G109" s="17">
        <v>21</v>
      </c>
      <c r="H109" s="18">
        <f t="shared" si="37"/>
        <v>204288</v>
      </c>
      <c r="I109" s="18">
        <f t="shared" si="44"/>
        <v>1429974</v>
      </c>
      <c r="J109" s="18">
        <f t="shared" si="45"/>
        <v>174367</v>
      </c>
      <c r="K109" s="18">
        <f t="shared" si="38"/>
        <v>1604341</v>
      </c>
      <c r="L109" s="18">
        <f t="shared" si="46"/>
        <v>133642</v>
      </c>
      <c r="M109" s="18">
        <f t="shared" si="47"/>
        <v>1337</v>
      </c>
      <c r="N109" s="18">
        <f t="shared" si="48"/>
        <v>133642</v>
      </c>
      <c r="O109" s="18">
        <f t="shared" si="49"/>
        <v>59588</v>
      </c>
      <c r="P109" s="18">
        <f t="shared" si="39"/>
        <v>1932550</v>
      </c>
      <c r="Q109" s="18">
        <f t="shared" si="50"/>
        <v>157582</v>
      </c>
      <c r="R109" s="18">
        <f t="shared" si="51"/>
        <v>42653</v>
      </c>
      <c r="S109" s="18">
        <f t="shared" si="52"/>
        <v>52528</v>
      </c>
      <c r="T109" s="18">
        <f t="shared" si="40"/>
        <v>2185313</v>
      </c>
      <c r="U109" s="18">
        <f t="shared" si="53"/>
        <v>307445</v>
      </c>
      <c r="V109" s="18">
        <f t="shared" si="41"/>
        <v>2492758</v>
      </c>
      <c r="W109" s="18">
        <f t="shared" si="42"/>
        <v>118703</v>
      </c>
      <c r="X109" s="18">
        <f t="shared" si="43"/>
        <v>16958</v>
      </c>
    </row>
    <row r="110" spans="2:24" ht="15.75" thickBot="1" x14ac:dyDescent="0.25">
      <c r="B110" s="13"/>
      <c r="C110" s="13"/>
      <c r="D110" s="67"/>
      <c r="E110" s="75">
        <v>1</v>
      </c>
      <c r="F110" s="19">
        <v>8</v>
      </c>
      <c r="G110" s="20">
        <v>21</v>
      </c>
      <c r="H110" s="21">
        <f t="shared" si="37"/>
        <v>280161</v>
      </c>
      <c r="I110" s="21">
        <f t="shared" si="44"/>
        <v>1680945</v>
      </c>
      <c r="J110" s="21">
        <f t="shared" si="45"/>
        <v>174367</v>
      </c>
      <c r="K110" s="21">
        <f t="shared" si="38"/>
        <v>1855312</v>
      </c>
      <c r="L110" s="21">
        <f t="shared" si="46"/>
        <v>154548</v>
      </c>
      <c r="M110" s="21">
        <f t="shared" si="47"/>
        <v>1546</v>
      </c>
      <c r="N110" s="21">
        <f t="shared" si="48"/>
        <v>154548</v>
      </c>
      <c r="O110" s="21">
        <f t="shared" si="49"/>
        <v>70045</v>
      </c>
      <c r="P110" s="21">
        <f t="shared" si="39"/>
        <v>2235999</v>
      </c>
      <c r="Q110" s="21">
        <f t="shared" si="50"/>
        <v>157582</v>
      </c>
      <c r="R110" s="21">
        <f t="shared" si="51"/>
        <v>42653</v>
      </c>
      <c r="S110" s="21">
        <f t="shared" si="52"/>
        <v>52528</v>
      </c>
      <c r="T110" s="21">
        <f t="shared" si="40"/>
        <v>2488762</v>
      </c>
      <c r="U110" s="21">
        <f t="shared" si="53"/>
        <v>361404</v>
      </c>
      <c r="V110" s="21">
        <f t="shared" si="41"/>
        <v>2850166</v>
      </c>
      <c r="W110" s="21">
        <f t="shared" si="42"/>
        <v>135723</v>
      </c>
      <c r="X110" s="21">
        <f t="shared" si="43"/>
        <v>16966</v>
      </c>
    </row>
    <row r="111" spans="2:24" x14ac:dyDescent="0.2">
      <c r="B111" s="13"/>
      <c r="C111" s="13"/>
      <c r="D111" s="99"/>
      <c r="E111" s="76">
        <v>1</v>
      </c>
      <c r="F111" s="22">
        <v>4</v>
      </c>
      <c r="G111" s="22">
        <v>22</v>
      </c>
      <c r="H111" s="23">
        <f t="shared" si="37"/>
        <v>122298</v>
      </c>
      <c r="I111" s="23">
        <f t="shared" si="44"/>
        <v>856042</v>
      </c>
      <c r="J111" s="23">
        <f t="shared" si="45"/>
        <v>182670</v>
      </c>
      <c r="K111" s="23">
        <f t="shared" si="38"/>
        <v>1038712</v>
      </c>
      <c r="L111" s="23">
        <f t="shared" si="46"/>
        <v>86525</v>
      </c>
      <c r="M111" s="23">
        <f t="shared" si="47"/>
        <v>866</v>
      </c>
      <c r="N111" s="23">
        <f t="shared" si="48"/>
        <v>86525</v>
      </c>
      <c r="O111" s="23">
        <f t="shared" si="49"/>
        <v>35672</v>
      </c>
      <c r="P111" s="23">
        <f t="shared" si="39"/>
        <v>1248300</v>
      </c>
      <c r="Q111" s="23">
        <f t="shared" si="50"/>
        <v>210109</v>
      </c>
      <c r="R111" s="23">
        <f t="shared" si="51"/>
        <v>42653</v>
      </c>
      <c r="S111" s="23">
        <f t="shared" si="52"/>
        <v>70037</v>
      </c>
      <c r="T111" s="23">
        <f t="shared" si="40"/>
        <v>1571099</v>
      </c>
      <c r="U111" s="23">
        <f t="shared" si="53"/>
        <v>184050</v>
      </c>
      <c r="V111" s="23">
        <f t="shared" si="41"/>
        <v>1755149</v>
      </c>
      <c r="W111" s="23">
        <f t="shared" si="42"/>
        <v>79780</v>
      </c>
      <c r="X111" s="23">
        <f t="shared" si="43"/>
        <v>19945</v>
      </c>
    </row>
    <row r="112" spans="2:24" x14ac:dyDescent="0.2">
      <c r="B112" s="13"/>
      <c r="C112" s="13"/>
      <c r="D112" s="100"/>
      <c r="E112" s="77">
        <v>1</v>
      </c>
      <c r="F112" s="26">
        <v>5</v>
      </c>
      <c r="G112" s="26">
        <v>22</v>
      </c>
      <c r="H112" s="27">
        <f t="shared" si="37"/>
        <v>152856</v>
      </c>
      <c r="I112" s="27">
        <f t="shared" si="44"/>
        <v>1070036</v>
      </c>
      <c r="J112" s="27">
        <f t="shared" si="45"/>
        <v>182670</v>
      </c>
      <c r="K112" s="27">
        <f t="shared" si="38"/>
        <v>1252706</v>
      </c>
      <c r="L112" s="27">
        <f t="shared" si="46"/>
        <v>104351</v>
      </c>
      <c r="M112" s="27">
        <f t="shared" si="47"/>
        <v>1044</v>
      </c>
      <c r="N112" s="27">
        <f t="shared" si="48"/>
        <v>104351</v>
      </c>
      <c r="O112" s="27">
        <f t="shared" si="49"/>
        <v>44589</v>
      </c>
      <c r="P112" s="27">
        <f t="shared" si="39"/>
        <v>1507041</v>
      </c>
      <c r="Q112" s="27">
        <f t="shared" si="50"/>
        <v>210109</v>
      </c>
      <c r="R112" s="27">
        <f t="shared" si="51"/>
        <v>42653</v>
      </c>
      <c r="S112" s="27">
        <f t="shared" si="52"/>
        <v>70037</v>
      </c>
      <c r="T112" s="27">
        <f t="shared" si="40"/>
        <v>1829840</v>
      </c>
      <c r="U112" s="27">
        <f t="shared" si="53"/>
        <v>230058</v>
      </c>
      <c r="V112" s="27">
        <f t="shared" si="41"/>
        <v>2059898</v>
      </c>
      <c r="W112" s="27">
        <f t="shared" si="42"/>
        <v>93632</v>
      </c>
      <c r="X112" s="27">
        <f t="shared" si="43"/>
        <v>18727</v>
      </c>
    </row>
    <row r="113" spans="1:24" x14ac:dyDescent="0.2">
      <c r="B113" s="13"/>
      <c r="C113" s="13"/>
      <c r="D113" s="100"/>
      <c r="E113" s="77">
        <v>1</v>
      </c>
      <c r="F113" s="26">
        <v>6</v>
      </c>
      <c r="G113" s="26">
        <v>22</v>
      </c>
      <c r="H113" s="27">
        <f t="shared" si="37"/>
        <v>183436</v>
      </c>
      <c r="I113" s="27">
        <f t="shared" si="44"/>
        <v>1284052</v>
      </c>
      <c r="J113" s="27">
        <f t="shared" si="45"/>
        <v>182670</v>
      </c>
      <c r="K113" s="27">
        <f t="shared" si="38"/>
        <v>1466722</v>
      </c>
      <c r="L113" s="27">
        <f t="shared" si="46"/>
        <v>122178</v>
      </c>
      <c r="M113" s="27">
        <f t="shared" si="47"/>
        <v>1222</v>
      </c>
      <c r="N113" s="27">
        <f t="shared" si="48"/>
        <v>122178</v>
      </c>
      <c r="O113" s="27">
        <f t="shared" si="49"/>
        <v>53507</v>
      </c>
      <c r="P113" s="27">
        <f t="shared" si="39"/>
        <v>1765807</v>
      </c>
      <c r="Q113" s="27">
        <f t="shared" si="50"/>
        <v>210109</v>
      </c>
      <c r="R113" s="27">
        <f t="shared" si="51"/>
        <v>42653</v>
      </c>
      <c r="S113" s="27">
        <f t="shared" si="52"/>
        <v>70037</v>
      </c>
      <c r="T113" s="27">
        <f t="shared" si="40"/>
        <v>2088606</v>
      </c>
      <c r="U113" s="27">
        <f t="shared" si="53"/>
        <v>276072</v>
      </c>
      <c r="V113" s="27">
        <f t="shared" si="41"/>
        <v>2364678</v>
      </c>
      <c r="W113" s="27">
        <f t="shared" si="42"/>
        <v>107486</v>
      </c>
      <c r="X113" s="27">
        <f t="shared" si="43"/>
        <v>17915</v>
      </c>
    </row>
    <row r="114" spans="1:24" x14ac:dyDescent="0.2">
      <c r="B114" s="13"/>
      <c r="C114" s="13"/>
      <c r="D114" s="100"/>
      <c r="E114" s="77">
        <v>1</v>
      </c>
      <c r="F114" s="26">
        <v>7</v>
      </c>
      <c r="G114" s="26">
        <v>22</v>
      </c>
      <c r="H114" s="27">
        <f t="shared" si="37"/>
        <v>214016</v>
      </c>
      <c r="I114" s="27">
        <f t="shared" si="44"/>
        <v>1498068</v>
      </c>
      <c r="J114" s="27">
        <f t="shared" si="45"/>
        <v>182670</v>
      </c>
      <c r="K114" s="27">
        <f t="shared" si="38"/>
        <v>1680738</v>
      </c>
      <c r="L114" s="27">
        <f t="shared" si="46"/>
        <v>140006</v>
      </c>
      <c r="M114" s="27">
        <f t="shared" si="47"/>
        <v>1401</v>
      </c>
      <c r="N114" s="27">
        <f t="shared" si="48"/>
        <v>140006</v>
      </c>
      <c r="O114" s="27">
        <f t="shared" si="49"/>
        <v>62425</v>
      </c>
      <c r="P114" s="27">
        <f t="shared" si="39"/>
        <v>2024576</v>
      </c>
      <c r="Q114" s="27">
        <f t="shared" si="50"/>
        <v>210109</v>
      </c>
      <c r="R114" s="27">
        <f t="shared" si="51"/>
        <v>42653</v>
      </c>
      <c r="S114" s="27">
        <f t="shared" si="52"/>
        <v>70037</v>
      </c>
      <c r="T114" s="27">
        <f t="shared" si="40"/>
        <v>2347375</v>
      </c>
      <c r="U114" s="27">
        <f t="shared" si="53"/>
        <v>322085</v>
      </c>
      <c r="V114" s="27">
        <f t="shared" si="41"/>
        <v>2669460</v>
      </c>
      <c r="W114" s="27">
        <f t="shared" si="42"/>
        <v>121340</v>
      </c>
      <c r="X114" s="27">
        <f t="shared" si="43"/>
        <v>17335</v>
      </c>
    </row>
    <row r="115" spans="1:24" ht="15" thickBot="1" x14ac:dyDescent="0.25">
      <c r="B115" s="13"/>
      <c r="C115" s="13"/>
      <c r="D115" s="101"/>
      <c r="E115" s="78">
        <v>1</v>
      </c>
      <c r="F115" s="28">
        <v>8</v>
      </c>
      <c r="G115" s="28">
        <v>22</v>
      </c>
      <c r="H115" s="29">
        <f t="shared" si="37"/>
        <v>293502</v>
      </c>
      <c r="I115" s="29">
        <f t="shared" si="44"/>
        <v>1760990</v>
      </c>
      <c r="J115" s="29">
        <f t="shared" si="45"/>
        <v>182670</v>
      </c>
      <c r="K115" s="29">
        <f t="shared" si="38"/>
        <v>1943660</v>
      </c>
      <c r="L115" s="29">
        <f t="shared" si="46"/>
        <v>161907</v>
      </c>
      <c r="M115" s="29">
        <f t="shared" si="47"/>
        <v>1620</v>
      </c>
      <c r="N115" s="29">
        <f t="shared" si="48"/>
        <v>161907</v>
      </c>
      <c r="O115" s="29">
        <f t="shared" si="49"/>
        <v>73381</v>
      </c>
      <c r="P115" s="29">
        <f t="shared" si="39"/>
        <v>2342475</v>
      </c>
      <c r="Q115" s="29">
        <f t="shared" si="50"/>
        <v>210109</v>
      </c>
      <c r="R115" s="29">
        <f t="shared" si="51"/>
        <v>42653</v>
      </c>
      <c r="S115" s="29">
        <f t="shared" si="52"/>
        <v>70037</v>
      </c>
      <c r="T115" s="29">
        <f t="shared" si="40"/>
        <v>2665274</v>
      </c>
      <c r="U115" s="29">
        <f t="shared" si="53"/>
        <v>378613</v>
      </c>
      <c r="V115" s="29">
        <f t="shared" si="41"/>
        <v>3043887</v>
      </c>
      <c r="W115" s="29">
        <f t="shared" si="42"/>
        <v>138359</v>
      </c>
      <c r="X115" s="29">
        <f t="shared" si="43"/>
        <v>17295</v>
      </c>
    </row>
    <row r="116" spans="1:24" x14ac:dyDescent="0.2">
      <c r="B116" s="13"/>
      <c r="C116" s="13"/>
      <c r="D116" s="90"/>
      <c r="E116" s="79">
        <v>1</v>
      </c>
      <c r="F116" s="31">
        <v>4</v>
      </c>
      <c r="G116" s="31">
        <v>23</v>
      </c>
      <c r="H116" s="32">
        <f t="shared" si="37"/>
        <v>127857</v>
      </c>
      <c r="I116" s="32">
        <f t="shared" si="44"/>
        <v>894953</v>
      </c>
      <c r="J116" s="32">
        <f t="shared" si="45"/>
        <v>190973</v>
      </c>
      <c r="K116" s="32">
        <f t="shared" si="38"/>
        <v>1085926</v>
      </c>
      <c r="L116" s="32">
        <f t="shared" si="46"/>
        <v>90458</v>
      </c>
      <c r="M116" s="32">
        <f t="shared" si="47"/>
        <v>905</v>
      </c>
      <c r="N116" s="32">
        <f t="shared" si="48"/>
        <v>90458</v>
      </c>
      <c r="O116" s="32">
        <f t="shared" si="49"/>
        <v>37293</v>
      </c>
      <c r="P116" s="32">
        <f t="shared" si="39"/>
        <v>1305040</v>
      </c>
      <c r="Q116" s="32">
        <f t="shared" si="50"/>
        <v>210109</v>
      </c>
      <c r="R116" s="32">
        <f t="shared" si="51"/>
        <v>42653</v>
      </c>
      <c r="S116" s="32">
        <f t="shared" si="52"/>
        <v>70037</v>
      </c>
      <c r="T116" s="32">
        <f t="shared" si="40"/>
        <v>1627839</v>
      </c>
      <c r="U116" s="32">
        <f t="shared" si="53"/>
        <v>192415</v>
      </c>
      <c r="V116" s="32">
        <f t="shared" si="41"/>
        <v>1820254</v>
      </c>
      <c r="W116" s="32">
        <f t="shared" si="42"/>
        <v>79142</v>
      </c>
      <c r="X116" s="32">
        <f t="shared" si="43"/>
        <v>19786</v>
      </c>
    </row>
    <row r="117" spans="1:24" x14ac:dyDescent="0.2">
      <c r="B117" s="13"/>
      <c r="C117" s="13"/>
      <c r="D117" s="91"/>
      <c r="E117" s="80">
        <v>1</v>
      </c>
      <c r="F117" s="34">
        <v>5</v>
      </c>
      <c r="G117" s="34">
        <v>23</v>
      </c>
      <c r="H117" s="35">
        <f t="shared" si="37"/>
        <v>159804</v>
      </c>
      <c r="I117" s="35">
        <f t="shared" si="44"/>
        <v>1118674</v>
      </c>
      <c r="J117" s="35">
        <f t="shared" si="45"/>
        <v>190973</v>
      </c>
      <c r="K117" s="35">
        <f t="shared" si="38"/>
        <v>1309647</v>
      </c>
      <c r="L117" s="35">
        <f t="shared" si="46"/>
        <v>109094</v>
      </c>
      <c r="M117" s="35">
        <f t="shared" si="47"/>
        <v>1091</v>
      </c>
      <c r="N117" s="35">
        <f t="shared" si="48"/>
        <v>109094</v>
      </c>
      <c r="O117" s="35">
        <f t="shared" si="49"/>
        <v>46616</v>
      </c>
      <c r="P117" s="35">
        <f t="shared" si="39"/>
        <v>1575542</v>
      </c>
      <c r="Q117" s="35">
        <f t="shared" si="50"/>
        <v>210109</v>
      </c>
      <c r="R117" s="35">
        <f t="shared" si="51"/>
        <v>42653</v>
      </c>
      <c r="S117" s="35">
        <f t="shared" si="52"/>
        <v>70037</v>
      </c>
      <c r="T117" s="35">
        <f t="shared" si="40"/>
        <v>1898341</v>
      </c>
      <c r="U117" s="35">
        <f t="shared" si="53"/>
        <v>240515</v>
      </c>
      <c r="V117" s="35">
        <f t="shared" si="41"/>
        <v>2138856</v>
      </c>
      <c r="W117" s="35">
        <f t="shared" si="42"/>
        <v>92994</v>
      </c>
      <c r="X117" s="35">
        <f t="shared" si="43"/>
        <v>18599</v>
      </c>
    </row>
    <row r="118" spans="1:24" x14ac:dyDescent="0.2">
      <c r="B118" s="13"/>
      <c r="C118" s="13"/>
      <c r="D118" s="91"/>
      <c r="E118" s="80">
        <v>1</v>
      </c>
      <c r="F118" s="34">
        <v>6</v>
      </c>
      <c r="G118" s="34">
        <v>23</v>
      </c>
      <c r="H118" s="35">
        <f t="shared" si="37"/>
        <v>191774</v>
      </c>
      <c r="I118" s="35">
        <f t="shared" si="44"/>
        <v>1342418</v>
      </c>
      <c r="J118" s="35">
        <f t="shared" si="45"/>
        <v>190973</v>
      </c>
      <c r="K118" s="35">
        <f t="shared" si="38"/>
        <v>1533391</v>
      </c>
      <c r="L118" s="35">
        <f t="shared" si="46"/>
        <v>127732</v>
      </c>
      <c r="M118" s="35">
        <f t="shared" si="47"/>
        <v>1278</v>
      </c>
      <c r="N118" s="35">
        <f t="shared" si="48"/>
        <v>127732</v>
      </c>
      <c r="O118" s="35">
        <f t="shared" si="49"/>
        <v>55939</v>
      </c>
      <c r="P118" s="35">
        <f t="shared" si="39"/>
        <v>1846072</v>
      </c>
      <c r="Q118" s="35">
        <f t="shared" si="50"/>
        <v>210109</v>
      </c>
      <c r="R118" s="35">
        <f t="shared" si="51"/>
        <v>42653</v>
      </c>
      <c r="S118" s="35">
        <f t="shared" si="52"/>
        <v>70037</v>
      </c>
      <c r="T118" s="35">
        <f t="shared" si="40"/>
        <v>2168871</v>
      </c>
      <c r="U118" s="35">
        <f t="shared" si="53"/>
        <v>288620</v>
      </c>
      <c r="V118" s="35">
        <f t="shared" si="41"/>
        <v>2457491</v>
      </c>
      <c r="W118" s="35">
        <f t="shared" si="42"/>
        <v>106848</v>
      </c>
      <c r="X118" s="35">
        <f t="shared" si="43"/>
        <v>17808</v>
      </c>
    </row>
    <row r="119" spans="1:24" x14ac:dyDescent="0.2">
      <c r="B119" s="13"/>
      <c r="C119" s="13"/>
      <c r="D119" s="91"/>
      <c r="E119" s="80">
        <v>1</v>
      </c>
      <c r="F119" s="34">
        <v>7</v>
      </c>
      <c r="G119" s="34">
        <v>23</v>
      </c>
      <c r="H119" s="35">
        <f t="shared" si="37"/>
        <v>223744</v>
      </c>
      <c r="I119" s="35">
        <f t="shared" si="44"/>
        <v>1566162</v>
      </c>
      <c r="J119" s="35">
        <f t="shared" si="45"/>
        <v>190973</v>
      </c>
      <c r="K119" s="35">
        <f t="shared" si="38"/>
        <v>1757135</v>
      </c>
      <c r="L119" s="35">
        <f t="shared" si="46"/>
        <v>146370</v>
      </c>
      <c r="M119" s="35">
        <f t="shared" si="47"/>
        <v>1464</v>
      </c>
      <c r="N119" s="35">
        <f t="shared" si="48"/>
        <v>146370</v>
      </c>
      <c r="O119" s="35">
        <f t="shared" si="49"/>
        <v>65262</v>
      </c>
      <c r="P119" s="35">
        <f t="shared" si="39"/>
        <v>2116601</v>
      </c>
      <c r="Q119" s="35">
        <f t="shared" si="50"/>
        <v>210109</v>
      </c>
      <c r="R119" s="35">
        <f t="shared" si="51"/>
        <v>42653</v>
      </c>
      <c r="S119" s="35">
        <f t="shared" si="52"/>
        <v>70037</v>
      </c>
      <c r="T119" s="35">
        <f t="shared" si="40"/>
        <v>2439400</v>
      </c>
      <c r="U119" s="35">
        <f t="shared" si="53"/>
        <v>336725</v>
      </c>
      <c r="V119" s="35">
        <f t="shared" si="41"/>
        <v>2776125</v>
      </c>
      <c r="W119" s="35">
        <f t="shared" si="42"/>
        <v>120702</v>
      </c>
      <c r="X119" s="35">
        <f t="shared" si="43"/>
        <v>17244</v>
      </c>
    </row>
    <row r="120" spans="1:24" ht="15" thickBot="1" x14ac:dyDescent="0.25">
      <c r="B120" s="13"/>
      <c r="C120" s="13"/>
      <c r="D120" s="92"/>
      <c r="E120" s="81">
        <v>1</v>
      </c>
      <c r="F120" s="37">
        <v>8</v>
      </c>
      <c r="G120" s="37">
        <v>23</v>
      </c>
      <c r="H120" s="38">
        <f t="shared" si="37"/>
        <v>306843</v>
      </c>
      <c r="I120" s="38">
        <f t="shared" si="44"/>
        <v>1841035</v>
      </c>
      <c r="J120" s="38">
        <f t="shared" si="45"/>
        <v>190973</v>
      </c>
      <c r="K120" s="38">
        <f t="shared" si="38"/>
        <v>2032008</v>
      </c>
      <c r="L120" s="38">
        <f t="shared" si="46"/>
        <v>169267</v>
      </c>
      <c r="M120" s="38">
        <f t="shared" si="47"/>
        <v>1693</v>
      </c>
      <c r="N120" s="38">
        <f t="shared" si="48"/>
        <v>169267</v>
      </c>
      <c r="O120" s="38">
        <f t="shared" si="49"/>
        <v>76716</v>
      </c>
      <c r="P120" s="38">
        <f t="shared" si="39"/>
        <v>2448951</v>
      </c>
      <c r="Q120" s="38">
        <f t="shared" si="50"/>
        <v>210109</v>
      </c>
      <c r="R120" s="38">
        <f t="shared" si="51"/>
        <v>42653</v>
      </c>
      <c r="S120" s="38">
        <f t="shared" si="52"/>
        <v>70037</v>
      </c>
      <c r="T120" s="38">
        <f t="shared" si="40"/>
        <v>2771750</v>
      </c>
      <c r="U120" s="38">
        <f t="shared" si="53"/>
        <v>395823</v>
      </c>
      <c r="V120" s="38">
        <f t="shared" si="41"/>
        <v>3167573</v>
      </c>
      <c r="W120" s="38">
        <f t="shared" si="42"/>
        <v>137721</v>
      </c>
      <c r="X120" s="38">
        <f t="shared" si="43"/>
        <v>17216</v>
      </c>
    </row>
    <row r="124" spans="1:24" x14ac:dyDescent="0.2">
      <c r="A124" s="69"/>
      <c r="B124" s="69"/>
      <c r="C124" s="69"/>
      <c r="D124" s="69"/>
    </row>
    <row r="127" spans="1:24" x14ac:dyDescent="0.2">
      <c r="A127" s="70"/>
      <c r="B127" s="71"/>
      <c r="C127" s="71"/>
      <c r="D127" s="70"/>
      <c r="E127" s="71"/>
      <c r="F127" s="70"/>
      <c r="G127" s="71"/>
      <c r="H127" s="71"/>
      <c r="I127" s="70"/>
      <c r="J127" s="71"/>
      <c r="K127" s="71"/>
      <c r="L127" s="70"/>
      <c r="M127" s="71"/>
      <c r="N127" s="71"/>
      <c r="O127" s="70"/>
      <c r="P127" s="71"/>
      <c r="Q127" s="71"/>
      <c r="R127" s="70"/>
      <c r="S127" s="71"/>
      <c r="T127" s="71"/>
      <c r="U127" s="70"/>
      <c r="V127" s="71"/>
      <c r="W127" s="71"/>
      <c r="X127" s="70"/>
    </row>
    <row r="147" spans="2:4" x14ac:dyDescent="0.2">
      <c r="B147" s="72"/>
      <c r="C147" s="72"/>
      <c r="D147" s="5">
        <v>4</v>
      </c>
    </row>
  </sheetData>
  <sheetProtection algorithmName="SHA-512" hashValue="Ogk2DIDRSKNrfdnO9NXwE7wwnXn3UDayVO7VlCTVWjNH50zv3mgCiZ1p2pfzgtWX3xm0ffMGySG5Ka5qBvTWVg==" saltValue="4kdod+TGv53vZpSXjKq+/Q==" spinCount="100000" sheet="1" objects="1" scenarios="1"/>
  <mergeCells count="22">
    <mergeCell ref="D116:D120"/>
    <mergeCell ref="D61:D65"/>
    <mergeCell ref="D66:D70"/>
    <mergeCell ref="D71:D75"/>
    <mergeCell ref="D76:D80"/>
    <mergeCell ref="D86:D90"/>
    <mergeCell ref="A4:B4"/>
    <mergeCell ref="D91:D95"/>
    <mergeCell ref="D96:D100"/>
    <mergeCell ref="D101:D105"/>
    <mergeCell ref="D111:D115"/>
    <mergeCell ref="D4:X4"/>
    <mergeCell ref="D51:D55"/>
    <mergeCell ref="D6:D10"/>
    <mergeCell ref="D11:D15"/>
    <mergeCell ref="D16:D20"/>
    <mergeCell ref="D21:D25"/>
    <mergeCell ref="D26:D30"/>
    <mergeCell ref="D31:D35"/>
    <mergeCell ref="D36:D40"/>
    <mergeCell ref="D41:D45"/>
    <mergeCell ref="D46:D5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Views>
    <sheetView topLeftCell="H1" workbookViewId="0">
      <selection activeCell="K26" sqref="K26"/>
    </sheetView>
  </sheetViews>
  <sheetFormatPr baseColWidth="10" defaultRowHeight="15" x14ac:dyDescent="0.25"/>
  <cols>
    <col min="26" max="26" width="15.42578125" customWidth="1"/>
  </cols>
  <sheetData>
    <row r="1" spans="1:26" x14ac:dyDescent="0.25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>
        <v>1750905</v>
      </c>
      <c r="O1" s="105">
        <f>+N1*25%</f>
        <v>437726.25</v>
      </c>
      <c r="P1" s="105">
        <f>+N1*50%</f>
        <v>875452.5</v>
      </c>
      <c r="Q1" s="105">
        <f>+N1*75%</f>
        <v>1313178.75</v>
      </c>
      <c r="R1" s="106"/>
      <c r="S1" s="105"/>
      <c r="T1" s="105"/>
      <c r="U1" s="105"/>
      <c r="V1" s="105"/>
      <c r="W1" s="106"/>
      <c r="X1" s="106"/>
    </row>
    <row r="2" spans="1:26" ht="15.75" x14ac:dyDescent="0.25">
      <c r="A2" s="107" t="s">
        <v>62</v>
      </c>
      <c r="B2" s="108" t="s">
        <v>63</v>
      </c>
      <c r="C2" s="109" t="s">
        <v>24</v>
      </c>
      <c r="D2" s="110" t="s">
        <v>64</v>
      </c>
      <c r="E2" s="110" t="s">
        <v>65</v>
      </c>
      <c r="F2" s="110" t="s">
        <v>66</v>
      </c>
      <c r="G2" s="111" t="s">
        <v>67</v>
      </c>
      <c r="H2" s="110" t="s">
        <v>68</v>
      </c>
      <c r="I2" s="110" t="s">
        <v>69</v>
      </c>
      <c r="J2" s="110" t="s">
        <v>70</v>
      </c>
      <c r="K2" s="110" t="s">
        <v>71</v>
      </c>
      <c r="L2" s="111" t="s">
        <v>72</v>
      </c>
      <c r="M2" s="110" t="s">
        <v>73</v>
      </c>
      <c r="N2" s="112">
        <v>8.3299999999999999E-2</v>
      </c>
      <c r="O2" s="113">
        <v>0.01</v>
      </c>
      <c r="P2" s="112">
        <v>8.3299999999999999E-2</v>
      </c>
      <c r="Q2" s="112">
        <v>4.1700000000000001E-2</v>
      </c>
      <c r="R2" s="114" t="s">
        <v>74</v>
      </c>
      <c r="S2" s="115">
        <v>0.12</v>
      </c>
      <c r="T2" s="116">
        <v>2.436E-2</v>
      </c>
      <c r="U2" s="116">
        <v>0.04</v>
      </c>
      <c r="V2" s="117" t="s">
        <v>0</v>
      </c>
      <c r="W2" s="117" t="s">
        <v>21</v>
      </c>
      <c r="X2" s="117" t="s">
        <v>75</v>
      </c>
      <c r="Y2" s="143" t="s">
        <v>85</v>
      </c>
      <c r="Z2" s="144" t="s">
        <v>86</v>
      </c>
    </row>
    <row r="3" spans="1:26" ht="63" customHeight="1" x14ac:dyDescent="0.25">
      <c r="A3" s="107"/>
      <c r="B3" s="108"/>
      <c r="C3" s="109"/>
      <c r="D3" s="118"/>
      <c r="E3" s="118"/>
      <c r="F3" s="118"/>
      <c r="G3" s="119"/>
      <c r="H3" s="118"/>
      <c r="I3" s="118"/>
      <c r="J3" s="118"/>
      <c r="K3" s="118"/>
      <c r="L3" s="119"/>
      <c r="M3" s="118"/>
      <c r="N3" s="120" t="s">
        <v>76</v>
      </c>
      <c r="O3" s="120" t="s">
        <v>77</v>
      </c>
      <c r="P3" s="120" t="s">
        <v>78</v>
      </c>
      <c r="Q3" s="120" t="s">
        <v>79</v>
      </c>
      <c r="R3" s="121"/>
      <c r="S3" s="115" t="s">
        <v>80</v>
      </c>
      <c r="T3" s="115" t="s">
        <v>4</v>
      </c>
      <c r="U3" s="122" t="s">
        <v>81</v>
      </c>
      <c r="V3" s="123"/>
      <c r="W3" s="123"/>
      <c r="X3" s="123"/>
      <c r="Y3" s="143"/>
      <c r="Z3" s="144"/>
    </row>
    <row r="4" spans="1:26" ht="16.5" x14ac:dyDescent="0.3">
      <c r="A4" s="124" t="s">
        <v>82</v>
      </c>
      <c r="B4" s="124">
        <v>4</v>
      </c>
      <c r="C4" s="125">
        <v>8338</v>
      </c>
      <c r="D4" s="125">
        <v>5559</v>
      </c>
      <c r="E4" s="125">
        <f>C4*B4</f>
        <v>33352</v>
      </c>
      <c r="F4" s="125">
        <f t="shared" ref="F4:F12" si="0">C4*B4+D4</f>
        <v>38911</v>
      </c>
      <c r="G4" s="125">
        <v>8303</v>
      </c>
      <c r="H4" s="125">
        <f>F4+G4</f>
        <v>47214</v>
      </c>
      <c r="I4" s="125">
        <f>D4*18</f>
        <v>100062</v>
      </c>
      <c r="J4" s="125">
        <f>E4*18</f>
        <v>600336</v>
      </c>
      <c r="K4" s="125">
        <f>I4+J4</f>
        <v>700398</v>
      </c>
      <c r="L4" s="125">
        <f>G4*18</f>
        <v>149454</v>
      </c>
      <c r="M4" s="125">
        <f>K4+L4</f>
        <v>849852</v>
      </c>
      <c r="N4" s="126">
        <f>M4*8.33%</f>
        <v>70792.671600000001</v>
      </c>
      <c r="O4" s="126">
        <f>N4*1%</f>
        <v>707.92671600000006</v>
      </c>
      <c r="P4" s="126">
        <f>M4*8.33%</f>
        <v>70792.671600000001</v>
      </c>
      <c r="Q4" s="126">
        <f>K4*Q2</f>
        <v>29206.596600000001</v>
      </c>
      <c r="R4" s="126">
        <f>M4+N4+O4+P4+Q4</f>
        <v>1021351.866516</v>
      </c>
      <c r="S4" s="127">
        <f>Q1*S2</f>
        <v>157581.44999999998</v>
      </c>
      <c r="T4" s="126">
        <f>N1*T2</f>
        <v>42652.0458</v>
      </c>
      <c r="U4" s="126">
        <f>Q1*U2</f>
        <v>52527.15</v>
      </c>
      <c r="V4" s="126">
        <f>R4+S4+T4+U4</f>
        <v>1274112.5123159999</v>
      </c>
      <c r="W4" s="128">
        <f>K4*21.5%</f>
        <v>150585.57</v>
      </c>
      <c r="X4" s="126">
        <f>V4+W4</f>
        <v>1424698.082316</v>
      </c>
      <c r="Y4" s="145">
        <v>23</v>
      </c>
      <c r="Z4" s="146">
        <f>X4*Y4</f>
        <v>32768055.893268</v>
      </c>
    </row>
    <row r="5" spans="1:26" ht="16.5" x14ac:dyDescent="0.3">
      <c r="A5" s="124" t="s">
        <v>82</v>
      </c>
      <c r="B5" s="124">
        <v>5</v>
      </c>
      <c r="C5" s="125">
        <v>8338</v>
      </c>
      <c r="D5" s="125">
        <v>6948</v>
      </c>
      <c r="E5" s="125">
        <f t="shared" ref="E5:E8" si="1">C5*B5</f>
        <v>41690</v>
      </c>
      <c r="F5" s="125">
        <f t="shared" si="0"/>
        <v>48638</v>
      </c>
      <c r="G5" s="125">
        <v>8303</v>
      </c>
      <c r="H5" s="125">
        <f t="shared" ref="H5:H12" si="2">F5+G5</f>
        <v>56941</v>
      </c>
      <c r="I5" s="125">
        <f t="shared" ref="I5:J7" si="3">D5*18</f>
        <v>125064</v>
      </c>
      <c r="J5" s="125">
        <f t="shared" si="3"/>
        <v>750420</v>
      </c>
      <c r="K5" s="125">
        <f t="shared" ref="K5:K12" si="4">I5+J5</f>
        <v>875484</v>
      </c>
      <c r="L5" s="125">
        <f>G5*18</f>
        <v>149454</v>
      </c>
      <c r="M5" s="125">
        <f t="shared" ref="M5:M12" si="5">K5+L5</f>
        <v>1024938</v>
      </c>
      <c r="N5" s="126">
        <f t="shared" ref="N5:N10" si="6">M5*8.33%</f>
        <v>85377.335399999996</v>
      </c>
      <c r="O5" s="126">
        <f>N5*1%</f>
        <v>853.77335399999993</v>
      </c>
      <c r="P5" s="126">
        <f t="shared" ref="P5:P10" si="7">M5*8.33%</f>
        <v>85377.335399999996</v>
      </c>
      <c r="Q5" s="126">
        <f>K5*Q2</f>
        <v>36507.682800000002</v>
      </c>
      <c r="R5" s="126">
        <f>M5+N5+O5+P5+Q5</f>
        <v>1233054.126954</v>
      </c>
      <c r="S5" s="127">
        <f>Q1*S2</f>
        <v>157581.44999999998</v>
      </c>
      <c r="T5" s="126">
        <f>N1*T2</f>
        <v>42652.0458</v>
      </c>
      <c r="U5" s="126">
        <f>Q1*U2</f>
        <v>52527.15</v>
      </c>
      <c r="V5" s="126">
        <f t="shared" ref="V5:V12" si="8">+R5+S5+T5+U5</f>
        <v>1485814.7727539998</v>
      </c>
      <c r="W5" s="128">
        <f t="shared" ref="W5:W13" si="9">K5*21.5%</f>
        <v>188229.06</v>
      </c>
      <c r="X5" s="126">
        <f t="shared" ref="X5" si="10">V5+W5</f>
        <v>1674043.8327539999</v>
      </c>
      <c r="Y5" s="145">
        <v>2</v>
      </c>
      <c r="Z5" s="146">
        <f>X5*Y5</f>
        <v>3348087.6655079997</v>
      </c>
    </row>
    <row r="6" spans="1:26" ht="16.5" x14ac:dyDescent="0.3">
      <c r="A6" s="130" t="s">
        <v>82</v>
      </c>
      <c r="B6" s="131">
        <v>7</v>
      </c>
      <c r="C6" s="132">
        <v>8338</v>
      </c>
      <c r="D6" s="132">
        <v>9728</v>
      </c>
      <c r="E6" s="133">
        <f t="shared" si="1"/>
        <v>58366</v>
      </c>
      <c r="F6" s="133">
        <f t="shared" si="0"/>
        <v>68094</v>
      </c>
      <c r="G6" s="132">
        <v>8303</v>
      </c>
      <c r="H6" s="133">
        <f t="shared" si="2"/>
        <v>76397</v>
      </c>
      <c r="I6" s="133">
        <f t="shared" si="3"/>
        <v>175104</v>
      </c>
      <c r="J6" s="133">
        <f t="shared" si="3"/>
        <v>1050588</v>
      </c>
      <c r="K6" s="133">
        <f t="shared" si="4"/>
        <v>1225692</v>
      </c>
      <c r="L6" s="133">
        <f>G6*18</f>
        <v>149454</v>
      </c>
      <c r="M6" s="133">
        <f t="shared" si="5"/>
        <v>1375146</v>
      </c>
      <c r="N6" s="134">
        <f t="shared" si="6"/>
        <v>114549.6618</v>
      </c>
      <c r="O6" s="134">
        <f>N6*1%</f>
        <v>1145.4966180000001</v>
      </c>
      <c r="P6" s="134">
        <f t="shared" si="7"/>
        <v>114549.6618</v>
      </c>
      <c r="Q6" s="135">
        <f>K6*4.17%</f>
        <v>51111.356400000004</v>
      </c>
      <c r="R6" s="134">
        <f>M6+N6+O6+P6+Q6</f>
        <v>1656502.176618</v>
      </c>
      <c r="S6" s="136">
        <f>Q1*S2</f>
        <v>157581.44999999998</v>
      </c>
      <c r="T6" s="135">
        <f>N1*T2</f>
        <v>42652.0458</v>
      </c>
      <c r="U6" s="135">
        <f>Q1*U2</f>
        <v>52527.15</v>
      </c>
      <c r="V6" s="135">
        <f t="shared" si="8"/>
        <v>1909262.8224179999</v>
      </c>
      <c r="W6" s="134">
        <f t="shared" si="9"/>
        <v>263523.77999999997</v>
      </c>
      <c r="X6" s="135">
        <f>V6+W6</f>
        <v>2172786.6024179999</v>
      </c>
      <c r="Y6" s="145">
        <v>3</v>
      </c>
      <c r="Z6" s="146">
        <f t="shared" ref="Z6:Z12" si="11">X6*Y6</f>
        <v>6518359.8072539996</v>
      </c>
    </row>
    <row r="7" spans="1:26" ht="16.5" x14ac:dyDescent="0.3">
      <c r="A7" s="130" t="s">
        <v>83</v>
      </c>
      <c r="B7" s="137">
        <v>4</v>
      </c>
      <c r="C7" s="138">
        <v>8338</v>
      </c>
      <c r="D7" s="138">
        <v>5559</v>
      </c>
      <c r="E7" s="138">
        <f>C7*B7</f>
        <v>33352</v>
      </c>
      <c r="F7" s="138">
        <f t="shared" si="0"/>
        <v>38911</v>
      </c>
      <c r="G7" s="138">
        <v>8303</v>
      </c>
      <c r="H7" s="138">
        <f t="shared" si="2"/>
        <v>47214</v>
      </c>
      <c r="I7" s="138">
        <f>D7*16</f>
        <v>88944</v>
      </c>
      <c r="J7" s="138">
        <f t="shared" ref="I7:J9" si="12">E7*16</f>
        <v>533632</v>
      </c>
      <c r="K7" s="138">
        <f t="shared" si="4"/>
        <v>622576</v>
      </c>
      <c r="L7" s="138">
        <f>G7*16</f>
        <v>132848</v>
      </c>
      <c r="M7" s="138">
        <f t="shared" si="5"/>
        <v>755424</v>
      </c>
      <c r="N7" s="139">
        <f t="shared" si="6"/>
        <v>62926.819199999998</v>
      </c>
      <c r="O7" s="139">
        <f>N7*1%</f>
        <v>629.268192</v>
      </c>
      <c r="P7" s="139">
        <f t="shared" si="7"/>
        <v>62926.819199999998</v>
      </c>
      <c r="Q7" s="139">
        <f>K7*Q2</f>
        <v>25961.4192</v>
      </c>
      <c r="R7" s="139">
        <f>M7+N7+O7+P7+Q7</f>
        <v>907868.32579200005</v>
      </c>
      <c r="S7" s="140">
        <f>Q1*S2</f>
        <v>157581.44999999998</v>
      </c>
      <c r="T7" s="139">
        <f>N1*T2</f>
        <v>42652.0458</v>
      </c>
      <c r="U7" s="139">
        <f>Q1*U2</f>
        <v>52527.15</v>
      </c>
      <c r="V7" s="139">
        <f t="shared" si="8"/>
        <v>1160628.971592</v>
      </c>
      <c r="W7" s="128">
        <f t="shared" si="9"/>
        <v>133853.84</v>
      </c>
      <c r="X7" s="139">
        <f>V7+W7</f>
        <v>1294482.8115920001</v>
      </c>
      <c r="Y7" s="145">
        <v>23</v>
      </c>
      <c r="Z7" s="146">
        <f t="shared" si="11"/>
        <v>29773104.666616</v>
      </c>
    </row>
    <row r="8" spans="1:26" ht="16.5" x14ac:dyDescent="0.3">
      <c r="A8" s="130" t="s">
        <v>83</v>
      </c>
      <c r="B8" s="137">
        <v>5</v>
      </c>
      <c r="C8" s="138">
        <v>8338</v>
      </c>
      <c r="D8" s="138">
        <v>6948</v>
      </c>
      <c r="E8" s="138">
        <f t="shared" si="1"/>
        <v>41690</v>
      </c>
      <c r="F8" s="138">
        <f t="shared" si="0"/>
        <v>48638</v>
      </c>
      <c r="G8" s="138">
        <v>8303</v>
      </c>
      <c r="H8" s="138">
        <f>F8+G8</f>
        <v>56941</v>
      </c>
      <c r="I8" s="138">
        <f>D8*16</f>
        <v>111168</v>
      </c>
      <c r="J8" s="138">
        <f t="shared" si="12"/>
        <v>667040</v>
      </c>
      <c r="K8" s="138">
        <f t="shared" si="4"/>
        <v>778208</v>
      </c>
      <c r="L8" s="138">
        <f>G8*16</f>
        <v>132848</v>
      </c>
      <c r="M8" s="138">
        <f t="shared" si="5"/>
        <v>911056</v>
      </c>
      <c r="N8" s="139">
        <f t="shared" si="6"/>
        <v>75890.964800000002</v>
      </c>
      <c r="O8" s="139">
        <f t="shared" ref="O8" si="13">N8*1%</f>
        <v>758.90964800000006</v>
      </c>
      <c r="P8" s="139">
        <f t="shared" si="7"/>
        <v>75890.964800000002</v>
      </c>
      <c r="Q8" s="139">
        <f>K8*Q2</f>
        <v>32451.2736</v>
      </c>
      <c r="R8" s="139">
        <f>M8+N8+O8+P8+Q8</f>
        <v>1096048.1128479999</v>
      </c>
      <c r="S8" s="140">
        <f>Q1*S2</f>
        <v>157581.44999999998</v>
      </c>
      <c r="T8" s="140">
        <f>Q1*T2</f>
        <v>31989.034349999998</v>
      </c>
      <c r="U8" s="139">
        <f>Q1*U2</f>
        <v>52527.15</v>
      </c>
      <c r="V8" s="139">
        <f>+R8+S8+T8+U8</f>
        <v>1338145.7471979999</v>
      </c>
      <c r="W8" s="128">
        <f t="shared" si="9"/>
        <v>167314.72</v>
      </c>
      <c r="X8" s="139">
        <f>V8+W8</f>
        <v>1505460.4671979998</v>
      </c>
      <c r="Y8" s="145">
        <v>2</v>
      </c>
      <c r="Z8" s="146">
        <f t="shared" si="11"/>
        <v>3010920.9343959996</v>
      </c>
    </row>
    <row r="9" spans="1:26" ht="16.5" x14ac:dyDescent="0.3">
      <c r="A9" s="130" t="s">
        <v>83</v>
      </c>
      <c r="B9" s="130">
        <v>7</v>
      </c>
      <c r="C9" s="132">
        <v>8338</v>
      </c>
      <c r="D9" s="132">
        <v>9728</v>
      </c>
      <c r="E9" s="133">
        <f>C9*B9</f>
        <v>58366</v>
      </c>
      <c r="F9" s="133">
        <f t="shared" si="0"/>
        <v>68094</v>
      </c>
      <c r="G9" s="133">
        <v>8303</v>
      </c>
      <c r="H9" s="133">
        <f t="shared" si="2"/>
        <v>76397</v>
      </c>
      <c r="I9" s="133">
        <f t="shared" si="12"/>
        <v>155648</v>
      </c>
      <c r="J9" s="133">
        <f t="shared" si="12"/>
        <v>933856</v>
      </c>
      <c r="K9" s="133">
        <f t="shared" si="4"/>
        <v>1089504</v>
      </c>
      <c r="L9" s="133">
        <f>G9*16</f>
        <v>132848</v>
      </c>
      <c r="M9" s="133">
        <f t="shared" si="5"/>
        <v>1222352</v>
      </c>
      <c r="N9" s="134">
        <f t="shared" si="6"/>
        <v>101821.9216</v>
      </c>
      <c r="O9" s="134">
        <f>N9*1%</f>
        <v>1018.2192160000001</v>
      </c>
      <c r="P9" s="134">
        <f t="shared" si="7"/>
        <v>101821.9216</v>
      </c>
      <c r="Q9" s="134">
        <f>K9*Q2</f>
        <v>45432.316800000001</v>
      </c>
      <c r="R9" s="134">
        <f t="shared" ref="R9" si="14">M9+N9+O9+P9+Q9</f>
        <v>1472446.379216</v>
      </c>
      <c r="S9" s="141">
        <f>Q1*S2</f>
        <v>157581.44999999998</v>
      </c>
      <c r="T9" s="134">
        <f>N1*T2</f>
        <v>42652.0458</v>
      </c>
      <c r="U9" s="134">
        <f>Q1*U2</f>
        <v>52527.15</v>
      </c>
      <c r="V9" s="134">
        <f t="shared" si="8"/>
        <v>1725207.0250159998</v>
      </c>
      <c r="W9" s="128">
        <f t="shared" si="9"/>
        <v>234243.36</v>
      </c>
      <c r="X9" s="134">
        <f>V9+W9</f>
        <v>1959450.3850159999</v>
      </c>
      <c r="Y9" s="145">
        <v>3</v>
      </c>
      <c r="Z9" s="146">
        <f t="shared" si="11"/>
        <v>5878351.1550479997</v>
      </c>
    </row>
    <row r="10" spans="1:26" ht="16.5" x14ac:dyDescent="0.3">
      <c r="A10" s="130" t="s">
        <v>84</v>
      </c>
      <c r="B10" s="137">
        <v>4</v>
      </c>
      <c r="C10" s="138">
        <v>8338</v>
      </c>
      <c r="D10" s="138">
        <v>5559</v>
      </c>
      <c r="E10" s="138">
        <f>C10*B10</f>
        <v>33352</v>
      </c>
      <c r="F10" s="138">
        <f t="shared" si="0"/>
        <v>38911</v>
      </c>
      <c r="G10" s="138">
        <v>8303</v>
      </c>
      <c r="H10" s="138">
        <f t="shared" si="2"/>
        <v>47214</v>
      </c>
      <c r="I10" s="138">
        <f>D10*18</f>
        <v>100062</v>
      </c>
      <c r="J10" s="138">
        <f>E10*18</f>
        <v>600336</v>
      </c>
      <c r="K10" s="138">
        <f t="shared" si="4"/>
        <v>700398</v>
      </c>
      <c r="L10" s="138">
        <f>G10*18</f>
        <v>149454</v>
      </c>
      <c r="M10" s="138">
        <f t="shared" si="5"/>
        <v>849852</v>
      </c>
      <c r="N10" s="139">
        <f>M10*N2</f>
        <v>70792.671600000001</v>
      </c>
      <c r="O10" s="139">
        <f>N10*1%</f>
        <v>707.92671600000006</v>
      </c>
      <c r="P10" s="139">
        <f>M10*P2</f>
        <v>70792.671600000001</v>
      </c>
      <c r="Q10" s="139">
        <f>K10*4.17%</f>
        <v>29206.596600000001</v>
      </c>
      <c r="R10" s="139">
        <f>M10+N10+O10+P10+Q10</f>
        <v>1021351.866516</v>
      </c>
      <c r="S10" s="142">
        <f>Q1*S2</f>
        <v>157581.44999999998</v>
      </c>
      <c r="T10" s="139">
        <f>N1*T2</f>
        <v>42652.0458</v>
      </c>
      <c r="U10" s="139">
        <f>Q1*U2</f>
        <v>52527.15</v>
      </c>
      <c r="V10" s="139">
        <f t="shared" si="8"/>
        <v>1274112.5123159999</v>
      </c>
      <c r="W10" s="128">
        <f t="shared" si="9"/>
        <v>150585.57</v>
      </c>
      <c r="X10" s="139">
        <f>V10+W10</f>
        <v>1424698.082316</v>
      </c>
      <c r="Y10" s="145">
        <v>23</v>
      </c>
      <c r="Z10" s="146">
        <f>X10*Y10</f>
        <v>32768055.893268</v>
      </c>
    </row>
    <row r="11" spans="1:26" ht="16.5" x14ac:dyDescent="0.3">
      <c r="A11" s="130" t="s">
        <v>84</v>
      </c>
      <c r="B11" s="137">
        <v>5</v>
      </c>
      <c r="C11" s="138">
        <v>8338</v>
      </c>
      <c r="D11" s="138">
        <v>6948</v>
      </c>
      <c r="E11" s="138">
        <f t="shared" ref="E11:E12" si="15">C11*B11</f>
        <v>41690</v>
      </c>
      <c r="F11" s="138">
        <f t="shared" si="0"/>
        <v>48638</v>
      </c>
      <c r="G11" s="138">
        <v>8303</v>
      </c>
      <c r="H11" s="138">
        <f t="shared" si="2"/>
        <v>56941</v>
      </c>
      <c r="I11" s="138">
        <f>D11*18</f>
        <v>125064</v>
      </c>
      <c r="J11" s="138">
        <f t="shared" ref="J11:J12" si="16">E11*18</f>
        <v>750420</v>
      </c>
      <c r="K11" s="138">
        <f t="shared" si="4"/>
        <v>875484</v>
      </c>
      <c r="L11" s="138">
        <f t="shared" ref="L11:L12" si="17">G11*18</f>
        <v>149454</v>
      </c>
      <c r="M11" s="138">
        <f t="shared" si="5"/>
        <v>1024938</v>
      </c>
      <c r="N11" s="139">
        <f>M11*N2</f>
        <v>85377.335399999996</v>
      </c>
      <c r="O11" s="139">
        <f t="shared" ref="O11" si="18">N11*1%</f>
        <v>853.77335399999993</v>
      </c>
      <c r="P11" s="139">
        <f>M11*P2</f>
        <v>85377.335399999996</v>
      </c>
      <c r="Q11" s="139">
        <f>K11*4.17%</f>
        <v>36507.682800000002</v>
      </c>
      <c r="R11" s="139">
        <f>M11+N11+O11+P11+Q11</f>
        <v>1233054.126954</v>
      </c>
      <c r="S11" s="142">
        <f>Q1*S2</f>
        <v>157581.44999999998</v>
      </c>
      <c r="T11" s="139">
        <f>N1*T2</f>
        <v>42652.0458</v>
      </c>
      <c r="U11" s="139">
        <f>Q1*U2</f>
        <v>52527.15</v>
      </c>
      <c r="V11" s="139">
        <f t="shared" si="8"/>
        <v>1485814.7727539998</v>
      </c>
      <c r="W11" s="128">
        <f t="shared" si="9"/>
        <v>188229.06</v>
      </c>
      <c r="X11" s="139">
        <f t="shared" ref="X11" si="19">V11+W11</f>
        <v>1674043.8327539999</v>
      </c>
      <c r="Y11" s="145">
        <v>2</v>
      </c>
      <c r="Z11" s="146">
        <f t="shared" si="11"/>
        <v>3348087.6655079997</v>
      </c>
    </row>
    <row r="12" spans="1:26" ht="16.5" x14ac:dyDescent="0.3">
      <c r="A12" s="130" t="s">
        <v>84</v>
      </c>
      <c r="B12" s="130">
        <v>7</v>
      </c>
      <c r="C12" s="133">
        <v>8338</v>
      </c>
      <c r="D12" s="133">
        <v>9728</v>
      </c>
      <c r="E12" s="133">
        <f t="shared" si="15"/>
        <v>58366</v>
      </c>
      <c r="F12" s="133">
        <f t="shared" si="0"/>
        <v>68094</v>
      </c>
      <c r="G12" s="133">
        <v>8303</v>
      </c>
      <c r="H12" s="133">
        <f t="shared" si="2"/>
        <v>76397</v>
      </c>
      <c r="I12" s="133">
        <f>D12*18</f>
        <v>175104</v>
      </c>
      <c r="J12" s="133">
        <f t="shared" si="16"/>
        <v>1050588</v>
      </c>
      <c r="K12" s="133">
        <f t="shared" si="4"/>
        <v>1225692</v>
      </c>
      <c r="L12" s="133">
        <f t="shared" si="17"/>
        <v>149454</v>
      </c>
      <c r="M12" s="133">
        <f t="shared" si="5"/>
        <v>1375146</v>
      </c>
      <c r="N12" s="139">
        <f>M12*N2</f>
        <v>114549.6618</v>
      </c>
      <c r="O12" s="134">
        <f>N12*1%</f>
        <v>1145.4966180000001</v>
      </c>
      <c r="P12" s="134">
        <f>M12*P2</f>
        <v>114549.6618</v>
      </c>
      <c r="Q12" s="134">
        <f>K12*4.17%</f>
        <v>51111.356400000004</v>
      </c>
      <c r="R12" s="139">
        <f>M12+N12+O12+P12+Q12</f>
        <v>1656502.176618</v>
      </c>
      <c r="S12" s="141">
        <f>Q1*S2</f>
        <v>157581.44999999998</v>
      </c>
      <c r="T12" s="134">
        <f>N1*T2</f>
        <v>42652.0458</v>
      </c>
      <c r="U12" s="134">
        <f>Q1*U2</f>
        <v>52527.15</v>
      </c>
      <c r="V12" s="134">
        <f t="shared" si="8"/>
        <v>1909262.8224179999</v>
      </c>
      <c r="W12" s="128">
        <f t="shared" si="9"/>
        <v>263523.77999999997</v>
      </c>
      <c r="X12" s="134">
        <f>V12+W12</f>
        <v>2172786.6024179999</v>
      </c>
      <c r="Y12" s="145">
        <v>3</v>
      </c>
      <c r="Z12" s="146">
        <f t="shared" si="11"/>
        <v>6518359.8072539996</v>
      </c>
    </row>
    <row r="13" spans="1:26" x14ac:dyDescent="0.25">
      <c r="Z13" s="129">
        <f>SUM(Z4:Z12)</f>
        <v>123931383.48812</v>
      </c>
    </row>
  </sheetData>
  <mergeCells count="19">
    <mergeCell ref="Z2:Z3"/>
    <mergeCell ref="M2:M3"/>
    <mergeCell ref="R2:R3"/>
    <mergeCell ref="V2:V3"/>
    <mergeCell ref="W2:W3"/>
    <mergeCell ref="X2:X3"/>
    <mergeCell ref="Y2:Y3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38328796AE784C9DBE673730D3DF3E" ma:contentTypeVersion="15" ma:contentTypeDescription="Create a new document." ma:contentTypeScope="" ma:versionID="eaf7b4519632f295ab2f674b1305ca9e">
  <xsd:schema xmlns:xsd="http://www.w3.org/2001/XMLSchema" xmlns:xs="http://www.w3.org/2001/XMLSchema" xmlns:p="http://schemas.microsoft.com/office/2006/metadata/properties" xmlns:ns2="bf6d52f7-ddf3-4268-bde6-55cbe1df5538" xmlns:ns3="fcd7496a-64a9-4468-81f2-17edfa3c3f42" targetNamespace="http://schemas.microsoft.com/office/2006/metadata/properties" ma:root="true" ma:fieldsID="f30eaac09f578a697eeb49464c7ee0e6" ns2:_="" ns3:_="">
    <xsd:import namespace="bf6d52f7-ddf3-4268-bde6-55cbe1df5538"/>
    <xsd:import namespace="fcd7496a-64a9-4468-81f2-17edfa3c3f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6d52f7-ddf3-4268-bde6-55cbe1df55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7496a-64a9-4468-81f2-17edfa3c3f4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702e8fa-6fd5-4873-a5aa-4d8f83e5f117}" ma:internalName="TaxCatchAll" ma:showField="CatchAllData" ma:web="fcd7496a-64a9-4468-81f2-17edfa3c3f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cd7496a-64a9-4468-81f2-17edfa3c3f42" xsi:nil="true"/>
    <lcf76f155ced4ddcb4097134ff3c332f xmlns="bf6d52f7-ddf3-4268-bde6-55cbe1df553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741A53-AE55-448C-8376-DF5A6685A0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6d52f7-ddf3-4268-bde6-55cbe1df5538"/>
    <ds:schemaRef ds:uri="fcd7496a-64a9-4468-81f2-17edfa3c3f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2DE20E-BF24-47E6-A23F-93471F7E7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9132A0-B753-4ACD-A7AD-2D70A177B34E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fec62929-19c2-4aa0-ace4-6c9185a56744"/>
    <ds:schemaRef ds:uri="http://purl.org/dc/terms/"/>
    <ds:schemaRef ds:uri="16f683be-f16a-4a17-8c08-8e6789c96830"/>
    <ds:schemaRef ds:uri="http://www.w3.org/XML/1998/namespace"/>
    <ds:schemaRef ds:uri="http://purl.org/dc/dcmitype/"/>
    <ds:schemaRef ds:uri="fcd7496a-64a9-4468-81f2-17edfa3c3f42"/>
    <ds:schemaRef ds:uri="bf6d52f7-ddf3-4268-bde6-55cbe1df553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Herramienta Costeo</vt:lpstr>
      <vt:lpstr>MANIPULADORAS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FLOREZ CASTANO</dc:creator>
  <cp:keywords/>
  <dc:description/>
  <cp:lastModifiedBy>ALCALDIA</cp:lastModifiedBy>
  <cp:revision/>
  <dcterms:created xsi:type="dcterms:W3CDTF">2025-04-29T18:16:43Z</dcterms:created>
  <dcterms:modified xsi:type="dcterms:W3CDTF">2026-08-24T20:33:43Z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0x0101003238328796AE784C9DBE673730D3DF3E</vt:lpwstr>
  </property>
  <property fmtid="{D5CDD505-2E9C-101B-9397-08002B2CF9AE}" pid="3" name="MediaServiceImageTags">
    <vt:lpwstr/>
  </property>
</Properties>
</file>